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codeName="ЭтаКнига" defaultThemeVersion="124226"/>
  <bookViews>
    <workbookView xWindow="120" yWindow="300" windowWidth="9720" windowHeight="7140" tabRatio="727"/>
  </bookViews>
  <sheets>
    <sheet name="функ 6" sheetId="5" r:id="rId1"/>
    <sheet name="ведомст 7" sheetId="3" r:id="rId2"/>
    <sheet name="прил 8" sheetId="24" r:id="rId3"/>
    <sheet name="источн.10" sheetId="11" r:id="rId4"/>
  </sheets>
  <definedNames>
    <definedName name="_xlnm._FilterDatabase" localSheetId="2" hidden="1">'прил 8'!$A$13:$U$13</definedName>
    <definedName name="_xlnm._FilterDatabase" localSheetId="0" hidden="1">'функ 6'!$A$13:$IV$13</definedName>
    <definedName name="_xlnm.Print_Titles" localSheetId="1">'ведомст 7'!$13:$15</definedName>
    <definedName name="_xlnm.Print_Titles" localSheetId="3">источн.10!$14:$16</definedName>
    <definedName name="_xlnm.Print_Titles" localSheetId="2">'прил 8'!#REF!</definedName>
    <definedName name="_xlnm.Print_Titles" localSheetId="0">'функ 6'!#REF!</definedName>
    <definedName name="_xlnm.Print_Area" localSheetId="1">'ведомст 7'!$A$1:$N$790</definedName>
    <definedName name="_xlnm.Print_Area" localSheetId="3">источн.10!$A$1:$F$47</definedName>
    <definedName name="_xlnm.Print_Area" localSheetId="2">'прил 8'!$A$1:$M$910</definedName>
    <definedName name="_xlnm.Print_Area" localSheetId="0">'функ 6'!$A$1:$L$640</definedName>
  </definedNames>
  <calcPr calcId="144525"/>
</workbook>
</file>

<file path=xl/calcChain.xml><?xml version="1.0" encoding="utf-8"?>
<calcChain xmlns="http://schemas.openxmlformats.org/spreadsheetml/2006/main">
  <c r="J466" i="24" l="1"/>
  <c r="I521" i="5"/>
  <c r="I457" i="5"/>
  <c r="I336" i="5"/>
  <c r="L306" i="3"/>
  <c r="L665" i="3"/>
  <c r="L740" i="3"/>
  <c r="C39" i="11"/>
  <c r="C38" i="11" s="1"/>
  <c r="C44" i="11"/>
  <c r="I33" i="11"/>
  <c r="I39" i="11"/>
  <c r="I22" i="5" l="1"/>
  <c r="L25" i="3"/>
  <c r="J460" i="24" l="1"/>
  <c r="J459" i="24" s="1"/>
  <c r="J458" i="24" s="1"/>
  <c r="J457" i="24" s="1"/>
  <c r="J456" i="24" s="1"/>
  <c r="J455" i="24" s="1"/>
  <c r="I499" i="5"/>
  <c r="I506" i="5"/>
  <c r="I240" i="5"/>
  <c r="I156" i="5"/>
  <c r="I154" i="5"/>
  <c r="I546" i="5"/>
  <c r="I383" i="5"/>
  <c r="I333" i="5"/>
  <c r="I332" i="5" s="1"/>
  <c r="I331" i="5" s="1"/>
  <c r="I323" i="5"/>
  <c r="I317" i="5"/>
  <c r="I230" i="5"/>
  <c r="I161" i="5"/>
  <c r="I89" i="5"/>
  <c r="L578" i="3"/>
  <c r="L725" i="3"/>
  <c r="L601" i="3"/>
  <c r="L555" i="3"/>
  <c r="L460" i="3"/>
  <c r="L442" i="3"/>
  <c r="L301" i="3"/>
  <c r="L300" i="3" s="1"/>
  <c r="L283" i="3"/>
  <c r="L292" i="3"/>
  <c r="L228" i="3"/>
  <c r="L224" i="3"/>
  <c r="L223" i="3" s="1"/>
  <c r="L212" i="3"/>
  <c r="L130" i="3"/>
  <c r="L131" i="3"/>
  <c r="L86" i="3"/>
  <c r="I92" i="5" s="1"/>
  <c r="L84" i="3"/>
  <c r="L76" i="3"/>
  <c r="J645" i="24"/>
  <c r="J644" i="24" s="1"/>
  <c r="J643" i="24" s="1"/>
  <c r="J642" i="24" s="1"/>
  <c r="J641" i="24" s="1"/>
  <c r="J640" i="24" s="1"/>
  <c r="L756" i="3"/>
  <c r="L755" i="3" s="1"/>
  <c r="L719" i="3"/>
  <c r="J95" i="24"/>
  <c r="J94" i="24" s="1"/>
  <c r="J93" i="24" s="1"/>
  <c r="J92" i="24" s="1"/>
  <c r="J91" i="24" s="1"/>
  <c r="J90" i="24" s="1"/>
  <c r="J242" i="24"/>
  <c r="J241" i="24" s="1"/>
  <c r="J240" i="24" s="1"/>
  <c r="J239" i="24" s="1"/>
  <c r="J238" i="24" s="1"/>
  <c r="J237" i="24" s="1"/>
  <c r="J236" i="24"/>
  <c r="J235" i="24" s="1"/>
  <c r="J234" i="24" s="1"/>
  <c r="J233" i="24" s="1"/>
  <c r="J232" i="24" s="1"/>
  <c r="J231" i="24" s="1"/>
  <c r="I460" i="5"/>
  <c r="I450" i="5"/>
  <c r="I449" i="5" s="1"/>
  <c r="I448" i="5" s="1"/>
  <c r="I44" i="5"/>
  <c r="I43" i="5" s="1"/>
  <c r="I42" i="5" s="1"/>
  <c r="I41" i="5" s="1"/>
  <c r="I40" i="5" s="1"/>
  <c r="I39" i="5" s="1"/>
  <c r="I591" i="5"/>
  <c r="I590" i="5" s="1"/>
  <c r="I589" i="5" s="1"/>
  <c r="I588" i="5" s="1"/>
  <c r="I587" i="5" s="1"/>
  <c r="I586" i="5" s="1"/>
  <c r="L672" i="3"/>
  <c r="L656" i="3"/>
  <c r="L655" i="3" s="1"/>
  <c r="L36" i="3"/>
  <c r="L35" i="3" s="1"/>
  <c r="L34" i="3" s="1"/>
  <c r="L33" i="3" s="1"/>
  <c r="L37" i="3"/>
  <c r="L425" i="3"/>
  <c r="L424" i="3" s="1"/>
  <c r="L423" i="3" s="1"/>
  <c r="L422" i="3" s="1"/>
  <c r="L421" i="3" s="1"/>
  <c r="J230" i="24" l="1"/>
  <c r="J229" i="24" s="1"/>
  <c r="M621" i="24"/>
  <c r="M620" i="24" s="1"/>
  <c r="M619" i="24" s="1"/>
  <c r="M618" i="24" s="1"/>
  <c r="M617" i="24" s="1"/>
  <c r="J621" i="24"/>
  <c r="J620" i="24" s="1"/>
  <c r="J619" i="24" s="1"/>
  <c r="J618" i="24" s="1"/>
  <c r="J617" i="24" s="1"/>
  <c r="L622" i="24"/>
  <c r="L621" i="24" s="1"/>
  <c r="L620" i="24" s="1"/>
  <c r="L619" i="24" s="1"/>
  <c r="L618" i="24" s="1"/>
  <c r="L617" i="24" s="1"/>
  <c r="K378" i="5"/>
  <c r="K377" i="5" s="1"/>
  <c r="K82" i="5"/>
  <c r="M76" i="3"/>
  <c r="M356" i="3"/>
  <c r="M357" i="3"/>
  <c r="C43" i="11"/>
  <c r="M731" i="24"/>
  <c r="M730" i="24" s="1"/>
  <c r="M729" i="24" s="1"/>
  <c r="M728" i="24" s="1"/>
  <c r="M727" i="24" s="1"/>
  <c r="K731" i="24"/>
  <c r="K730" i="24" s="1"/>
  <c r="K729" i="24" s="1"/>
  <c r="K728" i="24" s="1"/>
  <c r="K727" i="24" s="1"/>
  <c r="L731" i="24"/>
  <c r="L730" i="24" s="1"/>
  <c r="L729" i="24" s="1"/>
  <c r="L728" i="24" s="1"/>
  <c r="L727" i="24" s="1"/>
  <c r="J731" i="24"/>
  <c r="J730" i="24" s="1"/>
  <c r="J729" i="24" s="1"/>
  <c r="J728" i="24" s="1"/>
  <c r="J727" i="24" s="1"/>
  <c r="L133" i="3"/>
  <c r="K52" i="24"/>
  <c r="K51" i="24" s="1"/>
  <c r="K50" i="24" s="1"/>
  <c r="K49" i="24" s="1"/>
  <c r="K48" i="24" s="1"/>
  <c r="M53" i="24"/>
  <c r="M52" i="24" s="1"/>
  <c r="M51" i="24" s="1"/>
  <c r="M50" i="24" s="1"/>
  <c r="M49" i="24" s="1"/>
  <c r="M48" i="24" s="1"/>
  <c r="L53" i="24"/>
  <c r="L52" i="24" s="1"/>
  <c r="L51" i="24" s="1"/>
  <c r="L50" i="24" s="1"/>
  <c r="L49" i="24" s="1"/>
  <c r="L48" i="24" s="1"/>
  <c r="J53" i="24"/>
  <c r="J52" i="24" s="1"/>
  <c r="J51" i="24" s="1"/>
  <c r="J50" i="24" s="1"/>
  <c r="J49" i="24" s="1"/>
  <c r="J48" i="24" s="1"/>
  <c r="I431" i="5"/>
  <c r="I430" i="5" s="1"/>
  <c r="L638" i="3"/>
  <c r="L637" i="3" s="1"/>
  <c r="J251" i="24"/>
  <c r="I441" i="5"/>
  <c r="L648" i="3"/>
  <c r="K376" i="5" l="1"/>
  <c r="J886" i="24"/>
  <c r="J885" i="24" s="1"/>
  <c r="J884" i="24" s="1"/>
  <c r="J883" i="24" s="1"/>
  <c r="J882" i="24" s="1"/>
  <c r="J881" i="24" s="1"/>
  <c r="J122" i="5"/>
  <c r="J121" i="5" s="1"/>
  <c r="K122" i="5"/>
  <c r="K121" i="5" s="1"/>
  <c r="L122" i="5"/>
  <c r="L121" i="5" s="1"/>
  <c r="I122" i="5"/>
  <c r="I121" i="5" s="1"/>
  <c r="M116" i="3"/>
  <c r="M115" i="3" s="1"/>
  <c r="N116" i="3"/>
  <c r="N115" i="3" s="1"/>
  <c r="L116" i="3"/>
  <c r="L115" i="3" s="1"/>
  <c r="I487" i="5"/>
  <c r="I444" i="5"/>
  <c r="I425" i="5"/>
  <c r="I266" i="5"/>
  <c r="I270" i="5"/>
  <c r="I272" i="5"/>
  <c r="I571" i="5"/>
  <c r="L339" i="5"/>
  <c r="L338" i="5" s="1"/>
  <c r="L337" i="5" s="1"/>
  <c r="J339" i="5"/>
  <c r="J338" i="5" s="1"/>
  <c r="J337" i="5" s="1"/>
  <c r="K339" i="5"/>
  <c r="K338" i="5" s="1"/>
  <c r="K337" i="5" s="1"/>
  <c r="M308" i="3"/>
  <c r="N308" i="3"/>
  <c r="I329" i="5"/>
  <c r="I326" i="5"/>
  <c r="I176" i="5"/>
  <c r="L511" i="3"/>
  <c r="L632" i="3"/>
  <c r="L504" i="3"/>
  <c r="L458" i="3"/>
  <c r="L457" i="3" s="1"/>
  <c r="L651" i="3"/>
  <c r="L492" i="3"/>
  <c r="J345" i="24" s="1"/>
  <c r="L495" i="3"/>
  <c r="L700" i="3"/>
  <c r="L309" i="3"/>
  <c r="L308" i="3" s="1"/>
  <c r="L307" i="3"/>
  <c r="L296" i="3"/>
  <c r="I339" i="5" l="1"/>
  <c r="I338" i="5" s="1"/>
  <c r="I337" i="5" s="1"/>
  <c r="J480" i="24"/>
  <c r="J479" i="24" s="1"/>
  <c r="J478" i="24" s="1"/>
  <c r="J477" i="24" s="1"/>
  <c r="J476" i="24" s="1"/>
  <c r="J475" i="24" s="1"/>
  <c r="L143" i="3"/>
  <c r="J739" i="24" s="1"/>
  <c r="L81" i="3"/>
  <c r="L79" i="3" s="1"/>
  <c r="I85" i="5" s="1"/>
  <c r="I367" i="5"/>
  <c r="I368" i="5"/>
  <c r="I362" i="5"/>
  <c r="I363" i="5"/>
  <c r="I357" i="5"/>
  <c r="I354" i="5" s="1"/>
  <c r="I358" i="5"/>
  <c r="I356" i="5" l="1"/>
  <c r="I355" i="5" s="1"/>
  <c r="L344" i="3"/>
  <c r="L346" i="3"/>
  <c r="J228" i="24" s="1"/>
  <c r="L339" i="3"/>
  <c r="L341" i="3"/>
  <c r="J222" i="24" s="1"/>
  <c r="L342" i="3"/>
  <c r="L335" i="3"/>
  <c r="L336" i="3"/>
  <c r="J280" i="24"/>
  <c r="J279" i="24" s="1"/>
  <c r="J314" i="24"/>
  <c r="J313" i="24" s="1"/>
  <c r="J312" i="24" s="1"/>
  <c r="J311" i="24" s="1"/>
  <c r="J310" i="24" s="1"/>
  <c r="J309" i="24" s="1"/>
  <c r="L333" i="3" l="1"/>
  <c r="L332" i="3" s="1"/>
  <c r="J216" i="24"/>
  <c r="J278" i="24"/>
  <c r="J277" i="24" s="1"/>
  <c r="J276" i="24" s="1"/>
  <c r="J275" i="24" s="1"/>
  <c r="L747" i="3" l="1"/>
  <c r="L746" i="3" s="1"/>
  <c r="L745" i="3" s="1"/>
  <c r="N727" i="3"/>
  <c r="N726" i="3" s="1"/>
  <c r="M727" i="3"/>
  <c r="L727" i="3"/>
  <c r="L726" i="3" s="1"/>
  <c r="M726" i="3"/>
  <c r="I527" i="5"/>
  <c r="I526" i="5" s="1"/>
  <c r="I525" i="5" s="1"/>
  <c r="L527" i="5"/>
  <c r="K527" i="5"/>
  <c r="K526" i="5" s="1"/>
  <c r="K525" i="5" s="1"/>
  <c r="L508" i="5"/>
  <c r="K508" i="5"/>
  <c r="K507" i="5" s="1"/>
  <c r="I508" i="5"/>
  <c r="L507" i="5"/>
  <c r="I507" i="5"/>
  <c r="J271" i="5"/>
  <c r="K271" i="5"/>
  <c r="L271" i="5"/>
  <c r="I271" i="5"/>
  <c r="I199" i="5" l="1"/>
  <c r="I187" i="5"/>
  <c r="L170" i="3"/>
  <c r="J414" i="24" s="1"/>
  <c r="L155" i="3"/>
  <c r="J393" i="24" s="1"/>
  <c r="M705" i="24"/>
  <c r="L705" i="24"/>
  <c r="L89" i="5"/>
  <c r="K89" i="5"/>
  <c r="M83" i="3"/>
  <c r="I242" i="5"/>
  <c r="I244" i="5"/>
  <c r="L603" i="3"/>
  <c r="L606" i="3"/>
  <c r="I489" i="5"/>
  <c r="L704" i="3"/>
  <c r="J59" i="24"/>
  <c r="I435" i="5"/>
  <c r="L642" i="3"/>
  <c r="I55" i="5" l="1"/>
  <c r="I50" i="5"/>
  <c r="L44" i="3"/>
  <c r="L49" i="3"/>
  <c r="J565" i="24" s="1"/>
  <c r="J252" i="24"/>
  <c r="K263" i="5"/>
  <c r="K262" i="5" s="1"/>
  <c r="J263" i="24"/>
  <c r="L375" i="5"/>
  <c r="K375" i="5"/>
  <c r="N355" i="3"/>
  <c r="M355" i="3"/>
  <c r="M340" i="24"/>
  <c r="M355" i="24"/>
  <c r="M354" i="24" s="1"/>
  <c r="M353" i="24" s="1"/>
  <c r="M352" i="24" s="1"/>
  <c r="M351" i="24" s="1"/>
  <c r="L354" i="24"/>
  <c r="L353" i="24" s="1"/>
  <c r="L352" i="24" s="1"/>
  <c r="L351" i="24" s="1"/>
  <c r="L340" i="24"/>
  <c r="K362" i="24"/>
  <c r="K361" i="24" s="1"/>
  <c r="K360" i="24" s="1"/>
  <c r="K359" i="24" s="1"/>
  <c r="K358" i="24" s="1"/>
  <c r="L362" i="24"/>
  <c r="L361" i="24" s="1"/>
  <c r="L360" i="24" s="1"/>
  <c r="L359" i="24" s="1"/>
  <c r="L358" i="24" s="1"/>
  <c r="M362" i="24"/>
  <c r="M361" i="24" s="1"/>
  <c r="M360" i="24" s="1"/>
  <c r="M359" i="24" s="1"/>
  <c r="M358" i="24" s="1"/>
  <c r="J362" i="24"/>
  <c r="J361" i="24" s="1"/>
  <c r="J360" i="24" s="1"/>
  <c r="J359" i="24" s="1"/>
  <c r="J358" i="24" s="1"/>
  <c r="N487" i="3"/>
  <c r="L266" i="5" s="1"/>
  <c r="I264" i="5"/>
  <c r="I263" i="5" s="1"/>
  <c r="L503" i="3"/>
  <c r="L502" i="3" s="1"/>
  <c r="I279" i="5"/>
  <c r="J278" i="5"/>
  <c r="J277" i="5" s="1"/>
  <c r="K278" i="5"/>
  <c r="K277" i="5" s="1"/>
  <c r="L278" i="5"/>
  <c r="L277" i="5" s="1"/>
  <c r="I278" i="5"/>
  <c r="I277" i="5" s="1"/>
  <c r="L764" i="3"/>
  <c r="I560" i="5"/>
  <c r="I256" i="5"/>
  <c r="M275" i="3"/>
  <c r="M274" i="3" s="1"/>
  <c r="M273" i="3" s="1"/>
  <c r="M272" i="3" s="1"/>
  <c r="N275" i="3"/>
  <c r="N274" i="3" s="1"/>
  <c r="N273" i="3" s="1"/>
  <c r="N272" i="3" s="1"/>
  <c r="L275" i="3"/>
  <c r="L274" i="3" s="1"/>
  <c r="L273" i="3" s="1"/>
  <c r="L272" i="3" s="1"/>
  <c r="M721" i="3"/>
  <c r="M720" i="3" s="1"/>
  <c r="N721" i="3"/>
  <c r="N720" i="3" s="1"/>
  <c r="L721" i="3"/>
  <c r="L720" i="3" s="1"/>
  <c r="J262" i="24" l="1"/>
  <c r="J261" i="24" s="1"/>
  <c r="J260" i="24" s="1"/>
  <c r="J259" i="24" s="1"/>
  <c r="J258" i="24" s="1"/>
  <c r="N76" i="3"/>
  <c r="N94" i="3"/>
  <c r="L82" i="5"/>
  <c r="N648" i="3" l="1"/>
  <c r="M648" i="3"/>
  <c r="L441" i="5"/>
  <c r="K441" i="5"/>
  <c r="E42" i="11" l="1"/>
  <c r="F42" i="11"/>
  <c r="C42" i="11"/>
  <c r="M693" i="24"/>
  <c r="N789" i="3"/>
  <c r="N788" i="3" s="1"/>
  <c r="M789" i="3"/>
  <c r="L102" i="24" s="1"/>
  <c r="L101" i="24" s="1"/>
  <c r="L100" i="24" s="1"/>
  <c r="L99" i="24" s="1"/>
  <c r="L98" i="24" s="1"/>
  <c r="L97" i="24" s="1"/>
  <c r="N725" i="3"/>
  <c r="M274" i="24" s="1"/>
  <c r="M273" i="24" s="1"/>
  <c r="M272" i="24" s="1"/>
  <c r="M271" i="24" s="1"/>
  <c r="M270" i="24" s="1"/>
  <c r="M269" i="24" s="1"/>
  <c r="M725" i="3"/>
  <c r="N665" i="3"/>
  <c r="N664" i="3" s="1"/>
  <c r="N663" i="3" s="1"/>
  <c r="M665" i="3"/>
  <c r="N629" i="3"/>
  <c r="L40" i="24" s="1"/>
  <c r="L39" i="24" s="1"/>
  <c r="L38" i="24" s="1"/>
  <c r="L37" i="24" s="1"/>
  <c r="L36" i="24" s="1"/>
  <c r="L35" i="24" s="1"/>
  <c r="M629" i="3"/>
  <c r="N292" i="3"/>
  <c r="M292" i="3"/>
  <c r="L693" i="24"/>
  <c r="L638" i="5"/>
  <c r="K638" i="5"/>
  <c r="L506" i="5"/>
  <c r="K506" i="5"/>
  <c r="K457" i="5"/>
  <c r="L457" i="5"/>
  <c r="L323" i="5"/>
  <c r="K323" i="5"/>
  <c r="L422" i="5"/>
  <c r="K422" i="5"/>
  <c r="L83" i="3"/>
  <c r="J705" i="24" s="1"/>
  <c r="M616" i="24"/>
  <c r="M615" i="24" s="1"/>
  <c r="M614" i="24" s="1"/>
  <c r="M613" i="24" s="1"/>
  <c r="M612" i="24" s="1"/>
  <c r="M611" i="24" s="1"/>
  <c r="M610" i="24" s="1"/>
  <c r="L616" i="24"/>
  <c r="L615" i="24" s="1"/>
  <c r="L614" i="24" s="1"/>
  <c r="L613" i="24" s="1"/>
  <c r="L612" i="24" s="1"/>
  <c r="L611" i="24" s="1"/>
  <c r="L374" i="5"/>
  <c r="L373" i="5" s="1"/>
  <c r="L372" i="5" s="1"/>
  <c r="L371" i="5" s="1"/>
  <c r="L370" i="5" s="1"/>
  <c r="K374" i="5"/>
  <c r="K373" i="5" s="1"/>
  <c r="J652" i="24"/>
  <c r="J651" i="24" s="1"/>
  <c r="J650" i="24" s="1"/>
  <c r="J649" i="24" s="1"/>
  <c r="J648" i="24" s="1"/>
  <c r="J647" i="24" s="1"/>
  <c r="J646" i="24" s="1"/>
  <c r="J639" i="24"/>
  <c r="E40" i="11"/>
  <c r="F40" i="11"/>
  <c r="I533" i="5"/>
  <c r="I532" i="5" s="1"/>
  <c r="I531" i="5" s="1"/>
  <c r="I530" i="5" s="1"/>
  <c r="I529" i="5" s="1"/>
  <c r="L753" i="3"/>
  <c r="L752" i="3" s="1"/>
  <c r="L369" i="3"/>
  <c r="L368" i="3" s="1"/>
  <c r="L367" i="3" s="1"/>
  <c r="L366" i="3" s="1"/>
  <c r="L365" i="3" s="1"/>
  <c r="L364" i="3" s="1"/>
  <c r="K30" i="24"/>
  <c r="K29" i="24" s="1"/>
  <c r="K28" i="24" s="1"/>
  <c r="K27" i="24" s="1"/>
  <c r="K26" i="24" s="1"/>
  <c r="L30" i="24"/>
  <c r="L29" i="24" s="1"/>
  <c r="L28" i="24" s="1"/>
  <c r="L27" i="24" s="1"/>
  <c r="L26" i="24" s="1"/>
  <c r="M30" i="24"/>
  <c r="M29" i="24" s="1"/>
  <c r="M28" i="24" s="1"/>
  <c r="M27" i="24" s="1"/>
  <c r="M26" i="24" s="1"/>
  <c r="J30" i="24"/>
  <c r="J29" i="24" s="1"/>
  <c r="J28" i="24" s="1"/>
  <c r="J27" i="24" s="1"/>
  <c r="J26" i="24" s="1"/>
  <c r="M862" i="24"/>
  <c r="M861" i="24" s="1"/>
  <c r="M860" i="24" s="1"/>
  <c r="M859" i="24" s="1"/>
  <c r="M858" i="24" s="1"/>
  <c r="M857" i="24" s="1"/>
  <c r="K862" i="24"/>
  <c r="K861" i="24" s="1"/>
  <c r="K860" i="24" s="1"/>
  <c r="K859" i="24" s="1"/>
  <c r="K858" i="24" s="1"/>
  <c r="K857" i="24" s="1"/>
  <c r="L862" i="24"/>
  <c r="L861" i="24" s="1"/>
  <c r="L860" i="24" s="1"/>
  <c r="L859" i="24" s="1"/>
  <c r="L858" i="24" s="1"/>
  <c r="L857" i="24" s="1"/>
  <c r="J862" i="24"/>
  <c r="J861" i="24" s="1"/>
  <c r="J860" i="24" s="1"/>
  <c r="J859" i="24" s="1"/>
  <c r="J858" i="24" s="1"/>
  <c r="J857" i="24" s="1"/>
  <c r="J103" i="5"/>
  <c r="L104" i="5"/>
  <c r="L103" i="5" s="1"/>
  <c r="K104" i="5"/>
  <c r="K103" i="5" s="1"/>
  <c r="I104" i="5"/>
  <c r="I103" i="5" s="1"/>
  <c r="N98" i="3"/>
  <c r="N97" i="3" s="1"/>
  <c r="M98" i="3"/>
  <c r="M97" i="3" s="1"/>
  <c r="L98" i="3"/>
  <c r="L97" i="3" s="1"/>
  <c r="L265" i="5"/>
  <c r="I269" i="5"/>
  <c r="K300" i="11"/>
  <c r="G225" i="11"/>
  <c r="H208" i="11"/>
  <c r="G173" i="11"/>
  <c r="H160" i="11"/>
  <c r="H159" i="11"/>
  <c r="G112" i="11"/>
  <c r="H93" i="11"/>
  <c r="C45" i="11"/>
  <c r="D43" i="11"/>
  <c r="D42" i="11" s="1"/>
  <c r="D41" i="11"/>
  <c r="D40" i="11" s="1"/>
  <c r="C41" i="11"/>
  <c r="C40" i="11" s="1"/>
  <c r="F38" i="11"/>
  <c r="F37" i="11" s="1"/>
  <c r="F36" i="11" s="1"/>
  <c r="E38" i="11"/>
  <c r="D38" i="11"/>
  <c r="D37" i="11" s="1"/>
  <c r="D36" i="11" s="1"/>
  <c r="E37" i="11"/>
  <c r="C37" i="11"/>
  <c r="E36" i="11"/>
  <c r="C36" i="11"/>
  <c r="F34" i="11"/>
  <c r="E34" i="11"/>
  <c r="D34" i="11"/>
  <c r="C34" i="11"/>
  <c r="F33" i="11"/>
  <c r="E33" i="11"/>
  <c r="E32" i="11" s="1"/>
  <c r="D33" i="11"/>
  <c r="C33" i="11"/>
  <c r="C32" i="11" s="1"/>
  <c r="F32" i="11"/>
  <c r="D32" i="11"/>
  <c r="F31" i="11"/>
  <c r="F18" i="11" s="1"/>
  <c r="F47" i="11" s="1"/>
  <c r="E31" i="11"/>
  <c r="E18" i="11" s="1"/>
  <c r="E47" i="11" s="1"/>
  <c r="D31" i="11"/>
  <c r="D18" i="11" s="1"/>
  <c r="D47" i="11" s="1"/>
  <c r="C31" i="11"/>
  <c r="F29" i="11"/>
  <c r="F24" i="11" s="1"/>
  <c r="E29" i="11"/>
  <c r="E24" i="11" s="1"/>
  <c r="D29" i="11"/>
  <c r="D24" i="11" s="1"/>
  <c r="C29" i="11"/>
  <c r="C24" i="11" s="1"/>
  <c r="F26" i="11"/>
  <c r="E26" i="11"/>
  <c r="D26" i="11"/>
  <c r="C26" i="11"/>
  <c r="F25" i="11"/>
  <c r="E25" i="11"/>
  <c r="D25" i="11"/>
  <c r="C25" i="11"/>
  <c r="M909" i="24"/>
  <c r="L909" i="24"/>
  <c r="L908" i="24" s="1"/>
  <c r="L907" i="24" s="1"/>
  <c r="L906" i="24" s="1"/>
  <c r="L905" i="24" s="1"/>
  <c r="J909" i="24"/>
  <c r="J908" i="24" s="1"/>
  <c r="J907" i="24" s="1"/>
  <c r="J906" i="24" s="1"/>
  <c r="J905" i="24" s="1"/>
  <c r="M908" i="24"/>
  <c r="M907" i="24" s="1"/>
  <c r="M906" i="24" s="1"/>
  <c r="M905" i="24" s="1"/>
  <c r="M898" i="24"/>
  <c r="M897" i="24" s="1"/>
  <c r="M896" i="24" s="1"/>
  <c r="M895" i="24" s="1"/>
  <c r="M894" i="24" s="1"/>
  <c r="M893" i="24" s="1"/>
  <c r="M892" i="24" s="1"/>
  <c r="M891" i="24" s="1"/>
  <c r="M890" i="24" s="1"/>
  <c r="M889" i="24" s="1"/>
  <c r="M888" i="24" s="1"/>
  <c r="M887" i="24" s="1"/>
  <c r="M886" i="24" s="1"/>
  <c r="M885" i="24" s="1"/>
  <c r="M884" i="24" s="1"/>
  <c r="M883" i="24" s="1"/>
  <c r="M882" i="24" s="1"/>
  <c r="M881" i="24" s="1"/>
  <c r="L898" i="24"/>
  <c r="L897" i="24" s="1"/>
  <c r="L896" i="24" s="1"/>
  <c r="L895" i="24" s="1"/>
  <c r="L894" i="24" s="1"/>
  <c r="L893" i="24" s="1"/>
  <c r="L892" i="24" s="1"/>
  <c r="L891" i="24" s="1"/>
  <c r="L890" i="24" s="1"/>
  <c r="L889" i="24" s="1"/>
  <c r="L888" i="24" s="1"/>
  <c r="L887" i="24" s="1"/>
  <c r="L886" i="24" s="1"/>
  <c r="L885" i="24" s="1"/>
  <c r="L884" i="24" s="1"/>
  <c r="L883" i="24" s="1"/>
  <c r="L882" i="24" s="1"/>
  <c r="L881" i="24" s="1"/>
  <c r="K897" i="24"/>
  <c r="J897" i="24"/>
  <c r="K896" i="24"/>
  <c r="J896" i="24"/>
  <c r="J895" i="24" s="1"/>
  <c r="J894" i="24" s="1"/>
  <c r="K895" i="24"/>
  <c r="K891" i="24"/>
  <c r="J891" i="24"/>
  <c r="K890" i="24"/>
  <c r="K889" i="24" s="1"/>
  <c r="K888" i="24" s="1"/>
  <c r="K887" i="24" s="1"/>
  <c r="J890" i="24"/>
  <c r="J889" i="24" s="1"/>
  <c r="J888" i="24" s="1"/>
  <c r="J887" i="24" s="1"/>
  <c r="M879" i="24"/>
  <c r="L879" i="24"/>
  <c r="K879" i="24"/>
  <c r="J879" i="24"/>
  <c r="M878" i="24"/>
  <c r="L878" i="24"/>
  <c r="K878" i="24"/>
  <c r="J878" i="24"/>
  <c r="M877" i="24"/>
  <c r="L877" i="24"/>
  <c r="K877" i="24"/>
  <c r="J877" i="24"/>
  <c r="M876" i="24"/>
  <c r="L876" i="24"/>
  <c r="K876" i="24"/>
  <c r="J876" i="24"/>
  <c r="M875" i="24"/>
  <c r="L875" i="24"/>
  <c r="K875" i="24"/>
  <c r="J875" i="24"/>
  <c r="M874" i="24"/>
  <c r="L874" i="24"/>
  <c r="K874" i="24"/>
  <c r="K873" i="24" s="1"/>
  <c r="K872" i="24" s="1"/>
  <c r="K871" i="24" s="1"/>
  <c r="K870" i="24" s="1"/>
  <c r="K869" i="24" s="1"/>
  <c r="J874" i="24"/>
  <c r="J873" i="24" s="1"/>
  <c r="J872" i="24" s="1"/>
  <c r="J871" i="24" s="1"/>
  <c r="J870" i="24" s="1"/>
  <c r="J869" i="24" s="1"/>
  <c r="M873" i="24"/>
  <c r="M872" i="24" s="1"/>
  <c r="M871" i="24" s="1"/>
  <c r="M870" i="24" s="1"/>
  <c r="M869" i="24" s="1"/>
  <c r="L873" i="24"/>
  <c r="L872" i="24" s="1"/>
  <c r="L871" i="24" s="1"/>
  <c r="L870" i="24" s="1"/>
  <c r="L869" i="24" s="1"/>
  <c r="M867" i="24"/>
  <c r="L867" i="24"/>
  <c r="M866" i="24"/>
  <c r="M865" i="24" s="1"/>
  <c r="L866" i="24"/>
  <c r="L865" i="24" s="1"/>
  <c r="L864" i="24" s="1"/>
  <c r="L863" i="24" s="1"/>
  <c r="M864" i="24"/>
  <c r="M863" i="24" s="1"/>
  <c r="M856" i="24"/>
  <c r="L856" i="24"/>
  <c r="K856" i="24"/>
  <c r="J856" i="24"/>
  <c r="J855" i="24" s="1"/>
  <c r="J854" i="24" s="1"/>
  <c r="J853" i="24" s="1"/>
  <c r="J852" i="24" s="1"/>
  <c r="J851" i="24" s="1"/>
  <c r="M855" i="24"/>
  <c r="M854" i="24" s="1"/>
  <c r="M853" i="24" s="1"/>
  <c r="M852" i="24" s="1"/>
  <c r="M851" i="24" s="1"/>
  <c r="L855" i="24"/>
  <c r="L854" i="24" s="1"/>
  <c r="L853" i="24" s="1"/>
  <c r="L852" i="24" s="1"/>
  <c r="L851" i="24" s="1"/>
  <c r="K855" i="24"/>
  <c r="K854" i="24" s="1"/>
  <c r="K853" i="24" s="1"/>
  <c r="K852" i="24" s="1"/>
  <c r="K851" i="24" s="1"/>
  <c r="M849" i="24"/>
  <c r="L849" i="24"/>
  <c r="K849" i="24"/>
  <c r="J849" i="24"/>
  <c r="M848" i="24"/>
  <c r="L848" i="24"/>
  <c r="K848" i="24"/>
  <c r="J848" i="24"/>
  <c r="M847" i="24"/>
  <c r="L847" i="24"/>
  <c r="K847" i="24"/>
  <c r="J847" i="24"/>
  <c r="M846" i="24"/>
  <c r="L846" i="24"/>
  <c r="K846" i="24"/>
  <c r="J846" i="24"/>
  <c r="M845" i="24"/>
  <c r="L845" i="24"/>
  <c r="K845" i="24"/>
  <c r="J845" i="24"/>
  <c r="M844" i="24"/>
  <c r="L844" i="24"/>
  <c r="L843" i="24" s="1"/>
  <c r="L842" i="24" s="1"/>
  <c r="L841" i="24" s="1"/>
  <c r="L840" i="24" s="1"/>
  <c r="K844" i="24"/>
  <c r="K843" i="24" s="1"/>
  <c r="K842" i="24" s="1"/>
  <c r="K841" i="24" s="1"/>
  <c r="K840" i="24" s="1"/>
  <c r="J844" i="24"/>
  <c r="M843" i="24"/>
  <c r="M842" i="24" s="1"/>
  <c r="M841" i="24" s="1"/>
  <c r="M840" i="24" s="1"/>
  <c r="J843" i="24"/>
  <c r="J842" i="24" s="1"/>
  <c r="J841" i="24" s="1"/>
  <c r="J840" i="24" s="1"/>
  <c r="M839" i="24"/>
  <c r="M838" i="24" s="1"/>
  <c r="M837" i="24" s="1"/>
  <c r="M836" i="24" s="1"/>
  <c r="M835" i="24" s="1"/>
  <c r="L839" i="24"/>
  <c r="L838" i="24" s="1"/>
  <c r="L837" i="24" s="1"/>
  <c r="L836" i="24" s="1"/>
  <c r="L835" i="24" s="1"/>
  <c r="K839" i="24"/>
  <c r="K838" i="24" s="1"/>
  <c r="K837" i="24" s="1"/>
  <c r="K836" i="24" s="1"/>
  <c r="K835" i="24" s="1"/>
  <c r="M834" i="24"/>
  <c r="M833" i="24" s="1"/>
  <c r="M832" i="24" s="1"/>
  <c r="M831" i="24" s="1"/>
  <c r="M830" i="24" s="1"/>
  <c r="L834" i="24"/>
  <c r="L833" i="24" s="1"/>
  <c r="L832" i="24" s="1"/>
  <c r="L831" i="24" s="1"/>
  <c r="L830" i="24" s="1"/>
  <c r="K834" i="24"/>
  <c r="K833" i="24" s="1"/>
  <c r="K832" i="24" s="1"/>
  <c r="K831" i="24" s="1"/>
  <c r="K830" i="24" s="1"/>
  <c r="M827" i="24"/>
  <c r="L827" i="24"/>
  <c r="K827" i="24"/>
  <c r="J827" i="24"/>
  <c r="M826" i="24"/>
  <c r="L826" i="24"/>
  <c r="K826" i="24"/>
  <c r="J826" i="24"/>
  <c r="M825" i="24"/>
  <c r="L825" i="24"/>
  <c r="K825" i="24"/>
  <c r="J825" i="24"/>
  <c r="M824" i="24"/>
  <c r="L824" i="24"/>
  <c r="K824" i="24"/>
  <c r="J824" i="24"/>
  <c r="J823" i="24"/>
  <c r="M822" i="24"/>
  <c r="L822" i="24"/>
  <c r="K822" i="24"/>
  <c r="J822" i="24"/>
  <c r="M821" i="24"/>
  <c r="L821" i="24"/>
  <c r="K821" i="24"/>
  <c r="J821" i="24"/>
  <c r="M820" i="24"/>
  <c r="L820" i="24"/>
  <c r="K820" i="24"/>
  <c r="J820" i="24"/>
  <c r="M819" i="24"/>
  <c r="L819" i="24"/>
  <c r="K819" i="24"/>
  <c r="J819" i="24"/>
  <c r="M817" i="24"/>
  <c r="L817" i="24"/>
  <c r="K817" i="24"/>
  <c r="J817" i="24"/>
  <c r="M816" i="24"/>
  <c r="L816" i="24"/>
  <c r="K816" i="24"/>
  <c r="J816" i="24"/>
  <c r="M815" i="24"/>
  <c r="L815" i="24"/>
  <c r="K815" i="24"/>
  <c r="J815" i="24"/>
  <c r="M814" i="24"/>
  <c r="L814" i="24"/>
  <c r="K814" i="24"/>
  <c r="J814" i="24"/>
  <c r="M813" i="24"/>
  <c r="K812" i="24"/>
  <c r="K811" i="24" s="1"/>
  <c r="K810" i="24" s="1"/>
  <c r="K809" i="24" s="1"/>
  <c r="K808" i="24" s="1"/>
  <c r="K807" i="24" s="1"/>
  <c r="M805" i="24"/>
  <c r="L805" i="24"/>
  <c r="K805" i="24"/>
  <c r="J805" i="24"/>
  <c r="M804" i="24"/>
  <c r="L804" i="24"/>
  <c r="K804" i="24"/>
  <c r="J804" i="24"/>
  <c r="M803" i="24"/>
  <c r="L803" i="24"/>
  <c r="K803" i="24"/>
  <c r="J803" i="24"/>
  <c r="M802" i="24"/>
  <c r="L802" i="24"/>
  <c r="K802" i="24"/>
  <c r="J802" i="24"/>
  <c r="M800" i="24"/>
  <c r="L800" i="24"/>
  <c r="K800" i="24"/>
  <c r="J800" i="24"/>
  <c r="M799" i="24"/>
  <c r="L799" i="24"/>
  <c r="K799" i="24"/>
  <c r="J799" i="24"/>
  <c r="M798" i="24"/>
  <c r="L798" i="24"/>
  <c r="K798" i="24"/>
  <c r="J798" i="24"/>
  <c r="M797" i="24"/>
  <c r="L797" i="24"/>
  <c r="K797" i="24"/>
  <c r="J797" i="24"/>
  <c r="M795" i="24"/>
  <c r="L795" i="24"/>
  <c r="K795" i="24"/>
  <c r="J795" i="24"/>
  <c r="M794" i="24"/>
  <c r="L794" i="24"/>
  <c r="K794" i="24"/>
  <c r="J794" i="24"/>
  <c r="M793" i="24"/>
  <c r="L793" i="24"/>
  <c r="K793" i="24"/>
  <c r="J793" i="24"/>
  <c r="M792" i="24"/>
  <c r="L792" i="24"/>
  <c r="K792" i="24"/>
  <c r="J792" i="24"/>
  <c r="M789" i="24"/>
  <c r="L789" i="24"/>
  <c r="K789" i="24"/>
  <c r="J789" i="24"/>
  <c r="M788" i="24"/>
  <c r="L788" i="24"/>
  <c r="K788" i="24"/>
  <c r="J788" i="24"/>
  <c r="M787" i="24"/>
  <c r="L787" i="24"/>
  <c r="K787" i="24"/>
  <c r="J787" i="24"/>
  <c r="M786" i="24"/>
  <c r="L786" i="24"/>
  <c r="K786" i="24"/>
  <c r="J786" i="24"/>
  <c r="M785" i="24"/>
  <c r="L785" i="24"/>
  <c r="K785" i="24"/>
  <c r="J785" i="24"/>
  <c r="M784" i="24"/>
  <c r="M783" i="24" s="1"/>
  <c r="M782" i="24" s="1"/>
  <c r="M781" i="24" s="1"/>
  <c r="M780" i="24" s="1"/>
  <c r="L784" i="24"/>
  <c r="L783" i="24" s="1"/>
  <c r="L782" i="24" s="1"/>
  <c r="L781" i="24" s="1"/>
  <c r="L780" i="24" s="1"/>
  <c r="K784" i="24"/>
  <c r="J784" i="24"/>
  <c r="J783" i="24" s="1"/>
  <c r="J782" i="24" s="1"/>
  <c r="J781" i="24" s="1"/>
  <c r="J780" i="24" s="1"/>
  <c r="K783" i="24"/>
  <c r="K782" i="24" s="1"/>
  <c r="K781" i="24" s="1"/>
  <c r="K780" i="24" s="1"/>
  <c r="J779" i="24"/>
  <c r="J778" i="24" s="1"/>
  <c r="J777" i="24" s="1"/>
  <c r="J776" i="24" s="1"/>
  <c r="J775" i="24" s="1"/>
  <c r="M778" i="24"/>
  <c r="M777" i="24" s="1"/>
  <c r="M776" i="24" s="1"/>
  <c r="M775" i="24" s="1"/>
  <c r="L778" i="24"/>
  <c r="K778" i="24"/>
  <c r="K777" i="24" s="1"/>
  <c r="K776" i="24" s="1"/>
  <c r="K775" i="24" s="1"/>
  <c r="L777" i="24"/>
  <c r="L776" i="24" s="1"/>
  <c r="L775" i="24" s="1"/>
  <c r="J770" i="24"/>
  <c r="J769" i="24"/>
  <c r="J768" i="24" s="1"/>
  <c r="J767" i="24" s="1"/>
  <c r="J766" i="24" s="1"/>
  <c r="M764" i="24"/>
  <c r="L764" i="24"/>
  <c r="K764" i="24"/>
  <c r="J764" i="24"/>
  <c r="M763" i="24"/>
  <c r="L763" i="24"/>
  <c r="K763" i="24"/>
  <c r="J763" i="24"/>
  <c r="M762" i="24"/>
  <c r="L762" i="24"/>
  <c r="K762" i="24"/>
  <c r="J762" i="24"/>
  <c r="M761" i="24"/>
  <c r="L761" i="24"/>
  <c r="K761" i="24"/>
  <c r="J761" i="24"/>
  <c r="M760" i="24"/>
  <c r="L760" i="24"/>
  <c r="K760" i="24"/>
  <c r="J760" i="24"/>
  <c r="M756" i="24"/>
  <c r="L756" i="24"/>
  <c r="K756" i="24"/>
  <c r="J756" i="24"/>
  <c r="M755" i="24"/>
  <c r="L755" i="24"/>
  <c r="K755" i="24"/>
  <c r="J755" i="24"/>
  <c r="M754" i="24"/>
  <c r="L754" i="24"/>
  <c r="K754" i="24"/>
  <c r="J754" i="24"/>
  <c r="M753" i="24"/>
  <c r="L753" i="24"/>
  <c r="K753" i="24"/>
  <c r="J753" i="24"/>
  <c r="M752" i="24"/>
  <c r="L752" i="24"/>
  <c r="K752" i="24"/>
  <c r="J752" i="24"/>
  <c r="M750" i="24"/>
  <c r="L750" i="24"/>
  <c r="K750" i="24"/>
  <c r="J750" i="24"/>
  <c r="M749" i="24"/>
  <c r="L749" i="24"/>
  <c r="K749" i="24"/>
  <c r="J749" i="24"/>
  <c r="M748" i="24"/>
  <c r="L748" i="24"/>
  <c r="K748" i="24"/>
  <c r="J748" i="24"/>
  <c r="M747" i="24"/>
  <c r="L747" i="24"/>
  <c r="K747" i="24"/>
  <c r="J747" i="24"/>
  <c r="M746" i="24"/>
  <c r="L746" i="24"/>
  <c r="K746" i="24"/>
  <c r="J746" i="24"/>
  <c r="M744" i="24"/>
  <c r="L744" i="24"/>
  <c r="K744" i="24"/>
  <c r="J744" i="24"/>
  <c r="M743" i="24"/>
  <c r="L743" i="24"/>
  <c r="K743" i="24"/>
  <c r="J743" i="24"/>
  <c r="M742" i="24"/>
  <c r="L742" i="24"/>
  <c r="K742" i="24"/>
  <c r="J742" i="24"/>
  <c r="M741" i="24"/>
  <c r="L741" i="24"/>
  <c r="K741" i="24"/>
  <c r="J741" i="24"/>
  <c r="M740" i="24"/>
  <c r="L740" i="24"/>
  <c r="K740" i="24"/>
  <c r="J740" i="24"/>
  <c r="M738" i="24"/>
  <c r="L738" i="24"/>
  <c r="K738" i="24"/>
  <c r="J738" i="24"/>
  <c r="M737" i="24"/>
  <c r="L737" i="24"/>
  <c r="K737" i="24"/>
  <c r="J737" i="24"/>
  <c r="M736" i="24"/>
  <c r="L736" i="24"/>
  <c r="K736" i="24"/>
  <c r="J736" i="24"/>
  <c r="M735" i="24"/>
  <c r="L735" i="24"/>
  <c r="K735" i="24"/>
  <c r="J735" i="24"/>
  <c r="M734" i="24"/>
  <c r="L734" i="24"/>
  <c r="K734" i="24"/>
  <c r="J734" i="24"/>
  <c r="M726" i="24"/>
  <c r="M725" i="24" s="1"/>
  <c r="M724" i="24" s="1"/>
  <c r="M723" i="24" s="1"/>
  <c r="M722" i="24" s="1"/>
  <c r="M721" i="24" s="1"/>
  <c r="L726" i="24"/>
  <c r="L725" i="24" s="1"/>
  <c r="L724" i="24" s="1"/>
  <c r="L723" i="24" s="1"/>
  <c r="L722" i="24" s="1"/>
  <c r="L721" i="24" s="1"/>
  <c r="K726" i="24"/>
  <c r="J726" i="24"/>
  <c r="J725" i="24" s="1"/>
  <c r="J724" i="24" s="1"/>
  <c r="J723" i="24" s="1"/>
  <c r="J722" i="24" s="1"/>
  <c r="J721" i="24" s="1"/>
  <c r="K725" i="24"/>
  <c r="K724" i="24" s="1"/>
  <c r="K723" i="24" s="1"/>
  <c r="K722" i="24" s="1"/>
  <c r="K721" i="24" s="1"/>
  <c r="M717" i="24"/>
  <c r="L717" i="24"/>
  <c r="K717" i="24"/>
  <c r="J717" i="24"/>
  <c r="M716" i="24"/>
  <c r="L716" i="24"/>
  <c r="K716" i="24"/>
  <c r="J716" i="24"/>
  <c r="M715" i="24"/>
  <c r="L715" i="24"/>
  <c r="K715" i="24"/>
  <c r="J715" i="24"/>
  <c r="M714" i="24"/>
  <c r="L714" i="24"/>
  <c r="K714" i="24"/>
  <c r="J714" i="24"/>
  <c r="M713" i="24"/>
  <c r="L713" i="24"/>
  <c r="K713" i="24"/>
  <c r="J713" i="24"/>
  <c r="J712" i="24"/>
  <c r="M710" i="24"/>
  <c r="M709" i="24" s="1"/>
  <c r="M708" i="24" s="1"/>
  <c r="M707" i="24" s="1"/>
  <c r="L710" i="24"/>
  <c r="K710" i="24"/>
  <c r="K709" i="24" s="1"/>
  <c r="K708" i="24" s="1"/>
  <c r="K707" i="24" s="1"/>
  <c r="L709" i="24"/>
  <c r="L708" i="24"/>
  <c r="L707" i="24" s="1"/>
  <c r="J706" i="24"/>
  <c r="M704" i="24"/>
  <c r="L704" i="24"/>
  <c r="M703" i="24"/>
  <c r="M702" i="24" s="1"/>
  <c r="M701" i="24" s="1"/>
  <c r="L703" i="24"/>
  <c r="L702" i="24" s="1"/>
  <c r="L701" i="24" s="1"/>
  <c r="M699" i="24"/>
  <c r="M698" i="24" s="1"/>
  <c r="M697" i="24" s="1"/>
  <c r="M696" i="24" s="1"/>
  <c r="L699" i="24"/>
  <c r="K699" i="24"/>
  <c r="K698" i="24" s="1"/>
  <c r="K697" i="24" s="1"/>
  <c r="K696" i="24" s="1"/>
  <c r="L698" i="24"/>
  <c r="L697" i="24"/>
  <c r="L696" i="24" s="1"/>
  <c r="L695" i="24" s="1"/>
  <c r="M677" i="24"/>
  <c r="L677" i="24"/>
  <c r="K677" i="24"/>
  <c r="J677" i="24"/>
  <c r="M676" i="24"/>
  <c r="L676" i="24"/>
  <c r="K676" i="24"/>
  <c r="J676" i="24"/>
  <c r="M675" i="24"/>
  <c r="L675" i="24"/>
  <c r="K675" i="24"/>
  <c r="J675" i="24"/>
  <c r="M674" i="24"/>
  <c r="L674" i="24"/>
  <c r="K674" i="24"/>
  <c r="J674" i="24"/>
  <c r="M673" i="24"/>
  <c r="L673" i="24"/>
  <c r="K673" i="24"/>
  <c r="J673" i="24"/>
  <c r="M672" i="24"/>
  <c r="L672" i="24"/>
  <c r="K672" i="24"/>
  <c r="J672" i="24"/>
  <c r="M671" i="24"/>
  <c r="L671" i="24"/>
  <c r="K671" i="24"/>
  <c r="J671" i="24"/>
  <c r="M669" i="24"/>
  <c r="L669" i="24"/>
  <c r="K669" i="24"/>
  <c r="J669" i="24"/>
  <c r="M668" i="24"/>
  <c r="L668" i="24"/>
  <c r="K668" i="24"/>
  <c r="J668" i="24"/>
  <c r="M667" i="24"/>
  <c r="L667" i="24"/>
  <c r="K667" i="24"/>
  <c r="J667" i="24"/>
  <c r="M666" i="24"/>
  <c r="L666" i="24"/>
  <c r="K666" i="24"/>
  <c r="J666" i="24"/>
  <c r="M665" i="24"/>
  <c r="L665" i="24"/>
  <c r="K665" i="24"/>
  <c r="J665" i="24"/>
  <c r="M664" i="24"/>
  <c r="L664" i="24"/>
  <c r="K664" i="24"/>
  <c r="J664" i="24"/>
  <c r="M663" i="24"/>
  <c r="L663" i="24"/>
  <c r="K663" i="24"/>
  <c r="J663" i="24"/>
  <c r="M661" i="24"/>
  <c r="L661" i="24"/>
  <c r="K661" i="24"/>
  <c r="J661" i="24"/>
  <c r="M660" i="24"/>
  <c r="L660" i="24"/>
  <c r="K660" i="24"/>
  <c r="J660" i="24"/>
  <c r="M659" i="24"/>
  <c r="L659" i="24"/>
  <c r="K659" i="24"/>
  <c r="J659" i="24"/>
  <c r="M658" i="24"/>
  <c r="L658" i="24"/>
  <c r="K658" i="24"/>
  <c r="J658" i="24"/>
  <c r="M657" i="24"/>
  <c r="L657" i="24"/>
  <c r="K657" i="24"/>
  <c r="J657" i="24"/>
  <c r="M656" i="24"/>
  <c r="L656" i="24"/>
  <c r="K656" i="24"/>
  <c r="J656" i="24"/>
  <c r="M655" i="24"/>
  <c r="L655" i="24"/>
  <c r="K655" i="24"/>
  <c r="J655" i="24"/>
  <c r="M623" i="24"/>
  <c r="L623" i="24"/>
  <c r="K623" i="24"/>
  <c r="K615" i="24"/>
  <c r="K614" i="24" s="1"/>
  <c r="K613" i="24" s="1"/>
  <c r="K612" i="24" s="1"/>
  <c r="K611" i="24" s="1"/>
  <c r="K610" i="24" s="1"/>
  <c r="J615" i="24"/>
  <c r="J614" i="24" s="1"/>
  <c r="J613" i="24" s="1"/>
  <c r="J612" i="24" s="1"/>
  <c r="J611" i="24" s="1"/>
  <c r="J610" i="24" s="1"/>
  <c r="M608" i="24"/>
  <c r="L608" i="24"/>
  <c r="K608" i="24"/>
  <c r="J608" i="24"/>
  <c r="M607" i="24"/>
  <c r="L607" i="24"/>
  <c r="K607" i="24"/>
  <c r="J607" i="24"/>
  <c r="M606" i="24"/>
  <c r="L606" i="24"/>
  <c r="K606" i="24"/>
  <c r="J606" i="24"/>
  <c r="M605" i="24"/>
  <c r="L605" i="24"/>
  <c r="K605" i="24"/>
  <c r="J605" i="24"/>
  <c r="M604" i="24"/>
  <c r="L604" i="24"/>
  <c r="K604" i="24"/>
  <c r="J604" i="24"/>
  <c r="M603" i="24"/>
  <c r="L603" i="24"/>
  <c r="K603" i="24"/>
  <c r="J603" i="24"/>
  <c r="M592" i="24"/>
  <c r="L592" i="24"/>
  <c r="K592" i="24"/>
  <c r="J592" i="24"/>
  <c r="M591" i="24"/>
  <c r="L591" i="24"/>
  <c r="K591" i="24"/>
  <c r="J591" i="24"/>
  <c r="M590" i="24"/>
  <c r="L590" i="24"/>
  <c r="K590" i="24"/>
  <c r="J590" i="24"/>
  <c r="M589" i="24"/>
  <c r="L589" i="24"/>
  <c r="K589" i="24"/>
  <c r="J589" i="24"/>
  <c r="M588" i="24"/>
  <c r="L588" i="24"/>
  <c r="K588" i="24"/>
  <c r="J588" i="24"/>
  <c r="M587" i="24"/>
  <c r="L587" i="24"/>
  <c r="K587" i="24"/>
  <c r="J587" i="24"/>
  <c r="M585" i="24"/>
  <c r="L585" i="24"/>
  <c r="K585" i="24"/>
  <c r="J585" i="24"/>
  <c r="M584" i="24"/>
  <c r="L584" i="24"/>
  <c r="K584" i="24"/>
  <c r="J584" i="24"/>
  <c r="M583" i="24"/>
  <c r="L583" i="24"/>
  <c r="K583" i="24"/>
  <c r="J583" i="24"/>
  <c r="M582" i="24"/>
  <c r="L582" i="24"/>
  <c r="K582" i="24"/>
  <c r="J582" i="24"/>
  <c r="M581" i="24"/>
  <c r="L581" i="24"/>
  <c r="K581" i="24"/>
  <c r="J581" i="24"/>
  <c r="M579" i="24"/>
  <c r="L579" i="24"/>
  <c r="K579" i="24"/>
  <c r="J579" i="24"/>
  <c r="M578" i="24"/>
  <c r="L578" i="24"/>
  <c r="K578" i="24"/>
  <c r="J578" i="24"/>
  <c r="M577" i="24"/>
  <c r="L577" i="24"/>
  <c r="K577" i="24"/>
  <c r="J577" i="24"/>
  <c r="M576" i="24"/>
  <c r="L576" i="24"/>
  <c r="K576" i="24"/>
  <c r="J576" i="24"/>
  <c r="M575" i="24"/>
  <c r="L575" i="24"/>
  <c r="K575" i="24"/>
  <c r="J575" i="24"/>
  <c r="K574" i="24"/>
  <c r="M573" i="24"/>
  <c r="L573" i="24"/>
  <c r="L572" i="24" s="1"/>
  <c r="L571" i="24" s="1"/>
  <c r="L570" i="24" s="1"/>
  <c r="L569" i="24" s="1"/>
  <c r="J573" i="24"/>
  <c r="M572" i="24"/>
  <c r="M571" i="24" s="1"/>
  <c r="M570" i="24" s="1"/>
  <c r="M569" i="24" s="1"/>
  <c r="J572" i="24"/>
  <c r="J571" i="24"/>
  <c r="J570" i="24" s="1"/>
  <c r="J569" i="24" s="1"/>
  <c r="M568" i="24"/>
  <c r="M567" i="24" s="1"/>
  <c r="M566" i="24" s="1"/>
  <c r="L568" i="24"/>
  <c r="J568" i="24"/>
  <c r="L567" i="24"/>
  <c r="L566" i="24" s="1"/>
  <c r="M564" i="24"/>
  <c r="L564" i="24"/>
  <c r="K564" i="24"/>
  <c r="J564" i="24"/>
  <c r="M563" i="24"/>
  <c r="L563" i="24"/>
  <c r="K563" i="24"/>
  <c r="J563" i="24"/>
  <c r="M562" i="24"/>
  <c r="L562" i="24"/>
  <c r="K562" i="24"/>
  <c r="J562" i="24"/>
  <c r="M561" i="24"/>
  <c r="L561" i="24"/>
  <c r="K561" i="24"/>
  <c r="J561" i="24"/>
  <c r="M560" i="24"/>
  <c r="L560" i="24"/>
  <c r="K560" i="24"/>
  <c r="J560" i="24"/>
  <c r="M559" i="24"/>
  <c r="L559" i="24"/>
  <c r="K559" i="24"/>
  <c r="J559" i="24"/>
  <c r="M557" i="24"/>
  <c r="L557" i="24"/>
  <c r="K557" i="24"/>
  <c r="J557" i="24"/>
  <c r="M556" i="24"/>
  <c r="L556" i="24"/>
  <c r="K556" i="24"/>
  <c r="J556" i="24"/>
  <c r="M555" i="24"/>
  <c r="L555" i="24"/>
  <c r="K555" i="24"/>
  <c r="J555" i="24"/>
  <c r="M554" i="24"/>
  <c r="L554" i="24"/>
  <c r="K554" i="24"/>
  <c r="J554" i="24"/>
  <c r="M553" i="24"/>
  <c r="L553" i="24"/>
  <c r="K553" i="24"/>
  <c r="J553" i="24"/>
  <c r="M552" i="24"/>
  <c r="L552" i="24"/>
  <c r="K552" i="24"/>
  <c r="J552" i="24"/>
  <c r="M551" i="24"/>
  <c r="M550" i="24" s="1"/>
  <c r="M549" i="24" s="1"/>
  <c r="M548" i="24" s="1"/>
  <c r="M547" i="24" s="1"/>
  <c r="M546" i="24" s="1"/>
  <c r="M545" i="24" s="1"/>
  <c r="M544" i="24" s="1"/>
  <c r="L551" i="24"/>
  <c r="J551" i="24"/>
  <c r="J550" i="24" s="1"/>
  <c r="J549" i="24" s="1"/>
  <c r="J548" i="24" s="1"/>
  <c r="J547" i="24" s="1"/>
  <c r="J546" i="24" s="1"/>
  <c r="J545" i="24" s="1"/>
  <c r="J544" i="24" s="1"/>
  <c r="L550" i="24"/>
  <c r="L549" i="24" s="1"/>
  <c r="L548" i="24" s="1"/>
  <c r="L547" i="24" s="1"/>
  <c r="L546" i="24" s="1"/>
  <c r="L545" i="24" s="1"/>
  <c r="K550" i="24"/>
  <c r="K549" i="24" s="1"/>
  <c r="K548" i="24" s="1"/>
  <c r="K547" i="24" s="1"/>
  <c r="K546" i="24" s="1"/>
  <c r="K545" i="24" s="1"/>
  <c r="K544" i="24" s="1"/>
  <c r="M542" i="24"/>
  <c r="M541" i="24" s="1"/>
  <c r="M540" i="24" s="1"/>
  <c r="M539" i="24" s="1"/>
  <c r="M538" i="24" s="1"/>
  <c r="M537" i="24" s="1"/>
  <c r="M536" i="24" s="1"/>
  <c r="L542" i="24"/>
  <c r="L541" i="24" s="1"/>
  <c r="L540" i="24" s="1"/>
  <c r="K542" i="24"/>
  <c r="K541" i="24" s="1"/>
  <c r="K540" i="24" s="1"/>
  <c r="K539" i="24" s="1"/>
  <c r="L539" i="24"/>
  <c r="L538" i="24" s="1"/>
  <c r="L537" i="24" s="1"/>
  <c r="K538" i="24"/>
  <c r="K537" i="24" s="1"/>
  <c r="J534" i="24"/>
  <c r="J533" i="24" s="1"/>
  <c r="J531" i="24"/>
  <c r="J530" i="24" s="1"/>
  <c r="J529" i="24" s="1"/>
  <c r="J521" i="24"/>
  <c r="M520" i="24"/>
  <c r="L520" i="24"/>
  <c r="K520" i="24"/>
  <c r="J520" i="24"/>
  <c r="M519" i="24"/>
  <c r="L519" i="24"/>
  <c r="K519" i="24"/>
  <c r="J519" i="24"/>
  <c r="M518" i="24"/>
  <c r="L518" i="24"/>
  <c r="K518" i="24"/>
  <c r="J518" i="24"/>
  <c r="M517" i="24"/>
  <c r="L517" i="24"/>
  <c r="K517" i="24"/>
  <c r="J517" i="24"/>
  <c r="M516" i="24"/>
  <c r="L516" i="24"/>
  <c r="K516" i="24"/>
  <c r="J516" i="24"/>
  <c r="M515" i="24"/>
  <c r="L515" i="24"/>
  <c r="K515" i="24"/>
  <c r="J515" i="24"/>
  <c r="M512" i="24"/>
  <c r="L512" i="24"/>
  <c r="K512" i="24"/>
  <c r="J512" i="24"/>
  <c r="M511" i="24"/>
  <c r="L511" i="24"/>
  <c r="K511" i="24"/>
  <c r="J511" i="24"/>
  <c r="M510" i="24"/>
  <c r="L510" i="24"/>
  <c r="K510" i="24"/>
  <c r="J510" i="24"/>
  <c r="M509" i="24"/>
  <c r="L509" i="24"/>
  <c r="K509" i="24"/>
  <c r="J509" i="24"/>
  <c r="M508" i="24"/>
  <c r="L508" i="24"/>
  <c r="K508" i="24"/>
  <c r="J508" i="24"/>
  <c r="M507" i="24"/>
  <c r="L507" i="24"/>
  <c r="K507" i="24"/>
  <c r="J507" i="24"/>
  <c r="M506" i="24"/>
  <c r="L506" i="24"/>
  <c r="K506" i="24"/>
  <c r="J506" i="24"/>
  <c r="M504" i="24"/>
  <c r="L504" i="24"/>
  <c r="K504" i="24"/>
  <c r="J504" i="24"/>
  <c r="M503" i="24"/>
  <c r="L503" i="24"/>
  <c r="K503" i="24"/>
  <c r="J503" i="24"/>
  <c r="M502" i="24"/>
  <c r="L502" i="24"/>
  <c r="K502" i="24"/>
  <c r="J502" i="24"/>
  <c r="M501" i="24"/>
  <c r="L501" i="24"/>
  <c r="K501" i="24"/>
  <c r="J501" i="24"/>
  <c r="M500" i="24"/>
  <c r="L500" i="24"/>
  <c r="L499" i="24" s="1"/>
  <c r="L498" i="24" s="1"/>
  <c r="L497" i="24" s="1"/>
  <c r="L496" i="24" s="1"/>
  <c r="K500" i="24"/>
  <c r="K499" i="24" s="1"/>
  <c r="K498" i="24" s="1"/>
  <c r="K497" i="24" s="1"/>
  <c r="K496" i="24" s="1"/>
  <c r="J500" i="24"/>
  <c r="M499" i="24"/>
  <c r="M498" i="24" s="1"/>
  <c r="M497" i="24" s="1"/>
  <c r="M496" i="24" s="1"/>
  <c r="J499" i="24"/>
  <c r="J498" i="24" s="1"/>
  <c r="J497" i="24" s="1"/>
  <c r="J496" i="24" s="1"/>
  <c r="M494" i="24"/>
  <c r="L494" i="24"/>
  <c r="K494" i="24"/>
  <c r="J494" i="24"/>
  <c r="M493" i="24"/>
  <c r="L493" i="24"/>
  <c r="K493" i="24"/>
  <c r="J493" i="24"/>
  <c r="M492" i="24"/>
  <c r="L492" i="24"/>
  <c r="K492" i="24"/>
  <c r="J492" i="24"/>
  <c r="M491" i="24"/>
  <c r="L491" i="24"/>
  <c r="K491" i="24"/>
  <c r="J491" i="24"/>
  <c r="M489" i="24"/>
  <c r="L489" i="24"/>
  <c r="K489" i="24"/>
  <c r="J489" i="24"/>
  <c r="M488" i="24"/>
  <c r="L488" i="24"/>
  <c r="L487" i="24" s="1"/>
  <c r="L486" i="24" s="1"/>
  <c r="L485" i="24" s="1"/>
  <c r="L484" i="24" s="1"/>
  <c r="K488" i="24"/>
  <c r="K487" i="24" s="1"/>
  <c r="K486" i="24" s="1"/>
  <c r="K485" i="24" s="1"/>
  <c r="K484" i="24" s="1"/>
  <c r="J488" i="24"/>
  <c r="J487" i="24" s="1"/>
  <c r="J486" i="24" s="1"/>
  <c r="J485" i="24" s="1"/>
  <c r="J484" i="24" s="1"/>
  <c r="M487" i="24"/>
  <c r="M486" i="24" s="1"/>
  <c r="M485" i="24" s="1"/>
  <c r="M484" i="24" s="1"/>
  <c r="J473" i="24"/>
  <c r="J472" i="24" s="1"/>
  <c r="J471" i="24" s="1"/>
  <c r="J470" i="24" s="1"/>
  <c r="J469" i="24" s="1"/>
  <c r="J468" i="24" s="1"/>
  <c r="J467" i="24" s="1"/>
  <c r="M465" i="24"/>
  <c r="L465" i="24"/>
  <c r="K465" i="24"/>
  <c r="J465" i="24"/>
  <c r="M464" i="24"/>
  <c r="L464" i="24"/>
  <c r="K464" i="24"/>
  <c r="J464" i="24"/>
  <c r="M463" i="24"/>
  <c r="L463" i="24"/>
  <c r="K463" i="24"/>
  <c r="J463" i="24"/>
  <c r="M462" i="24"/>
  <c r="L462" i="24"/>
  <c r="K462" i="24"/>
  <c r="J462" i="24"/>
  <c r="M461" i="24"/>
  <c r="M460" i="24" s="1"/>
  <c r="M459" i="24" s="1"/>
  <c r="M458" i="24" s="1"/>
  <c r="M457" i="24" s="1"/>
  <c r="M456" i="24" s="1"/>
  <c r="M455" i="24" s="1"/>
  <c r="L461" i="24"/>
  <c r="L460" i="24" s="1"/>
  <c r="L459" i="24" s="1"/>
  <c r="L458" i="24" s="1"/>
  <c r="L457" i="24" s="1"/>
  <c r="L456" i="24" s="1"/>
  <c r="L455" i="24" s="1"/>
  <c r="K461" i="24"/>
  <c r="J461" i="24"/>
  <c r="J454" i="24" s="1"/>
  <c r="M454" i="24"/>
  <c r="L454" i="24"/>
  <c r="K454" i="24"/>
  <c r="M452" i="24"/>
  <c r="M451" i="24" s="1"/>
  <c r="M450" i="24" s="1"/>
  <c r="M449" i="24" s="1"/>
  <c r="L452" i="24"/>
  <c r="K452" i="24"/>
  <c r="L451" i="24"/>
  <c r="L450" i="24" s="1"/>
  <c r="L449" i="24" s="1"/>
  <c r="L448" i="24" s="1"/>
  <c r="K451" i="24"/>
  <c r="K450" i="24" s="1"/>
  <c r="K449" i="24" s="1"/>
  <c r="K448" i="24" s="1"/>
  <c r="M448" i="24"/>
  <c r="M447" i="24"/>
  <c r="M446" i="24" s="1"/>
  <c r="M445" i="24" s="1"/>
  <c r="M444" i="24" s="1"/>
  <c r="M443" i="24" s="1"/>
  <c r="M442" i="24" s="1"/>
  <c r="L447" i="24"/>
  <c r="L446" i="24" s="1"/>
  <c r="L445" i="24" s="1"/>
  <c r="L444" i="24" s="1"/>
  <c r="L443" i="24" s="1"/>
  <c r="L442" i="24" s="1"/>
  <c r="K447" i="24"/>
  <c r="K446" i="24" s="1"/>
  <c r="K445" i="24" s="1"/>
  <c r="K444" i="24" s="1"/>
  <c r="K443" i="24" s="1"/>
  <c r="K442" i="24" s="1"/>
  <c r="K441" i="24"/>
  <c r="K440" i="24" s="1"/>
  <c r="K439" i="24" s="1"/>
  <c r="K438" i="24" s="1"/>
  <c r="K437" i="24" s="1"/>
  <c r="K436" i="24" s="1"/>
  <c r="M435" i="24"/>
  <c r="L435" i="24"/>
  <c r="K435" i="24"/>
  <c r="J435" i="24"/>
  <c r="J434" i="24" s="1"/>
  <c r="J433" i="24" s="1"/>
  <c r="J432" i="24" s="1"/>
  <c r="J431" i="24" s="1"/>
  <c r="J430" i="24" s="1"/>
  <c r="M434" i="24"/>
  <c r="M433" i="24" s="1"/>
  <c r="M432" i="24" s="1"/>
  <c r="M431" i="24" s="1"/>
  <c r="M430" i="24" s="1"/>
  <c r="L434" i="24"/>
  <c r="L433" i="24" s="1"/>
  <c r="L432" i="24" s="1"/>
  <c r="L431" i="24" s="1"/>
  <c r="L430" i="24" s="1"/>
  <c r="K433" i="24"/>
  <c r="K432" i="24" s="1"/>
  <c r="K431" i="24" s="1"/>
  <c r="K430" i="24" s="1"/>
  <c r="M429" i="24"/>
  <c r="M428" i="24" s="1"/>
  <c r="M427" i="24" s="1"/>
  <c r="M426" i="24" s="1"/>
  <c r="M425" i="24" s="1"/>
  <c r="M424" i="24" s="1"/>
  <c r="L429" i="24"/>
  <c r="L428" i="24" s="1"/>
  <c r="L427" i="24" s="1"/>
  <c r="L426" i="24" s="1"/>
  <c r="L425" i="24" s="1"/>
  <c r="L424" i="24" s="1"/>
  <c r="K429" i="24"/>
  <c r="K428" i="24" s="1"/>
  <c r="K427" i="24" s="1"/>
  <c r="K426" i="24" s="1"/>
  <c r="K425" i="24" s="1"/>
  <c r="K424" i="24" s="1"/>
  <c r="M421" i="24"/>
  <c r="M420" i="24" s="1"/>
  <c r="M419" i="24" s="1"/>
  <c r="M418" i="24" s="1"/>
  <c r="M417" i="24" s="1"/>
  <c r="M416" i="24" s="1"/>
  <c r="M415" i="24" s="1"/>
  <c r="L421" i="24"/>
  <c r="L420" i="24" s="1"/>
  <c r="L419" i="24" s="1"/>
  <c r="L418" i="24" s="1"/>
  <c r="L417" i="24" s="1"/>
  <c r="L416" i="24" s="1"/>
  <c r="L415" i="24" s="1"/>
  <c r="K421" i="24"/>
  <c r="K420" i="24" s="1"/>
  <c r="K419" i="24" s="1"/>
  <c r="K418" i="24" s="1"/>
  <c r="K417" i="24" s="1"/>
  <c r="K416" i="24" s="1"/>
  <c r="K415" i="24" s="1"/>
  <c r="J421" i="24"/>
  <c r="J420" i="24" s="1"/>
  <c r="J419" i="24" s="1"/>
  <c r="J418" i="24" s="1"/>
  <c r="J417" i="24" s="1"/>
  <c r="J416" i="24" s="1"/>
  <c r="J415" i="24" s="1"/>
  <c r="M413" i="24"/>
  <c r="L413" i="24"/>
  <c r="K413" i="24"/>
  <c r="J413" i="24"/>
  <c r="M412" i="24"/>
  <c r="L412" i="24"/>
  <c r="K412" i="24"/>
  <c r="J412" i="24"/>
  <c r="M411" i="24"/>
  <c r="L411" i="24"/>
  <c r="K411" i="24"/>
  <c r="J411" i="24"/>
  <c r="M410" i="24"/>
  <c r="L410" i="24"/>
  <c r="K410" i="24"/>
  <c r="J410" i="24"/>
  <c r="M409" i="24"/>
  <c r="L409" i="24"/>
  <c r="K409" i="24"/>
  <c r="J409" i="24"/>
  <c r="M408" i="24"/>
  <c r="L408" i="24"/>
  <c r="K408" i="24"/>
  <c r="J408" i="24"/>
  <c r="M406" i="24"/>
  <c r="L406" i="24"/>
  <c r="K406" i="24"/>
  <c r="J406" i="24"/>
  <c r="M405" i="24"/>
  <c r="L405" i="24"/>
  <c r="K405" i="24"/>
  <c r="J405" i="24"/>
  <c r="M404" i="24"/>
  <c r="L404" i="24"/>
  <c r="K404" i="24"/>
  <c r="J404" i="24"/>
  <c r="M403" i="24"/>
  <c r="L403" i="24"/>
  <c r="K403" i="24"/>
  <c r="J403" i="24"/>
  <c r="M402" i="24"/>
  <c r="L402" i="24"/>
  <c r="K402" i="24"/>
  <c r="J402" i="24"/>
  <c r="M401" i="24"/>
  <c r="L401" i="24"/>
  <c r="K401" i="24"/>
  <c r="J401" i="24"/>
  <c r="M399" i="24"/>
  <c r="L399" i="24"/>
  <c r="K399" i="24"/>
  <c r="J399" i="24"/>
  <c r="M398" i="24"/>
  <c r="L398" i="24"/>
  <c r="K398" i="24"/>
  <c r="J398" i="24"/>
  <c r="M397" i="24"/>
  <c r="L397" i="24"/>
  <c r="K397" i="24"/>
  <c r="J397" i="24"/>
  <c r="M396" i="24"/>
  <c r="L396" i="24"/>
  <c r="K396" i="24"/>
  <c r="J396" i="24"/>
  <c r="M395" i="24"/>
  <c r="L395" i="24"/>
  <c r="K395" i="24"/>
  <c r="J395" i="24"/>
  <c r="M394" i="24"/>
  <c r="L394" i="24"/>
  <c r="K394" i="24"/>
  <c r="J394" i="24"/>
  <c r="M392" i="24"/>
  <c r="L392" i="24"/>
  <c r="K392" i="24"/>
  <c r="J392" i="24"/>
  <c r="J391" i="24" s="1"/>
  <c r="J390" i="24" s="1"/>
  <c r="J389" i="24" s="1"/>
  <c r="J388" i="24" s="1"/>
  <c r="J387" i="24" s="1"/>
  <c r="M391" i="24"/>
  <c r="L391" i="24"/>
  <c r="L390" i="24" s="1"/>
  <c r="L389" i="24" s="1"/>
  <c r="L388" i="24" s="1"/>
  <c r="L387" i="24" s="1"/>
  <c r="K391" i="24"/>
  <c r="M390" i="24"/>
  <c r="M389" i="24" s="1"/>
  <c r="M388" i="24" s="1"/>
  <c r="M387" i="24" s="1"/>
  <c r="K390" i="24"/>
  <c r="K389" i="24" s="1"/>
  <c r="K388" i="24" s="1"/>
  <c r="K387" i="24" s="1"/>
  <c r="K386" i="24" s="1"/>
  <c r="M385" i="24"/>
  <c r="M384" i="24" s="1"/>
  <c r="M383" i="24" s="1"/>
  <c r="M382" i="24" s="1"/>
  <c r="M381" i="24" s="1"/>
  <c r="M380" i="24" s="1"/>
  <c r="L385" i="24"/>
  <c r="L384" i="24" s="1"/>
  <c r="L383" i="24" s="1"/>
  <c r="L382" i="24" s="1"/>
  <c r="L381" i="24" s="1"/>
  <c r="L380" i="24" s="1"/>
  <c r="K385" i="24"/>
  <c r="K384" i="24" s="1"/>
  <c r="K383" i="24" s="1"/>
  <c r="K382" i="24" s="1"/>
  <c r="K381" i="24" s="1"/>
  <c r="K380" i="24" s="1"/>
  <c r="J385" i="24"/>
  <c r="J384" i="24" s="1"/>
  <c r="J383" i="24" s="1"/>
  <c r="J382" i="24" s="1"/>
  <c r="J381" i="24" s="1"/>
  <c r="J380" i="24" s="1"/>
  <c r="M379" i="24"/>
  <c r="M378" i="24" s="1"/>
  <c r="M377" i="24" s="1"/>
  <c r="M376" i="24" s="1"/>
  <c r="M375" i="24" s="1"/>
  <c r="M374" i="24" s="1"/>
  <c r="L379" i="24"/>
  <c r="L378" i="24" s="1"/>
  <c r="L377" i="24" s="1"/>
  <c r="L376" i="24" s="1"/>
  <c r="L375" i="24" s="1"/>
  <c r="L374" i="24" s="1"/>
  <c r="K379" i="24"/>
  <c r="K378" i="24" s="1"/>
  <c r="K377" i="24" s="1"/>
  <c r="K376" i="24" s="1"/>
  <c r="K375" i="24" s="1"/>
  <c r="K374" i="24" s="1"/>
  <c r="J379" i="24"/>
  <c r="J378" i="24" s="1"/>
  <c r="J377" i="24" s="1"/>
  <c r="J376" i="24" s="1"/>
  <c r="J375" i="24" s="1"/>
  <c r="J374" i="24" s="1"/>
  <c r="M372" i="24"/>
  <c r="L372" i="24"/>
  <c r="K372" i="24"/>
  <c r="J372" i="24"/>
  <c r="M371" i="24"/>
  <c r="L371" i="24"/>
  <c r="K371" i="24"/>
  <c r="J371" i="24"/>
  <c r="M370" i="24"/>
  <c r="L370" i="24"/>
  <c r="K370" i="24"/>
  <c r="J370" i="24"/>
  <c r="M369" i="24"/>
  <c r="L369" i="24"/>
  <c r="K369" i="24"/>
  <c r="J369" i="24"/>
  <c r="M368" i="24"/>
  <c r="L368" i="24"/>
  <c r="K368" i="24"/>
  <c r="J368" i="24"/>
  <c r="J356" i="24"/>
  <c r="J355" i="24" s="1"/>
  <c r="J354" i="24" s="1"/>
  <c r="J353" i="24" s="1"/>
  <c r="J352" i="24" s="1"/>
  <c r="J351" i="24" s="1"/>
  <c r="J350" i="24"/>
  <c r="M349" i="24"/>
  <c r="L349" i="24"/>
  <c r="K349" i="24"/>
  <c r="J349" i="24"/>
  <c r="J348" i="24" s="1"/>
  <c r="J347" i="24" s="1"/>
  <c r="J346" i="24" s="1"/>
  <c r="M348" i="24"/>
  <c r="M347" i="24" s="1"/>
  <c r="M346" i="24" s="1"/>
  <c r="L348" i="24"/>
  <c r="K348" i="24"/>
  <c r="K347" i="24" s="1"/>
  <c r="K346" i="24" s="1"/>
  <c r="L347" i="24"/>
  <c r="L346" i="24" s="1"/>
  <c r="K345" i="24"/>
  <c r="K344" i="24" s="1"/>
  <c r="K343" i="24" s="1"/>
  <c r="K342" i="24" s="1"/>
  <c r="K341" i="24" s="1"/>
  <c r="M344" i="24"/>
  <c r="M343" i="24" s="1"/>
  <c r="M342" i="24" s="1"/>
  <c r="M341" i="24" s="1"/>
  <c r="L344" i="24"/>
  <c r="J344" i="24"/>
  <c r="J343" i="24" s="1"/>
  <c r="J342" i="24" s="1"/>
  <c r="J341" i="24" s="1"/>
  <c r="L343" i="24"/>
  <c r="L342" i="24" s="1"/>
  <c r="L341" i="24" s="1"/>
  <c r="M339" i="24"/>
  <c r="M338" i="24" s="1"/>
  <c r="M337" i="24" s="1"/>
  <c r="M336" i="24" s="1"/>
  <c r="L339" i="24"/>
  <c r="L338" i="24" s="1"/>
  <c r="L337" i="24" s="1"/>
  <c r="L336" i="24" s="1"/>
  <c r="M330" i="24"/>
  <c r="L330" i="24"/>
  <c r="K330" i="24"/>
  <c r="J330" i="24"/>
  <c r="M329" i="24"/>
  <c r="L329" i="24"/>
  <c r="K329" i="24"/>
  <c r="J329" i="24"/>
  <c r="M328" i="24"/>
  <c r="L328" i="24"/>
  <c r="K328" i="24"/>
  <c r="J328" i="24"/>
  <c r="M327" i="24"/>
  <c r="L327" i="24"/>
  <c r="K327" i="24"/>
  <c r="J327" i="24"/>
  <c r="M326" i="24"/>
  <c r="L326" i="24"/>
  <c r="K326" i="24"/>
  <c r="J326" i="24"/>
  <c r="M325" i="24"/>
  <c r="L325" i="24"/>
  <c r="K325" i="24"/>
  <c r="J325" i="24"/>
  <c r="M324" i="24"/>
  <c r="L324" i="24"/>
  <c r="K324" i="24"/>
  <c r="J324" i="24"/>
  <c r="M322" i="24"/>
  <c r="L322" i="24"/>
  <c r="K322" i="24"/>
  <c r="J322" i="24"/>
  <c r="M321" i="24"/>
  <c r="L321" i="24"/>
  <c r="K321" i="24"/>
  <c r="J321" i="24"/>
  <c r="M320" i="24"/>
  <c r="L320" i="24"/>
  <c r="K320" i="24"/>
  <c r="J320" i="24"/>
  <c r="M319" i="24"/>
  <c r="L319" i="24"/>
  <c r="K319" i="24"/>
  <c r="J319" i="24"/>
  <c r="M318" i="24"/>
  <c r="L318" i="24"/>
  <c r="K318" i="24"/>
  <c r="J318" i="24"/>
  <c r="M317" i="24"/>
  <c r="L317" i="24"/>
  <c r="K317" i="24"/>
  <c r="J317" i="24"/>
  <c r="M316" i="24"/>
  <c r="L316" i="24"/>
  <c r="K316" i="24"/>
  <c r="J316" i="24"/>
  <c r="M307" i="24"/>
  <c r="L307" i="24"/>
  <c r="K307" i="24"/>
  <c r="J307" i="24"/>
  <c r="M306" i="24"/>
  <c r="L306" i="24"/>
  <c r="K306" i="24"/>
  <c r="J306" i="24"/>
  <c r="M305" i="24"/>
  <c r="L305" i="24"/>
  <c r="K305" i="24"/>
  <c r="J305" i="24"/>
  <c r="M304" i="24"/>
  <c r="L304" i="24"/>
  <c r="K304" i="24"/>
  <c r="J304" i="24"/>
  <c r="M303" i="24"/>
  <c r="L303" i="24"/>
  <c r="K303" i="24"/>
  <c r="J303" i="24"/>
  <c r="L302" i="24"/>
  <c r="L301" i="24" s="1"/>
  <c r="L300" i="24" s="1"/>
  <c r="L299" i="24" s="1"/>
  <c r="L298" i="24" s="1"/>
  <c r="L297" i="24" s="1"/>
  <c r="K301" i="24"/>
  <c r="K300" i="24" s="1"/>
  <c r="K299" i="24" s="1"/>
  <c r="K298" i="24" s="1"/>
  <c r="K297" i="24" s="1"/>
  <c r="K296" i="24" s="1"/>
  <c r="M294" i="24"/>
  <c r="L294" i="24"/>
  <c r="K294" i="24"/>
  <c r="J294" i="24"/>
  <c r="M293" i="24"/>
  <c r="L293" i="24"/>
  <c r="K293" i="24"/>
  <c r="J293" i="24"/>
  <c r="M292" i="24"/>
  <c r="L292" i="24"/>
  <c r="K292" i="24"/>
  <c r="J292" i="24"/>
  <c r="M291" i="24"/>
  <c r="L291" i="24"/>
  <c r="K291" i="24"/>
  <c r="J291" i="24"/>
  <c r="M290" i="24"/>
  <c r="L290" i="24"/>
  <c r="K290" i="24"/>
  <c r="J290" i="24"/>
  <c r="M289" i="24"/>
  <c r="L289" i="24"/>
  <c r="K289" i="24"/>
  <c r="J289" i="24"/>
  <c r="J287" i="24"/>
  <c r="J286" i="24" s="1"/>
  <c r="J285" i="24" s="1"/>
  <c r="J284" i="24" s="1"/>
  <c r="J283" i="24" s="1"/>
  <c r="J282" i="24" s="1"/>
  <c r="J281" i="24" s="1"/>
  <c r="K273" i="24"/>
  <c r="K272" i="24" s="1"/>
  <c r="K271" i="24" s="1"/>
  <c r="K270" i="24" s="1"/>
  <c r="K269" i="24" s="1"/>
  <c r="M256" i="24"/>
  <c r="L256" i="24"/>
  <c r="K256" i="24"/>
  <c r="J256" i="24"/>
  <c r="M255" i="24"/>
  <c r="L255" i="24"/>
  <c r="K255" i="24"/>
  <c r="J255" i="24"/>
  <c r="M254" i="24"/>
  <c r="L254" i="24"/>
  <c r="K254" i="24"/>
  <c r="J254" i="24"/>
  <c r="M253" i="24"/>
  <c r="L253" i="24"/>
  <c r="K253" i="24"/>
  <c r="J253" i="24"/>
  <c r="M252" i="24"/>
  <c r="L252" i="24"/>
  <c r="K252" i="24"/>
  <c r="M250" i="24"/>
  <c r="L250" i="24"/>
  <c r="K250" i="24"/>
  <c r="J250" i="24"/>
  <c r="M249" i="24"/>
  <c r="L249" i="24"/>
  <c r="K249" i="24"/>
  <c r="J249" i="24"/>
  <c r="M248" i="24"/>
  <c r="L248" i="24"/>
  <c r="K248" i="24"/>
  <c r="J248" i="24"/>
  <c r="M247" i="24"/>
  <c r="L247" i="24"/>
  <c r="K247" i="24"/>
  <c r="J247" i="24"/>
  <c r="M246" i="24"/>
  <c r="L246" i="24"/>
  <c r="K246" i="24"/>
  <c r="J246" i="24"/>
  <c r="J227" i="24"/>
  <c r="J226" i="24" s="1"/>
  <c r="J225" i="24" s="1"/>
  <c r="J224" i="24" s="1"/>
  <c r="J223" i="24" s="1"/>
  <c r="J221" i="24"/>
  <c r="J220" i="24" s="1"/>
  <c r="J219" i="24" s="1"/>
  <c r="J218" i="24" s="1"/>
  <c r="J217" i="24" s="1"/>
  <c r="J215" i="24"/>
  <c r="J214" i="24" s="1"/>
  <c r="J213" i="24" s="1"/>
  <c r="J212" i="24" s="1"/>
  <c r="J211" i="24" s="1"/>
  <c r="M208" i="24"/>
  <c r="M207" i="24" s="1"/>
  <c r="M206" i="24" s="1"/>
  <c r="M205" i="24" s="1"/>
  <c r="M204" i="24" s="1"/>
  <c r="M203" i="24" s="1"/>
  <c r="M202" i="24" s="1"/>
  <c r="M201" i="24" s="1"/>
  <c r="M200" i="24" s="1"/>
  <c r="L208" i="24"/>
  <c r="L207" i="24" s="1"/>
  <c r="L206" i="24" s="1"/>
  <c r="L205" i="24" s="1"/>
  <c r="L204" i="24" s="1"/>
  <c r="L203" i="24" s="1"/>
  <c r="L202" i="24" s="1"/>
  <c r="L201" i="24" s="1"/>
  <c r="L200" i="24" s="1"/>
  <c r="K208" i="24"/>
  <c r="K207" i="24" s="1"/>
  <c r="K206" i="24" s="1"/>
  <c r="K205" i="24" s="1"/>
  <c r="K204" i="24" s="1"/>
  <c r="K203" i="24" s="1"/>
  <c r="K202" i="24" s="1"/>
  <c r="K201" i="24" s="1"/>
  <c r="K200" i="24" s="1"/>
  <c r="M198" i="24"/>
  <c r="L198" i="24"/>
  <c r="K198" i="24"/>
  <c r="J198" i="24"/>
  <c r="M197" i="24"/>
  <c r="L197" i="24"/>
  <c r="K197" i="24"/>
  <c r="J197" i="24"/>
  <c r="M196" i="24"/>
  <c r="L196" i="24"/>
  <c r="K196" i="24"/>
  <c r="J196" i="24"/>
  <c r="M195" i="24"/>
  <c r="L195" i="24"/>
  <c r="K195" i="24"/>
  <c r="J195" i="24"/>
  <c r="M194" i="24"/>
  <c r="L194" i="24"/>
  <c r="K194" i="24"/>
  <c r="J194" i="24"/>
  <c r="M193" i="24"/>
  <c r="L193" i="24"/>
  <c r="K193" i="24"/>
  <c r="J193" i="24"/>
  <c r="M191" i="24"/>
  <c r="L191" i="24"/>
  <c r="K191" i="24"/>
  <c r="J191" i="24"/>
  <c r="M190" i="24"/>
  <c r="L190" i="24"/>
  <c r="K190" i="24"/>
  <c r="J190" i="24"/>
  <c r="M189" i="24"/>
  <c r="L189" i="24"/>
  <c r="K189" i="24"/>
  <c r="J189" i="24"/>
  <c r="M188" i="24"/>
  <c r="L188" i="24"/>
  <c r="K188" i="24"/>
  <c r="J188" i="24"/>
  <c r="M187" i="24"/>
  <c r="L187" i="24"/>
  <c r="K187" i="24"/>
  <c r="J187" i="24"/>
  <c r="M186" i="24"/>
  <c r="L186" i="24"/>
  <c r="K186" i="24"/>
  <c r="J186" i="24"/>
  <c r="M185" i="24"/>
  <c r="L185" i="24"/>
  <c r="K185" i="24"/>
  <c r="J185" i="24"/>
  <c r="M183" i="24"/>
  <c r="L183" i="24"/>
  <c r="K183" i="24"/>
  <c r="J183" i="24"/>
  <c r="M182" i="24"/>
  <c r="L182" i="24"/>
  <c r="K182" i="24"/>
  <c r="J182" i="24"/>
  <c r="M181" i="24"/>
  <c r="L181" i="24"/>
  <c r="K181" i="24"/>
  <c r="J181" i="24"/>
  <c r="M180" i="24"/>
  <c r="L180" i="24"/>
  <c r="K180" i="24"/>
  <c r="J180" i="24"/>
  <c r="M179" i="24"/>
  <c r="L179" i="24"/>
  <c r="K179" i="24"/>
  <c r="J179" i="24"/>
  <c r="M178" i="24"/>
  <c r="L178" i="24"/>
  <c r="K178" i="24"/>
  <c r="J178" i="24"/>
  <c r="M176" i="24"/>
  <c r="L176" i="24"/>
  <c r="K176" i="24"/>
  <c r="J176" i="24"/>
  <c r="M175" i="24"/>
  <c r="L175" i="24"/>
  <c r="K175" i="24"/>
  <c r="J175" i="24"/>
  <c r="M174" i="24"/>
  <c r="L174" i="24"/>
  <c r="K174" i="24"/>
  <c r="J174" i="24"/>
  <c r="K172" i="24"/>
  <c r="K171" i="24" s="1"/>
  <c r="K170" i="24" s="1"/>
  <c r="K169" i="24" s="1"/>
  <c r="K168" i="24" s="1"/>
  <c r="K167" i="24" s="1"/>
  <c r="K166" i="24" s="1"/>
  <c r="M164" i="24"/>
  <c r="L164" i="24"/>
  <c r="K164" i="24"/>
  <c r="J164" i="24"/>
  <c r="M163" i="24"/>
  <c r="L163" i="24"/>
  <c r="K163" i="24"/>
  <c r="J163" i="24"/>
  <c r="M162" i="24"/>
  <c r="L162" i="24"/>
  <c r="K162" i="24"/>
  <c r="J162" i="24"/>
  <c r="M161" i="24"/>
  <c r="L161" i="24"/>
  <c r="K161" i="24"/>
  <c r="J161" i="24"/>
  <c r="M160" i="24"/>
  <c r="L160" i="24"/>
  <c r="K160" i="24"/>
  <c r="J160" i="24"/>
  <c r="M159" i="24"/>
  <c r="L159" i="24"/>
  <c r="K159" i="24"/>
  <c r="J159" i="24"/>
  <c r="M150" i="24"/>
  <c r="M149" i="24" s="1"/>
  <c r="M148" i="24" s="1"/>
  <c r="M147" i="24" s="1"/>
  <c r="M146" i="24" s="1"/>
  <c r="M138" i="24" s="1"/>
  <c r="L150" i="24"/>
  <c r="K150" i="24"/>
  <c r="L149" i="24"/>
  <c r="L148" i="24" s="1"/>
  <c r="L147" i="24" s="1"/>
  <c r="L146" i="24" s="1"/>
  <c r="L138" i="24" s="1"/>
  <c r="K149" i="24"/>
  <c r="K148" i="24" s="1"/>
  <c r="K147" i="24" s="1"/>
  <c r="K146" i="24" s="1"/>
  <c r="K138" i="24" s="1"/>
  <c r="M143" i="24"/>
  <c r="L143" i="24"/>
  <c r="K143" i="24"/>
  <c r="J143" i="24"/>
  <c r="M142" i="24"/>
  <c r="L142" i="24"/>
  <c r="K142" i="24"/>
  <c r="J142" i="24"/>
  <c r="M141" i="24"/>
  <c r="L141" i="24"/>
  <c r="K141" i="24"/>
  <c r="J141" i="24"/>
  <c r="M140" i="24"/>
  <c r="L140" i="24"/>
  <c r="K140" i="24"/>
  <c r="J140" i="24"/>
  <c r="M139" i="24"/>
  <c r="L139" i="24"/>
  <c r="K139" i="24"/>
  <c r="J139" i="24"/>
  <c r="J135" i="24"/>
  <c r="J134" i="24" s="1"/>
  <c r="J133" i="24" s="1"/>
  <c r="J132" i="24" s="1"/>
  <c r="J131" i="24" s="1"/>
  <c r="J130" i="24" s="1"/>
  <c r="M128" i="24"/>
  <c r="L128" i="24"/>
  <c r="K128" i="24"/>
  <c r="J128" i="24"/>
  <c r="M127" i="24"/>
  <c r="L127" i="24"/>
  <c r="K127" i="24"/>
  <c r="J127" i="24"/>
  <c r="M126" i="24"/>
  <c r="L126" i="24"/>
  <c r="K126" i="24"/>
  <c r="J126" i="24"/>
  <c r="M125" i="24"/>
  <c r="L125" i="24"/>
  <c r="K125" i="24"/>
  <c r="J125" i="24"/>
  <c r="M124" i="24"/>
  <c r="L124" i="24"/>
  <c r="K124" i="24"/>
  <c r="J124" i="24"/>
  <c r="M123" i="24"/>
  <c r="L123" i="24"/>
  <c r="K123" i="24"/>
  <c r="J123" i="24"/>
  <c r="M114" i="24"/>
  <c r="M113" i="24" s="1"/>
  <c r="M112" i="24" s="1"/>
  <c r="M111" i="24" s="1"/>
  <c r="M109" i="24" s="1"/>
  <c r="L114" i="24"/>
  <c r="K114" i="24"/>
  <c r="L113" i="24"/>
  <c r="L112" i="24" s="1"/>
  <c r="L111" i="24" s="1"/>
  <c r="L109" i="24" s="1"/>
  <c r="K113" i="24"/>
  <c r="K112" i="24"/>
  <c r="K111" i="24" s="1"/>
  <c r="K109" i="24" s="1"/>
  <c r="K107" i="24"/>
  <c r="K106" i="24" s="1"/>
  <c r="K105" i="24" s="1"/>
  <c r="K104" i="24" s="1"/>
  <c r="K103" i="24" s="1"/>
  <c r="K101" i="24"/>
  <c r="J101" i="24"/>
  <c r="K100" i="24"/>
  <c r="J100" i="24"/>
  <c r="K99" i="24"/>
  <c r="J99" i="24"/>
  <c r="K98" i="24"/>
  <c r="J98" i="24"/>
  <c r="K97" i="24"/>
  <c r="J97" i="24"/>
  <c r="M83" i="24"/>
  <c r="L83" i="24"/>
  <c r="L82" i="24" s="1"/>
  <c r="L81" i="24" s="1"/>
  <c r="L80" i="24" s="1"/>
  <c r="L79" i="24" s="1"/>
  <c r="L78" i="24" s="1"/>
  <c r="K83" i="24"/>
  <c r="K82" i="24" s="1"/>
  <c r="K81" i="24" s="1"/>
  <c r="K80" i="24" s="1"/>
  <c r="K79" i="24" s="1"/>
  <c r="K78" i="24" s="1"/>
  <c r="J83" i="24"/>
  <c r="J82" i="24" s="1"/>
  <c r="J81" i="24" s="1"/>
  <c r="J80" i="24" s="1"/>
  <c r="J79" i="24" s="1"/>
  <c r="J78" i="24" s="1"/>
  <c r="M82" i="24"/>
  <c r="M81" i="24" s="1"/>
  <c r="M80" i="24" s="1"/>
  <c r="M79" i="24" s="1"/>
  <c r="M78" i="24" s="1"/>
  <c r="M77" i="24"/>
  <c r="M76" i="24" s="1"/>
  <c r="M75" i="24" s="1"/>
  <c r="M74" i="24" s="1"/>
  <c r="M73" i="24" s="1"/>
  <c r="M72" i="24" s="1"/>
  <c r="L77" i="24"/>
  <c r="L76" i="24" s="1"/>
  <c r="L75" i="24" s="1"/>
  <c r="L74" i="24" s="1"/>
  <c r="L73" i="24" s="1"/>
  <c r="L72" i="24" s="1"/>
  <c r="K77" i="24"/>
  <c r="J77" i="24"/>
  <c r="J76" i="24" s="1"/>
  <c r="J75" i="24" s="1"/>
  <c r="J74" i="24" s="1"/>
  <c r="J73" i="24" s="1"/>
  <c r="J72" i="24" s="1"/>
  <c r="K76" i="24"/>
  <c r="K75" i="24" s="1"/>
  <c r="K74" i="24" s="1"/>
  <c r="K73" i="24" s="1"/>
  <c r="K72" i="24" s="1"/>
  <c r="M65" i="24"/>
  <c r="M64" i="24" s="1"/>
  <c r="M63" i="24" s="1"/>
  <c r="M62" i="24" s="1"/>
  <c r="M61" i="24" s="1"/>
  <c r="M60" i="24" s="1"/>
  <c r="L65" i="24"/>
  <c r="L64" i="24" s="1"/>
  <c r="L63" i="24" s="1"/>
  <c r="L62" i="24" s="1"/>
  <c r="L61" i="24" s="1"/>
  <c r="L60" i="24" s="1"/>
  <c r="K64" i="24"/>
  <c r="J64" i="24"/>
  <c r="K63" i="24"/>
  <c r="J63" i="24"/>
  <c r="K62" i="24"/>
  <c r="J62" i="24"/>
  <c r="K61" i="24"/>
  <c r="J61" i="24"/>
  <c r="K60" i="24"/>
  <c r="J60" i="24"/>
  <c r="M58" i="24"/>
  <c r="L58" i="24"/>
  <c r="K58" i="24"/>
  <c r="J58" i="24"/>
  <c r="M57" i="24"/>
  <c r="L57" i="24"/>
  <c r="K57" i="24"/>
  <c r="J57" i="24"/>
  <c r="M56" i="24"/>
  <c r="L56" i="24"/>
  <c r="K56" i="24"/>
  <c r="J56" i="24"/>
  <c r="M55" i="24"/>
  <c r="L55" i="24"/>
  <c r="K55" i="24"/>
  <c r="J55" i="24"/>
  <c r="M54" i="24"/>
  <c r="L54" i="24"/>
  <c r="K54" i="24"/>
  <c r="J54" i="24"/>
  <c r="L46" i="24"/>
  <c r="L45" i="24" s="1"/>
  <c r="L44" i="24" s="1"/>
  <c r="L43" i="24" s="1"/>
  <c r="L42" i="24" s="1"/>
  <c r="L41" i="24" s="1"/>
  <c r="K46" i="24"/>
  <c r="K45" i="24" s="1"/>
  <c r="K44" i="24" s="1"/>
  <c r="K43" i="24" s="1"/>
  <c r="K42" i="24" s="1"/>
  <c r="K41" i="24" s="1"/>
  <c r="J46" i="24"/>
  <c r="J45" i="24" s="1"/>
  <c r="J44" i="24" s="1"/>
  <c r="J43" i="24" s="1"/>
  <c r="J42" i="24" s="1"/>
  <c r="J41" i="24" s="1"/>
  <c r="M22" i="24"/>
  <c r="M21" i="24" s="1"/>
  <c r="L22" i="24"/>
  <c r="L21" i="24" s="1"/>
  <c r="L20" i="24" s="1"/>
  <c r="L19" i="24" s="1"/>
  <c r="L18" i="24" s="1"/>
  <c r="L17" i="24" s="1"/>
  <c r="L16" i="24" s="1"/>
  <c r="K22" i="24"/>
  <c r="K21" i="24" s="1"/>
  <c r="K20" i="24" s="1"/>
  <c r="K19" i="24" s="1"/>
  <c r="K18" i="24" s="1"/>
  <c r="J22" i="24"/>
  <c r="J21" i="24" s="1"/>
  <c r="M20" i="24"/>
  <c r="M19" i="24" s="1"/>
  <c r="M18" i="24" s="1"/>
  <c r="M17" i="24" s="1"/>
  <c r="M16" i="24" s="1"/>
  <c r="J20" i="24"/>
  <c r="J19" i="24" s="1"/>
  <c r="J18" i="24" s="1"/>
  <c r="J17" i="24" s="1"/>
  <c r="J16" i="24" s="1"/>
  <c r="K17" i="24"/>
  <c r="K16" i="24"/>
  <c r="M788" i="3"/>
  <c r="L789" i="3"/>
  <c r="L788" i="3" s="1"/>
  <c r="N787" i="3"/>
  <c r="N786" i="3" s="1"/>
  <c r="N785" i="3" s="1"/>
  <c r="N784" i="3" s="1"/>
  <c r="N783" i="3" s="1"/>
  <c r="N782" i="3" s="1"/>
  <c r="M787" i="3"/>
  <c r="M786" i="3" s="1"/>
  <c r="M785" i="3" s="1"/>
  <c r="M784" i="3" s="1"/>
  <c r="M783" i="3" s="1"/>
  <c r="M782" i="3" s="1"/>
  <c r="L787" i="3"/>
  <c r="L786" i="3" s="1"/>
  <c r="L785" i="3" s="1"/>
  <c r="L784" i="3" s="1"/>
  <c r="L783" i="3" s="1"/>
  <c r="L782" i="3" s="1"/>
  <c r="J781" i="3"/>
  <c r="M780" i="3"/>
  <c r="M779" i="3" s="1"/>
  <c r="L780" i="3"/>
  <c r="L779" i="3" s="1"/>
  <c r="N779" i="3"/>
  <c r="J778" i="3"/>
  <c r="N776" i="3"/>
  <c r="M776" i="3"/>
  <c r="L776" i="3"/>
  <c r="K775" i="3"/>
  <c r="J775" i="3" s="1"/>
  <c r="K773" i="3"/>
  <c r="J773" i="3" s="1"/>
  <c r="N768" i="3"/>
  <c r="N767" i="3" s="1"/>
  <c r="N766" i="3" s="1"/>
  <c r="N765" i="3" s="1"/>
  <c r="M768" i="3"/>
  <c r="M767" i="3" s="1"/>
  <c r="M766" i="3" s="1"/>
  <c r="M765" i="3" s="1"/>
  <c r="L768" i="3"/>
  <c r="L767" i="3" s="1"/>
  <c r="L766" i="3" s="1"/>
  <c r="L765" i="3" s="1"/>
  <c r="N763" i="3"/>
  <c r="N762" i="3" s="1"/>
  <c r="N761" i="3" s="1"/>
  <c r="N760" i="3" s="1"/>
  <c r="N759" i="3" s="1"/>
  <c r="M763" i="3"/>
  <c r="M762" i="3" s="1"/>
  <c r="M761" i="3" s="1"/>
  <c r="M760" i="3" s="1"/>
  <c r="M759" i="3" s="1"/>
  <c r="M758" i="3" s="1"/>
  <c r="L763" i="3"/>
  <c r="L762" i="3" s="1"/>
  <c r="L761" i="3" s="1"/>
  <c r="L760" i="3" s="1"/>
  <c r="L759" i="3" s="1"/>
  <c r="N742" i="3"/>
  <c r="N741" i="3" s="1"/>
  <c r="L742" i="3"/>
  <c r="L741" i="3" s="1"/>
  <c r="N740" i="3"/>
  <c r="M302" i="24" s="1"/>
  <c r="M301" i="24" s="1"/>
  <c r="M300" i="24" s="1"/>
  <c r="M299" i="24" s="1"/>
  <c r="M298" i="24" s="1"/>
  <c r="M297" i="24" s="1"/>
  <c r="J302" i="24"/>
  <c r="J301" i="24" s="1"/>
  <c r="J300" i="24" s="1"/>
  <c r="J299" i="24" s="1"/>
  <c r="J298" i="24" s="1"/>
  <c r="J297" i="24" s="1"/>
  <c r="J296" i="24" s="1"/>
  <c r="K740" i="3"/>
  <c r="K738" i="3" s="1"/>
  <c r="M739" i="3"/>
  <c r="M738" i="3" s="1"/>
  <c r="M737" i="3" s="1"/>
  <c r="L736" i="3"/>
  <c r="L735" i="3" s="1"/>
  <c r="L734" i="3" s="1"/>
  <c r="L733" i="3" s="1"/>
  <c r="N735" i="3"/>
  <c r="N734" i="3" s="1"/>
  <c r="N733" i="3" s="1"/>
  <c r="M735" i="3"/>
  <c r="M734" i="3" s="1"/>
  <c r="M733" i="3" s="1"/>
  <c r="K734" i="3"/>
  <c r="L731" i="3"/>
  <c r="L730" i="3" s="1"/>
  <c r="L729" i="3" s="1"/>
  <c r="J274" i="24"/>
  <c r="K723" i="3"/>
  <c r="K712" i="3" s="1"/>
  <c r="K711" i="3" s="1"/>
  <c r="L718" i="3"/>
  <c r="L717" i="3" s="1"/>
  <c r="N715" i="3"/>
  <c r="N714" i="3" s="1"/>
  <c r="M715" i="3"/>
  <c r="M714" i="3" s="1"/>
  <c r="L715" i="3"/>
  <c r="L714" i="3" s="1"/>
  <c r="N706" i="3"/>
  <c r="L706" i="3"/>
  <c r="L703" i="3"/>
  <c r="N703" i="3"/>
  <c r="M703" i="3"/>
  <c r="N700" i="3"/>
  <c r="N699" i="3" s="1"/>
  <c r="M700" i="3"/>
  <c r="M699" i="3" s="1"/>
  <c r="L699" i="3"/>
  <c r="N694" i="3"/>
  <c r="L694" i="3"/>
  <c r="N693" i="3"/>
  <c r="N692" i="3" s="1"/>
  <c r="N691" i="3" s="1"/>
  <c r="L693" i="3"/>
  <c r="L692" i="3" s="1"/>
  <c r="L691" i="3" s="1"/>
  <c r="M692" i="3"/>
  <c r="M691" i="3" s="1"/>
  <c r="K689" i="3"/>
  <c r="N686" i="3"/>
  <c r="L686" i="3"/>
  <c r="L685" i="3" s="1"/>
  <c r="L684" i="3" s="1"/>
  <c r="N685" i="3"/>
  <c r="N684" i="3" s="1"/>
  <c r="M685" i="3"/>
  <c r="M684" i="3" s="1"/>
  <c r="N683" i="3"/>
  <c r="L158" i="24" s="1"/>
  <c r="L157" i="24" s="1"/>
  <c r="L156" i="24" s="1"/>
  <c r="L155" i="24" s="1"/>
  <c r="L154" i="24" s="1"/>
  <c r="L153" i="24" s="1"/>
  <c r="L152" i="24" s="1"/>
  <c r="L137" i="24" s="1"/>
  <c r="M683" i="3"/>
  <c r="M682" i="3" s="1"/>
  <c r="M681" i="3" s="1"/>
  <c r="M680" i="3" s="1"/>
  <c r="L683" i="3"/>
  <c r="J158" i="24" s="1"/>
  <c r="J157" i="24" s="1"/>
  <c r="J156" i="24" s="1"/>
  <c r="J155" i="24" s="1"/>
  <c r="J154" i="24" s="1"/>
  <c r="J153" i="24" s="1"/>
  <c r="J152" i="24" s="1"/>
  <c r="K679" i="3"/>
  <c r="K678" i="3" s="1"/>
  <c r="N676" i="3"/>
  <c r="L676" i="3"/>
  <c r="L675" i="3" s="1"/>
  <c r="L674" i="3" s="1"/>
  <c r="N675" i="3"/>
  <c r="N674" i="3" s="1"/>
  <c r="M674" i="3"/>
  <c r="L671" i="3"/>
  <c r="L670" i="3" s="1"/>
  <c r="L669" i="3" s="1"/>
  <c r="N671" i="3"/>
  <c r="N670" i="3" s="1"/>
  <c r="N669" i="3" s="1"/>
  <c r="M671" i="3"/>
  <c r="M670" i="3" s="1"/>
  <c r="M669" i="3" s="1"/>
  <c r="L108" i="24"/>
  <c r="L107" i="24" s="1"/>
  <c r="L106" i="24" s="1"/>
  <c r="L105" i="24" s="1"/>
  <c r="L104" i="24" s="1"/>
  <c r="L103" i="24" s="1"/>
  <c r="L664" i="3"/>
  <c r="L663" i="3" s="1"/>
  <c r="K663" i="3"/>
  <c r="K658" i="3"/>
  <c r="N654" i="3"/>
  <c r="M89" i="24" s="1"/>
  <c r="M88" i="24" s="1"/>
  <c r="M87" i="24" s="1"/>
  <c r="M86" i="24" s="1"/>
  <c r="M85" i="24" s="1"/>
  <c r="M84" i="24" s="1"/>
  <c r="M654" i="3"/>
  <c r="K89" i="24" s="1"/>
  <c r="L654" i="3"/>
  <c r="N650" i="3"/>
  <c r="N649" i="3" s="1"/>
  <c r="M650" i="3"/>
  <c r="M649" i="3" s="1"/>
  <c r="L650" i="3"/>
  <c r="L649" i="3" s="1"/>
  <c r="K649" i="3"/>
  <c r="K71" i="24"/>
  <c r="K70" i="24" s="1"/>
  <c r="K69" i="24" s="1"/>
  <c r="K68" i="24" s="1"/>
  <c r="K67" i="24" s="1"/>
  <c r="K66" i="24" s="1"/>
  <c r="J71" i="24"/>
  <c r="J70" i="24" s="1"/>
  <c r="J69" i="24" s="1"/>
  <c r="J68" i="24" s="1"/>
  <c r="J67" i="24" s="1"/>
  <c r="J66" i="24" s="1"/>
  <c r="K646" i="3"/>
  <c r="N644" i="3"/>
  <c r="N643" i="3" s="1"/>
  <c r="M644" i="3"/>
  <c r="M643" i="3" s="1"/>
  <c r="L644" i="3"/>
  <c r="L643" i="3" s="1"/>
  <c r="N641" i="3"/>
  <c r="N640" i="3" s="1"/>
  <c r="M641" i="3"/>
  <c r="M640" i="3" s="1"/>
  <c r="L641" i="3"/>
  <c r="L640" i="3" s="1"/>
  <c r="K635" i="3"/>
  <c r="K634" i="3" s="1"/>
  <c r="K633" i="3"/>
  <c r="N632" i="3"/>
  <c r="N631" i="3" s="1"/>
  <c r="N630" i="3" s="1"/>
  <c r="M631" i="3"/>
  <c r="L631" i="3"/>
  <c r="L630" i="3" s="1"/>
  <c r="M630" i="3"/>
  <c r="K630" i="3"/>
  <c r="L629" i="3"/>
  <c r="J40" i="24" s="1"/>
  <c r="J39" i="24" s="1"/>
  <c r="J38" i="24" s="1"/>
  <c r="J37" i="24" s="1"/>
  <c r="J36" i="24" s="1"/>
  <c r="J35" i="24" s="1"/>
  <c r="K627" i="3"/>
  <c r="K625" i="3"/>
  <c r="K624" i="3" s="1"/>
  <c r="K622" i="3" s="1"/>
  <c r="N620" i="3"/>
  <c r="N619" i="3" s="1"/>
  <c r="N618" i="3" s="1"/>
  <c r="M620" i="3"/>
  <c r="M619" i="3" s="1"/>
  <c r="M618" i="3" s="1"/>
  <c r="L620" i="3"/>
  <c r="L619" i="3" s="1"/>
  <c r="L618" i="3" s="1"/>
  <c r="L614" i="3"/>
  <c r="N614" i="3"/>
  <c r="M614" i="3"/>
  <c r="N605" i="3"/>
  <c r="M605" i="3"/>
  <c r="L605" i="3"/>
  <c r="N603" i="3"/>
  <c r="N602" i="3" s="1"/>
  <c r="L602" i="3"/>
  <c r="M602" i="3"/>
  <c r="N601" i="3"/>
  <c r="N599" i="3"/>
  <c r="M599" i="3"/>
  <c r="L599" i="3"/>
  <c r="L598" i="3" s="1"/>
  <c r="M598" i="3"/>
  <c r="M597" i="3" s="1"/>
  <c r="K596" i="3"/>
  <c r="K595" i="3"/>
  <c r="K594" i="3" s="1"/>
  <c r="N591" i="3"/>
  <c r="N590" i="3" s="1"/>
  <c r="N589" i="3" s="1"/>
  <c r="N588" i="3" s="1"/>
  <c r="M591" i="3"/>
  <c r="M590" i="3" s="1"/>
  <c r="M589" i="3" s="1"/>
  <c r="M588" i="3" s="1"/>
  <c r="L591" i="3"/>
  <c r="L590" i="3" s="1"/>
  <c r="L589" i="3" s="1"/>
  <c r="L588" i="3" s="1"/>
  <c r="K587" i="3"/>
  <c r="N584" i="3"/>
  <c r="M584" i="3"/>
  <c r="L584" i="3"/>
  <c r="N581" i="3"/>
  <c r="N580" i="3" s="1"/>
  <c r="M581" i="3"/>
  <c r="L581" i="3"/>
  <c r="N577" i="3"/>
  <c r="L694" i="24" s="1"/>
  <c r="M577" i="3"/>
  <c r="K694" i="24" s="1"/>
  <c r="L577" i="3"/>
  <c r="K574" i="3"/>
  <c r="K573" i="3"/>
  <c r="N570" i="3"/>
  <c r="N569" i="3" s="1"/>
  <c r="N568" i="3" s="1"/>
  <c r="N567" i="3" s="1"/>
  <c r="N566" i="3" s="1"/>
  <c r="N565" i="3" s="1"/>
  <c r="M570" i="3"/>
  <c r="M569" i="3" s="1"/>
  <c r="M568" i="3" s="1"/>
  <c r="M567" i="3" s="1"/>
  <c r="M566" i="3" s="1"/>
  <c r="M565" i="3" s="1"/>
  <c r="L570" i="3"/>
  <c r="L569" i="3" s="1"/>
  <c r="L568" i="3" s="1"/>
  <c r="L567" i="3" s="1"/>
  <c r="L566" i="3" s="1"/>
  <c r="L565" i="3" s="1"/>
  <c r="K568" i="3"/>
  <c r="K567" i="3"/>
  <c r="K566" i="3" s="1"/>
  <c r="N562" i="3"/>
  <c r="N561" i="3" s="1"/>
  <c r="N560" i="3" s="1"/>
  <c r="N559" i="3" s="1"/>
  <c r="M562" i="3"/>
  <c r="M561" i="3" s="1"/>
  <c r="M560" i="3" s="1"/>
  <c r="M559" i="3" s="1"/>
  <c r="L562" i="3"/>
  <c r="L561" i="3" s="1"/>
  <c r="L560" i="3" s="1"/>
  <c r="L559" i="3" s="1"/>
  <c r="L528" i="24"/>
  <c r="L527" i="24" s="1"/>
  <c r="L526" i="24" s="1"/>
  <c r="L525" i="24" s="1"/>
  <c r="L524" i="24" s="1"/>
  <c r="L523" i="24" s="1"/>
  <c r="L522" i="24" s="1"/>
  <c r="L514" i="24" s="1"/>
  <c r="M554" i="3"/>
  <c r="M553" i="3" s="1"/>
  <c r="M552" i="3" s="1"/>
  <c r="M551" i="3" s="1"/>
  <c r="M550" i="3" s="1"/>
  <c r="M549" i="3" s="1"/>
  <c r="J528" i="24"/>
  <c r="J527" i="24" s="1"/>
  <c r="J526" i="24" s="1"/>
  <c r="J525" i="24" s="1"/>
  <c r="J524" i="24" s="1"/>
  <c r="J523" i="24" s="1"/>
  <c r="J522" i="24" s="1"/>
  <c r="J514" i="24" s="1"/>
  <c r="N547" i="3"/>
  <c r="N546" i="3" s="1"/>
  <c r="N545" i="3" s="1"/>
  <c r="N544" i="3" s="1"/>
  <c r="N543" i="3" s="1"/>
  <c r="N542" i="3" s="1"/>
  <c r="M547" i="3"/>
  <c r="M546" i="3" s="1"/>
  <c r="M545" i="3" s="1"/>
  <c r="M544" i="3" s="1"/>
  <c r="M543" i="3" s="1"/>
  <c r="M542" i="3" s="1"/>
  <c r="L547" i="3"/>
  <c r="L546" i="3" s="1"/>
  <c r="L545" i="3" s="1"/>
  <c r="L544" i="3" s="1"/>
  <c r="L543" i="3" s="1"/>
  <c r="L542" i="3" s="1"/>
  <c r="N539" i="3"/>
  <c r="N538" i="3" s="1"/>
  <c r="N537" i="3" s="1"/>
  <c r="N536" i="3" s="1"/>
  <c r="N535" i="3" s="1"/>
  <c r="N534" i="3" s="1"/>
  <c r="N533" i="3" s="1"/>
  <c r="M539" i="3"/>
  <c r="M538" i="3" s="1"/>
  <c r="M537" i="3" s="1"/>
  <c r="M536" i="3" s="1"/>
  <c r="M535" i="3" s="1"/>
  <c r="M534" i="3" s="1"/>
  <c r="M533" i="3" s="1"/>
  <c r="L539" i="3"/>
  <c r="L538" i="3" s="1"/>
  <c r="K538" i="3"/>
  <c r="L537" i="3"/>
  <c r="L536" i="3" s="1"/>
  <c r="L535" i="3" s="1"/>
  <c r="L534" i="3" s="1"/>
  <c r="L533" i="3" s="1"/>
  <c r="K536" i="3"/>
  <c r="K535" i="3" s="1"/>
  <c r="K533" i="3"/>
  <c r="J453" i="24"/>
  <c r="J452" i="24" s="1"/>
  <c r="J451" i="24" s="1"/>
  <c r="J450" i="24" s="1"/>
  <c r="J449" i="24" s="1"/>
  <c r="J448" i="24" s="1"/>
  <c r="N510" i="3"/>
  <c r="M510" i="3"/>
  <c r="M509" i="3" s="1"/>
  <c r="M508" i="3" s="1"/>
  <c r="M507" i="3" s="1"/>
  <c r="M506" i="3" s="1"/>
  <c r="M505" i="3" s="1"/>
  <c r="N509" i="3"/>
  <c r="N508" i="3" s="1"/>
  <c r="N507" i="3" s="1"/>
  <c r="N506" i="3" s="1"/>
  <c r="N505" i="3" s="1"/>
  <c r="L500" i="3"/>
  <c r="L499" i="3" s="1"/>
  <c r="L498" i="3" s="1"/>
  <c r="N494" i="3"/>
  <c r="M494" i="3"/>
  <c r="L494" i="3"/>
  <c r="N493" i="3"/>
  <c r="N492" i="3" s="1"/>
  <c r="N491" i="3" s="1"/>
  <c r="M493" i="3"/>
  <c r="M492" i="3" s="1"/>
  <c r="M491" i="3" s="1"/>
  <c r="L493" i="3"/>
  <c r="L491" i="3"/>
  <c r="M490" i="3"/>
  <c r="L490" i="3"/>
  <c r="M488" i="3"/>
  <c r="M487" i="3" s="1"/>
  <c r="L488" i="3"/>
  <c r="L487" i="3" s="1"/>
  <c r="K485" i="3"/>
  <c r="K483" i="3" s="1"/>
  <c r="K482" i="3" s="1"/>
  <c r="K480" i="3" s="1"/>
  <c r="N474" i="3"/>
  <c r="M474" i="3"/>
  <c r="L474" i="3"/>
  <c r="N471" i="3"/>
  <c r="M471" i="3"/>
  <c r="L471" i="3"/>
  <c r="N468" i="3"/>
  <c r="N467" i="3" s="1"/>
  <c r="M468" i="3"/>
  <c r="M467" i="3" s="1"/>
  <c r="L468" i="3"/>
  <c r="L467" i="3" s="1"/>
  <c r="K466" i="3"/>
  <c r="K463" i="3" s="1"/>
  <c r="K465" i="3"/>
  <c r="K464" i="3" s="1"/>
  <c r="N460" i="3"/>
  <c r="N459" i="3" s="1"/>
  <c r="L459" i="3"/>
  <c r="L456" i="3"/>
  <c r="N456" i="3"/>
  <c r="M456" i="3"/>
  <c r="N453" i="3"/>
  <c r="M453" i="3"/>
  <c r="L453" i="3"/>
  <c r="N451" i="3"/>
  <c r="N450" i="3"/>
  <c r="J450" i="3"/>
  <c r="M449" i="3"/>
  <c r="M448" i="3" s="1"/>
  <c r="M447" i="3" s="1"/>
  <c r="L449" i="3"/>
  <c r="L448" i="3" s="1"/>
  <c r="L447" i="3" s="1"/>
  <c r="K447" i="3"/>
  <c r="J447" i="3" s="1"/>
  <c r="K445" i="3"/>
  <c r="K444" i="3"/>
  <c r="N441" i="3"/>
  <c r="N440" i="3" s="1"/>
  <c r="N439" i="3" s="1"/>
  <c r="N438" i="3" s="1"/>
  <c r="L441" i="3"/>
  <c r="L440" i="3" s="1"/>
  <c r="L439" i="3" s="1"/>
  <c r="L438" i="3" s="1"/>
  <c r="M440" i="3"/>
  <c r="M439" i="3" s="1"/>
  <c r="M438" i="3" s="1"/>
  <c r="N432" i="3"/>
  <c r="N431" i="3" s="1"/>
  <c r="N430" i="3" s="1"/>
  <c r="N429" i="3" s="1"/>
  <c r="N428" i="3" s="1"/>
  <c r="N427" i="3" s="1"/>
  <c r="M432" i="3"/>
  <c r="M431" i="3" s="1"/>
  <c r="M430" i="3" s="1"/>
  <c r="M429" i="3" s="1"/>
  <c r="M428" i="3" s="1"/>
  <c r="M427" i="3" s="1"/>
  <c r="L432" i="3"/>
  <c r="L431" i="3" s="1"/>
  <c r="L430" i="3" s="1"/>
  <c r="L429" i="3" s="1"/>
  <c r="L428" i="3" s="1"/>
  <c r="L427" i="3" s="1"/>
  <c r="L420" i="3"/>
  <c r="L419" i="3" s="1"/>
  <c r="N419" i="3"/>
  <c r="M419" i="3"/>
  <c r="N418" i="3"/>
  <c r="N417" i="3" s="1"/>
  <c r="M173" i="24" s="1"/>
  <c r="M172" i="24" s="1"/>
  <c r="M171" i="24" s="1"/>
  <c r="M170" i="24" s="1"/>
  <c r="M169" i="24" s="1"/>
  <c r="M168" i="24" s="1"/>
  <c r="M167" i="24" s="1"/>
  <c r="M166" i="24" s="1"/>
  <c r="M418" i="3"/>
  <c r="L173" i="24" s="1"/>
  <c r="L172" i="24" s="1"/>
  <c r="L171" i="24" s="1"/>
  <c r="L170" i="24" s="1"/>
  <c r="L418" i="3"/>
  <c r="L417" i="3" s="1"/>
  <c r="J173" i="24" s="1"/>
  <c r="J172" i="24" s="1"/>
  <c r="J171" i="24" s="1"/>
  <c r="J170" i="24" s="1"/>
  <c r="J169" i="24" s="1"/>
  <c r="J168" i="24" s="1"/>
  <c r="J167" i="24" s="1"/>
  <c r="J166" i="24" s="1"/>
  <c r="K415" i="3"/>
  <c r="K414" i="3"/>
  <c r="K412" i="3" s="1"/>
  <c r="K411" i="3"/>
  <c r="J411" i="3"/>
  <c r="N408" i="3"/>
  <c r="N407" i="3" s="1"/>
  <c r="N406" i="3" s="1"/>
  <c r="N405" i="3" s="1"/>
  <c r="N404" i="3" s="1"/>
  <c r="M408" i="3"/>
  <c r="M407" i="3" s="1"/>
  <c r="M406" i="3" s="1"/>
  <c r="M405" i="3" s="1"/>
  <c r="M404" i="3" s="1"/>
  <c r="L408" i="3"/>
  <c r="L407" i="3" s="1"/>
  <c r="L406" i="3" s="1"/>
  <c r="L405" i="3" s="1"/>
  <c r="L404" i="3" s="1"/>
  <c r="N403" i="3"/>
  <c r="L403" i="3"/>
  <c r="J208" i="24"/>
  <c r="J207" i="24" s="1"/>
  <c r="J206" i="24" s="1"/>
  <c r="J205" i="24" s="1"/>
  <c r="J204" i="24" s="1"/>
  <c r="J203" i="24" s="1"/>
  <c r="J202" i="24" s="1"/>
  <c r="J201" i="24" s="1"/>
  <c r="N401" i="3"/>
  <c r="M401" i="3"/>
  <c r="M400" i="3" s="1"/>
  <c r="M399" i="3" s="1"/>
  <c r="M398" i="3" s="1"/>
  <c r="M397" i="3" s="1"/>
  <c r="N400" i="3"/>
  <c r="N399" i="3" s="1"/>
  <c r="N398" i="3" s="1"/>
  <c r="N397" i="3" s="1"/>
  <c r="K400" i="3"/>
  <c r="K399" i="3"/>
  <c r="K396" i="3" s="1"/>
  <c r="N393" i="3"/>
  <c r="N392" i="3" s="1"/>
  <c r="N391" i="3" s="1"/>
  <c r="N390" i="3" s="1"/>
  <c r="N389" i="3" s="1"/>
  <c r="M393" i="3"/>
  <c r="M392" i="3" s="1"/>
  <c r="M391" i="3" s="1"/>
  <c r="M390" i="3" s="1"/>
  <c r="M389" i="3" s="1"/>
  <c r="L393" i="3"/>
  <c r="L392" i="3" s="1"/>
  <c r="L391" i="3" s="1"/>
  <c r="L390" i="3" s="1"/>
  <c r="L389" i="3" s="1"/>
  <c r="K392" i="3"/>
  <c r="K391" i="3"/>
  <c r="K390" i="3"/>
  <c r="K389" i="3" s="1"/>
  <c r="N385" i="3"/>
  <c r="N384" i="3" s="1"/>
  <c r="N376" i="3" s="1"/>
  <c r="N375" i="3" s="1"/>
  <c r="N374" i="3" s="1"/>
  <c r="N373" i="3" s="1"/>
  <c r="N372" i="3" s="1"/>
  <c r="N371" i="3" s="1"/>
  <c r="M385" i="3"/>
  <c r="L385" i="3"/>
  <c r="L384" i="3" s="1"/>
  <c r="L376" i="3" s="1"/>
  <c r="L375" i="3" s="1"/>
  <c r="L374" i="3" s="1"/>
  <c r="L373" i="3" s="1"/>
  <c r="L372" i="3" s="1"/>
  <c r="L371" i="3" s="1"/>
  <c r="M384" i="3"/>
  <c r="M376" i="3" s="1"/>
  <c r="M375" i="3" s="1"/>
  <c r="M374" i="3" s="1"/>
  <c r="M373" i="3" s="1"/>
  <c r="M372" i="3" s="1"/>
  <c r="M371" i="3" s="1"/>
  <c r="N381" i="3"/>
  <c r="N378" i="3"/>
  <c r="L378" i="3"/>
  <c r="L377" i="3" s="1"/>
  <c r="N377" i="3"/>
  <c r="N362" i="3"/>
  <c r="N361" i="3" s="1"/>
  <c r="N360" i="3" s="1"/>
  <c r="N359" i="3" s="1"/>
  <c r="M362" i="3"/>
  <c r="M361" i="3" s="1"/>
  <c r="M360" i="3" s="1"/>
  <c r="M359" i="3" s="1"/>
  <c r="L362" i="3"/>
  <c r="L361" i="3" s="1"/>
  <c r="L360" i="3" s="1"/>
  <c r="L359" i="3" s="1"/>
  <c r="K361" i="3"/>
  <c r="K360" i="3" s="1"/>
  <c r="K359" i="3" s="1"/>
  <c r="L355" i="3"/>
  <c r="L354" i="3" s="1"/>
  <c r="L353" i="3" s="1"/>
  <c r="L351" i="3" s="1"/>
  <c r="L350" i="3" s="1"/>
  <c r="N354" i="3"/>
  <c r="N353" i="3" s="1"/>
  <c r="M354" i="3"/>
  <c r="M353" i="3" s="1"/>
  <c r="M352" i="3" s="1"/>
  <c r="M351" i="3" s="1"/>
  <c r="L345" i="3"/>
  <c r="L340" i="3"/>
  <c r="L334" i="3"/>
  <c r="K329" i="3"/>
  <c r="N325" i="3"/>
  <c r="N324" i="3" s="1"/>
  <c r="N323" i="3" s="1"/>
  <c r="N322" i="3" s="1"/>
  <c r="N321" i="3" s="1"/>
  <c r="M325" i="3"/>
  <c r="M324" i="3" s="1"/>
  <c r="M323" i="3" s="1"/>
  <c r="M322" i="3" s="1"/>
  <c r="M321" i="3" s="1"/>
  <c r="L325" i="3"/>
  <c r="L324" i="3" s="1"/>
  <c r="L323" i="3" s="1"/>
  <c r="L322" i="3" s="1"/>
  <c r="L321" i="3" s="1"/>
  <c r="L320" i="3"/>
  <c r="J630" i="24" s="1"/>
  <c r="J629" i="24" s="1"/>
  <c r="J628" i="24" s="1"/>
  <c r="J627" i="24" s="1"/>
  <c r="J626" i="24" s="1"/>
  <c r="J625" i="24" s="1"/>
  <c r="J624" i="24" s="1"/>
  <c r="L305" i="3"/>
  <c r="L304" i="3" s="1"/>
  <c r="L303" i="3" s="1"/>
  <c r="L299" i="3" s="1"/>
  <c r="N304" i="3"/>
  <c r="N303" i="3" s="1"/>
  <c r="N299" i="3" s="1"/>
  <c r="N296" i="3"/>
  <c r="N295" i="3" s="1"/>
  <c r="N294" i="3" s="1"/>
  <c r="M296" i="3"/>
  <c r="L295" i="3"/>
  <c r="L294" i="3" s="1"/>
  <c r="M295" i="3"/>
  <c r="M294" i="3" s="1"/>
  <c r="M291" i="3"/>
  <c r="M290" i="3" s="1"/>
  <c r="L291" i="3"/>
  <c r="L290" i="3" s="1"/>
  <c r="N291" i="3"/>
  <c r="N290" i="3" s="1"/>
  <c r="N286" i="3"/>
  <c r="N285" i="3" s="1"/>
  <c r="M285" i="3"/>
  <c r="L285" i="3"/>
  <c r="N283" i="3"/>
  <c r="N282" i="3" s="1"/>
  <c r="N281" i="3" s="1"/>
  <c r="L282" i="3"/>
  <c r="L281" i="3" s="1"/>
  <c r="M282" i="3"/>
  <c r="M281" i="3" s="1"/>
  <c r="K281" i="3"/>
  <c r="K280" i="3" s="1"/>
  <c r="P272" i="3"/>
  <c r="O272" i="3"/>
  <c r="N271" i="3"/>
  <c r="M271" i="3"/>
  <c r="L271" i="3"/>
  <c r="M267" i="3"/>
  <c r="M266" i="3" s="1"/>
  <c r="M265" i="3" s="1"/>
  <c r="N263" i="3"/>
  <c r="N262" i="3" s="1"/>
  <c r="M263" i="3"/>
  <c r="L263" i="3"/>
  <c r="L262" i="3" s="1"/>
  <c r="M262" i="3"/>
  <c r="N259" i="3"/>
  <c r="L259" i="3"/>
  <c r="L257" i="3" s="1"/>
  <c r="L256" i="3" s="1"/>
  <c r="N258" i="3"/>
  <c r="L258" i="3"/>
  <c r="N257" i="3"/>
  <c r="N256" i="3" s="1"/>
  <c r="M257" i="3"/>
  <c r="M256" i="3" s="1"/>
  <c r="N254" i="3"/>
  <c r="L254" i="3"/>
  <c r="N252" i="3"/>
  <c r="L252" i="3"/>
  <c r="N251" i="3"/>
  <c r="L251" i="3"/>
  <c r="N250" i="3"/>
  <c r="L250" i="3"/>
  <c r="N248" i="3"/>
  <c r="N247" i="3" s="1"/>
  <c r="M248" i="3"/>
  <c r="L248" i="3"/>
  <c r="L247" i="3" s="1"/>
  <c r="M247" i="3"/>
  <c r="N245" i="3"/>
  <c r="N244" i="3" s="1"/>
  <c r="M245" i="3"/>
  <c r="L245" i="3"/>
  <c r="L244" i="3" s="1"/>
  <c r="M244" i="3"/>
  <c r="N242" i="3"/>
  <c r="N241" i="3" s="1"/>
  <c r="N240" i="3" s="1"/>
  <c r="N239" i="3" s="1"/>
  <c r="N238" i="3" s="1"/>
  <c r="N237" i="3" s="1"/>
  <c r="M242" i="3"/>
  <c r="L242" i="3"/>
  <c r="L241" i="3" s="1"/>
  <c r="L240" i="3" s="1"/>
  <c r="L239" i="3" s="1"/>
  <c r="L238" i="3" s="1"/>
  <c r="M241" i="3"/>
  <c r="M240" i="3" s="1"/>
  <c r="M239" i="3" s="1"/>
  <c r="M238" i="3" s="1"/>
  <c r="K241" i="3"/>
  <c r="K239" i="3"/>
  <c r="K238" i="3" s="1"/>
  <c r="K237" i="3" s="1"/>
  <c r="L235" i="3"/>
  <c r="L234" i="3"/>
  <c r="L233" i="3"/>
  <c r="N232" i="3"/>
  <c r="N231" i="3" s="1"/>
  <c r="N230" i="3" s="1"/>
  <c r="N228" i="3"/>
  <c r="N227" i="3" s="1"/>
  <c r="M228" i="3"/>
  <c r="M227" i="3" s="1"/>
  <c r="L227" i="3"/>
  <c r="N223" i="3"/>
  <c r="N222" i="3" s="1"/>
  <c r="M223" i="3"/>
  <c r="M222" i="3" s="1"/>
  <c r="L222" i="3"/>
  <c r="K221" i="3"/>
  <c r="K220" i="3"/>
  <c r="K219" i="3" s="1"/>
  <c r="K218" i="3" s="1"/>
  <c r="K217" i="3" s="1"/>
  <c r="N215" i="3"/>
  <c r="N214" i="3" s="1"/>
  <c r="M215" i="3"/>
  <c r="M214" i="3" s="1"/>
  <c r="L215" i="3"/>
  <c r="L214" i="3" s="1"/>
  <c r="N212" i="3"/>
  <c r="N211" i="3" s="1"/>
  <c r="N210" i="3" s="1"/>
  <c r="M212" i="3"/>
  <c r="M211" i="3" s="1"/>
  <c r="M210" i="3" s="1"/>
  <c r="M196" i="3" s="1"/>
  <c r="M189" i="3" s="1"/>
  <c r="M185" i="3" s="1"/>
  <c r="L211" i="3"/>
  <c r="L210" i="3" s="1"/>
  <c r="N205" i="3"/>
  <c r="L205" i="3"/>
  <c r="W204" i="3"/>
  <c r="N204" i="3"/>
  <c r="L204" i="3"/>
  <c r="N202" i="3"/>
  <c r="L202" i="3"/>
  <c r="N198" i="3"/>
  <c r="L198" i="3"/>
  <c r="N197" i="3"/>
  <c r="L197" i="3"/>
  <c r="L194" i="3"/>
  <c r="L193" i="3" s="1"/>
  <c r="N191" i="3"/>
  <c r="N190" i="3" s="1"/>
  <c r="L191" i="3"/>
  <c r="L190" i="3" s="1"/>
  <c r="N187" i="3"/>
  <c r="N186" i="3" s="1"/>
  <c r="L187" i="3"/>
  <c r="L186" i="3" s="1"/>
  <c r="N182" i="3"/>
  <c r="N181" i="3" s="1"/>
  <c r="N180" i="3" s="1"/>
  <c r="N179" i="3" s="1"/>
  <c r="M182" i="3"/>
  <c r="M181" i="3" s="1"/>
  <c r="M180" i="3" s="1"/>
  <c r="M179" i="3" s="1"/>
  <c r="L182" i="3"/>
  <c r="L181" i="3" s="1"/>
  <c r="L180" i="3" s="1"/>
  <c r="L179" i="3" s="1"/>
  <c r="N176" i="3"/>
  <c r="N175" i="3" s="1"/>
  <c r="N174" i="3" s="1"/>
  <c r="N173" i="3" s="1"/>
  <c r="N172" i="3" s="1"/>
  <c r="M176" i="3"/>
  <c r="M175" i="3" s="1"/>
  <c r="M174" i="3" s="1"/>
  <c r="M173" i="3" s="1"/>
  <c r="M172" i="3" s="1"/>
  <c r="L176" i="3"/>
  <c r="L175" i="3" s="1"/>
  <c r="L174" i="3" s="1"/>
  <c r="L173" i="3" s="1"/>
  <c r="L172" i="3" s="1"/>
  <c r="N169" i="3"/>
  <c r="N168" i="3" s="1"/>
  <c r="N167" i="3" s="1"/>
  <c r="M169" i="3"/>
  <c r="M168" i="3" s="1"/>
  <c r="M167" i="3" s="1"/>
  <c r="L169" i="3"/>
  <c r="L168" i="3" s="1"/>
  <c r="L167" i="3" s="1"/>
  <c r="N164" i="3"/>
  <c r="M164" i="3"/>
  <c r="M163" i="3" s="1"/>
  <c r="M162" i="3" s="1"/>
  <c r="L164" i="3"/>
  <c r="L163" i="3" s="1"/>
  <c r="L162" i="3" s="1"/>
  <c r="N163" i="3"/>
  <c r="N162" i="3" s="1"/>
  <c r="N159" i="3"/>
  <c r="N158" i="3" s="1"/>
  <c r="N157" i="3" s="1"/>
  <c r="M159" i="3"/>
  <c r="M158" i="3" s="1"/>
  <c r="M157" i="3" s="1"/>
  <c r="L159" i="3"/>
  <c r="L158" i="3" s="1"/>
  <c r="L157" i="3" s="1"/>
  <c r="N154" i="3"/>
  <c r="N153" i="3" s="1"/>
  <c r="N152" i="3" s="1"/>
  <c r="M154" i="3"/>
  <c r="M153" i="3" s="1"/>
  <c r="M152" i="3" s="1"/>
  <c r="L154" i="3"/>
  <c r="L153" i="3" s="1"/>
  <c r="L152" i="3" s="1"/>
  <c r="N148" i="3"/>
  <c r="M148" i="3"/>
  <c r="L148" i="3"/>
  <c r="N147" i="3"/>
  <c r="N146" i="3" s="1"/>
  <c r="N145" i="3" s="1"/>
  <c r="M147" i="3"/>
  <c r="M146" i="3" s="1"/>
  <c r="M145" i="3" s="1"/>
  <c r="L147" i="3"/>
  <c r="L146" i="3" s="1"/>
  <c r="L145" i="3" s="1"/>
  <c r="K143" i="3"/>
  <c r="K140" i="3" s="1"/>
  <c r="K139" i="3" s="1"/>
  <c r="N142" i="3"/>
  <c r="N141" i="3" s="1"/>
  <c r="N140" i="3" s="1"/>
  <c r="N139" i="3" s="1"/>
  <c r="N138" i="3" s="1"/>
  <c r="M142" i="3"/>
  <c r="M141" i="3" s="1"/>
  <c r="M140" i="3" s="1"/>
  <c r="M139" i="3" s="1"/>
  <c r="M138" i="3" s="1"/>
  <c r="L142" i="3"/>
  <c r="L141" i="3" s="1"/>
  <c r="L140" i="3" s="1"/>
  <c r="L139" i="3" s="1"/>
  <c r="L138" i="3" s="1"/>
  <c r="K141" i="3"/>
  <c r="K138" i="3" s="1"/>
  <c r="K18" i="3" s="1"/>
  <c r="N130" i="3"/>
  <c r="L129" i="3"/>
  <c r="L128" i="3" s="1"/>
  <c r="L127" i="3" s="1"/>
  <c r="N129" i="3"/>
  <c r="N128" i="3" s="1"/>
  <c r="N127" i="3" s="1"/>
  <c r="L125" i="3"/>
  <c r="L124" i="3" s="1"/>
  <c r="L123" i="3" s="1"/>
  <c r="L122" i="3" s="1"/>
  <c r="N124" i="3"/>
  <c r="N123" i="3" s="1"/>
  <c r="N122" i="3" s="1"/>
  <c r="N121" i="3" s="1"/>
  <c r="N120" i="3" s="1"/>
  <c r="M124" i="3"/>
  <c r="M123" i="3" s="1"/>
  <c r="M122" i="3" s="1"/>
  <c r="M121" i="3" s="1"/>
  <c r="M120" i="3" s="1"/>
  <c r="N113" i="3"/>
  <c r="N112" i="3" s="1"/>
  <c r="N111" i="3" s="1"/>
  <c r="M113" i="3"/>
  <c r="M112" i="3" s="1"/>
  <c r="M111" i="3" s="1"/>
  <c r="L113" i="3"/>
  <c r="L112" i="3" s="1"/>
  <c r="L111" i="3" s="1"/>
  <c r="N108" i="3"/>
  <c r="N107" i="3" s="1"/>
  <c r="N106" i="3" s="1"/>
  <c r="M108" i="3"/>
  <c r="M107" i="3" s="1"/>
  <c r="M106" i="3" s="1"/>
  <c r="L108" i="3"/>
  <c r="L107" i="3" s="1"/>
  <c r="L106" i="3" s="1"/>
  <c r="K106" i="3"/>
  <c r="N103" i="3"/>
  <c r="N102" i="3" s="1"/>
  <c r="M103" i="3"/>
  <c r="K868" i="24" s="1"/>
  <c r="K867" i="24" s="1"/>
  <c r="K866" i="24" s="1"/>
  <c r="K865" i="24" s="1"/>
  <c r="K864" i="24" s="1"/>
  <c r="K863" i="24" s="1"/>
  <c r="L103" i="3"/>
  <c r="J868" i="24" s="1"/>
  <c r="J867" i="24" s="1"/>
  <c r="J866" i="24" s="1"/>
  <c r="J865" i="24" s="1"/>
  <c r="J864" i="24" s="1"/>
  <c r="J863" i="24" s="1"/>
  <c r="M102" i="3"/>
  <c r="M101" i="3" s="1"/>
  <c r="K101" i="3"/>
  <c r="N92" i="3"/>
  <c r="N91" i="3" s="1"/>
  <c r="N90" i="3" s="1"/>
  <c r="M92" i="3"/>
  <c r="M91" i="3" s="1"/>
  <c r="M90" i="3" s="1"/>
  <c r="L92" i="3"/>
  <c r="L91" i="3" s="1"/>
  <c r="L90" i="3" s="1"/>
  <c r="N86" i="3"/>
  <c r="N85" i="3" s="1"/>
  <c r="M86" i="3"/>
  <c r="J711" i="24"/>
  <c r="M85" i="3"/>
  <c r="N84" i="3"/>
  <c r="K705" i="24"/>
  <c r="K704" i="24" s="1"/>
  <c r="K703" i="24" s="1"/>
  <c r="K702" i="24" s="1"/>
  <c r="K701" i="24" s="1"/>
  <c r="M82" i="3"/>
  <c r="K81" i="3"/>
  <c r="N80" i="3"/>
  <c r="N79" i="3" s="1"/>
  <c r="N78" i="3" s="1"/>
  <c r="M79" i="3"/>
  <c r="M78" i="3" s="1"/>
  <c r="J700" i="24"/>
  <c r="J699" i="24" s="1"/>
  <c r="J698" i="24" s="1"/>
  <c r="J697" i="24" s="1"/>
  <c r="J696" i="24" s="1"/>
  <c r="J693" i="24"/>
  <c r="N75" i="3"/>
  <c r="N74" i="3" s="1"/>
  <c r="K74" i="3"/>
  <c r="K72" i="3"/>
  <c r="N68" i="3"/>
  <c r="N67" i="3" s="1"/>
  <c r="M68" i="3"/>
  <c r="L68" i="3"/>
  <c r="L67" i="3" s="1"/>
  <c r="M67" i="3"/>
  <c r="K67" i="3"/>
  <c r="N65" i="3"/>
  <c r="N64" i="3" s="1"/>
  <c r="M65" i="3"/>
  <c r="M64" i="3" s="1"/>
  <c r="L65" i="3"/>
  <c r="L64" i="3" s="1"/>
  <c r="K64" i="3"/>
  <c r="N56" i="3"/>
  <c r="M56" i="3"/>
  <c r="L56" i="3"/>
  <c r="L55" i="3" s="1"/>
  <c r="L54" i="3" s="1"/>
  <c r="N55" i="3"/>
  <c r="N54" i="3" s="1"/>
  <c r="N52" i="3"/>
  <c r="N51" i="3" s="1"/>
  <c r="N50" i="3" s="1"/>
  <c r="M52" i="3"/>
  <c r="M51" i="3" s="1"/>
  <c r="M50" i="3" s="1"/>
  <c r="L52" i="3"/>
  <c r="L51" i="3" s="1"/>
  <c r="L50" i="3" s="1"/>
  <c r="N48" i="3"/>
  <c r="N47" i="3" s="1"/>
  <c r="N46" i="3" s="1"/>
  <c r="N45" i="3" s="1"/>
  <c r="M48" i="3"/>
  <c r="M47" i="3" s="1"/>
  <c r="M46" i="3" s="1"/>
  <c r="M45" i="3" s="1"/>
  <c r="L48" i="3"/>
  <c r="L47" i="3" s="1"/>
  <c r="L46" i="3" s="1"/>
  <c r="L45" i="3" s="1"/>
  <c r="N43" i="3"/>
  <c r="M43" i="3"/>
  <c r="M42" i="3" s="1"/>
  <c r="M41" i="3" s="1"/>
  <c r="N42" i="3"/>
  <c r="N41" i="3" s="1"/>
  <c r="N31" i="3"/>
  <c r="N30" i="3" s="1"/>
  <c r="N29" i="3" s="1"/>
  <c r="N28" i="3" s="1"/>
  <c r="M31" i="3"/>
  <c r="M30" i="3" s="1"/>
  <c r="M29" i="3" s="1"/>
  <c r="M28" i="3" s="1"/>
  <c r="L31" i="3"/>
  <c r="L30" i="3" s="1"/>
  <c r="L29" i="3" s="1"/>
  <c r="L28" i="3" s="1"/>
  <c r="N26" i="3"/>
  <c r="L26" i="3"/>
  <c r="N25" i="3"/>
  <c r="N24" i="3" s="1"/>
  <c r="N23" i="3" s="1"/>
  <c r="L24" i="3"/>
  <c r="L23" i="3" s="1"/>
  <c r="M24" i="3"/>
  <c r="M23" i="3" s="1"/>
  <c r="M22" i="3"/>
  <c r="M21" i="3" s="1"/>
  <c r="M20" i="3" s="1"/>
  <c r="M19" i="3" s="1"/>
  <c r="L22" i="3"/>
  <c r="L21" i="3" s="1"/>
  <c r="L20" i="3" s="1"/>
  <c r="L19" i="3" s="1"/>
  <c r="K20" i="3"/>
  <c r="L637" i="5"/>
  <c r="L636" i="5" s="1"/>
  <c r="L635" i="5" s="1"/>
  <c r="L634" i="5" s="1"/>
  <c r="L633" i="5" s="1"/>
  <c r="L632" i="5" s="1"/>
  <c r="L631" i="5" s="1"/>
  <c r="K637" i="5"/>
  <c r="K636" i="5" s="1"/>
  <c r="K635" i="5" s="1"/>
  <c r="K634" i="5" s="1"/>
  <c r="K633" i="5" s="1"/>
  <c r="K632" i="5" s="1"/>
  <c r="K631" i="5" s="1"/>
  <c r="J637" i="5"/>
  <c r="J636" i="5" s="1"/>
  <c r="J635" i="5" s="1"/>
  <c r="J634" i="5" s="1"/>
  <c r="J633" i="5" s="1"/>
  <c r="J632" i="5" s="1"/>
  <c r="J631" i="5" s="1"/>
  <c r="I637" i="5"/>
  <c r="I636" i="5" s="1"/>
  <c r="I635" i="5" s="1"/>
  <c r="I634" i="5" s="1"/>
  <c r="I633" i="5" s="1"/>
  <c r="I632" i="5" s="1"/>
  <c r="I631" i="5" s="1"/>
  <c r="L629" i="5"/>
  <c r="K629" i="5"/>
  <c r="K628" i="5" s="1"/>
  <c r="K627" i="5" s="1"/>
  <c r="K626" i="5" s="1"/>
  <c r="K625" i="5" s="1"/>
  <c r="K624" i="5" s="1"/>
  <c r="J629" i="5"/>
  <c r="L628" i="5"/>
  <c r="L627" i="5" s="1"/>
  <c r="L626" i="5" s="1"/>
  <c r="L625" i="5" s="1"/>
  <c r="L624" i="5" s="1"/>
  <c r="J628" i="5"/>
  <c r="J627" i="5" s="1"/>
  <c r="J626" i="5" s="1"/>
  <c r="J625" i="5" s="1"/>
  <c r="J624" i="5" s="1"/>
  <c r="L622" i="5"/>
  <c r="K622" i="5"/>
  <c r="K621" i="5" s="1"/>
  <c r="K620" i="5" s="1"/>
  <c r="K619" i="5" s="1"/>
  <c r="K618" i="5" s="1"/>
  <c r="K617" i="5" s="1"/>
  <c r="J622" i="5"/>
  <c r="J621" i="5" s="1"/>
  <c r="J620" i="5" s="1"/>
  <c r="J619" i="5" s="1"/>
  <c r="J618" i="5" s="1"/>
  <c r="J617" i="5" s="1"/>
  <c r="I622" i="5"/>
  <c r="I621" i="5" s="1"/>
  <c r="I620" i="5" s="1"/>
  <c r="I619" i="5" s="1"/>
  <c r="I618" i="5" s="1"/>
  <c r="I617" i="5" s="1"/>
  <c r="L621" i="5"/>
  <c r="L620" i="5" s="1"/>
  <c r="L619" i="5" s="1"/>
  <c r="L618" i="5"/>
  <c r="L617" i="5" s="1"/>
  <c r="L614" i="5"/>
  <c r="K614" i="5"/>
  <c r="J614" i="5"/>
  <c r="I614" i="5"/>
  <c r="L613" i="5"/>
  <c r="K613" i="5"/>
  <c r="J613" i="5"/>
  <c r="I613" i="5"/>
  <c r="L612" i="5"/>
  <c r="K612" i="5"/>
  <c r="J612" i="5"/>
  <c r="J611" i="5" s="1"/>
  <c r="J610" i="5" s="1"/>
  <c r="J609" i="5" s="1"/>
  <c r="J608" i="5" s="1"/>
  <c r="I612" i="5"/>
  <c r="I611" i="5" s="1"/>
  <c r="I610" i="5" s="1"/>
  <c r="I609" i="5" s="1"/>
  <c r="I608" i="5" s="1"/>
  <c r="L611" i="5"/>
  <c r="K611" i="5"/>
  <c r="L610" i="5"/>
  <c r="L609" i="5" s="1"/>
  <c r="L608" i="5" s="1"/>
  <c r="K610" i="5"/>
  <c r="K609" i="5" s="1"/>
  <c r="K608" i="5" s="1"/>
  <c r="L606" i="5"/>
  <c r="K606" i="5"/>
  <c r="J606" i="5"/>
  <c r="I606" i="5"/>
  <c r="L605" i="5"/>
  <c r="K605" i="5"/>
  <c r="J605" i="5"/>
  <c r="I605" i="5"/>
  <c r="L604" i="5"/>
  <c r="K604" i="5"/>
  <c r="J604" i="5"/>
  <c r="I604" i="5"/>
  <c r="L603" i="5"/>
  <c r="K603" i="5"/>
  <c r="J603" i="5"/>
  <c r="I603" i="5"/>
  <c r="L602" i="5"/>
  <c r="K602" i="5"/>
  <c r="J602" i="5"/>
  <c r="I602" i="5"/>
  <c r="L601" i="5"/>
  <c r="K601" i="5"/>
  <c r="J601" i="5"/>
  <c r="I601" i="5"/>
  <c r="L599" i="5"/>
  <c r="K599" i="5"/>
  <c r="J599" i="5"/>
  <c r="I599" i="5"/>
  <c r="L597" i="5"/>
  <c r="K597" i="5"/>
  <c r="J597" i="5"/>
  <c r="I597" i="5"/>
  <c r="L596" i="5"/>
  <c r="L595" i="5" s="1"/>
  <c r="L594" i="5" s="1"/>
  <c r="L593" i="5" s="1"/>
  <c r="L592" i="5" s="1"/>
  <c r="K596" i="5"/>
  <c r="J596" i="5"/>
  <c r="J595" i="5" s="1"/>
  <c r="J594" i="5" s="1"/>
  <c r="J593" i="5" s="1"/>
  <c r="J592" i="5" s="1"/>
  <c r="I596" i="5"/>
  <c r="K595" i="5"/>
  <c r="K594" i="5" s="1"/>
  <c r="K593" i="5" s="1"/>
  <c r="K592" i="5" s="1"/>
  <c r="I595" i="5"/>
  <c r="I594" i="5" s="1"/>
  <c r="I593" i="5" s="1"/>
  <c r="I592" i="5" s="1"/>
  <c r="L584" i="5"/>
  <c r="L583" i="5" s="1"/>
  <c r="L582" i="5" s="1"/>
  <c r="L581" i="5" s="1"/>
  <c r="L580" i="5" s="1"/>
  <c r="L579" i="5" s="1"/>
  <c r="L578" i="5" s="1"/>
  <c r="K584" i="5"/>
  <c r="K583" i="5" s="1"/>
  <c r="K582" i="5" s="1"/>
  <c r="K581" i="5" s="1"/>
  <c r="K580" i="5" s="1"/>
  <c r="K579" i="5" s="1"/>
  <c r="K578" i="5" s="1"/>
  <c r="I584" i="5"/>
  <c r="I583" i="5" s="1"/>
  <c r="I582" i="5" s="1"/>
  <c r="I581" i="5" s="1"/>
  <c r="I580" i="5" s="1"/>
  <c r="I579" i="5" s="1"/>
  <c r="I578" i="5" s="1"/>
  <c r="J583" i="5"/>
  <c r="J582" i="5" s="1"/>
  <c r="J581" i="5" s="1"/>
  <c r="J580" i="5" s="1"/>
  <c r="J579" i="5" s="1"/>
  <c r="J578" i="5" s="1"/>
  <c r="L576" i="5"/>
  <c r="K576" i="5"/>
  <c r="J576" i="5"/>
  <c r="I576" i="5"/>
  <c r="L575" i="5"/>
  <c r="K575" i="5"/>
  <c r="J575" i="5"/>
  <c r="I575" i="5"/>
  <c r="I574" i="5" s="1"/>
  <c r="I573" i="5" s="1"/>
  <c r="I572" i="5" s="1"/>
  <c r="L574" i="5"/>
  <c r="K574" i="5"/>
  <c r="K573" i="5" s="1"/>
  <c r="K572" i="5" s="1"/>
  <c r="J574" i="5"/>
  <c r="J573" i="5" s="1"/>
  <c r="J572" i="5" s="1"/>
  <c r="L573" i="5"/>
  <c r="L572" i="5" s="1"/>
  <c r="L570" i="5"/>
  <c r="K570" i="5"/>
  <c r="J570" i="5"/>
  <c r="I570" i="5"/>
  <c r="L569" i="5"/>
  <c r="K569" i="5"/>
  <c r="J569" i="5"/>
  <c r="I569" i="5"/>
  <c r="L568" i="5"/>
  <c r="L567" i="5" s="1"/>
  <c r="L566" i="5" s="1"/>
  <c r="K568" i="5"/>
  <c r="J568" i="5"/>
  <c r="J567" i="5" s="1"/>
  <c r="J566" i="5" s="1"/>
  <c r="I568" i="5"/>
  <c r="K567" i="5"/>
  <c r="K566" i="5" s="1"/>
  <c r="I567" i="5"/>
  <c r="I566" i="5" s="1"/>
  <c r="L564" i="5"/>
  <c r="K564" i="5"/>
  <c r="J564" i="5"/>
  <c r="J563" i="5" s="1"/>
  <c r="J562" i="5" s="1"/>
  <c r="J561" i="5" s="1"/>
  <c r="I564" i="5"/>
  <c r="I563" i="5" s="1"/>
  <c r="I562" i="5" s="1"/>
  <c r="I561" i="5" s="1"/>
  <c r="L563" i="5"/>
  <c r="L562" i="5" s="1"/>
  <c r="L561" i="5" s="1"/>
  <c r="K563" i="5"/>
  <c r="K562" i="5" s="1"/>
  <c r="K561" i="5" s="1"/>
  <c r="L559" i="5"/>
  <c r="K559" i="5"/>
  <c r="J559" i="5"/>
  <c r="J558" i="5" s="1"/>
  <c r="J557" i="5" s="1"/>
  <c r="J556" i="5" s="1"/>
  <c r="J555" i="5" s="1"/>
  <c r="I559" i="5"/>
  <c r="I558" i="5" s="1"/>
  <c r="I557" i="5" s="1"/>
  <c r="I556" i="5" s="1"/>
  <c r="I555" i="5" s="1"/>
  <c r="L558" i="5"/>
  <c r="K558" i="5"/>
  <c r="L557" i="5"/>
  <c r="K557" i="5"/>
  <c r="L556" i="5"/>
  <c r="L555" i="5" s="1"/>
  <c r="K556" i="5"/>
  <c r="K555" i="5"/>
  <c r="L552" i="5"/>
  <c r="L551" i="5" s="1"/>
  <c r="L550" i="5" s="1"/>
  <c r="L549" i="5" s="1"/>
  <c r="L548" i="5" s="1"/>
  <c r="K552" i="5"/>
  <c r="K551" i="5" s="1"/>
  <c r="K550" i="5" s="1"/>
  <c r="K549" i="5" s="1"/>
  <c r="K548" i="5" s="1"/>
  <c r="J552" i="5"/>
  <c r="J551" i="5" s="1"/>
  <c r="J550" i="5" s="1"/>
  <c r="J549" i="5" s="1"/>
  <c r="J548" i="5" s="1"/>
  <c r="I552" i="5"/>
  <c r="I551" i="5" s="1"/>
  <c r="I550" i="5" s="1"/>
  <c r="I549" i="5" s="1"/>
  <c r="I548" i="5" s="1"/>
  <c r="L545" i="5"/>
  <c r="L544" i="5" s="1"/>
  <c r="K545" i="5"/>
  <c r="K544" i="5" s="1"/>
  <c r="I545" i="5"/>
  <c r="I544" i="5" s="1"/>
  <c r="J544" i="5"/>
  <c r="L542" i="5"/>
  <c r="K542" i="5"/>
  <c r="J542" i="5"/>
  <c r="I542" i="5"/>
  <c r="L540" i="5"/>
  <c r="K540" i="5"/>
  <c r="J540" i="5"/>
  <c r="I540" i="5"/>
  <c r="L539" i="5"/>
  <c r="K539" i="5"/>
  <c r="K538" i="5" s="1"/>
  <c r="K537" i="5" s="1"/>
  <c r="K536" i="5" s="1"/>
  <c r="K535" i="5" s="1"/>
  <c r="J539" i="5"/>
  <c r="I539" i="5"/>
  <c r="I538" i="5" s="1"/>
  <c r="I537" i="5" s="1"/>
  <c r="I536" i="5" s="1"/>
  <c r="I535" i="5" s="1"/>
  <c r="L538" i="5"/>
  <c r="L537" i="5" s="1"/>
  <c r="L536" i="5" s="1"/>
  <c r="L535" i="5" s="1"/>
  <c r="J538" i="5"/>
  <c r="J537" i="5" s="1"/>
  <c r="J536" i="5" s="1"/>
  <c r="J535" i="5" s="1"/>
  <c r="L523" i="5"/>
  <c r="K523" i="5"/>
  <c r="J523" i="5"/>
  <c r="I523" i="5"/>
  <c r="I522" i="5" s="1"/>
  <c r="L522" i="5"/>
  <c r="K522" i="5"/>
  <c r="J522" i="5"/>
  <c r="I493" i="5"/>
  <c r="L520" i="5"/>
  <c r="K520" i="5"/>
  <c r="J520" i="5"/>
  <c r="J519" i="5" s="1"/>
  <c r="J518" i="5" s="1"/>
  <c r="I520" i="5"/>
  <c r="I519" i="5" s="1"/>
  <c r="I518" i="5" s="1"/>
  <c r="L519" i="5"/>
  <c r="K519" i="5"/>
  <c r="K518" i="5" s="1"/>
  <c r="L516" i="5"/>
  <c r="L515" i="5" s="1"/>
  <c r="L514" i="5" s="1"/>
  <c r="K516" i="5"/>
  <c r="K515" i="5" s="1"/>
  <c r="K514" i="5" s="1"/>
  <c r="J516" i="5"/>
  <c r="J515" i="5" s="1"/>
  <c r="J514" i="5" s="1"/>
  <c r="I516" i="5"/>
  <c r="I515" i="5" s="1"/>
  <c r="I514" i="5" s="1"/>
  <c r="L512" i="5"/>
  <c r="K512" i="5"/>
  <c r="K511" i="5" s="1"/>
  <c r="K510" i="5" s="1"/>
  <c r="I512" i="5"/>
  <c r="I511" i="5" s="1"/>
  <c r="I510" i="5" s="1"/>
  <c r="L505" i="5"/>
  <c r="L504" i="5" s="1"/>
  <c r="K505" i="5"/>
  <c r="K504" i="5" s="1"/>
  <c r="I505" i="5"/>
  <c r="I504" i="5" s="1"/>
  <c r="J505" i="5"/>
  <c r="J504" i="5" s="1"/>
  <c r="L498" i="5"/>
  <c r="K498" i="5"/>
  <c r="J498" i="5"/>
  <c r="I498" i="5"/>
  <c r="L497" i="5"/>
  <c r="K497" i="5"/>
  <c r="J497" i="5"/>
  <c r="I497" i="5"/>
  <c r="L490" i="5"/>
  <c r="K490" i="5"/>
  <c r="J490" i="5"/>
  <c r="I490" i="5"/>
  <c r="L488" i="5"/>
  <c r="K488" i="5"/>
  <c r="J488" i="5"/>
  <c r="I488" i="5"/>
  <c r="L486" i="5"/>
  <c r="K486" i="5"/>
  <c r="J486" i="5"/>
  <c r="I486" i="5"/>
  <c r="L481" i="5"/>
  <c r="K481" i="5"/>
  <c r="J481" i="5"/>
  <c r="I481" i="5"/>
  <c r="L480" i="5"/>
  <c r="K480" i="5"/>
  <c r="J480" i="5"/>
  <c r="J479" i="5" s="1"/>
  <c r="J478" i="5" s="1"/>
  <c r="I480" i="5"/>
  <c r="I479" i="5" s="1"/>
  <c r="I478" i="5" s="1"/>
  <c r="L479" i="5"/>
  <c r="L478" i="5" s="1"/>
  <c r="K479" i="5"/>
  <c r="K478" i="5" s="1"/>
  <c r="L474" i="5"/>
  <c r="K474" i="5"/>
  <c r="J474" i="5"/>
  <c r="J473" i="5" s="1"/>
  <c r="J472" i="5" s="1"/>
  <c r="I474" i="5"/>
  <c r="I473" i="5" s="1"/>
  <c r="I472" i="5" s="1"/>
  <c r="L473" i="5"/>
  <c r="L472" i="5" s="1"/>
  <c r="K473" i="5"/>
  <c r="K472" i="5" s="1"/>
  <c r="L471" i="5"/>
  <c r="L465" i="5" s="1"/>
  <c r="K471" i="5"/>
  <c r="K470" i="5" s="1"/>
  <c r="K469" i="5" s="1"/>
  <c r="K468" i="5" s="1"/>
  <c r="I471" i="5"/>
  <c r="I470" i="5" s="1"/>
  <c r="I469" i="5" s="1"/>
  <c r="I468" i="5" s="1"/>
  <c r="J470" i="5"/>
  <c r="J469" i="5" s="1"/>
  <c r="J468" i="5" s="1"/>
  <c r="J465" i="5"/>
  <c r="I465" i="5"/>
  <c r="K463" i="5"/>
  <c r="K462" i="5" s="1"/>
  <c r="K461" i="5" s="1"/>
  <c r="I463" i="5"/>
  <c r="I462" i="5"/>
  <c r="I461" i="5" s="1"/>
  <c r="I459" i="5"/>
  <c r="L459" i="5"/>
  <c r="L458" i="5" s="1"/>
  <c r="K459" i="5"/>
  <c r="K458" i="5" s="1"/>
  <c r="L456" i="5"/>
  <c r="L455" i="5" s="1"/>
  <c r="L454" i="5" s="1"/>
  <c r="K456" i="5"/>
  <c r="K455" i="5" s="1"/>
  <c r="J456" i="5"/>
  <c r="J455" i="5" s="1"/>
  <c r="J454" i="5" s="1"/>
  <c r="J453" i="5" s="1"/>
  <c r="J452" i="5" s="1"/>
  <c r="J451" i="5" s="1"/>
  <c r="I456" i="5"/>
  <c r="I455" i="5" s="1"/>
  <c r="I454" i="5" s="1"/>
  <c r="I453" i="5" s="1"/>
  <c r="I452" i="5" s="1"/>
  <c r="I451" i="5" s="1"/>
  <c r="L447" i="5"/>
  <c r="L446" i="5" s="1"/>
  <c r="L445" i="5" s="1"/>
  <c r="K447" i="5"/>
  <c r="K446" i="5" s="1"/>
  <c r="K445" i="5" s="1"/>
  <c r="I447" i="5"/>
  <c r="I446" i="5" s="1"/>
  <c r="I445" i="5" s="1"/>
  <c r="L443" i="5"/>
  <c r="L442" i="5" s="1"/>
  <c r="K443" i="5"/>
  <c r="K442" i="5" s="1"/>
  <c r="J443" i="5"/>
  <c r="I443" i="5"/>
  <c r="J442" i="5"/>
  <c r="I442" i="5"/>
  <c r="L440" i="5"/>
  <c r="L439" i="5" s="1"/>
  <c r="K440" i="5"/>
  <c r="K439" i="5" s="1"/>
  <c r="I440" i="5"/>
  <c r="I439" i="5" s="1"/>
  <c r="J440" i="5"/>
  <c r="J439" i="5" s="1"/>
  <c r="L437" i="5"/>
  <c r="K437" i="5"/>
  <c r="K436" i="5" s="1"/>
  <c r="J437" i="5"/>
  <c r="J436" i="5" s="1"/>
  <c r="I437" i="5"/>
  <c r="L436" i="5"/>
  <c r="I436" i="5"/>
  <c r="L434" i="5"/>
  <c r="K434" i="5"/>
  <c r="J434" i="5"/>
  <c r="I434" i="5"/>
  <c r="L433" i="5"/>
  <c r="K433" i="5"/>
  <c r="J433" i="5"/>
  <c r="I433" i="5"/>
  <c r="L425" i="5"/>
  <c r="L424" i="5" s="1"/>
  <c r="L423" i="5" s="1"/>
  <c r="K424" i="5"/>
  <c r="K423" i="5" s="1"/>
  <c r="J424" i="5"/>
  <c r="J423" i="5" s="1"/>
  <c r="I424" i="5"/>
  <c r="I423" i="5" s="1"/>
  <c r="L421" i="5"/>
  <c r="L420" i="5" s="1"/>
  <c r="K421" i="5"/>
  <c r="K420" i="5" s="1"/>
  <c r="I422" i="5"/>
  <c r="I421" i="5" s="1"/>
  <c r="I420" i="5" s="1"/>
  <c r="J421" i="5"/>
  <c r="J420" i="5" s="1"/>
  <c r="I413" i="5"/>
  <c r="I412" i="5" s="1"/>
  <c r="I411" i="5" s="1"/>
  <c r="I406" i="5" s="1"/>
  <c r="I405" i="5" s="1"/>
  <c r="I404" i="5" s="1"/>
  <c r="L412" i="5"/>
  <c r="L411" i="5" s="1"/>
  <c r="K412" i="5"/>
  <c r="K411" i="5" s="1"/>
  <c r="J412" i="5"/>
  <c r="J411" i="5" s="1"/>
  <c r="L404" i="5"/>
  <c r="K404" i="5"/>
  <c r="J404" i="5"/>
  <c r="I402" i="5"/>
  <c r="I401" i="5" s="1"/>
  <c r="I399" i="5"/>
  <c r="I398" i="5" s="1"/>
  <c r="I397" i="5" s="1"/>
  <c r="I396" i="5" s="1"/>
  <c r="I392" i="5"/>
  <c r="I390" i="5" s="1"/>
  <c r="I388" i="5"/>
  <c r="I387" i="5" s="1"/>
  <c r="I386" i="5" s="1"/>
  <c r="I385" i="5" s="1"/>
  <c r="L382" i="5"/>
  <c r="K382" i="5"/>
  <c r="J382" i="5"/>
  <c r="I382" i="5"/>
  <c r="L381" i="5"/>
  <c r="K381" i="5"/>
  <c r="J381" i="5"/>
  <c r="I381" i="5"/>
  <c r="L380" i="5"/>
  <c r="L379" i="5" s="1"/>
  <c r="K380" i="5"/>
  <c r="K379" i="5" s="1"/>
  <c r="J380" i="5"/>
  <c r="I380" i="5"/>
  <c r="I379" i="5" s="1"/>
  <c r="J379" i="5"/>
  <c r="J374" i="5"/>
  <c r="J373" i="5" s="1"/>
  <c r="J372" i="5" s="1"/>
  <c r="J371" i="5" s="1"/>
  <c r="J370" i="5" s="1"/>
  <c r="I373" i="5"/>
  <c r="I372" i="5" s="1"/>
  <c r="I371" i="5" s="1"/>
  <c r="I370" i="5" s="1"/>
  <c r="L366" i="5"/>
  <c r="K366" i="5"/>
  <c r="J366" i="5"/>
  <c r="I366" i="5"/>
  <c r="I365" i="5" s="1"/>
  <c r="L365" i="5"/>
  <c r="K365" i="5"/>
  <c r="J365" i="5"/>
  <c r="L361" i="5"/>
  <c r="K361" i="5"/>
  <c r="J361" i="5"/>
  <c r="I361" i="5"/>
  <c r="I360" i="5" s="1"/>
  <c r="L360" i="5"/>
  <c r="K360" i="5"/>
  <c r="J360" i="5"/>
  <c r="J355" i="5"/>
  <c r="L354" i="5"/>
  <c r="L353" i="5" s="1"/>
  <c r="K354" i="5"/>
  <c r="K353" i="5" s="1"/>
  <c r="J354" i="5"/>
  <c r="J353" i="5" s="1"/>
  <c r="I353" i="5"/>
  <c r="L349" i="5"/>
  <c r="K349" i="5"/>
  <c r="K348" i="5" s="1"/>
  <c r="K347" i="5" s="1"/>
  <c r="K346" i="5" s="1"/>
  <c r="K345" i="5" s="1"/>
  <c r="J349" i="5"/>
  <c r="I349" i="5"/>
  <c r="I348" i="5" s="1"/>
  <c r="I347" i="5" s="1"/>
  <c r="I346" i="5" s="1"/>
  <c r="I345" i="5" s="1"/>
  <c r="L348" i="5"/>
  <c r="L347" i="5" s="1"/>
  <c r="L346" i="5" s="1"/>
  <c r="L345" i="5" s="1"/>
  <c r="J348" i="5"/>
  <c r="J347" i="5" s="1"/>
  <c r="J346" i="5" s="1"/>
  <c r="J345" i="5" s="1"/>
  <c r="I344" i="5"/>
  <c r="I343" i="5" s="1"/>
  <c r="I342" i="5" s="1"/>
  <c r="I341" i="5" s="1"/>
  <c r="I340" i="5" s="1"/>
  <c r="I335" i="5"/>
  <c r="I334" i="5" s="1"/>
  <c r="I330" i="5" s="1"/>
  <c r="L335" i="5"/>
  <c r="K335" i="5"/>
  <c r="K334" i="5" s="1"/>
  <c r="J335" i="5"/>
  <c r="L334" i="5"/>
  <c r="J334" i="5"/>
  <c r="J330" i="5" s="1"/>
  <c r="I328" i="5"/>
  <c r="I327" i="5" s="1"/>
  <c r="L328" i="5"/>
  <c r="K328" i="5"/>
  <c r="K327" i="5" s="1"/>
  <c r="J328" i="5"/>
  <c r="J327" i="5" s="1"/>
  <c r="L327" i="5"/>
  <c r="J447" i="24"/>
  <c r="J446" i="24" s="1"/>
  <c r="J445" i="24" s="1"/>
  <c r="J444" i="24" s="1"/>
  <c r="J443" i="24" s="1"/>
  <c r="J442" i="24" s="1"/>
  <c r="L325" i="5"/>
  <c r="L324" i="5" s="1"/>
  <c r="K325" i="5"/>
  <c r="K324" i="5" s="1"/>
  <c r="J325" i="5"/>
  <c r="J324" i="5" s="1"/>
  <c r="M441" i="24"/>
  <c r="M440" i="24" s="1"/>
  <c r="M439" i="24" s="1"/>
  <c r="M438" i="24" s="1"/>
  <c r="M437" i="24" s="1"/>
  <c r="M436" i="24" s="1"/>
  <c r="L441" i="24"/>
  <c r="L440" i="24" s="1"/>
  <c r="L439" i="24" s="1"/>
  <c r="L438" i="24" s="1"/>
  <c r="L437" i="24" s="1"/>
  <c r="L436" i="24" s="1"/>
  <c r="J441" i="24"/>
  <c r="J440" i="24" s="1"/>
  <c r="J439" i="24" s="1"/>
  <c r="J438" i="24" s="1"/>
  <c r="J437" i="24" s="1"/>
  <c r="J436" i="24" s="1"/>
  <c r="L322" i="5"/>
  <c r="L321" i="5" s="1"/>
  <c r="J322" i="5"/>
  <c r="J321" i="5" s="1"/>
  <c r="L319" i="5"/>
  <c r="L318" i="5" s="1"/>
  <c r="K319" i="5"/>
  <c r="K318" i="5" s="1"/>
  <c r="I319" i="5"/>
  <c r="I318" i="5" s="1"/>
  <c r="J429" i="24"/>
  <c r="J428" i="24" s="1"/>
  <c r="J427" i="24" s="1"/>
  <c r="J426" i="24" s="1"/>
  <c r="J425" i="24" s="1"/>
  <c r="J424" i="24" s="1"/>
  <c r="L316" i="5"/>
  <c r="K316" i="5"/>
  <c r="J316" i="5"/>
  <c r="J315" i="5" s="1"/>
  <c r="I316" i="5"/>
  <c r="I315" i="5" s="1"/>
  <c r="L315" i="5"/>
  <c r="K315" i="5"/>
  <c r="L310" i="5"/>
  <c r="L309" i="5" s="1"/>
  <c r="L308" i="5" s="1"/>
  <c r="L307" i="5" s="1"/>
  <c r="L306" i="5" s="1"/>
  <c r="K310" i="5"/>
  <c r="K309" i="5" s="1"/>
  <c r="K308" i="5" s="1"/>
  <c r="K307" i="5" s="1"/>
  <c r="K306" i="5" s="1"/>
  <c r="I310" i="5"/>
  <c r="I309" i="5"/>
  <c r="I308" i="5" s="1"/>
  <c r="I307" i="5" s="1"/>
  <c r="I306" i="5" s="1"/>
  <c r="J306" i="5"/>
  <c r="L304" i="5"/>
  <c r="K304" i="5"/>
  <c r="J304" i="5"/>
  <c r="I304" i="5"/>
  <c r="I303" i="5" s="1"/>
  <c r="L303" i="5"/>
  <c r="K303" i="5"/>
  <c r="J303" i="5"/>
  <c r="K300" i="5"/>
  <c r="K299" i="5" s="1"/>
  <c r="L297" i="5"/>
  <c r="K297" i="5"/>
  <c r="J297" i="5"/>
  <c r="I297" i="5"/>
  <c r="I296" i="5" s="1"/>
  <c r="L296" i="5"/>
  <c r="K296" i="5"/>
  <c r="J296" i="5"/>
  <c r="J295" i="5" s="1"/>
  <c r="J294" i="5" s="1"/>
  <c r="L292" i="5"/>
  <c r="L291" i="5" s="1"/>
  <c r="K292" i="5"/>
  <c r="K291" i="5" s="1"/>
  <c r="J292" i="5"/>
  <c r="I292" i="5"/>
  <c r="I291" i="5" s="1"/>
  <c r="J291" i="5"/>
  <c r="L289" i="5"/>
  <c r="K289" i="5"/>
  <c r="J289" i="5"/>
  <c r="I289" i="5"/>
  <c r="I288" i="5" s="1"/>
  <c r="L288" i="5"/>
  <c r="K288" i="5"/>
  <c r="J288" i="5"/>
  <c r="L286" i="5"/>
  <c r="L285" i="5" s="1"/>
  <c r="K286" i="5"/>
  <c r="K285" i="5" s="1"/>
  <c r="J286" i="5"/>
  <c r="J285" i="5" s="1"/>
  <c r="I286" i="5"/>
  <c r="I285" i="5" s="1"/>
  <c r="I275" i="5"/>
  <c r="I274" i="5" s="1"/>
  <c r="I273" i="5" s="1"/>
  <c r="I262" i="5" s="1"/>
  <c r="J269" i="5"/>
  <c r="J265" i="5"/>
  <c r="L258" i="5"/>
  <c r="K258" i="5"/>
  <c r="K257" i="5" s="1"/>
  <c r="J258" i="5"/>
  <c r="J257" i="5" s="1"/>
  <c r="I258" i="5"/>
  <c r="L257" i="5"/>
  <c r="I257" i="5"/>
  <c r="L255" i="5"/>
  <c r="K255" i="5"/>
  <c r="J255" i="5"/>
  <c r="I255" i="5"/>
  <c r="L253" i="5"/>
  <c r="K253" i="5"/>
  <c r="J253" i="5"/>
  <c r="I253" i="5"/>
  <c r="L252" i="5"/>
  <c r="L251" i="5" s="1"/>
  <c r="L250" i="5" s="1"/>
  <c r="L249" i="5" s="1"/>
  <c r="K252" i="5"/>
  <c r="J252" i="5"/>
  <c r="I252" i="5"/>
  <c r="I251" i="5" s="1"/>
  <c r="I250" i="5" s="1"/>
  <c r="I249" i="5" s="1"/>
  <c r="L246" i="5"/>
  <c r="K246" i="5"/>
  <c r="J246" i="5"/>
  <c r="I246" i="5"/>
  <c r="L245" i="5"/>
  <c r="K245" i="5"/>
  <c r="J245" i="5"/>
  <c r="I245" i="5"/>
  <c r="L243" i="5"/>
  <c r="K243" i="5"/>
  <c r="J243" i="5"/>
  <c r="I243" i="5"/>
  <c r="J839" i="24"/>
  <c r="J838" i="24" s="1"/>
  <c r="J837" i="24" s="1"/>
  <c r="J836" i="24" s="1"/>
  <c r="J835" i="24" s="1"/>
  <c r="L241" i="5"/>
  <c r="K241" i="5"/>
  <c r="J241" i="5"/>
  <c r="I241" i="5"/>
  <c r="J834" i="24"/>
  <c r="J833" i="24" s="1"/>
  <c r="J832" i="24" s="1"/>
  <c r="J831" i="24" s="1"/>
  <c r="J830" i="24" s="1"/>
  <c r="L239" i="5"/>
  <c r="K239" i="5"/>
  <c r="J239" i="5"/>
  <c r="I239" i="5"/>
  <c r="L236" i="5"/>
  <c r="K236" i="5"/>
  <c r="J236" i="5"/>
  <c r="I236" i="5"/>
  <c r="L234" i="5"/>
  <c r="K234" i="5"/>
  <c r="J234" i="5"/>
  <c r="I234" i="5"/>
  <c r="L232" i="5"/>
  <c r="K232" i="5"/>
  <c r="J232" i="5"/>
  <c r="J231" i="5" s="1"/>
  <c r="I232" i="5"/>
  <c r="L231" i="5"/>
  <c r="K231" i="5"/>
  <c r="I231" i="5"/>
  <c r="L230" i="5"/>
  <c r="L229" i="5" s="1"/>
  <c r="L228" i="5" s="1"/>
  <c r="K230" i="5"/>
  <c r="J812" i="24"/>
  <c r="L226" i="5"/>
  <c r="K226" i="5"/>
  <c r="J226" i="5"/>
  <c r="I226" i="5"/>
  <c r="L224" i="5"/>
  <c r="K224" i="5"/>
  <c r="J224" i="5"/>
  <c r="I224" i="5"/>
  <c r="L222" i="5"/>
  <c r="K222" i="5"/>
  <c r="J222" i="5"/>
  <c r="J221" i="5" s="1"/>
  <c r="I222" i="5"/>
  <c r="L219" i="5"/>
  <c r="K219" i="5"/>
  <c r="J219" i="5"/>
  <c r="I219" i="5"/>
  <c r="L218" i="5"/>
  <c r="K218" i="5"/>
  <c r="J218" i="5"/>
  <c r="I218" i="5"/>
  <c r="L214" i="5"/>
  <c r="K214" i="5"/>
  <c r="J214" i="5"/>
  <c r="I214" i="5"/>
  <c r="L213" i="5"/>
  <c r="K213" i="5"/>
  <c r="J213" i="5"/>
  <c r="I213" i="5"/>
  <c r="L212" i="5"/>
  <c r="K212" i="5"/>
  <c r="J212" i="5"/>
  <c r="I212" i="5"/>
  <c r="L211" i="5"/>
  <c r="K211" i="5"/>
  <c r="J211" i="5"/>
  <c r="I211" i="5"/>
  <c r="L209" i="5"/>
  <c r="K209" i="5"/>
  <c r="J209" i="5"/>
  <c r="I209" i="5"/>
  <c r="L208" i="5"/>
  <c r="L207" i="5" s="1"/>
  <c r="L206" i="5" s="1"/>
  <c r="K208" i="5"/>
  <c r="J208" i="5"/>
  <c r="J207" i="5" s="1"/>
  <c r="J206" i="5" s="1"/>
  <c r="I208" i="5"/>
  <c r="K207" i="5"/>
  <c r="K206" i="5" s="1"/>
  <c r="I207" i="5"/>
  <c r="I206" i="5" s="1"/>
  <c r="L204" i="5"/>
  <c r="L203" i="5" s="1"/>
  <c r="L202" i="5" s="1"/>
  <c r="L201" i="5" s="1"/>
  <c r="L200" i="5" s="1"/>
  <c r="K204" i="5"/>
  <c r="K203" i="5" s="1"/>
  <c r="K202" i="5" s="1"/>
  <c r="K201" i="5" s="1"/>
  <c r="K200" i="5" s="1"/>
  <c r="J204" i="5"/>
  <c r="I204" i="5"/>
  <c r="I203" i="5" s="1"/>
  <c r="I202" i="5" s="1"/>
  <c r="I201" i="5" s="1"/>
  <c r="I200" i="5" s="1"/>
  <c r="J203" i="5"/>
  <c r="J202" i="5" s="1"/>
  <c r="J201" i="5" s="1"/>
  <c r="J200" i="5" s="1"/>
  <c r="L198" i="5"/>
  <c r="L197" i="5" s="1"/>
  <c r="L196" i="5" s="1"/>
  <c r="K198" i="5"/>
  <c r="K197" i="5" s="1"/>
  <c r="K196" i="5" s="1"/>
  <c r="J198" i="5"/>
  <c r="J197" i="5" s="1"/>
  <c r="J196" i="5" s="1"/>
  <c r="I198" i="5"/>
  <c r="I197" i="5" s="1"/>
  <c r="I196" i="5" s="1"/>
  <c r="L194" i="5"/>
  <c r="L193" i="5" s="1"/>
  <c r="L192" i="5" s="1"/>
  <c r="K194" i="5"/>
  <c r="K193" i="5" s="1"/>
  <c r="K192" i="5" s="1"/>
  <c r="J194" i="5"/>
  <c r="J193" i="5" s="1"/>
  <c r="J192" i="5" s="1"/>
  <c r="I194" i="5"/>
  <c r="I193" i="5" s="1"/>
  <c r="I192" i="5" s="1"/>
  <c r="L190" i="5"/>
  <c r="L189" i="5" s="1"/>
  <c r="L188" i="5" s="1"/>
  <c r="K190" i="5"/>
  <c r="K189" i="5" s="1"/>
  <c r="K188" i="5" s="1"/>
  <c r="J190" i="5"/>
  <c r="I190" i="5"/>
  <c r="J189" i="5"/>
  <c r="J188" i="5" s="1"/>
  <c r="I189" i="5"/>
  <c r="I188" i="5" s="1"/>
  <c r="L186" i="5"/>
  <c r="L185" i="5" s="1"/>
  <c r="L184" i="5" s="1"/>
  <c r="K186" i="5"/>
  <c r="K185" i="5" s="1"/>
  <c r="K184" i="5" s="1"/>
  <c r="J186" i="5"/>
  <c r="J185" i="5" s="1"/>
  <c r="J184" i="5" s="1"/>
  <c r="I186" i="5"/>
  <c r="I185" i="5" s="1"/>
  <c r="I184" i="5" s="1"/>
  <c r="L181" i="5"/>
  <c r="K181" i="5"/>
  <c r="K180" i="5" s="1"/>
  <c r="K179" i="5" s="1"/>
  <c r="K178" i="5" s="1"/>
  <c r="J181" i="5"/>
  <c r="I181" i="5"/>
  <c r="I180" i="5" s="1"/>
  <c r="I179" i="5" s="1"/>
  <c r="I178" i="5" s="1"/>
  <c r="L180" i="5"/>
  <c r="L179" i="5" s="1"/>
  <c r="L178" i="5" s="1"/>
  <c r="J180" i="5"/>
  <c r="J179" i="5" s="1"/>
  <c r="J178" i="5" s="1"/>
  <c r="L175" i="5"/>
  <c r="L174" i="5" s="1"/>
  <c r="L173" i="5" s="1"/>
  <c r="L172" i="5" s="1"/>
  <c r="L171" i="5" s="1"/>
  <c r="K175" i="5"/>
  <c r="J175" i="5"/>
  <c r="J174" i="5" s="1"/>
  <c r="J173" i="5" s="1"/>
  <c r="J172" i="5" s="1"/>
  <c r="J171" i="5" s="1"/>
  <c r="I175" i="5"/>
  <c r="I174" i="5" s="1"/>
  <c r="I173" i="5" s="1"/>
  <c r="I172" i="5" s="1"/>
  <c r="I171" i="5" s="1"/>
  <c r="K174" i="5"/>
  <c r="K173" i="5" s="1"/>
  <c r="K172" i="5" s="1"/>
  <c r="K171" i="5" s="1"/>
  <c r="I165" i="5"/>
  <c r="L163" i="5"/>
  <c r="L162" i="5" s="1"/>
  <c r="L161" i="5" s="1"/>
  <c r="K163" i="5"/>
  <c r="J163" i="5"/>
  <c r="J160" i="5" s="1"/>
  <c r="J159" i="5" s="1"/>
  <c r="J158" i="5" s="1"/>
  <c r="J157" i="5" s="1"/>
  <c r="I163" i="5"/>
  <c r="L160" i="5"/>
  <c r="L159" i="5" s="1"/>
  <c r="L158" i="5" s="1"/>
  <c r="L157" i="5" s="1"/>
  <c r="L155" i="5"/>
  <c r="K155" i="5"/>
  <c r="J155" i="5"/>
  <c r="I155" i="5"/>
  <c r="L153" i="5"/>
  <c r="K153" i="5"/>
  <c r="J153" i="5"/>
  <c r="I153" i="5"/>
  <c r="L151" i="5"/>
  <c r="L150" i="5" s="1"/>
  <c r="K151" i="5"/>
  <c r="J151" i="5"/>
  <c r="J150" i="5" s="1"/>
  <c r="I151" i="5"/>
  <c r="I150" i="5" s="1"/>
  <c r="L148" i="5"/>
  <c r="K148" i="5"/>
  <c r="J148" i="5"/>
  <c r="I148" i="5"/>
  <c r="L147" i="5"/>
  <c r="K147" i="5"/>
  <c r="J147" i="5"/>
  <c r="I147" i="5"/>
  <c r="L142" i="5"/>
  <c r="K142" i="5"/>
  <c r="J142" i="5"/>
  <c r="J141" i="5" s="1"/>
  <c r="J140" i="5" s="1"/>
  <c r="J139" i="5" s="1"/>
  <c r="I142" i="5"/>
  <c r="I141" i="5" s="1"/>
  <c r="I140" i="5" s="1"/>
  <c r="I139" i="5" s="1"/>
  <c r="L141" i="5"/>
  <c r="L140" i="5" s="1"/>
  <c r="L139" i="5" s="1"/>
  <c r="K141" i="5"/>
  <c r="K140" i="5" s="1"/>
  <c r="K139" i="5" s="1"/>
  <c r="L130" i="5"/>
  <c r="K130" i="5"/>
  <c r="J130" i="5"/>
  <c r="J129" i="5" s="1"/>
  <c r="J128" i="5" s="1"/>
  <c r="J127" i="5" s="1"/>
  <c r="J126" i="5" s="1"/>
  <c r="I130" i="5"/>
  <c r="I129" i="5" s="1"/>
  <c r="I128" i="5" s="1"/>
  <c r="I127" i="5" s="1"/>
  <c r="I126" i="5" s="1"/>
  <c r="L129" i="5"/>
  <c r="L128" i="5" s="1"/>
  <c r="L127" i="5" s="1"/>
  <c r="L126" i="5" s="1"/>
  <c r="K129" i="5"/>
  <c r="K128" i="5" s="1"/>
  <c r="K127" i="5" s="1"/>
  <c r="K126" i="5" s="1"/>
  <c r="L118" i="5"/>
  <c r="K118" i="5"/>
  <c r="K117" i="5" s="1"/>
  <c r="J118" i="5"/>
  <c r="J117" i="5" s="1"/>
  <c r="I118" i="5"/>
  <c r="I117" i="5" s="1"/>
  <c r="L117" i="5"/>
  <c r="L113" i="5"/>
  <c r="K113" i="5"/>
  <c r="K112" i="5" s="1"/>
  <c r="J113" i="5"/>
  <c r="J112" i="5" s="1"/>
  <c r="I113" i="5"/>
  <c r="I112" i="5" s="1"/>
  <c r="L112" i="5"/>
  <c r="L108" i="5"/>
  <c r="K108" i="5"/>
  <c r="J108" i="5"/>
  <c r="I108" i="5"/>
  <c r="L107" i="5"/>
  <c r="K107" i="5"/>
  <c r="J107" i="5"/>
  <c r="I107" i="5"/>
  <c r="L97" i="5"/>
  <c r="K97" i="5"/>
  <c r="J97" i="5"/>
  <c r="I97" i="5"/>
  <c r="L96" i="5"/>
  <c r="K96" i="5"/>
  <c r="J96" i="5"/>
  <c r="I96" i="5"/>
  <c r="I95" i="5"/>
  <c r="L92" i="5"/>
  <c r="L91" i="5" s="1"/>
  <c r="K92" i="5"/>
  <c r="K91" i="5" s="1"/>
  <c r="J92" i="5"/>
  <c r="J91" i="5"/>
  <c r="I91" i="5"/>
  <c r="L90" i="5"/>
  <c r="K90" i="5"/>
  <c r="I90" i="5"/>
  <c r="L88" i="5"/>
  <c r="K88" i="5"/>
  <c r="I88" i="5"/>
  <c r="J88" i="5"/>
  <c r="L85" i="5"/>
  <c r="K85" i="5"/>
  <c r="K84" i="5" s="1"/>
  <c r="J85" i="5"/>
  <c r="J84" i="5" s="1"/>
  <c r="L84" i="5"/>
  <c r="I84" i="5"/>
  <c r="L81" i="5"/>
  <c r="L80" i="5" s="1"/>
  <c r="J82" i="5"/>
  <c r="J81" i="5" s="1"/>
  <c r="J80" i="5" s="1"/>
  <c r="L74" i="5"/>
  <c r="K74" i="5"/>
  <c r="J74" i="5"/>
  <c r="I74" i="5"/>
  <c r="L73" i="5"/>
  <c r="K73" i="5"/>
  <c r="J73" i="5"/>
  <c r="I73" i="5"/>
  <c r="L71" i="5"/>
  <c r="L70" i="5" s="1"/>
  <c r="L66" i="5" s="1"/>
  <c r="L65" i="5" s="1"/>
  <c r="L64" i="5" s="1"/>
  <c r="K71" i="5"/>
  <c r="J71" i="5"/>
  <c r="J70" i="5" s="1"/>
  <c r="J66" i="5" s="1"/>
  <c r="J65" i="5" s="1"/>
  <c r="J64" i="5" s="1"/>
  <c r="I71" i="5"/>
  <c r="K70" i="5"/>
  <c r="K66" i="5" s="1"/>
  <c r="K65" i="5" s="1"/>
  <c r="K64" i="5" s="1"/>
  <c r="I70" i="5"/>
  <c r="L68" i="5"/>
  <c r="L67" i="5" s="1"/>
  <c r="K68" i="5"/>
  <c r="K67" i="5" s="1"/>
  <c r="J68" i="5"/>
  <c r="I68" i="5"/>
  <c r="I67" i="5" s="1"/>
  <c r="J67" i="5"/>
  <c r="I66" i="5"/>
  <c r="I65" i="5" s="1"/>
  <c r="I64" i="5" s="1"/>
  <c r="L62" i="5"/>
  <c r="K62" i="5"/>
  <c r="K61" i="5" s="1"/>
  <c r="K60" i="5" s="1"/>
  <c r="J62" i="5"/>
  <c r="J61" i="5" s="1"/>
  <c r="J60" i="5" s="1"/>
  <c r="I62" i="5"/>
  <c r="I61" i="5" s="1"/>
  <c r="I60" i="5" s="1"/>
  <c r="L61" i="5"/>
  <c r="L60" i="5" s="1"/>
  <c r="L58" i="5"/>
  <c r="L57" i="5" s="1"/>
  <c r="L56" i="5" s="1"/>
  <c r="K58" i="5"/>
  <c r="K57" i="5" s="1"/>
  <c r="K56" i="5" s="1"/>
  <c r="J58" i="5"/>
  <c r="J57" i="5" s="1"/>
  <c r="J56" i="5" s="1"/>
  <c r="I58" i="5"/>
  <c r="I57" i="5" s="1"/>
  <c r="I56" i="5" s="1"/>
  <c r="L54" i="5"/>
  <c r="K54" i="5"/>
  <c r="K53" i="5" s="1"/>
  <c r="J54" i="5"/>
  <c r="J53" i="5" s="1"/>
  <c r="I54" i="5"/>
  <c r="I53" i="5" s="1"/>
  <c r="L53" i="5"/>
  <c r="L52" i="5" s="1"/>
  <c r="I49" i="5"/>
  <c r="I48" i="5" s="1"/>
  <c r="I47" i="5" s="1"/>
  <c r="I46" i="5" s="1"/>
  <c r="L49" i="5"/>
  <c r="L48" i="5" s="1"/>
  <c r="L47" i="5" s="1"/>
  <c r="L46" i="5" s="1"/>
  <c r="K49" i="5"/>
  <c r="J49" i="5"/>
  <c r="J48" i="5" s="1"/>
  <c r="J47" i="5" s="1"/>
  <c r="J46" i="5" s="1"/>
  <c r="K48" i="5"/>
  <c r="K47" i="5" s="1"/>
  <c r="K46" i="5" s="1"/>
  <c r="L35" i="5"/>
  <c r="K35" i="5"/>
  <c r="J35" i="5"/>
  <c r="I35" i="5"/>
  <c r="L34" i="5"/>
  <c r="L33" i="5" s="1"/>
  <c r="L32" i="5" s="1"/>
  <c r="L31" i="5" s="1"/>
  <c r="K34" i="5"/>
  <c r="K33" i="5" s="1"/>
  <c r="K32" i="5" s="1"/>
  <c r="K31" i="5" s="1"/>
  <c r="J34" i="5"/>
  <c r="J33" i="5" s="1"/>
  <c r="J32" i="5" s="1"/>
  <c r="J31" i="5" s="1"/>
  <c r="I34" i="5"/>
  <c r="I33" i="5" s="1"/>
  <c r="I32" i="5" s="1"/>
  <c r="I31" i="5" s="1"/>
  <c r="L28" i="5"/>
  <c r="K28" i="5"/>
  <c r="J28" i="5"/>
  <c r="I28" i="5"/>
  <c r="L27" i="5"/>
  <c r="K27" i="5"/>
  <c r="J27" i="5"/>
  <c r="I27" i="5"/>
  <c r="I26" i="5" s="1"/>
  <c r="I25" i="5" s="1"/>
  <c r="L26" i="5"/>
  <c r="L25" i="5" s="1"/>
  <c r="K26" i="5"/>
  <c r="K25" i="5" s="1"/>
  <c r="J26" i="5"/>
  <c r="J25" i="5" s="1"/>
  <c r="K23" i="5"/>
  <c r="I23" i="5"/>
  <c r="K22" i="5"/>
  <c r="L21" i="5"/>
  <c r="M686" i="24" s="1"/>
  <c r="M685" i="24" s="1"/>
  <c r="M684" i="24" s="1"/>
  <c r="M683" i="24" s="1"/>
  <c r="M682" i="24" s="1"/>
  <c r="M681" i="24" s="1"/>
  <c r="M680" i="24" s="1"/>
  <c r="J21" i="5"/>
  <c r="M596" i="3" l="1"/>
  <c r="M595" i="3" s="1"/>
  <c r="M594" i="3" s="1"/>
  <c r="L813" i="24"/>
  <c r="L751" i="3"/>
  <c r="L750" i="3" s="1"/>
  <c r="L749" i="3" s="1"/>
  <c r="L330" i="5"/>
  <c r="L333" i="5"/>
  <c r="L332" i="5" s="1"/>
  <c r="L331" i="5" s="1"/>
  <c r="K330" i="5"/>
  <c r="K333" i="5"/>
  <c r="K332" i="5" s="1"/>
  <c r="K331" i="5" s="1"/>
  <c r="K96" i="24"/>
  <c r="I160" i="5"/>
  <c r="I159" i="5" s="1"/>
  <c r="I158" i="5" s="1"/>
  <c r="I157" i="5" s="1"/>
  <c r="K160" i="5"/>
  <c r="K159" i="5" s="1"/>
  <c r="K158" i="5" s="1"/>
  <c r="K157" i="5" s="1"/>
  <c r="K162" i="5"/>
  <c r="K161" i="5" s="1"/>
  <c r="I429" i="5"/>
  <c r="N243" i="24"/>
  <c r="M490" i="24"/>
  <c r="M483" i="24" s="1"/>
  <c r="M482" i="24" s="1"/>
  <c r="K490" i="24"/>
  <c r="K483" i="24" s="1"/>
  <c r="K482" i="24" s="1"/>
  <c r="K536" i="24"/>
  <c r="M774" i="24"/>
  <c r="M245" i="24"/>
  <c r="L169" i="24"/>
  <c r="L168" i="24" s="1"/>
  <c r="L167" i="24" s="1"/>
  <c r="L166" i="24" s="1"/>
  <c r="L296" i="24"/>
  <c r="J490" i="24"/>
  <c r="J483" i="24" s="1"/>
  <c r="J482" i="24" s="1"/>
  <c r="J481" i="24" s="1"/>
  <c r="L490" i="24"/>
  <c r="L483" i="24" s="1"/>
  <c r="L482" i="24" s="1"/>
  <c r="L481" i="24" s="1"/>
  <c r="J567" i="24"/>
  <c r="J566" i="24" s="1"/>
  <c r="J602" i="24"/>
  <c r="K602" i="24"/>
  <c r="K594" i="24" s="1"/>
  <c r="L774" i="24"/>
  <c r="K791" i="24"/>
  <c r="K813" i="24"/>
  <c r="K372" i="5"/>
  <c r="K371" i="5" s="1"/>
  <c r="K370" i="5" s="1"/>
  <c r="K352" i="5" s="1"/>
  <c r="K351" i="5" s="1"/>
  <c r="L610" i="24"/>
  <c r="L602" i="24" s="1"/>
  <c r="L594" i="24" s="1"/>
  <c r="J284" i="5"/>
  <c r="J283" i="5" s="1"/>
  <c r="J282" i="5" s="1"/>
  <c r="J281" i="5" s="1"/>
  <c r="C18" i="11"/>
  <c r="I496" i="5"/>
  <c r="I495" i="5" s="1"/>
  <c r="I494" i="5" s="1"/>
  <c r="J694" i="24"/>
  <c r="J692" i="24" s="1"/>
  <c r="J691" i="24" s="1"/>
  <c r="J690" i="24" s="1"/>
  <c r="J689" i="24" s="1"/>
  <c r="J688" i="24" s="1"/>
  <c r="I82" i="5"/>
  <c r="I81" i="5" s="1"/>
  <c r="I80" i="5" s="1"/>
  <c r="J146" i="5"/>
  <c r="J145" i="5" s="1"/>
  <c r="J144" i="5" s="1"/>
  <c r="K554" i="5"/>
  <c r="J554" i="5"/>
  <c r="K496" i="5"/>
  <c r="K397" i="3"/>
  <c r="N221" i="3"/>
  <c r="L232" i="3"/>
  <c r="L231" i="3" s="1"/>
  <c r="L230" i="3" s="1"/>
  <c r="L682" i="3"/>
  <c r="L681" i="3" s="1"/>
  <c r="L680" i="3" s="1"/>
  <c r="L331" i="3"/>
  <c r="L330" i="3" s="1"/>
  <c r="L329" i="3" s="1"/>
  <c r="L328" i="3" s="1"/>
  <c r="N83" i="3"/>
  <c r="N82" i="3" s="1"/>
  <c r="N77" i="3" s="1"/>
  <c r="N73" i="3" s="1"/>
  <c r="N72" i="3" s="1"/>
  <c r="K266" i="5"/>
  <c r="K265" i="5" s="1"/>
  <c r="M485" i="3"/>
  <c r="M484" i="3" s="1"/>
  <c r="M483" i="3" s="1"/>
  <c r="M102" i="24"/>
  <c r="M101" i="24" s="1"/>
  <c r="M100" i="24" s="1"/>
  <c r="M99" i="24" s="1"/>
  <c r="M98" i="24" s="1"/>
  <c r="M97" i="24" s="1"/>
  <c r="N39" i="3"/>
  <c r="L237" i="3"/>
  <c r="N698" i="3"/>
  <c r="N697" i="3" s="1"/>
  <c r="N696" i="3" s="1"/>
  <c r="J367" i="24"/>
  <c r="J366" i="24" s="1"/>
  <c r="J365" i="24" s="1"/>
  <c r="L386" i="24"/>
  <c r="K367" i="24"/>
  <c r="K366" i="24" s="1"/>
  <c r="K365" i="24" s="1"/>
  <c r="M367" i="24"/>
  <c r="M366" i="24" s="1"/>
  <c r="M365" i="24" s="1"/>
  <c r="M386" i="24"/>
  <c r="L96" i="24"/>
  <c r="L367" i="24"/>
  <c r="L366" i="24" s="1"/>
  <c r="L365" i="24" s="1"/>
  <c r="J386" i="24"/>
  <c r="J273" i="24"/>
  <c r="J272" i="24" s="1"/>
  <c r="J271" i="24" s="1"/>
  <c r="J270" i="24" s="1"/>
  <c r="J269" i="24" s="1"/>
  <c r="J245" i="24" s="1"/>
  <c r="J244" i="24" s="1"/>
  <c r="J243" i="24" s="1"/>
  <c r="L248" i="5"/>
  <c r="L221" i="3"/>
  <c r="M237" i="3"/>
  <c r="M279" i="3"/>
  <c r="M278" i="3" s="1"/>
  <c r="M277" i="3" s="1"/>
  <c r="M236" i="3" s="1"/>
  <c r="M221" i="3"/>
  <c r="M220" i="3" s="1"/>
  <c r="M219" i="3" s="1"/>
  <c r="M218" i="3" s="1"/>
  <c r="M217" i="3" s="1"/>
  <c r="M396" i="3"/>
  <c r="M452" i="3"/>
  <c r="M580" i="3"/>
  <c r="L647" i="3"/>
  <c r="L646" i="3" s="1"/>
  <c r="L636" i="3" s="1"/>
  <c r="N653" i="3"/>
  <c r="N652" i="3" s="1"/>
  <c r="L739" i="3"/>
  <c r="L738" i="3" s="1"/>
  <c r="L737" i="3" s="1"/>
  <c r="L196" i="3"/>
  <c r="L466" i="3"/>
  <c r="L465" i="3" s="1"/>
  <c r="L464" i="3" s="1"/>
  <c r="L463" i="3" s="1"/>
  <c r="N690" i="3"/>
  <c r="N689" i="3" s="1"/>
  <c r="N486" i="3"/>
  <c r="N598" i="3"/>
  <c r="N597" i="3" s="1"/>
  <c r="J638" i="24"/>
  <c r="J637" i="24" s="1"/>
  <c r="J636" i="24" s="1"/>
  <c r="J635" i="24" s="1"/>
  <c r="J634" i="24" s="1"/>
  <c r="J633" i="24" s="1"/>
  <c r="J594" i="24" s="1"/>
  <c r="L758" i="3"/>
  <c r="J251" i="5"/>
  <c r="J250" i="5" s="1"/>
  <c r="J249" i="5" s="1"/>
  <c r="K183" i="5"/>
  <c r="L518" i="5"/>
  <c r="I146" i="5"/>
  <c r="I145" i="5" s="1"/>
  <c r="I144" i="5" s="1"/>
  <c r="I132" i="5" s="1"/>
  <c r="L295" i="5"/>
  <c r="L294" i="5" s="1"/>
  <c r="L616" i="5"/>
  <c r="K284" i="5"/>
  <c r="K283" i="5" s="1"/>
  <c r="K282" i="5" s="1"/>
  <c r="K251" i="5"/>
  <c r="K250" i="5" s="1"/>
  <c r="K249" i="5" s="1"/>
  <c r="I419" i="5"/>
  <c r="I418" i="5" s="1"/>
  <c r="I417" i="5" s="1"/>
  <c r="I416" i="5" s="1"/>
  <c r="K454" i="5"/>
  <c r="K453" i="5" s="1"/>
  <c r="K452" i="5" s="1"/>
  <c r="K451" i="5" s="1"/>
  <c r="J485" i="5"/>
  <c r="J484" i="5" s="1"/>
  <c r="J483" i="5" s="1"/>
  <c r="J477" i="5" s="1"/>
  <c r="J476" i="5" s="1"/>
  <c r="I485" i="5"/>
  <c r="I484" i="5" s="1"/>
  <c r="I483" i="5" s="1"/>
  <c r="K616" i="5"/>
  <c r="J813" i="24"/>
  <c r="I554" i="5"/>
  <c r="L429" i="5"/>
  <c r="L428" i="5" s="1"/>
  <c r="L427" i="5" s="1"/>
  <c r="L426" i="5" s="1"/>
  <c r="I325" i="5"/>
  <c r="I324" i="5" s="1"/>
  <c r="L51" i="5"/>
  <c r="L146" i="5"/>
  <c r="L145" i="5" s="1"/>
  <c r="L144" i="5" s="1"/>
  <c r="I265" i="5"/>
  <c r="J467" i="5"/>
  <c r="J466" i="5" s="1"/>
  <c r="L284" i="5"/>
  <c r="L283" i="5" s="1"/>
  <c r="L282" i="5" s="1"/>
  <c r="I51" i="5"/>
  <c r="I45" i="5" s="1"/>
  <c r="I52" i="5"/>
  <c r="L314" i="5"/>
  <c r="L313" i="5" s="1"/>
  <c r="L312" i="5" s="1"/>
  <c r="J183" i="5"/>
  <c r="I322" i="5"/>
  <c r="I321" i="5" s="1"/>
  <c r="I428" i="5"/>
  <c r="I427" i="5" s="1"/>
  <c r="I426" i="5" s="1"/>
  <c r="L453" i="5"/>
  <c r="L452" i="5" s="1"/>
  <c r="L451" i="5" s="1"/>
  <c r="L470" i="5"/>
  <c r="L469" i="5" s="1"/>
  <c r="L468" i="5" s="1"/>
  <c r="L467" i="5" s="1"/>
  <c r="L466" i="5" s="1"/>
  <c r="L496" i="5"/>
  <c r="L495" i="5" s="1"/>
  <c r="L494" i="5" s="1"/>
  <c r="L493" i="5" s="1"/>
  <c r="L492" i="5" s="1"/>
  <c r="K829" i="24"/>
  <c r="K495" i="5"/>
  <c r="K494" i="5" s="1"/>
  <c r="K493" i="5" s="1"/>
  <c r="K492" i="5" s="1"/>
  <c r="L20" i="5"/>
  <c r="L19" i="5" s="1"/>
  <c r="L18" i="5" s="1"/>
  <c r="L16" i="5" s="1"/>
  <c r="L132" i="5"/>
  <c r="K150" i="5"/>
  <c r="K146" i="5" s="1"/>
  <c r="K145" i="5" s="1"/>
  <c r="K144" i="5" s="1"/>
  <c r="K429" i="5"/>
  <c r="K428" i="5" s="1"/>
  <c r="K427" i="5" s="1"/>
  <c r="K426" i="5" s="1"/>
  <c r="J496" i="5"/>
  <c r="J495" i="5" s="1"/>
  <c r="J494" i="5" s="1"/>
  <c r="J493" i="5" s="1"/>
  <c r="J492" i="5" s="1"/>
  <c r="I183" i="5"/>
  <c r="J616" i="5"/>
  <c r="J51" i="5"/>
  <c r="J45" i="5" s="1"/>
  <c r="J52" i="5"/>
  <c r="K686" i="24"/>
  <c r="K685" i="24" s="1"/>
  <c r="K684" i="24" s="1"/>
  <c r="K683" i="24" s="1"/>
  <c r="K682" i="24" s="1"/>
  <c r="K681" i="24" s="1"/>
  <c r="K680" i="24" s="1"/>
  <c r="J20" i="5"/>
  <c r="J19" i="5" s="1"/>
  <c r="J18" i="5" s="1"/>
  <c r="J16" i="5" s="1"/>
  <c r="I458" i="5"/>
  <c r="J102" i="5"/>
  <c r="J101" i="5" s="1"/>
  <c r="J132" i="5"/>
  <c r="K467" i="5"/>
  <c r="K466" i="5" s="1"/>
  <c r="I467" i="5"/>
  <c r="I466" i="5" s="1"/>
  <c r="L485" i="5"/>
  <c r="L484" i="5" s="1"/>
  <c r="L483" i="5" s="1"/>
  <c r="L477" i="5" s="1"/>
  <c r="L476" i="5" s="1"/>
  <c r="K485" i="5"/>
  <c r="K484" i="5" s="1"/>
  <c r="K483" i="5" s="1"/>
  <c r="K477" i="5" s="1"/>
  <c r="K476" i="5" s="1"/>
  <c r="I547" i="5"/>
  <c r="L554" i="5"/>
  <c r="L547" i="5" s="1"/>
  <c r="J547" i="5"/>
  <c r="K547" i="5"/>
  <c r="I21" i="5"/>
  <c r="J686" i="24" s="1"/>
  <c r="K102" i="5"/>
  <c r="K101" i="5" s="1"/>
  <c r="J238" i="5"/>
  <c r="I238" i="5"/>
  <c r="L238" i="5"/>
  <c r="I295" i="5"/>
  <c r="I294" i="5" s="1"/>
  <c r="K295" i="5"/>
  <c r="K294" i="5" s="1"/>
  <c r="K281" i="5" s="1"/>
  <c r="J429" i="5"/>
  <c r="J428" i="5" s="1"/>
  <c r="J427" i="5" s="1"/>
  <c r="J426" i="5" s="1"/>
  <c r="M829" i="24"/>
  <c r="L281" i="5"/>
  <c r="J314" i="5"/>
  <c r="J313" i="5" s="1"/>
  <c r="J312" i="5" s="1"/>
  <c r="J280" i="5" s="1"/>
  <c r="K51" i="5"/>
  <c r="K45" i="5" s="1"/>
  <c r="K52" i="5"/>
  <c r="I477" i="5"/>
  <c r="I476" i="5" s="1"/>
  <c r="J17" i="5"/>
  <c r="L183" i="5"/>
  <c r="I284" i="5"/>
  <c r="I283" i="5" s="1"/>
  <c r="I282" i="5" s="1"/>
  <c r="K21" i="5"/>
  <c r="K20" i="5" s="1"/>
  <c r="K19" i="5" s="1"/>
  <c r="K18" i="5" s="1"/>
  <c r="I352" i="5"/>
  <c r="J419" i="5"/>
  <c r="J418" i="5" s="1"/>
  <c r="J417" i="5" s="1"/>
  <c r="J416" i="5" s="1"/>
  <c r="K419" i="5"/>
  <c r="K418" i="5" s="1"/>
  <c r="K417" i="5" s="1"/>
  <c r="K416" i="5" s="1"/>
  <c r="L812" i="24"/>
  <c r="L811" i="24" s="1"/>
  <c r="L810" i="24" s="1"/>
  <c r="L809" i="24" s="1"/>
  <c r="L808" i="24" s="1"/>
  <c r="L807" i="24" s="1"/>
  <c r="L791" i="24" s="1"/>
  <c r="K229" i="5"/>
  <c r="K228" i="5" s="1"/>
  <c r="K221" i="5" s="1"/>
  <c r="J352" i="5"/>
  <c r="J351" i="5" s="1"/>
  <c r="N396" i="3"/>
  <c r="L274" i="24"/>
  <c r="L273" i="24" s="1"/>
  <c r="L272" i="24" s="1"/>
  <c r="L271" i="24" s="1"/>
  <c r="L270" i="24" s="1"/>
  <c r="L269" i="24" s="1"/>
  <c r="L245" i="24" s="1"/>
  <c r="L244" i="24" s="1"/>
  <c r="L243" i="24" s="1"/>
  <c r="M724" i="3"/>
  <c r="M723" i="3" s="1"/>
  <c r="M713" i="3" s="1"/>
  <c r="M712" i="3" s="1"/>
  <c r="M711" i="3" s="1"/>
  <c r="I102" i="5"/>
  <c r="I101" i="5" s="1"/>
  <c r="K83" i="5"/>
  <c r="K132" i="5"/>
  <c r="L419" i="5"/>
  <c r="L418" i="5" s="1"/>
  <c r="L417" i="5" s="1"/>
  <c r="L416" i="5" s="1"/>
  <c r="I492" i="5"/>
  <c r="L151" i="3"/>
  <c r="M466" i="3"/>
  <c r="M465" i="3" s="1"/>
  <c r="M464" i="3" s="1"/>
  <c r="M463" i="3" s="1"/>
  <c r="J89" i="24"/>
  <c r="J88" i="24" s="1"/>
  <c r="J87" i="24" s="1"/>
  <c r="J86" i="24" s="1"/>
  <c r="J85" i="24" s="1"/>
  <c r="J84" i="24" s="1"/>
  <c r="J47" i="24" s="1"/>
  <c r="L653" i="3"/>
  <c r="L652" i="3" s="1"/>
  <c r="M695" i="24"/>
  <c r="K238" i="5"/>
  <c r="J264" i="5"/>
  <c r="M60" i="3"/>
  <c r="M59" i="3" s="1"/>
  <c r="M58" i="3" s="1"/>
  <c r="L60" i="3"/>
  <c r="L59" i="3" s="1"/>
  <c r="L58" i="3" s="1"/>
  <c r="N452" i="3"/>
  <c r="K40" i="24"/>
  <c r="K39" i="24" s="1"/>
  <c r="K38" i="24" s="1"/>
  <c r="K37" i="24" s="1"/>
  <c r="K36" i="24" s="1"/>
  <c r="K35" i="24" s="1"/>
  <c r="K34" i="24" s="1"/>
  <c r="M628" i="3"/>
  <c r="M627" i="3" s="1"/>
  <c r="L102" i="5"/>
  <c r="L101" i="5" s="1"/>
  <c r="K322" i="5"/>
  <c r="K321" i="5" s="1"/>
  <c r="K314" i="5" s="1"/>
  <c r="K313" i="5" s="1"/>
  <c r="K312" i="5" s="1"/>
  <c r="K465" i="5"/>
  <c r="J543" i="24"/>
  <c r="J542" i="24" s="1"/>
  <c r="J541" i="24" s="1"/>
  <c r="J540" i="24" s="1"/>
  <c r="J539" i="24" s="1"/>
  <c r="J538" i="24" s="1"/>
  <c r="J537" i="24" s="1"/>
  <c r="J536" i="24" s="1"/>
  <c r="L43" i="3"/>
  <c r="J444" i="3"/>
  <c r="K437" i="3"/>
  <c r="J437" i="3" s="1"/>
  <c r="M626" i="3"/>
  <c r="M625" i="3" s="1"/>
  <c r="M624" i="3" s="1"/>
  <c r="M623" i="3" s="1"/>
  <c r="M71" i="24"/>
  <c r="M70" i="24" s="1"/>
  <c r="M69" i="24" s="1"/>
  <c r="M68" i="24" s="1"/>
  <c r="M67" i="24" s="1"/>
  <c r="M66" i="24" s="1"/>
  <c r="M47" i="24" s="1"/>
  <c r="N647" i="3"/>
  <c r="N646" i="3" s="1"/>
  <c r="N636" i="3" s="1"/>
  <c r="N635" i="3" s="1"/>
  <c r="N634" i="3" s="1"/>
  <c r="N633" i="3" s="1"/>
  <c r="N775" i="3"/>
  <c r="N774" i="3" s="1"/>
  <c r="N773" i="3" s="1"/>
  <c r="N772" i="3" s="1"/>
  <c r="N771" i="3" s="1"/>
  <c r="L536" i="24"/>
  <c r="N22" i="3"/>
  <c r="N21" i="3" s="1"/>
  <c r="N20" i="3" s="1"/>
  <c r="N19" i="3" s="1"/>
  <c r="K695" i="24"/>
  <c r="K388" i="3"/>
  <c r="M446" i="3"/>
  <c r="M445" i="3" s="1"/>
  <c r="M444" i="3" s="1"/>
  <c r="M437" i="3" s="1"/>
  <c r="M436" i="3" s="1"/>
  <c r="L554" i="3"/>
  <c r="K558" i="3"/>
  <c r="M576" i="3"/>
  <c r="M575" i="3" s="1"/>
  <c r="M574" i="3" s="1"/>
  <c r="M573" i="3" s="1"/>
  <c r="M558" i="3" s="1"/>
  <c r="L580" i="3"/>
  <c r="L597" i="3"/>
  <c r="K623" i="3"/>
  <c r="M664" i="3"/>
  <c r="M663" i="3" s="1"/>
  <c r="M661" i="3" s="1"/>
  <c r="M660" i="3" s="1"/>
  <c r="M659" i="3" s="1"/>
  <c r="M658" i="3" s="1"/>
  <c r="L679" i="3"/>
  <c r="L678" i="3" s="1"/>
  <c r="K709" i="3"/>
  <c r="M296" i="24"/>
  <c r="M244" i="24" s="1"/>
  <c r="M243" i="24" s="1"/>
  <c r="K771" i="3"/>
  <c r="J771" i="3" s="1"/>
  <c r="N466" i="3"/>
  <c r="N465" i="3" s="1"/>
  <c r="N464" i="3" s="1"/>
  <c r="N463" i="3" s="1"/>
  <c r="M698" i="3"/>
  <c r="M697" i="3" s="1"/>
  <c r="M696" i="3" s="1"/>
  <c r="M690" i="3" s="1"/>
  <c r="M689" i="3" s="1"/>
  <c r="N739" i="3"/>
  <c r="N738" i="3" s="1"/>
  <c r="N737" i="3" s="1"/>
  <c r="K245" i="24"/>
  <c r="K244" i="24" s="1"/>
  <c r="K243" i="24" s="1"/>
  <c r="K47" i="24"/>
  <c r="N758" i="3"/>
  <c r="K573" i="24"/>
  <c r="K572" i="24" s="1"/>
  <c r="K571" i="24" s="1"/>
  <c r="K570" i="24" s="1"/>
  <c r="K569" i="24" s="1"/>
  <c r="K568" i="24"/>
  <c r="K567" i="24" s="1"/>
  <c r="K566" i="24" s="1"/>
  <c r="L335" i="24"/>
  <c r="L334" i="24" s="1"/>
  <c r="K774" i="24"/>
  <c r="M335" i="24"/>
  <c r="M334" i="24" s="1"/>
  <c r="L352" i="5"/>
  <c r="L351" i="5" s="1"/>
  <c r="M602" i="24"/>
  <c r="M594" i="24" s="1"/>
  <c r="L829" i="24"/>
  <c r="J83" i="5"/>
  <c r="J79" i="5" s="1"/>
  <c r="J78" i="5" s="1"/>
  <c r="M77" i="3"/>
  <c r="M587" i="3"/>
  <c r="L596" i="3"/>
  <c r="L595" i="3" s="1"/>
  <c r="L594" i="3" s="1"/>
  <c r="L587" i="3" s="1"/>
  <c r="N596" i="3"/>
  <c r="N595" i="3" s="1"/>
  <c r="N594" i="3" s="1"/>
  <c r="N587" i="3" s="1"/>
  <c r="J34" i="24"/>
  <c r="L34" i="24"/>
  <c r="L189" i="3"/>
  <c r="L185" i="3" s="1"/>
  <c r="N196" i="3"/>
  <c r="N189" i="3" s="1"/>
  <c r="N185" i="3" s="1"/>
  <c r="N449" i="3"/>
  <c r="N448" i="3" s="1"/>
  <c r="N447" i="3" s="1"/>
  <c r="L510" i="3"/>
  <c r="L509" i="3" s="1"/>
  <c r="L508" i="3" s="1"/>
  <c r="L507" i="3" s="1"/>
  <c r="L506" i="3" s="1"/>
  <c r="L505" i="3" s="1"/>
  <c r="N554" i="3"/>
  <c r="N553" i="3" s="1"/>
  <c r="N552" i="3" s="1"/>
  <c r="N551" i="3" s="1"/>
  <c r="N550" i="3" s="1"/>
  <c r="N549" i="3" s="1"/>
  <c r="N541" i="3" s="1"/>
  <c r="M541" i="3"/>
  <c r="L626" i="3"/>
  <c r="L625" i="3" s="1"/>
  <c r="L624" i="3" s="1"/>
  <c r="L623" i="3" s="1"/>
  <c r="N626" i="3"/>
  <c r="N625" i="3" s="1"/>
  <c r="N624" i="3" s="1"/>
  <c r="N623" i="3" s="1"/>
  <c r="N628" i="3"/>
  <c r="N627" i="3" s="1"/>
  <c r="N682" i="3"/>
  <c r="N681" i="3" s="1"/>
  <c r="N680" i="3" s="1"/>
  <c r="N679" i="3" s="1"/>
  <c r="N678" i="3" s="1"/>
  <c r="M679" i="3"/>
  <c r="M678" i="3" s="1"/>
  <c r="L698" i="3"/>
  <c r="J151" i="24" s="1"/>
  <c r="J150" i="24" s="1"/>
  <c r="J149" i="24" s="1"/>
  <c r="J148" i="24" s="1"/>
  <c r="J147" i="24" s="1"/>
  <c r="J146" i="24" s="1"/>
  <c r="J138" i="24" s="1"/>
  <c r="J137" i="24" s="1"/>
  <c r="L775" i="3"/>
  <c r="L774" i="3" s="1"/>
  <c r="L773" i="3" s="1"/>
  <c r="L772" i="3" s="1"/>
  <c r="L771" i="3" s="1"/>
  <c r="M39" i="3"/>
  <c r="N60" i="3"/>
  <c r="N59" i="3" s="1"/>
  <c r="N58" i="3" s="1"/>
  <c r="N220" i="3"/>
  <c r="N219" i="3" s="1"/>
  <c r="N218" i="3" s="1"/>
  <c r="N217" i="3" s="1"/>
  <c r="N613" i="3"/>
  <c r="N612" i="3" s="1"/>
  <c r="N611" i="3" s="1"/>
  <c r="N610" i="3" s="1"/>
  <c r="M775" i="3"/>
  <c r="M774" i="3" s="1"/>
  <c r="M773" i="3" s="1"/>
  <c r="M772" i="3" s="1"/>
  <c r="M771" i="3" s="1"/>
  <c r="K693" i="24"/>
  <c r="K692" i="24" s="1"/>
  <c r="K691" i="24" s="1"/>
  <c r="K690" i="24" s="1"/>
  <c r="K689" i="24" s="1"/>
  <c r="K688" i="24" s="1"/>
  <c r="M75" i="3"/>
  <c r="M74" i="3" s="1"/>
  <c r="L280" i="3"/>
  <c r="L279" i="3"/>
  <c r="L278" i="3" s="1"/>
  <c r="N279" i="3"/>
  <c r="N278" i="3" s="1"/>
  <c r="N277" i="3" s="1"/>
  <c r="N236" i="3" s="1"/>
  <c r="N280" i="3"/>
  <c r="N352" i="3"/>
  <c r="N351" i="3"/>
  <c r="N350" i="3" s="1"/>
  <c r="N329" i="3" s="1"/>
  <c r="N328" i="3" s="1"/>
  <c r="L144" i="3"/>
  <c r="N96" i="3"/>
  <c r="N95" i="3" s="1"/>
  <c r="N101" i="3"/>
  <c r="K121" i="3"/>
  <c r="L121" i="3"/>
  <c r="L120" i="3" s="1"/>
  <c r="N151" i="3"/>
  <c r="N144" i="3" s="1"/>
  <c r="M151" i="3"/>
  <c r="M144" i="3" s="1"/>
  <c r="L220" i="3"/>
  <c r="L219" i="3" s="1"/>
  <c r="L218" i="3" s="1"/>
  <c r="L217" i="3" s="1"/>
  <c r="K340" i="24"/>
  <c r="K339" i="24" s="1"/>
  <c r="K338" i="24" s="1"/>
  <c r="K337" i="24" s="1"/>
  <c r="K336" i="24" s="1"/>
  <c r="K335" i="24" s="1"/>
  <c r="K334" i="24" s="1"/>
  <c r="K333" i="24" s="1"/>
  <c r="K332" i="24" s="1"/>
  <c r="M486" i="3"/>
  <c r="L662" i="3"/>
  <c r="L661" i="3"/>
  <c r="L660" i="3" s="1"/>
  <c r="L659" i="3" s="1"/>
  <c r="L658" i="3" s="1"/>
  <c r="N662" i="3"/>
  <c r="N661" i="3"/>
  <c r="N660" i="3" s="1"/>
  <c r="N659" i="3" s="1"/>
  <c r="N658" i="3" s="1"/>
  <c r="L78" i="3"/>
  <c r="L82" i="3"/>
  <c r="L85" i="3"/>
  <c r="L102" i="3"/>
  <c r="K279" i="3"/>
  <c r="K278" i="3" s="1"/>
  <c r="K277" i="3" s="1"/>
  <c r="K236" i="3" s="1"/>
  <c r="K17" i="3" s="1"/>
  <c r="L319" i="3"/>
  <c r="L318" i="3" s="1"/>
  <c r="L317" i="3" s="1"/>
  <c r="L316" i="3" s="1"/>
  <c r="L315" i="3" s="1"/>
  <c r="M350" i="3"/>
  <c r="M329" i="3" s="1"/>
  <c r="M328" i="3" s="1"/>
  <c r="L401" i="3"/>
  <c r="L400" i="3" s="1"/>
  <c r="L399" i="3" s="1"/>
  <c r="L398" i="3" s="1"/>
  <c r="L397" i="3" s="1"/>
  <c r="L396" i="3" s="1"/>
  <c r="L635" i="3"/>
  <c r="L634" i="3" s="1"/>
  <c r="L633" i="3" s="1"/>
  <c r="M692" i="24"/>
  <c r="M691" i="24" s="1"/>
  <c r="M690" i="24" s="1"/>
  <c r="M689" i="24" s="1"/>
  <c r="M688" i="24" s="1"/>
  <c r="L692" i="24"/>
  <c r="L691" i="24" s="1"/>
  <c r="L690" i="24" s="1"/>
  <c r="L689" i="24" s="1"/>
  <c r="L688" i="24" s="1"/>
  <c r="L687" i="24" s="1"/>
  <c r="L485" i="3"/>
  <c r="L484" i="3" s="1"/>
  <c r="L483" i="3" s="1"/>
  <c r="L486" i="3"/>
  <c r="J340" i="24"/>
  <c r="J339" i="24" s="1"/>
  <c r="J338" i="24" s="1"/>
  <c r="J337" i="24" s="1"/>
  <c r="J336" i="24" s="1"/>
  <c r="J335" i="24" s="1"/>
  <c r="J334" i="24" s="1"/>
  <c r="M96" i="3"/>
  <c r="M95" i="3" s="1"/>
  <c r="L416" i="3"/>
  <c r="L415" i="3" s="1"/>
  <c r="L414" i="3" s="1"/>
  <c r="L413" i="3" s="1"/>
  <c r="L412" i="3" s="1"/>
  <c r="L411" i="3" s="1"/>
  <c r="N416" i="3"/>
  <c r="N415" i="3" s="1"/>
  <c r="N414" i="3" s="1"/>
  <c r="N413" i="3" s="1"/>
  <c r="N412" i="3" s="1"/>
  <c r="N411" i="3" s="1"/>
  <c r="N388" i="3" s="1"/>
  <c r="M417" i="3"/>
  <c r="M416" i="3" s="1"/>
  <c r="M415" i="3" s="1"/>
  <c r="M414" i="3" s="1"/>
  <c r="M413" i="3" s="1"/>
  <c r="M412" i="3" s="1"/>
  <c r="M411" i="3" s="1"/>
  <c r="M388" i="3" s="1"/>
  <c r="L576" i="3"/>
  <c r="L575" i="3" s="1"/>
  <c r="N576" i="3"/>
  <c r="N575" i="3" s="1"/>
  <c r="N574" i="3" s="1"/>
  <c r="N573" i="3" s="1"/>
  <c r="N558" i="3" s="1"/>
  <c r="M613" i="3"/>
  <c r="M612" i="3" s="1"/>
  <c r="M611" i="3" s="1"/>
  <c r="M610" i="3" s="1"/>
  <c r="M40" i="24"/>
  <c r="M39" i="24" s="1"/>
  <c r="M38" i="24" s="1"/>
  <c r="M37" i="24" s="1"/>
  <c r="M36" i="24" s="1"/>
  <c r="M35" i="24" s="1"/>
  <c r="M46" i="24"/>
  <c r="M45" i="24" s="1"/>
  <c r="M44" i="24" s="1"/>
  <c r="M43" i="24" s="1"/>
  <c r="M42" i="24" s="1"/>
  <c r="M41" i="24" s="1"/>
  <c r="L71" i="24"/>
  <c r="L70" i="24" s="1"/>
  <c r="L69" i="24" s="1"/>
  <c r="L68" i="24" s="1"/>
  <c r="L67" i="24" s="1"/>
  <c r="L66" i="24" s="1"/>
  <c r="L89" i="24"/>
  <c r="L88" i="24" s="1"/>
  <c r="L87" i="24" s="1"/>
  <c r="L86" i="24" s="1"/>
  <c r="L85" i="24" s="1"/>
  <c r="L84" i="24" s="1"/>
  <c r="J108" i="24"/>
  <c r="J107" i="24" s="1"/>
  <c r="J106" i="24" s="1"/>
  <c r="J105" i="24" s="1"/>
  <c r="J104" i="24" s="1"/>
  <c r="J103" i="24" s="1"/>
  <c r="J96" i="24" s="1"/>
  <c r="M108" i="24"/>
  <c r="M107" i="24" s="1"/>
  <c r="M106" i="24" s="1"/>
  <c r="M105" i="24" s="1"/>
  <c r="M104" i="24" s="1"/>
  <c r="M103" i="24" s="1"/>
  <c r="J115" i="24"/>
  <c r="J114" i="24" s="1"/>
  <c r="J113" i="24" s="1"/>
  <c r="J112" i="24" s="1"/>
  <c r="J111" i="24" s="1"/>
  <c r="J110" i="24" s="1"/>
  <c r="K158" i="24"/>
  <c r="K157" i="24" s="1"/>
  <c r="K156" i="24" s="1"/>
  <c r="K155" i="24" s="1"/>
  <c r="K154" i="24" s="1"/>
  <c r="K153" i="24" s="1"/>
  <c r="K152" i="24" s="1"/>
  <c r="K137" i="24" s="1"/>
  <c r="M158" i="24"/>
  <c r="M157" i="24" s="1"/>
  <c r="M156" i="24" s="1"/>
  <c r="M155" i="24" s="1"/>
  <c r="M154" i="24" s="1"/>
  <c r="M153" i="24" s="1"/>
  <c r="M152" i="24" s="1"/>
  <c r="M137" i="24" s="1"/>
  <c r="K528" i="24"/>
  <c r="K527" i="24" s="1"/>
  <c r="K526" i="24" s="1"/>
  <c r="K525" i="24" s="1"/>
  <c r="K524" i="24" s="1"/>
  <c r="K523" i="24" s="1"/>
  <c r="K522" i="24" s="1"/>
  <c r="K514" i="24" s="1"/>
  <c r="M528" i="24"/>
  <c r="M527" i="24" s="1"/>
  <c r="M526" i="24" s="1"/>
  <c r="M525" i="24" s="1"/>
  <c r="M524" i="24" s="1"/>
  <c r="M523" i="24" s="1"/>
  <c r="M522" i="24" s="1"/>
  <c r="M514" i="24" s="1"/>
  <c r="L452" i="3"/>
  <c r="L446" i="3" s="1"/>
  <c r="L445" i="3" s="1"/>
  <c r="L444" i="3" s="1"/>
  <c r="L437" i="3" s="1"/>
  <c r="L436" i="3" s="1"/>
  <c r="L613" i="3"/>
  <c r="L612" i="3" s="1"/>
  <c r="L611" i="3" s="1"/>
  <c r="L610" i="3" s="1"/>
  <c r="L628" i="3"/>
  <c r="L627" i="3" s="1"/>
  <c r="M647" i="3"/>
  <c r="M646" i="3" s="1"/>
  <c r="M636" i="3" s="1"/>
  <c r="M635" i="3" s="1"/>
  <c r="M634" i="3" s="1"/>
  <c r="M633" i="3" s="1"/>
  <c r="M653" i="3"/>
  <c r="M652" i="3" s="1"/>
  <c r="L724" i="3"/>
  <c r="L723" i="3" s="1"/>
  <c r="L713" i="3" s="1"/>
  <c r="L712" i="3" s="1"/>
  <c r="N724" i="3"/>
  <c r="N723" i="3" s="1"/>
  <c r="N713" i="3" s="1"/>
  <c r="J210" i="24"/>
  <c r="J209" i="24" s="1"/>
  <c r="J200" i="24" s="1"/>
  <c r="J774" i="24"/>
  <c r="K81" i="5"/>
  <c r="K80" i="5" s="1"/>
  <c r="M423" i="24"/>
  <c r="M422" i="24" s="1"/>
  <c r="K423" i="24"/>
  <c r="K422" i="24" s="1"/>
  <c r="I83" i="5"/>
  <c r="L423" i="24"/>
  <c r="L422" i="24" s="1"/>
  <c r="L83" i="5"/>
  <c r="L79" i="5" s="1"/>
  <c r="L78" i="5" s="1"/>
  <c r="L221" i="5"/>
  <c r="L217" i="5" s="1"/>
  <c r="L216" i="5" s="1"/>
  <c r="L177" i="5" s="1"/>
  <c r="J217" i="5"/>
  <c r="J216" i="5" s="1"/>
  <c r="J177" i="5" s="1"/>
  <c r="L45" i="5"/>
  <c r="I261" i="5"/>
  <c r="I260" i="5" s="1"/>
  <c r="I248" i="5" s="1"/>
  <c r="J811" i="24"/>
  <c r="J810" i="24" s="1"/>
  <c r="J809" i="24" s="1"/>
  <c r="J808" i="24" s="1"/>
  <c r="J807" i="24" s="1"/>
  <c r="J791" i="24" s="1"/>
  <c r="N719" i="24"/>
  <c r="J829" i="24"/>
  <c r="J423" i="24"/>
  <c r="J422" i="24" s="1"/>
  <c r="I384" i="5"/>
  <c r="M812" i="24"/>
  <c r="M811" i="24" s="1"/>
  <c r="M810" i="24" s="1"/>
  <c r="M809" i="24" s="1"/>
  <c r="M808" i="24" s="1"/>
  <c r="M807" i="24" s="1"/>
  <c r="M791" i="24" s="1"/>
  <c r="I229" i="5"/>
  <c r="I228" i="5" s="1"/>
  <c r="I221" i="5" s="1"/>
  <c r="J710" i="24"/>
  <c r="J709" i="24" s="1"/>
  <c r="J708" i="24" s="1"/>
  <c r="J707" i="24" s="1"/>
  <c r="J623" i="24"/>
  <c r="J704" i="24"/>
  <c r="J703" i="24" s="1"/>
  <c r="J702" i="24" s="1"/>
  <c r="J701" i="24" s="1"/>
  <c r="K435" i="3"/>
  <c r="L75" i="3"/>
  <c r="L74" i="3" s="1"/>
  <c r="N485" i="3"/>
  <c r="N484" i="3" s="1"/>
  <c r="N483" i="3" s="1"/>
  <c r="L553" i="3" l="1"/>
  <c r="L552" i="3" s="1"/>
  <c r="L551" i="3" s="1"/>
  <c r="L550" i="3" s="1"/>
  <c r="L549" i="3" s="1"/>
  <c r="L541" i="3" s="1"/>
  <c r="I630" i="5"/>
  <c r="I629" i="5" s="1"/>
  <c r="I628" i="5" s="1"/>
  <c r="I627" i="5" s="1"/>
  <c r="I626" i="5" s="1"/>
  <c r="I625" i="5" s="1"/>
  <c r="I624" i="5" s="1"/>
  <c r="I616" i="5" s="1"/>
  <c r="C47" i="11"/>
  <c r="H18" i="11"/>
  <c r="I18" i="11" s="1"/>
  <c r="I20" i="5"/>
  <c r="I19" i="5" s="1"/>
  <c r="I18" i="5" s="1"/>
  <c r="M333" i="24"/>
  <c r="M332" i="24" s="1"/>
  <c r="L333" i="24"/>
  <c r="L332" i="24" s="1"/>
  <c r="K720" i="24"/>
  <c r="K719" i="24" s="1"/>
  <c r="J720" i="24"/>
  <c r="J719" i="24" s="1"/>
  <c r="I415" i="5"/>
  <c r="M96" i="24"/>
  <c r="M73" i="3"/>
  <c r="M72" i="3" s="1"/>
  <c r="M27" i="3" s="1"/>
  <c r="J263" i="5"/>
  <c r="J262" i="5" s="1"/>
  <c r="J261" i="5" s="1"/>
  <c r="J260" i="5" s="1"/>
  <c r="J248" i="5" s="1"/>
  <c r="K217" i="5"/>
  <c r="K216" i="5" s="1"/>
  <c r="K177" i="5" s="1"/>
  <c r="M557" i="3"/>
  <c r="L720" i="24"/>
  <c r="L719" i="24" s="1"/>
  <c r="K687" i="24"/>
  <c r="M720" i="24"/>
  <c r="M719" i="24" s="1"/>
  <c r="M481" i="24"/>
  <c r="I314" i="5"/>
  <c r="I313" i="5" s="1"/>
  <c r="I312" i="5" s="1"/>
  <c r="J333" i="24"/>
  <c r="J332" i="24" s="1"/>
  <c r="N482" i="3"/>
  <c r="N481" i="3" s="1"/>
  <c r="N480" i="3" s="1"/>
  <c r="M482" i="3"/>
  <c r="M481" i="3" s="1"/>
  <c r="M480" i="3" s="1"/>
  <c r="M435" i="3" s="1"/>
  <c r="L482" i="3"/>
  <c r="L481" i="3" s="1"/>
  <c r="L480" i="3" s="1"/>
  <c r="L435" i="3" s="1"/>
  <c r="K261" i="5"/>
  <c r="K260" i="5" s="1"/>
  <c r="K248" i="5" s="1"/>
  <c r="N622" i="3"/>
  <c r="L574" i="3"/>
  <c r="L573" i="3" s="1"/>
  <c r="L558" i="3" s="1"/>
  <c r="L557" i="3" s="1"/>
  <c r="L711" i="3"/>
  <c r="L697" i="3"/>
  <c r="L696" i="3" s="1"/>
  <c r="L690" i="3" s="1"/>
  <c r="L689" i="3" s="1"/>
  <c r="L622" i="3" s="1"/>
  <c r="N446" i="3"/>
  <c r="N445" i="3" s="1"/>
  <c r="N444" i="3" s="1"/>
  <c r="N437" i="3" s="1"/>
  <c r="N436" i="3" s="1"/>
  <c r="M622" i="3"/>
  <c r="N712" i="3"/>
  <c r="N711" i="3" s="1"/>
  <c r="N710" i="3" s="1"/>
  <c r="N709" i="3" s="1"/>
  <c r="K33" i="24"/>
  <c r="K32" i="24" s="1"/>
  <c r="K481" i="24"/>
  <c r="L280" i="5"/>
  <c r="L686" i="24"/>
  <c r="L685" i="24" s="1"/>
  <c r="L684" i="24" s="1"/>
  <c r="L683" i="24" s="1"/>
  <c r="L682" i="24" s="1"/>
  <c r="L681" i="24" s="1"/>
  <c r="L680" i="24" s="1"/>
  <c r="L679" i="24" s="1"/>
  <c r="K679" i="24"/>
  <c r="J415" i="5"/>
  <c r="L17" i="5"/>
  <c r="I281" i="5"/>
  <c r="I280" i="5" s="1"/>
  <c r="L415" i="5"/>
  <c r="O679" i="24"/>
  <c r="J685" i="24"/>
  <c r="J684" i="24" s="1"/>
  <c r="J683" i="24" s="1"/>
  <c r="J682" i="24" s="1"/>
  <c r="J681" i="24" s="1"/>
  <c r="J680" i="24" s="1"/>
  <c r="N679" i="24"/>
  <c r="K79" i="5"/>
  <c r="K78" i="5" s="1"/>
  <c r="K24" i="5" s="1"/>
  <c r="I351" i="5"/>
  <c r="J24" i="5"/>
  <c r="J15" i="5" s="1"/>
  <c r="I217" i="5"/>
  <c r="I216" i="5" s="1"/>
  <c r="I177" i="5" s="1"/>
  <c r="L39" i="3"/>
  <c r="L42" i="3"/>
  <c r="L41" i="3" s="1"/>
  <c r="M710" i="3"/>
  <c r="M709" i="3" s="1"/>
  <c r="K415" i="5"/>
  <c r="K16" i="3"/>
  <c r="J695" i="24"/>
  <c r="J687" i="24" s="1"/>
  <c r="J109" i="24"/>
  <c r="J33" i="24" s="1"/>
  <c r="J32" i="24" s="1"/>
  <c r="K280" i="5"/>
  <c r="L24" i="5"/>
  <c r="L15" i="5" s="1"/>
  <c r="L47" i="24"/>
  <c r="L33" i="24" s="1"/>
  <c r="L32" i="24" s="1"/>
  <c r="M687" i="24"/>
  <c r="M679" i="24" s="1"/>
  <c r="K556" i="3"/>
  <c r="I16" i="5"/>
  <c r="I17" i="5"/>
  <c r="N27" i="3"/>
  <c r="N18" i="3" s="1"/>
  <c r="N17" i="3" s="1"/>
  <c r="I79" i="5"/>
  <c r="I78" i="5" s="1"/>
  <c r="I24" i="5" s="1"/>
  <c r="N557" i="3"/>
  <c r="M34" i="24"/>
  <c r="L77" i="3"/>
  <c r="L73" i="3" s="1"/>
  <c r="L72" i="3" s="1"/>
  <c r="L277" i="3"/>
  <c r="L236" i="3" s="1"/>
  <c r="L96" i="3"/>
  <c r="L95" i="3" s="1"/>
  <c r="L101" i="3"/>
  <c r="L388" i="3"/>
  <c r="K17" i="5"/>
  <c r="K16" i="5"/>
  <c r="L27" i="3" l="1"/>
  <c r="L710" i="3"/>
  <c r="L709" i="3" s="1"/>
  <c r="L556" i="3" s="1"/>
  <c r="M33" i="24"/>
  <c r="M32" i="24" s="1"/>
  <c r="M14" i="24" s="1"/>
  <c r="M556" i="3"/>
  <c r="K15" i="5"/>
  <c r="K14" i="5" s="1"/>
  <c r="Q680" i="24"/>
  <c r="P679" i="24"/>
  <c r="O680" i="24"/>
  <c r="L14" i="24"/>
  <c r="M18" i="3"/>
  <c r="M17" i="3" s="1"/>
  <c r="N435" i="3"/>
  <c r="L14" i="5"/>
  <c r="K14" i="24"/>
  <c r="N556" i="3"/>
  <c r="J14" i="5"/>
  <c r="J679" i="24"/>
  <c r="J14" i="24" s="1"/>
  <c r="I15" i="5"/>
  <c r="I14" i="5" s="1"/>
  <c r="L18" i="3" l="1"/>
  <c r="L17" i="3" s="1"/>
  <c r="L16" i="3" s="1"/>
  <c r="M16" i="3"/>
  <c r="N16" i="3"/>
  <c r="N680" i="24"/>
</calcChain>
</file>

<file path=xl/sharedStrings.xml><?xml version="1.0" encoding="utf-8"?>
<sst xmlns="http://schemas.openxmlformats.org/spreadsheetml/2006/main" count="8815" uniqueCount="864">
  <si>
    <t>Большеигнатовского муниципального района Республики Мордовия</t>
  </si>
  <si>
    <t>Основное мероприятие «Обеспечение реализации государственных полномочий переданных органам местного самоуправления по опеке и попечительству»</t>
  </si>
  <si>
    <t>РЗ</t>
  </si>
  <si>
    <t>ПРЗ</t>
  </si>
  <si>
    <t xml:space="preserve">Наименование </t>
  </si>
  <si>
    <t>Код</t>
  </si>
  <si>
    <t>000 01 02 00 00 00 0000 000</t>
  </si>
  <si>
    <t>65 0</t>
  </si>
  <si>
    <t>05 1 01 42250</t>
  </si>
  <si>
    <t>01 0</t>
  </si>
  <si>
    <t>05 0</t>
  </si>
  <si>
    <t>05 1</t>
  </si>
  <si>
    <t>05 1 01</t>
  </si>
  <si>
    <t>Основное мероприятие «Сохранение, возрождение и развитие традиционной народной культуры, поддержка народного творчества и культурно-досуговой деятельности»</t>
  </si>
  <si>
    <t>05 1 01 61140</t>
  </si>
  <si>
    <t>Кредиты кредитных организаций в валюте Российской Федерации</t>
  </si>
  <si>
    <t>000 01 02 00 00 00 0000 700</t>
  </si>
  <si>
    <t>Фонд оплаты труда государственных (муниципальных) органов</t>
  </si>
  <si>
    <t>Получение кредитов от кредитных организаций в валюте Российской Федерации</t>
  </si>
  <si>
    <t>000 01 02 00 00 05 0000 710</t>
  </si>
  <si>
    <t>Получение кредитов от кредитных организаций бюджетами муниципальных районов в валюте Российской Федерации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</si>
  <si>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</si>
  <si>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</si>
  <si>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</si>
  <si>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</si>
  <si>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</si>
  <si>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</si>
  <si>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</si>
  <si>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000 01 05 02 01 05 0000 510</t>
  </si>
  <si>
    <t>Увеличение прочих остатков денежных средств бюджетов муниципальных районов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</si>
  <si>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</si>
  <si>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</si>
  <si>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</si>
  <si>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</si>
  <si>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</si>
  <si>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000 01 05 02 01 05 0000 610</t>
  </si>
  <si>
    <t>Уменьшение прочих остатков денежных средств бюджетов муниципальных районов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</si>
  <si>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</si>
  <si>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</si>
  <si>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</si>
  <si>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</si>
  <si>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000 01 06 05 02 00 2600 640</t>
  </si>
  <si>
    <t>Централизованные бухгалтерии</t>
  </si>
  <si>
    <t xml:space="preserve">                                                                                                                                           тыс.руб.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</si>
  <si>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</si>
  <si>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000 01 06 05 00 00 2600 500</t>
  </si>
  <si>
    <t>Предоставление бюджетных кредитов внутри страны в валюте Российской Федерации</t>
  </si>
  <si>
    <t>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</si>
  <si>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>350</t>
  </si>
  <si>
    <t>Премии и гранты</t>
  </si>
  <si>
    <t>Мероприятия, направленные на выявление и поддержку одаренных детей и молодежи</t>
  </si>
  <si>
    <t>Итого источников внутреннего финансирования дефицита республиканского бюджета</t>
  </si>
  <si>
    <t>Жилищно-коммунальное хозяйство</t>
  </si>
  <si>
    <t>Управление по социальной работе администрации Большеигнатовского муниципального района Республики Мордовия</t>
  </si>
  <si>
    <t>89 1 00 42360</t>
  </si>
  <si>
    <t>Взнос на капитальный ремонт общего имущества в многоквартирном доме</t>
  </si>
  <si>
    <t>02 3 02</t>
  </si>
  <si>
    <t>Учебно-методические кабинеты, централизованные бухгалтерии, группы хозяйственного обслуживания, учебные фильмотеки, межшкольные учебно-производственные комбинаты, логопедические пункты</t>
  </si>
  <si>
    <t>900</t>
  </si>
  <si>
    <t>Наименование</t>
  </si>
  <si>
    <t>Адм</t>
  </si>
  <si>
    <t>Рз</t>
  </si>
  <si>
    <t>ПРз</t>
  </si>
  <si>
    <t>ЦСР</t>
  </si>
  <si>
    <t>ВР</t>
  </si>
  <si>
    <t>сумма</t>
  </si>
  <si>
    <t>2015 год</t>
  </si>
  <si>
    <t/>
  </si>
  <si>
    <t>Общегосударственные вопросы</t>
  </si>
  <si>
    <t>01</t>
  </si>
  <si>
    <t>02</t>
  </si>
  <si>
    <t>1</t>
  </si>
  <si>
    <t>Прочая закупка товаров, работ и услуг для обеспечения государственных (муниципальных) нужд</t>
  </si>
  <si>
    <t>04</t>
  </si>
  <si>
    <t>2</t>
  </si>
  <si>
    <t>Иные выплаты персоналу государственных (муниципальных) органов, за исключением фонда оплаты труда</t>
  </si>
  <si>
    <t>Уплата налога на имущество организаций и земельного налога</t>
  </si>
  <si>
    <t>3</t>
  </si>
  <si>
    <t>09</t>
  </si>
  <si>
    <t>4</t>
  </si>
  <si>
    <t>244</t>
  </si>
  <si>
    <t>Судебная система</t>
  </si>
  <si>
    <t>05</t>
  </si>
  <si>
    <t>Непрограммные расходы в рамках обеспечения деятельности главных распорядителей бюджетных средств Республики Мордовия</t>
  </si>
  <si>
    <t>Резервные фонды</t>
  </si>
  <si>
    <t>11</t>
  </si>
  <si>
    <t>Другие общегосударственные вопросы</t>
  </si>
  <si>
    <t>13</t>
  </si>
  <si>
    <t>03</t>
  </si>
  <si>
    <t>Уплата прочих налогов, сборов и иных платежей</t>
  </si>
  <si>
    <t>Национальная экономика</t>
  </si>
  <si>
    <t>Сельское хозяйство и рыболовство</t>
  </si>
  <si>
    <t>10</t>
  </si>
  <si>
    <t>06</t>
  </si>
  <si>
    <t>07</t>
  </si>
  <si>
    <t>5</t>
  </si>
  <si>
    <t>Социальная политика</t>
  </si>
  <si>
    <t>Пенсионное обеспечение</t>
  </si>
  <si>
    <t>Социальное обеспечение населения</t>
  </si>
  <si>
    <t>Физическая культура и спорт</t>
  </si>
  <si>
    <t>65 1 00</t>
  </si>
  <si>
    <t>17</t>
  </si>
  <si>
    <t>09 0</t>
  </si>
  <si>
    <t>17 0</t>
  </si>
  <si>
    <t>89 0</t>
  </si>
  <si>
    <t>89 1</t>
  </si>
  <si>
    <t>19 0</t>
  </si>
  <si>
    <t>89 1 00 51200</t>
  </si>
  <si>
    <t>89 1 00 61030</t>
  </si>
  <si>
    <t>89 1 00 61230</t>
  </si>
  <si>
    <t>Дотации на выравнивание бюджетной обеспеченности субъектов Российской Федерации и муниципальных образований</t>
  </si>
  <si>
    <t>14</t>
  </si>
  <si>
    <t>Дотация поселениям на выравнивание бюджетной обеспеченности</t>
  </si>
  <si>
    <t>02 0</t>
  </si>
  <si>
    <t>02 2</t>
  </si>
  <si>
    <t>02 2 01</t>
  </si>
  <si>
    <t>02 2 02</t>
  </si>
  <si>
    <t>89 1 00 03010</t>
  </si>
  <si>
    <t>04 0</t>
  </si>
  <si>
    <t>04 1</t>
  </si>
  <si>
    <t>13 0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</si>
  <si>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</si>
  <si>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Иные выплаты персоналу казенных учреждений, за исключением фонда оплаты труда</t>
  </si>
  <si>
    <t>Защита населения и территории от чрезвычайных ситуаций природного и техногенного характера, гражданская оборона</t>
  </si>
  <si>
    <t>111</t>
  </si>
  <si>
    <t>112</t>
  </si>
  <si>
    <t>Образование</t>
  </si>
  <si>
    <t>7602</t>
  </si>
  <si>
    <t>Общее образование</t>
  </si>
  <si>
    <t>89 1 00 77220</t>
  </si>
  <si>
    <t>Мероприятия по землеустройству и землепользованию</t>
  </si>
  <si>
    <t>Субсидии бюджетным учреждениям на иные цели</t>
  </si>
  <si>
    <t>Школы-детские сады, школы начальные, неполные средние и средние</t>
  </si>
  <si>
    <t>Учреждения по внешкольной работе с детьми</t>
  </si>
  <si>
    <t>Охрана семьи и детства</t>
  </si>
  <si>
    <t>Культура, кинематография</t>
  </si>
  <si>
    <t>08</t>
  </si>
  <si>
    <t>Музеи и постоянные выставки</t>
  </si>
  <si>
    <t xml:space="preserve">Ведомственная структура расходов бюджета Большеигнатовского </t>
  </si>
  <si>
    <t>Администрация Большеигнатовского муниципального района</t>
  </si>
  <si>
    <t>ВСЕГО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</si>
  <si>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</si>
  <si>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>00</t>
  </si>
  <si>
    <t>121</t>
  </si>
  <si>
    <t>122</t>
  </si>
  <si>
    <t>851</t>
  </si>
  <si>
    <t>852</t>
  </si>
  <si>
    <t>Мероприятия в области спорта и физической культуры</t>
  </si>
  <si>
    <t>Публичные нормативные выплаты гражданам несоциального характера</t>
  </si>
  <si>
    <t>330</t>
  </si>
  <si>
    <t>Иные пенсии, социальные доплаты к пенсиям</t>
  </si>
  <si>
    <t>Пособия, компенсации, меры социальной поддержки по публичным нормативным обязательствам</t>
  </si>
  <si>
    <t>312</t>
  </si>
  <si>
    <t>414</t>
  </si>
  <si>
    <t>313</t>
  </si>
  <si>
    <t>730</t>
  </si>
  <si>
    <t xml:space="preserve">Дошкольное образование </t>
  </si>
  <si>
    <t>612</t>
  </si>
  <si>
    <t>Процентные платежи по муниципальному долгу</t>
  </si>
  <si>
    <t>Обслуживание муниципального долга</t>
  </si>
  <si>
    <t>322</t>
  </si>
  <si>
    <t>Архивные учреждения</t>
  </si>
  <si>
    <t xml:space="preserve">               Большеигнатовского муниципального района</t>
  </si>
  <si>
    <t xml:space="preserve">                Республики   Мордовия</t>
  </si>
  <si>
    <t xml:space="preserve">89 1 00 51200 </t>
  </si>
  <si>
    <t>Приложение  7</t>
  </si>
  <si>
    <t xml:space="preserve">000 01 03 00 00 00 0000 000 </t>
  </si>
  <si>
    <t xml:space="preserve">000 01 03 01 00 00 0000 000 </t>
  </si>
  <si>
    <t>Мероприятия по реализации отдельных полномочий органов местного самоуправления</t>
  </si>
  <si>
    <t>Фонд оплаты труда казенных учреждений</t>
  </si>
  <si>
    <t>19 1</t>
  </si>
  <si>
    <t xml:space="preserve">                                                                                                                                        тыс.руб.</t>
  </si>
  <si>
    <t>Взносы по обязательному социальному страхованию на выплаты по оплате труда работников и иные выплаты работникам казенных учреждений</t>
  </si>
  <si>
    <t>119</t>
  </si>
  <si>
    <t xml:space="preserve">Фонд оплаты труда казенных учреждений </t>
  </si>
  <si>
    <t>Доплаты к пенсиям муниципальных  служащих Республики Мордовия</t>
  </si>
  <si>
    <t>Другие вопросы в области национальной экономики</t>
  </si>
  <si>
    <t>Основное мероприятие «Развитие общего образования»</t>
  </si>
  <si>
    <t>Расходы на обеспечение деятельности (оказание услуг)  муниципальных учреждений Республики Мордовия</t>
  </si>
  <si>
    <t xml:space="preserve">Дошкольные  образовательные организации </t>
  </si>
  <si>
    <t>Мероприятия в области молодежной политики</t>
  </si>
  <si>
    <t xml:space="preserve">000 01 03 01 00 00 0000 700 </t>
  </si>
  <si>
    <t xml:space="preserve">000 01 03 01 00 05 0000 710 </t>
  </si>
  <si>
    <t xml:space="preserve"> Администрация Большеигнатовского муниципального района Республики Мордовия</t>
  </si>
  <si>
    <t>323</t>
  </si>
  <si>
    <t>Управление по социальной работе Администрации Большеигнатовского муниципального района</t>
  </si>
  <si>
    <t>Дошкольное образование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</si>
  <si>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</si>
  <si>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901</t>
  </si>
  <si>
    <t>926</t>
  </si>
  <si>
    <t>Учреждения по обеспечению хозяйственного обслуживания</t>
  </si>
  <si>
    <t>89 1 00 61020</t>
  </si>
  <si>
    <t>Финансовое управление Администрации Большеигнатовского муниципального района</t>
  </si>
  <si>
    <t>02 3</t>
  </si>
  <si>
    <t>243</t>
  </si>
  <si>
    <t>10 0</t>
  </si>
  <si>
    <t>Учреждения по защите населения и территории от чрезвычайных ситуаций природного и техногенного характера, гражданской обороне</t>
  </si>
  <si>
    <t>17 1</t>
  </si>
  <si>
    <t>Дворцы и дома культуры,другие учреждения культуры и средств массовой информации</t>
  </si>
  <si>
    <t>Мероприятия в области формирования информационного общества</t>
  </si>
  <si>
    <t>18 0</t>
  </si>
  <si>
    <t>Уплата  налога на имущество организаций и земельного налога</t>
  </si>
  <si>
    <t>Национальная безопасность и правоохранительная деятельность</t>
  </si>
  <si>
    <t>Органы юстиции</t>
  </si>
  <si>
    <t>Муниципальное казенное  архивное учреждение "Обьединенный  межведомственный архив документов  по личному составу"</t>
  </si>
  <si>
    <t>12</t>
  </si>
  <si>
    <t>02 1 02</t>
  </si>
  <si>
    <t>02 2 03</t>
  </si>
  <si>
    <t>02 2 03  42110</t>
  </si>
  <si>
    <t>02 2 01 61120</t>
  </si>
  <si>
    <t>22 0</t>
  </si>
  <si>
    <t>02 3 01</t>
  </si>
  <si>
    <t>02 3 01 77180</t>
  </si>
  <si>
    <t>870</t>
  </si>
  <si>
    <t>Резервные средства</t>
  </si>
  <si>
    <t>Библиотеки</t>
  </si>
  <si>
    <t xml:space="preserve">Иные выплаты,за исключением фонда оплаты труда  государственных (муниципальных) органов, лицам,привлекаемым  согласно законодательству для выполнения отдельных  полномочий </t>
  </si>
  <si>
    <t>123</t>
  </si>
  <si>
    <t>ддт 4118,4+дюсш 6245,3+564,4=</t>
  </si>
  <si>
    <t>3678,5+672,0+6,2</t>
  </si>
  <si>
    <t>672,0+6,2+618,9+298,3</t>
  </si>
  <si>
    <t>Другие вопросы в области образования</t>
  </si>
  <si>
    <t>6</t>
  </si>
  <si>
    <t>софин на 672,0 (6,2)</t>
  </si>
  <si>
    <t>50-48</t>
  </si>
  <si>
    <t>добавить</t>
  </si>
  <si>
    <t>2017 год</t>
  </si>
  <si>
    <t xml:space="preserve">«О бюджете  Большеигнатовского муниципального  района </t>
  </si>
  <si>
    <t>Иные межбюджетные трансферты</t>
  </si>
  <si>
    <t>04 1 01</t>
  </si>
  <si>
    <t>Основное мероприятие «Оказание мер государственной поддержки детям-сиротам, детям, оставшимся без попечения родителей, а так же гражданам , желающим взять детей на воспитание в семью»</t>
  </si>
  <si>
    <t>Подпрограмма "Эффективное использование бюджетного потенциала"</t>
  </si>
  <si>
    <t>Подпрограмма «Поддержка и развитие кадрового потенциала в АПК»</t>
  </si>
  <si>
    <t>Основное мероприятие «Стимулирование обучения и закрепления молодых специалистов в сельскохозяйственном производстве»</t>
  </si>
  <si>
    <t>853</t>
  </si>
  <si>
    <t>Уплата  иных платежей</t>
  </si>
  <si>
    <t>Уплата иных платежей</t>
  </si>
  <si>
    <t>129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</si>
  <si>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</si>
  <si>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                 к Проекту решения Совета депутатов  Большеигнатовского                                                                                                                                                                                                            муниципального района Республики Мордовия</t>
  </si>
  <si>
    <t>05 1 02</t>
  </si>
  <si>
    <t xml:space="preserve">                  к проекту  решения Совета депутатов  Большеигнатовского                                                                                                                                                                                               </t>
  </si>
  <si>
    <t>Основное мероприятие «Развитие дошкольного образования»</t>
  </si>
  <si>
    <t>Мероприятия в области  культуры ("Шумбрат Мордовия")</t>
  </si>
  <si>
    <t>района Республики Мордовия</t>
  </si>
  <si>
    <t>13 0 01</t>
  </si>
  <si>
    <t>02 2 03 42110</t>
  </si>
  <si>
    <t>02 1 05</t>
  </si>
  <si>
    <t>02 1 05 42220</t>
  </si>
  <si>
    <t>Погашение  кредитов предоставленных кредитными организациями  в валюте Российской Федерации</t>
  </si>
  <si>
    <t>Погашение  кредитов предоставленных бюджету муниципального района кредитными организациями  в валюте Российской Федерации</t>
  </si>
  <si>
    <t>000 01 02 00 00 00 0000 800</t>
  </si>
  <si>
    <t>000 01 02 00 00 05 0000 810</t>
  </si>
  <si>
    <t>000 01 00 00 00 00 0000 000</t>
  </si>
  <si>
    <t>ИСТОЧНИКИ  ВНУТРЕННЕГО ФИНАНСИРОВАНИЯ ДЕФИЦИТА  БЮДЖЕТА</t>
  </si>
  <si>
    <t xml:space="preserve">000 01 00 00 00 00 0000 000 </t>
  </si>
  <si>
    <t>Физическая культура</t>
  </si>
  <si>
    <t>360</t>
  </si>
  <si>
    <t>Приобретение товаров, работ, услуг в пользу граждан в целях их социального обеспечения</t>
  </si>
  <si>
    <t>06 0</t>
  </si>
  <si>
    <t>540</t>
  </si>
  <si>
    <t>17 1 01</t>
  </si>
  <si>
    <t>17 1 01 41110</t>
  </si>
  <si>
    <t>17 1 01 41120</t>
  </si>
  <si>
    <t>09 2</t>
  </si>
  <si>
    <t>09 2 01</t>
  </si>
  <si>
    <t>09 2 01 77160</t>
  </si>
  <si>
    <t>09 2 01 77190</t>
  </si>
  <si>
    <t>09 2 01 77200</t>
  </si>
  <si>
    <t xml:space="preserve"> 13 0 01</t>
  </si>
  <si>
    <t>13 0 01 42000</t>
  </si>
  <si>
    <t>13 0 01 42010</t>
  </si>
  <si>
    <t>02 1</t>
  </si>
  <si>
    <t>02 1 01</t>
  </si>
  <si>
    <t>02 1 01 77090</t>
  </si>
  <si>
    <t>02 1 02 77070</t>
  </si>
  <si>
    <t>02 1 02 77080</t>
  </si>
  <si>
    <t>02 1 03</t>
  </si>
  <si>
    <t>Основное мероприятие «Развитие дополнительного  образования детей»</t>
  </si>
  <si>
    <t>02 1 03 61000</t>
  </si>
  <si>
    <t>02 1 03 61080</t>
  </si>
  <si>
    <t>02 1 02 61090</t>
  </si>
  <si>
    <t>65 2 00 41110</t>
  </si>
  <si>
    <t>65 2 00  41120</t>
  </si>
  <si>
    <t xml:space="preserve">65 1 00 </t>
  </si>
  <si>
    <t>65 2 00</t>
  </si>
  <si>
    <t>65 2 00 41120</t>
  </si>
  <si>
    <t>Подпрограмма "Управление муниципальным долгом Большеигнатовского муниципального района РМ"</t>
  </si>
  <si>
    <t>Основное мероприятие "Обеспечение своевременности исполнения долговых обязательств Большеигнатовского муниципального района РМ"</t>
  </si>
  <si>
    <t>17 1 02 41240</t>
  </si>
  <si>
    <t>17 2 01</t>
  </si>
  <si>
    <t xml:space="preserve">17 2 </t>
  </si>
  <si>
    <t>17 2</t>
  </si>
  <si>
    <t>17 2 01 41240</t>
  </si>
  <si>
    <t xml:space="preserve">                  к Проекту решения Совета депутатов  Большеигнатовского                                                                                                                                                                                                           муниципального района Республики Мордовия</t>
  </si>
  <si>
    <t>Большеигнатовского муниципального района</t>
  </si>
  <si>
    <t>Основное мероприятие «Проведение физкультурных мероприятий и массовых спортивных мероприятий»</t>
  </si>
  <si>
    <t>Основное мероприятие "Повышение квалификации муниципальных служащих"</t>
  </si>
  <si>
    <t>05 1 03</t>
  </si>
  <si>
    <t>05 1 02 61150</t>
  </si>
  <si>
    <t xml:space="preserve">05 1 02 </t>
  </si>
  <si>
    <t>Основное мероприятие «Развитие музейного дела»</t>
  </si>
  <si>
    <t>Основное мероприятие «Развитие библиотечного дела»</t>
  </si>
  <si>
    <t>05 1 03 61160</t>
  </si>
  <si>
    <t>Подготовка, переподготовка и повышение квалификации кадров</t>
  </si>
  <si>
    <t>Периодическая печать и издательства</t>
  </si>
  <si>
    <t>Субсидии на поддержку социально ориентированных некоммерческих организаций</t>
  </si>
  <si>
    <t>Дополнительное образование детей</t>
  </si>
  <si>
    <t>02 1 01 61100</t>
  </si>
  <si>
    <t>65 1 00 41150</t>
  </si>
  <si>
    <t xml:space="preserve">10 0 </t>
  </si>
  <si>
    <t>10 0 05</t>
  </si>
  <si>
    <t>10 0 05 42370</t>
  </si>
  <si>
    <t>Закупка товаров, работ, услуг в целях капитального ремонта государственного( муниципального)имущества</t>
  </si>
  <si>
    <t>Другие вопросы в области культуры, кинематографии</t>
  </si>
  <si>
    <t>05 1 01 61020</t>
  </si>
  <si>
    <t>Основное мероприятие " Развитие транспортной системы и дорожного хозяйства на 2016-2022 годы</t>
  </si>
  <si>
    <t>Иные выплаты населению</t>
  </si>
  <si>
    <t>08 0</t>
  </si>
  <si>
    <t>08 1</t>
  </si>
  <si>
    <t>89 1 00 41180</t>
  </si>
  <si>
    <t>Субсидии гражданам на приобретение жилья</t>
  </si>
  <si>
    <t>Оказание других видов социальной помощи</t>
  </si>
  <si>
    <t>03 0 01</t>
  </si>
  <si>
    <t>03 0 01 01170</t>
  </si>
  <si>
    <t>Мероприятия в области социальной политики</t>
  </si>
  <si>
    <t>07 0</t>
  </si>
  <si>
    <t>29 0</t>
  </si>
  <si>
    <t>29 0 04</t>
  </si>
  <si>
    <t xml:space="preserve"> 29 0 04 42060</t>
  </si>
  <si>
    <t>29 0 04 42060</t>
  </si>
  <si>
    <t>Другие вопросы в облати национальной экономики</t>
  </si>
  <si>
    <t>Жилищное хозяйство</t>
  </si>
  <si>
    <t>24 0</t>
  </si>
  <si>
    <t>24 0 01</t>
  </si>
  <si>
    <t>Мероприятия в области культуры</t>
  </si>
  <si>
    <t>24 0 01 42250</t>
  </si>
  <si>
    <t>36 0</t>
  </si>
  <si>
    <t>36 0 47</t>
  </si>
  <si>
    <t>Мероприятия в области образования</t>
  </si>
  <si>
    <t>36 0 47 42240</t>
  </si>
  <si>
    <t xml:space="preserve">07 0 05 </t>
  </si>
  <si>
    <t>07 0 05 42080</t>
  </si>
  <si>
    <t>07 0 05</t>
  </si>
  <si>
    <t>Приложение  8</t>
  </si>
  <si>
    <t>2021 год</t>
  </si>
  <si>
    <t>89 1 00 59304</t>
  </si>
  <si>
    <t xml:space="preserve">89 1 00 59303 </t>
  </si>
  <si>
    <t>18 0 02 42070</t>
  </si>
  <si>
    <t>18 0 03</t>
  </si>
  <si>
    <t>18 0 03 42070</t>
  </si>
  <si>
    <t>Основное мероприятие" Аттестация объектов информатизации на соответствие требованиям по защите информации"</t>
  </si>
  <si>
    <t>Основное мероприятие "Развитие локальных вычислительных сетей"</t>
  </si>
  <si>
    <t>18 0 05</t>
  </si>
  <si>
    <t>18 0 05 42070</t>
  </si>
  <si>
    <t>Муниципальная программа "Экономическое развитие Большеигнатовского муниципального района до 2025 года"</t>
  </si>
  <si>
    <t>10 0 04 42370</t>
  </si>
  <si>
    <t>Мероприятия по  землеустройству и землепользованию</t>
  </si>
  <si>
    <t xml:space="preserve">10 0 06 </t>
  </si>
  <si>
    <t>10 0 06 42370</t>
  </si>
  <si>
    <t>10 0 07</t>
  </si>
  <si>
    <t>10 0 07 42370</t>
  </si>
  <si>
    <t>113</t>
  </si>
  <si>
    <t>Иные выплаты, за исключением фонда оплаты труда учреждений,лицам, привлекаемым согласно законодательству для выполнения отдельных полномочий</t>
  </si>
  <si>
    <t xml:space="preserve"> 13 0 02</t>
  </si>
  <si>
    <t xml:space="preserve">19 0 </t>
  </si>
  <si>
    <t>19 0 00 42300</t>
  </si>
  <si>
    <t>Мероприятия по укреплению общественного порядка и обеспечению общественной безопасности</t>
  </si>
  <si>
    <t>22  0</t>
  </si>
  <si>
    <t>22 0 02</t>
  </si>
  <si>
    <t>22 0 02 L5672</t>
  </si>
  <si>
    <t>Бюджетные инвестиции в объекты капитального строительства государственной (муниципальной) собственности</t>
  </si>
  <si>
    <t xml:space="preserve">Субсидии для долевого финансирования расходов на мероприятия по реализации проектов комплексного обустройства площадок под компактную жилищную застройку в сельской местности </t>
  </si>
  <si>
    <t>Субсидии для долевого финансирования расходов на мероприятия по реализации проектов комплексного обустройства площадок под компактную жилищную застройку в сельской местности за счет средств местного бюджета</t>
  </si>
  <si>
    <t>Основное мероприятие "Комплексное обустройство площадки под компактную жилищную застройку по ул.Лесная в с.Большое Игнатово Большеигнатовского муниципального района Республики Мордовия"</t>
  </si>
  <si>
    <t>633</t>
  </si>
  <si>
    <t>Мероприятия в сфере муниципального управления</t>
  </si>
  <si>
    <t>89 1 00 41210</t>
  </si>
  <si>
    <t>17  0</t>
  </si>
  <si>
    <t>Прочие межбюджетные трансферты общего характера</t>
  </si>
  <si>
    <t xml:space="preserve">05 1 </t>
  </si>
  <si>
    <t>13 0 02 S6260</t>
  </si>
  <si>
    <t>05 1 03 L5194</t>
  </si>
  <si>
    <t xml:space="preserve">Прочая закупка товаров, работ и услуг </t>
  </si>
  <si>
    <t xml:space="preserve">13 0 02 </t>
  </si>
  <si>
    <t>89 1 00 42210</t>
  </si>
  <si>
    <t>Прочие мероприятия в области национальной экономики</t>
  </si>
  <si>
    <t>Подпрограмма "Снижение рисков и смягчение последствий  чрезвычайных ситуаций природного и техногенного характера и развитие единой дежурно-диспетчерской службы Большеигнатовского района"</t>
  </si>
  <si>
    <t>89 1 00 59303</t>
  </si>
  <si>
    <t xml:space="preserve">89 1 00 59304 </t>
  </si>
  <si>
    <t>Условно-утвержденные расходы</t>
  </si>
  <si>
    <t>Иные бюджетные ассигнования</t>
  </si>
  <si>
    <t>99</t>
  </si>
  <si>
    <t>02  1</t>
  </si>
  <si>
    <t>02 1 03 41990</t>
  </si>
  <si>
    <t>Условно утвержденные расходы</t>
  </si>
  <si>
    <t xml:space="preserve">000 01 03 01 00 00 0000 800 </t>
  </si>
  <si>
    <t xml:space="preserve">000 01 03 01 00 05 0000 810 </t>
  </si>
  <si>
    <t>Обеспечение проведения выборов и референдумов</t>
  </si>
  <si>
    <t>2022 год</t>
  </si>
  <si>
    <t>Муниципальная программа "Комплексное развитие сельских территорий Большеигнатовского муниципального района Республики Мордовия на 2020-2025 годы"</t>
  </si>
  <si>
    <t>Муниципальная программа повышения эффективности управления муниципальными финансами  в Большеигнатовском муниципальном районе на период  до 2024 года</t>
  </si>
  <si>
    <t>Муниципальная  программа Большеигнатовского муниципального района Республики Мордовия  "Защита населения и территории от чрезвычайных ситуаций, обеспечение пожарной безопасности и безопасности людей на водных объектах на территории Большеигнатовского муниципального района на 2018-2025 годы"</t>
  </si>
  <si>
    <t>Муниципальная  программа "Защита населения и территории от чрезвычайных ситуаций, обеспечение пожарной безопасности и безопасности людей на водных объектах на территории Большеигнатовского муниципального района на 2018-2025 годы"</t>
  </si>
  <si>
    <t>19 1 00 77530</t>
  </si>
  <si>
    <t xml:space="preserve">89 1 00 77510 </t>
  </si>
  <si>
    <t xml:space="preserve">89 1 00 77540 </t>
  </si>
  <si>
    <t>89 1 00 77560</t>
  </si>
  <si>
    <t>02 3 02 77550</t>
  </si>
  <si>
    <t>Предоставление молодым семьям социальных выплат на строительство или приобретение жилья</t>
  </si>
  <si>
    <t xml:space="preserve">Расходы на выплаты по оплате труда высшего должностного лица </t>
  </si>
  <si>
    <t xml:space="preserve">19 </t>
  </si>
  <si>
    <t>Осуществление государственных полномочий Республики Мордовия по профилактике безнадзорности и правонарушений несовершеннолетних, защите прав и законных интересов детей и подростков, предусмотренных Законом Республики Мордовия от 30 марта 2005 года № 26-З "Об организации деятельности комиссий по делам несовершеннолетних и защите их прав в Республике Мордовия"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</si>
  <si>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</si>
  <si>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Расходы на выплаты по оплате труда работников органов местного самоуправления </t>
  </si>
  <si>
    <t xml:space="preserve">Расходы на обеспечение функций органов местного самоуправления </t>
  </si>
  <si>
    <t>Осуществление государственных полномочий Республики Мордовия по созданию, материально-техническому и организационному обеспечению деятельности административных комиссий</t>
  </si>
  <si>
    <t>Осуществление государственных полномочий Республики Мордовия по хранению, комплектованию, учету и использованию архивных документов, находящихся в собственности Республики Мордовия и хранящихся в муниципальных архивах</t>
  </si>
  <si>
    <t>Осуществление государственных полномочий Республики Мордовия по ведению учета в качестве нуждающихся в жилых помещениях граждан, которые в соответствии с законодательством Республики Мордовия имеют право на государственную поддержку в строительстве или приобретении жилья</t>
  </si>
  <si>
    <t xml:space="preserve">Резервный фонд администрации Большеигнатовского муниципального района </t>
  </si>
  <si>
    <t>Прочая закупка товаров, работ и услуг</t>
  </si>
  <si>
    <t>Капитальный ремонт автомобильных дорог общего пользования местного значения и искусственных сооружений на них</t>
  </si>
  <si>
    <t xml:space="preserve">Мероприятия по поддержке субъектов малого и среднего предпринимательства </t>
  </si>
  <si>
    <t>Осуществление государственных полномочий Республики Мордовия по квотированию рабочих мест для трудоустройства граждан, особо нуждающихся в социальной защите</t>
  </si>
  <si>
    <t>Осуществление государственных полномочий Республики Мордовия по выплате вознаграждения опекунам и попечителям несовершеннолетних граждан, проживающих на территории Республики Мордовия, с которыми органы опеки и попечительства заключили договор о приемной семье; выплате ежемесячного пособия опекуну (попечителю), приемному родителю на содержание ребенка, находящегося под опекой (попечительством), в приемной семье, в Республике Мордовия; выплате ежемесячного денежного пособия лицам из числа детей-сирот и детей, оставшихся без попечения родителей, обучающимся в государственных общеобразовательных организациях Республики Мордовия или в муниципальных общеобразовательных организациях, в период до 1 сентября года окончания обучения в общеобразовательной организации</t>
  </si>
  <si>
    <t>Осуществление государственных полномочий Республики Мордовия по организации и осуществлению деятельности по опеке и попечительству в отношении несовершеннолетних граждан, проживающих на территории Республики Мордовия</t>
  </si>
  <si>
    <t>Осуществление государственных полномочий Республики Мордовия по организации предоставления обучающимся в муниципальных общеобразовательных организациях Республики Мордовия из малоимущих семей питания с освобождением от оплаты его стоимости</t>
  </si>
  <si>
    <t xml:space="preserve">65 2 </t>
  </si>
  <si>
    <t xml:space="preserve">03 0 </t>
  </si>
  <si>
    <t xml:space="preserve">13 0 01 </t>
  </si>
  <si>
    <t xml:space="preserve">02 1 01 </t>
  </si>
  <si>
    <t xml:space="preserve">02 1 02 </t>
  </si>
  <si>
    <t xml:space="preserve">89 1 </t>
  </si>
  <si>
    <t xml:space="preserve">05 1 01 </t>
  </si>
  <si>
    <t>03 0</t>
  </si>
  <si>
    <t xml:space="preserve">Расходы на выплаты  по оплате труда  работников местного самоуправления </t>
  </si>
  <si>
    <t>02 2 02 77210</t>
  </si>
  <si>
    <t xml:space="preserve">к   решению  Совета депутатов  Большеигнатовского муниципального района    </t>
  </si>
  <si>
    <t>к   решению Совета депутатов</t>
  </si>
  <si>
    <t>к   решению  Совета депутатов</t>
  </si>
  <si>
    <t>04 1 01 L4970</t>
  </si>
  <si>
    <t>Cубсидии (гранты в форме субсидий) не подлежащие казначейскому сопровождению</t>
  </si>
  <si>
    <t>Подпрограмма "Управление муниципальным долгом Большеигнатовского муниципального района "</t>
  </si>
  <si>
    <t>Подпрограмма " Повышение эффективности межбюджетных отношений"</t>
  </si>
  <si>
    <t>Основное мероприятие "Выравнивание бюджетной обеспеченности поселений"</t>
  </si>
  <si>
    <t>Основное мероприятие "Финансовая поддержка поселений для решения вопросов местного значения"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</si>
  <si>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</si>
  <si>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17 3</t>
  </si>
  <si>
    <t>17 3 02</t>
  </si>
  <si>
    <t>17  3</t>
  </si>
  <si>
    <t>17 3 02 44205</t>
  </si>
  <si>
    <t>17 3 01</t>
  </si>
  <si>
    <t>17 3 01 44010</t>
  </si>
  <si>
    <t xml:space="preserve">17 3 02 </t>
  </si>
  <si>
    <t xml:space="preserve">17 3 </t>
  </si>
  <si>
    <t xml:space="preserve">17 3  </t>
  </si>
  <si>
    <t>Ремонт автомобильных дорог общего пользования местного значения и искуственных сооружений на них</t>
  </si>
  <si>
    <t>13 0 01 42500</t>
  </si>
  <si>
    <t>Содержание автомобильных дорог общего пользования местного значения и искуственных сооружений на них</t>
  </si>
  <si>
    <t>13 0 01 42510</t>
  </si>
  <si>
    <t xml:space="preserve">Капитальный ремонт и  ремонт  автомобильных дорог общего пользования местного значения </t>
  </si>
  <si>
    <t>22 0 01 02040</t>
  </si>
  <si>
    <t>Улучшение жилищных условий граждан, проживающих на сельских территориях</t>
  </si>
  <si>
    <t xml:space="preserve"> Функционирование высшего должностного лица субъекта Российской Федерации и муниципального образования</t>
  </si>
  <si>
    <t>120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</si>
  <si>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</si>
  <si>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</si>
  <si>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</si>
  <si>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 xml:space="preserve">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</si>
  <si>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01 0 01</t>
  </si>
  <si>
    <t>01 0 01 41250</t>
  </si>
  <si>
    <t>200</t>
  </si>
  <si>
    <t>240</t>
  </si>
  <si>
    <t xml:space="preserve"> Закупка товаров, работ и услуг для обеспечения государственных (муниципальных) нужд</t>
  </si>
  <si>
    <t xml:space="preserve"> Иные закупки товаров, работ и услуг для обеспечения государственных (муниципальных) нужд</t>
  </si>
  <si>
    <t>19 1 01 77530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</si>
  <si>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</si>
  <si>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Расходы на выплаты персоналу государственных (муниципальных) органов</t>
  </si>
  <si>
    <t xml:space="preserve"> Иные бюджетные ассигнования</t>
  </si>
  <si>
    <t>800</t>
  </si>
  <si>
    <t>850</t>
  </si>
  <si>
    <t xml:space="preserve">  Уплата налогов, сборов и иных платежей</t>
  </si>
  <si>
    <t xml:space="preserve">  Расходы на выплаты персоналу государственных (муниципальных) органов</t>
  </si>
  <si>
    <t>19 1 01 77150</t>
  </si>
  <si>
    <t xml:space="preserve">10 0 04 </t>
  </si>
  <si>
    <t>110</t>
  </si>
  <si>
    <t xml:space="preserve">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</si>
  <si>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Расходы на выплаты персоналу казенных учреждений</t>
  </si>
  <si>
    <t>19 1 02 42300</t>
  </si>
  <si>
    <t xml:space="preserve">19 1 02 </t>
  </si>
  <si>
    <t>300</t>
  </si>
  <si>
    <t xml:space="preserve">  Социальное обеспечение и иные выплаты населению</t>
  </si>
  <si>
    <t>Дорожное хозяйство (дорожные фонды)</t>
  </si>
  <si>
    <t>Расходы на выплаты персоналу казенных учреждений</t>
  </si>
  <si>
    <t>Подпрограмма "Культура"</t>
  </si>
  <si>
    <t xml:space="preserve">05 </t>
  </si>
  <si>
    <t>310</t>
  </si>
  <si>
    <t>Социальное обеспечение и иные выплаты населению</t>
  </si>
  <si>
    <t>Публичные нормативные социальные выплаты гражданам</t>
  </si>
  <si>
    <t xml:space="preserve"> Социальные выплаты гражданам, кроме публичных нормативных социальных выплат</t>
  </si>
  <si>
    <t>320</t>
  </si>
  <si>
    <t>Муниципальная программа Большеигнатовского муниципального района Республики Мордовия "Комплексное развитие сельских территорий "</t>
  </si>
  <si>
    <t>Подпрограмма "Создание условий для обеспечения доступным и комфортным жильем сельского населения"</t>
  </si>
  <si>
    <t>Основное мероприятие  "Улучшение жилищных условий граждан, проживающих на сельских территориях"</t>
  </si>
  <si>
    <t>Улучшение жилищных условий сельского населения</t>
  </si>
  <si>
    <t>Социальные выплаты гражданам, кроме публичных нормативных социальных выплат</t>
  </si>
  <si>
    <t xml:space="preserve">22 </t>
  </si>
  <si>
    <t xml:space="preserve">  Публичные нормативные социальные выплаты гражданам</t>
  </si>
  <si>
    <t xml:space="preserve">  Социальные выплаты гражданам, кроме публичных нормативных социальных выплат</t>
  </si>
  <si>
    <t>Средства массовой информации</t>
  </si>
  <si>
    <t>03 0 02 91010</t>
  </si>
  <si>
    <t>03 0 02</t>
  </si>
  <si>
    <t>600</t>
  </si>
  <si>
    <t>630</t>
  </si>
  <si>
    <t xml:space="preserve">  Предоставление субсидий бюджетным, автономным учреждениям и иным некоммерческим организациям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</si>
  <si>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</si>
  <si>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>Основное мероприятие "Социальная поддержка средств массовой информации "</t>
  </si>
  <si>
    <t>Основное мероприятие "Совершенствование бюджетного процесса, формирование бюджета Большеигнатовского муниципального района на очередной финансовый год"</t>
  </si>
  <si>
    <t xml:space="preserve">  Закупка товаров, работ и услуг для обеспечения государственных (муниципальных) нужд</t>
  </si>
  <si>
    <t xml:space="preserve">  Иные закупки товаров, работ и услуг для обеспечения государственных (муниципальных) нужд</t>
  </si>
  <si>
    <t xml:space="preserve">  Иные бюджетные ассигнования</t>
  </si>
  <si>
    <t xml:space="preserve">08 1 01 61040 </t>
  </si>
  <si>
    <t xml:space="preserve">  Расходы на выплаты персоналу казенных учреждений</t>
  </si>
  <si>
    <t xml:space="preserve">08 1 </t>
  </si>
  <si>
    <t xml:space="preserve">08 1 01 </t>
  </si>
  <si>
    <t>500</t>
  </si>
  <si>
    <t xml:space="preserve"> Межбюджетные трансферты</t>
  </si>
  <si>
    <t>13 0 01 44102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</si>
  <si>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</si>
  <si>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700</t>
  </si>
  <si>
    <t xml:space="preserve"> Обслуживание государственного (муниципального) долга</t>
  </si>
  <si>
    <t xml:space="preserve">Межбюджетные трансферты общего характера бюджетам бюджетной системы Российской Федерации </t>
  </si>
  <si>
    <t>510</t>
  </si>
  <si>
    <t xml:space="preserve">Дотации </t>
  </si>
  <si>
    <t>Межбюджетные трансферты</t>
  </si>
  <si>
    <t>Субсидии</t>
  </si>
  <si>
    <t>520</t>
  </si>
  <si>
    <t>610</t>
  </si>
  <si>
    <t>Предоставление субсидий бюджетным, автономным учреждениям и иным некоммерческим организациям</t>
  </si>
  <si>
    <t>Субсидии бюджетным учреждениям</t>
  </si>
  <si>
    <t xml:space="preserve">Молодежная политика </t>
  </si>
  <si>
    <t>Основное мероприятие "Проведение  оздоровительной компании  детей"</t>
  </si>
  <si>
    <t>Иные закупки товаров, работ и услуг для обеспечения государственных (муниципальных) нужд</t>
  </si>
  <si>
    <t>Основное мероприятие "Обеспечение деятельности центра  информационно- методического и технического обеспечения муниципальных учреждений"</t>
  </si>
  <si>
    <t xml:space="preserve"> Социальное обеспечение и иные выплаты населению</t>
  </si>
  <si>
    <t>Культура</t>
  </si>
  <si>
    <t xml:space="preserve"> Предоставление субсидий бюджетным, автономным учреждениям и иным некоммерческим организациям</t>
  </si>
  <si>
    <t xml:space="preserve"> Субсидии бюджетным учреждениям</t>
  </si>
  <si>
    <t>Подключение муниципальных общедоступных библиотек к информационно-телекоммуникационной сети "Интернет" и развитие библиотечного дела с учетом задачи расширения информационных технологий и оцифровки</t>
  </si>
  <si>
    <t xml:space="preserve">02 1 </t>
  </si>
  <si>
    <t>06 0 01</t>
  </si>
  <si>
    <t>06 0 01 42040</t>
  </si>
  <si>
    <t xml:space="preserve">19 1 01 </t>
  </si>
  <si>
    <t xml:space="preserve">Расходы на обеспечение функций органами местного самоуправления </t>
  </si>
  <si>
    <t xml:space="preserve">19 1 02  </t>
  </si>
  <si>
    <t xml:space="preserve">19 1 02 42300 </t>
  </si>
  <si>
    <t xml:space="preserve">89 0 </t>
  </si>
  <si>
    <t>Уплата налогов, сборов и иных платежей</t>
  </si>
  <si>
    <t>Осуществление переданных полномочий Российской Федерации на государственную регистрацию актов гражданского состояния (Осуществление государственных полномочий Российской Федерации по государственной регистрации актов гражданского состояния в части перевода книг государственной регистрации актов гражданского состояния (актовых книг) в электронную форму)</t>
  </si>
  <si>
    <t>08 1 01</t>
  </si>
  <si>
    <t xml:space="preserve">Субсидии бюджетным учреждениям </t>
  </si>
  <si>
    <t xml:space="preserve">Основное мероприятие  "Обеспечение жильем молодых семей" </t>
  </si>
  <si>
    <t xml:space="preserve">03 0 02 </t>
  </si>
  <si>
    <t xml:space="preserve">03 </t>
  </si>
  <si>
    <t xml:space="preserve">03 0 02 91010 </t>
  </si>
  <si>
    <t xml:space="preserve">01 0 01 </t>
  </si>
  <si>
    <t>Всего</t>
  </si>
  <si>
    <t xml:space="preserve"> Осуществление переданных полномочий Российской Федерации на государственную регистрацию актов гражданского состояния (Осуществление государственных полномочий Российской Федерации по государственной регистрации актов гражданского состояния в части перевода книг государственной регистрации актов гражданского состояния (актовых книг) в электронную форму)</t>
  </si>
  <si>
    <t>Основное мероприятие "Мероприятия в области молодежной политики"</t>
  </si>
  <si>
    <t>Основное мероприятие " Содержание МКУ "Единая дежурно-диспетчерская служба" Большеигнатовского муниципального района</t>
  </si>
  <si>
    <t xml:space="preserve">22 1 </t>
  </si>
  <si>
    <t>22 1 01</t>
  </si>
  <si>
    <t>22 1 01 02040</t>
  </si>
  <si>
    <t>Дворцы и дома культуры, другие учреждения культуры и средств массовой информации</t>
  </si>
  <si>
    <t xml:space="preserve"> 08 1 01 61040</t>
  </si>
  <si>
    <t>10 0 04</t>
  </si>
  <si>
    <t>10 0 06</t>
  </si>
  <si>
    <t xml:space="preserve">17 1 01 </t>
  </si>
  <si>
    <t>Администрация Большеигнатовского муниципального района Республики Мордовия</t>
  </si>
  <si>
    <t xml:space="preserve">65 1 </t>
  </si>
  <si>
    <t>Основное мероприятие "Мероприятия  по   профилактике правонарушений  несовершеннолетних   и  преступлений, совершенных  против  них"</t>
  </si>
  <si>
    <t xml:space="preserve">19 1 </t>
  </si>
  <si>
    <t>Обслуживание государственного (муниципального) долга</t>
  </si>
  <si>
    <t>Обслуживание государственного (муниципального) внутреннего  долга</t>
  </si>
  <si>
    <t>89 1 W0 41260</t>
  </si>
  <si>
    <t>Оказание содействия избирательным комиссиям в подготовке и проведении общероссийского голосования, а также в информировании граждан Российской Федерации о такой подготовке и его проведении</t>
  </si>
  <si>
    <t>22 1</t>
  </si>
  <si>
    <t>400</t>
  </si>
  <si>
    <t>410</t>
  </si>
  <si>
    <t>Капитальные вложения в объекты государственной (муниципальной)
собственности</t>
  </si>
  <si>
    <t xml:space="preserve">Бюджетные инвестиции </t>
  </si>
  <si>
    <t>22 1 02</t>
  </si>
  <si>
    <t xml:space="preserve">Осуществление государственных полномочий Республики Мордовия по организации мероприятий при осуществлении деятельности по обращению с животными без владельцев </t>
  </si>
  <si>
    <t>Осуществление государственных полномочий Республики Мордовия по финансовому обеспечению отдыха и оздоровления детей в Республике Мордовия в каникулярное время</t>
  </si>
  <si>
    <t>Глава Большеигнатовского муниципального района</t>
  </si>
  <si>
    <t>Обеспечение деятельности Администрации Большеигнатовского муниципального района Республики Мордовия</t>
  </si>
  <si>
    <t>Непрограмные расходы в рамках обеспечения деятельности Администрации Большеигнатовского муниципального района Республики Мордовия</t>
  </si>
  <si>
    <t>Основное мероприятие "Проведение районных мероприятий- "Ярмарка вакансий", "Город мастеров"</t>
  </si>
  <si>
    <t>Основное мероприятие "Проведение работ по государственному кадастровому учету земельных участков"</t>
  </si>
  <si>
    <t>Основное мероприятие "Выполнение работ по рыночной оценке земельных участков"</t>
  </si>
  <si>
    <t>Основное мероприятие "Выполнение работ по изготовлению технической документации, в том числе для привлечения в муниципальную собственность бесхозяйного имущества и для приватизации муниципального имущества"</t>
  </si>
  <si>
    <t>Основное мероприятие "Выполнение работ по рыночной оценке объектов капитального строительства"</t>
  </si>
  <si>
    <t>Основное мероприятие "Мероприятия по   профилактике   терроризма и экстремизма"</t>
  </si>
  <si>
    <t>Основное мероприятие "Проведение республиканского национально-фольклорного праздника "Раськень Озкс" и "Велень Озкс" на территории Большеигнатовского муниципального района</t>
  </si>
  <si>
    <t>Основное мероприятие "Проведение олимпиады по правовым знаниям среди учащихся школ района"</t>
  </si>
  <si>
    <t>Основное мероприятие "Организация и проведение конференций, семинаров, "круглых столов" по вопросам развития малого и среднего предпринимательства</t>
  </si>
  <si>
    <t xml:space="preserve">22 1 02 </t>
  </si>
  <si>
    <t xml:space="preserve">Культура, кинематография </t>
  </si>
  <si>
    <t>Основное мероприятие "Социальная поддержка граждан, находящихся в трудной жизненной ситуации"</t>
  </si>
  <si>
    <t>Основное мероприятие "Проведение районных мероприятий - "Ярмарка вакансий", "Город мастеров"</t>
  </si>
  <si>
    <t>Основное мероприятие "Социальная поддержка граждан, находящихся в трудной жизненной ситуации</t>
  </si>
  <si>
    <t>Основное мероприятие "Проведение районных мероприятий -"Ярмарка вакансий", "Город мастеров"</t>
  </si>
  <si>
    <t>Непрограммные расходы главных распорядителей бюджетных средств местного бюджета</t>
  </si>
  <si>
    <t>Непрограммные расходы в рамках обеспечения деятельности главных распорядителей бюджетных средств местного бюджета</t>
  </si>
  <si>
    <t>89 1 00 42600</t>
  </si>
  <si>
    <t>Реализация мероприятий, связанных с предупреждением распространения короновирусной инфекции на территории Большеигнатовского муниципального района</t>
  </si>
  <si>
    <t>02 1 02 42470</t>
  </si>
  <si>
    <t>02 1 04 91560</t>
  </si>
  <si>
    <t>Транспорт</t>
  </si>
  <si>
    <t>Основное мероприятие " Организация транспортного обслуживания населения по муниципальным маршрутам на территории Большеигнатовского муниципального района"</t>
  </si>
  <si>
    <t>10 0 08</t>
  </si>
  <si>
    <t>10 0 08 S6340</t>
  </si>
  <si>
    <t>89 1 W0 58530</t>
  </si>
  <si>
    <t>10 0 07 S6340</t>
  </si>
  <si>
    <t>02 1 04</t>
  </si>
  <si>
    <t xml:space="preserve">02 1 04 </t>
  </si>
  <si>
    <t>Основное мероприятие" Обеспечение персонифицированного финансирования дополнительного образования за счет средств местного бюджета"</t>
  </si>
  <si>
    <t>Благоустройство</t>
  </si>
  <si>
    <t>Основное меропрятие " Благоустройство территории памятника"</t>
  </si>
  <si>
    <t>173 03</t>
  </si>
  <si>
    <t>173 03 44206</t>
  </si>
  <si>
    <t>170</t>
  </si>
  <si>
    <t>173</t>
  </si>
  <si>
    <t>17 3 03</t>
  </si>
  <si>
    <t>17 3 03 44206</t>
  </si>
  <si>
    <t>Основное мероприятие:"Текущий ремонт хокейного корта в с. Б-Игнатово"</t>
  </si>
  <si>
    <t>02 1 05 42240</t>
  </si>
  <si>
    <t xml:space="preserve">  Бюджетные кредиты из других бюджетов бюджетной системы Российской Федерации в валюте Российской Федерации</t>
  </si>
  <si>
    <t>Бюджетные кредиты из  других бюджетов бюджетной системы Российской Федерации</t>
  </si>
  <si>
    <t>Реализация мероприятий, связанных с обеспечением санитарно-эпидемиологической безопасности при подготовке к проведению общероссийского голосования по вопросу одобрения изменений в Конституцию Российской Федерации"</t>
  </si>
  <si>
    <t>Организация транспортного обслуживания населения по муниципальным маршрутам на территории Республики Мордовия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</si>
  <si>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 -правовых компаний)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</si>
  <si>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 правовых компаний)"</t>
  </si>
  <si>
    <t xml:space="preserve">субсидии  на создание (обустройство) мест (площадок) накопления (в том числе раздельного накопления) твердых коммунальных отходов и ретение контейнеров и/или бункеров для накопления твердых коммунальных отходов
</t>
  </si>
  <si>
    <t>89 1 0G76370</t>
  </si>
  <si>
    <t>89 1 0U76370</t>
  </si>
  <si>
    <t xml:space="preserve">софинансирование расходных обязательств  на создание (обустройство) мест (площадок) накопления (в том числе раздельного накопления) твердых коммунальных отходов и ретение контейнеров и/или бункеров для накопления твердых коммунальных отходов за счет средств местного бюджета
</t>
  </si>
  <si>
    <t>софинансирование расходных обязательств  на создание (обустройство) мест (площадок) накопления (в том числе раздельного накопления) твердых коммунальных отходов и ретение контейнеров и/или бункеров для накопления твердых коммунальных отходов за счет средств местного бюджета</t>
  </si>
  <si>
    <t>Осуществление государственных полномочий Российской Федерации по государственной регистрации актов гражданского состояния в части перевода книг государственной регистрации актов гражданского состояния (актовых книг) в электронную форму</t>
  </si>
  <si>
    <t>Субсидии некоммерческим организациям, не являющимся муниципальными (государственными) учреждениями, на реализацию проекта по обеспечению персонифицированного финансирования дополнительного образования</t>
  </si>
  <si>
    <t>Субсидии на софинансирование расходных обязательств по благоустройству территории</t>
  </si>
  <si>
    <t>Организация предоставления бесплатного питания обучающимся с ограниченными возможностями здоровья в муниципальных образовательных организациях, в том числе в случае обучения по медицинским показаниям на дому</t>
  </si>
  <si>
    <t>Организация бесплатного горячего питания обучающихся, получающих начальное общее образование в  муниципальных образовательных организациях</t>
  </si>
  <si>
    <t>140</t>
  </si>
  <si>
    <t>Муниципальная программа "Охрана окружающей среды и повышение экологической безопасности на 2020-2025 годы" Большеигнатовского муниципального района Республики Мордовия</t>
  </si>
  <si>
    <t>143</t>
  </si>
  <si>
    <t>Подпрограмма  "Создание (обустройство) мест (площадок) накопления (в том числе раздельного накопления) твердых коммунальных отходов "</t>
  </si>
  <si>
    <t>Создание (обустройство) мест (площадок) накопления (в том числе раздельного накопления) твердых коммунальных отходов и приобретение контейнеров и/или бункеров для накопления твердых коммунальных отходов</t>
  </si>
  <si>
    <t>14 3G276370</t>
  </si>
  <si>
    <t>Основное меропрятие " Благоустройство территории "</t>
  </si>
  <si>
    <t>14 0</t>
  </si>
  <si>
    <t>14 3</t>
  </si>
  <si>
    <t>02 1 02 L3040</t>
  </si>
  <si>
    <t xml:space="preserve">08 1 02 </t>
  </si>
  <si>
    <t>Основное мероприятие " Проведение мероприятий по оборудованию автоматическими пожарными извещателями многодетных семей и семей, находящихся в социально-опасном положении"</t>
  </si>
  <si>
    <t xml:space="preserve">08 1 02 61040 </t>
  </si>
  <si>
    <t>08 1 02</t>
  </si>
  <si>
    <t xml:space="preserve"> 08 1 02 61040</t>
  </si>
  <si>
    <t>13 0 01 42330</t>
  </si>
  <si>
    <t>Проектирование и строительство (реконструкция) автомобильных дорог местного значения и искусственных сооружений на них</t>
  </si>
  <si>
    <t xml:space="preserve"> Иные закупки товаров, работ и услуг для обеспечения государственных (муниципальных) нужд в рамках капитального ремонта</t>
  </si>
  <si>
    <t>021 02 53030</t>
  </si>
  <si>
    <t>02 1 02 53030</t>
  </si>
  <si>
    <t>611</t>
  </si>
  <si>
    <t>Источники внутреннего финансирования дефицита бюджета Большеигнатовского муниципального района Республики Мордовия на 2021 год  и на плановый период 2022 и 2023 годов</t>
  </si>
  <si>
    <t>2023 год</t>
  </si>
  <si>
    <t xml:space="preserve"> </t>
  </si>
  <si>
    <t>89 1 00 54690</t>
  </si>
  <si>
    <t>220</t>
  </si>
  <si>
    <t>Осуществление государственных полномочий Российской Федерации по подготовке и проведению Всероссийской переписи населения</t>
  </si>
  <si>
    <t>Осуществление государственных полномочий Российской Федерации по государственной регистрации актов гражданского состояния в части составления записей актов гражданского состояния и совершения иных юридических действий</t>
  </si>
  <si>
    <t>65 2 00 77020</t>
  </si>
  <si>
    <t>19 1 01 77030</t>
  </si>
  <si>
    <t>Реализация проектов комплексного развития сельских территорий</t>
  </si>
  <si>
    <t>Основное мероприятие  "Реализация проектов комплексного развития сельских территорий"</t>
  </si>
  <si>
    <t>Муниципальная программа "Развитие культуры и туризма Большеигнатовского муниципального района на 2014-2024 годы"</t>
  </si>
  <si>
    <t>Муниципальная программа "Социальная поддержка населения Большеигнатовского муниципального района на 2015-2024 годы"</t>
  </si>
  <si>
    <t>Муниципальная программа «Развитие муниципальной службы в Большеигнатовском муниципальном районе(2015-2024 годы)»</t>
  </si>
  <si>
    <t>Муниципальная программа «Развитие образования в Большеигнатовском муниципальном районе  Республики Мордовия на 2015-2025 годы"</t>
  </si>
  <si>
    <t>Муниципальная программа «Развитие физической культуры и спорта в Большеигнатовском муниципальном районе на 2016-2024 годы»</t>
  </si>
  <si>
    <t>Муниципальная программа Большеигнатовского муниципального района "Содействие занятости населения Большеигнатовского муниципального района на 2015-2023 годы"</t>
  </si>
  <si>
    <t>Муниципальная программа по социальной профилактике правонарушений на территории Большеигнатовского муниципального района на 2015 - 2023 годы"</t>
  </si>
  <si>
    <t>Муниципальная программа "Гармонизация межнациональных и межконфессиональных отношений в Большеигнатовском муниципальном районе на 2014-2024 годы"</t>
  </si>
  <si>
    <t>Муниципальная программа по социальной профилактике правонарушений на территории Большеигнатовского муниципального района Республики Мордовия на 2015-2023 годы"</t>
  </si>
  <si>
    <t>Муниципальная программа по укреплению охраны общественного порядка на территории Большеигнатовского муниципального района Республики Мордовия на период 2015-2023 годы"</t>
  </si>
  <si>
    <t>Муниципальная программа Большеигнатовского муниципального района Республики Мордовия "Комплексное развитие сельских территорий " на 2020-2025 годы</t>
  </si>
  <si>
    <t>Муниципальная программа "Развитие культуры и туризма  Большеигнатовского муниципального района на 2016-2024 годы</t>
  </si>
  <si>
    <t>Муниципальная  программа  "Жилище" на  2015-2023 годы по Большеигнатовскому муниципальному району Республики Мордовия</t>
  </si>
  <si>
    <t>Муниципальная программа "Содействие занятости населения Большеигнатовского муниципального района на 2015-2023 годы"</t>
  </si>
  <si>
    <t>Муниципальная программа Большеигнатовского муниципального района РМ " Развитие сельского хозяйства и регулирования рынков сельскохозяйственной продукции, сырья и продовольствия на 2013-2025 годы"</t>
  </si>
  <si>
    <t>Муниципальная программа "Развитие транспортной системы и дорожного хозяйства на 2016-2024 годы"</t>
  </si>
  <si>
    <t>Муниципальная  программа "Развитие и поддержка субъектов малого и среднего предпринимательства в Большеигнатовском муниципальном районе Республики Мордовия на 2015-2023 годы"</t>
  </si>
  <si>
    <t>Муниципальная программа Большеигнатовского муниципального района Республики Мордовия "Комплексное развитие сельских территорий " на 2020-2025 г</t>
  </si>
  <si>
    <t xml:space="preserve">Подпрограмма "Развитие образования  в Большеигнатовском муниципальном районе РМ  на 2015-2025 годы и прочие мероприятия в области образования" </t>
  </si>
  <si>
    <t>Муниципальная программа "Развитие культуры и туризма Большеигнатовского муниципального района на 2016-2024 годы"</t>
  </si>
  <si>
    <t>пустую строку удалить</t>
  </si>
  <si>
    <t>код ОМ совпадает, см.выше, уточнить 
Срок реализации до 2022 г., расходы - до 2023, уточнить</t>
  </si>
  <si>
    <t xml:space="preserve">код ОМ совпадает, см.выше, уточнить </t>
  </si>
  <si>
    <t>строки перенести после строки 
900 01 04 19 1 01</t>
  </si>
  <si>
    <t>строки перенести после строки 
19 1 01</t>
  </si>
  <si>
    <t>ПРЕМИИ НЕ МОГУТ БЫТЬ ПО МЕРОПРИЯТИЮ, ИХ В БЮДЖЕТУ НУЖНО ДЕТАЛИЗИРОВАТЬ</t>
  </si>
  <si>
    <t>СТРОКИ УДАЛИТЬ</t>
  </si>
  <si>
    <t>СТРОКУ УДАЛИТЬ</t>
  </si>
  <si>
    <t>Республики Мордовия на 2021 год и плановый период 2022 и 2023 годов"</t>
  </si>
  <si>
    <t>муниципального района   Республики Мордовия  на 2021  год  и на плановый период 2022 и 2023 годов</t>
  </si>
  <si>
    <t>Подпрограмма "Совершенствование и развитие взаимодействия между органами государственной власти и местного самоуправления в сфере обеспечения единства правового пространства"  на 2015 - 2023 годы"</t>
  </si>
  <si>
    <t>Осуществление государственных полномочий Российской Федерации по составлению (изменению) списков кандидатов в присяжные заседатели федеральных судов общей юрисдикции в Российской Федерации</t>
  </si>
  <si>
    <t>Основное мероприятие " Развитие транспортной системы и дорожного хозяйства на 2016-2024 годы"</t>
  </si>
  <si>
    <t>Подпрограмма «Обеспечение жильем молодых семей Большеигнатовского муниципального района на 2015-2023 годы»</t>
  </si>
  <si>
    <t>Подпрограмма «Обеспечение реализации муниципальной программы  «Развитие образования в Большеигнатовском муниципальном районе Республики Мордовия» на 2015 - 2025 годы и прочие мероприятия в области образования</t>
  </si>
  <si>
    <t>Финансовое управление администрации Большеигнатовского  муниципального района Республики Мордовия</t>
  </si>
  <si>
    <t>Подпрограмма «Обеспечение реализации муниципальной программы  «Развитие образования в Большеигнатовском муниципальном районе Республики Мордовия» на 2015 - 2025 годы и прочие мероприятия в области образования»</t>
  </si>
  <si>
    <t>Подпрограмма "Развитие системы дошкольного, общего и дополнительного образования детей в Большеигнатовском муниципальном районе РМ на 2015-2025 г."</t>
  </si>
  <si>
    <t>Распределение бюджетных ассигнований бюджета Большеигнатовского муниципального района по разделам,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 расходов бюджета Большеигнатовского муниципального района на 2021 год и на плановый период 2022 и 2023 годов</t>
  </si>
  <si>
    <t>Подпрограмма «Обеспечение реализации муниципальной  программы «Развитие образования в Большеигнатовском муниципальном районе на 2015 - 2025 годы" и прочие мероприятия в области образования</t>
  </si>
  <si>
    <t>02 1 06</t>
  </si>
  <si>
    <t>Распределение бюджетных ассигнований бюджета Большеигнатовского муниципального района по целевым статьям (государственным программам, муниципальным программам и непрограммным направлениям деятельности), группам (группам и подгруппам) видов расходов классификации расходов бюджетов, а также по разделам и подразделам классификации расходов бюджета Большеигнатовского муниципального района на 2021 год  и на плановый период 2022 и 2023 годов</t>
  </si>
  <si>
    <t>Финансовое управление Администрации Большеигнатовского муниципального района Республики Мордовия</t>
  </si>
  <si>
    <t>Управление по социальной работе Администрации Большеигнатовского муниципального района Республики Мордовия</t>
  </si>
  <si>
    <t>Основное мероприятие "Одаренные дети на 2015-2023 годы"</t>
  </si>
  <si>
    <t>Администрация Большеигнатовского муниципального района  Республики Мордовия</t>
  </si>
  <si>
    <t xml:space="preserve">Администрация Большеигнатовского муниципального района   Республики Мордовия </t>
  </si>
  <si>
    <t>Основное мероприятие " Развитие транспортной системы и дорожного хозяйства на 2016-2024 годы</t>
  </si>
  <si>
    <t>02 2  01</t>
  </si>
  <si>
    <t>02 2  01 42220</t>
  </si>
  <si>
    <t>02 2 01 42220</t>
  </si>
  <si>
    <t>Муниципальная программа Большеигнатовского муниципального района "Цифровая трансформация  Большеигнатовского муниципального района Республики Мордовия на 2021-2024 годы"</t>
  </si>
  <si>
    <t>Подпрограмма  "Информационная инфраструктура"</t>
  </si>
  <si>
    <t>18 1</t>
  </si>
  <si>
    <t xml:space="preserve">Основное мероприятие "Создание, развитие и эксплуатация структурированных кабельных сетей (локально вычислительных сетей) и телекоммуникационных сервисов в местах размещения органов местного самоуправления"  </t>
  </si>
  <si>
    <t>18 1 01 42070</t>
  </si>
  <si>
    <t>Подпрограмма  "Информационная безопасность"</t>
  </si>
  <si>
    <t>18 2</t>
  </si>
  <si>
    <t>18 2 01</t>
  </si>
  <si>
    <t>Основное мероприятие "Аттестация объектов информатизации на соответствие требованиям по защите информации"</t>
  </si>
  <si>
    <t>18 2 01 42070</t>
  </si>
  <si>
    <t>18 1 01</t>
  </si>
  <si>
    <t xml:space="preserve">                                                  Приложение  6</t>
  </si>
  <si>
    <t>Приложение10</t>
  </si>
  <si>
    <t>040</t>
  </si>
  <si>
    <t>042</t>
  </si>
  <si>
    <t>04 2 F367483</t>
  </si>
  <si>
    <t>04 2 F3</t>
  </si>
  <si>
    <t>04 2 F367484</t>
  </si>
  <si>
    <t>04 2 F36748S</t>
  </si>
  <si>
    <t>Мероприятия по переселению граждан из аварийного жилищного фонда за счет средств местного бюджета</t>
  </si>
  <si>
    <t>89 1 00 77230</t>
  </si>
  <si>
    <t>Осуществление государственных полномочий Республики Мордовия по установлению регулируемых тарифов на перевозки пассажиров и багажа автомобильным транспортом и городским наземным электрическим транспортом по муниципальным маршрутам регулярных перевозок в границах соответствующего муниципального образования</t>
  </si>
  <si>
    <t>Мероприятия в области  культуры ("Шумбрат Мордовия"Ремонт структурных подразделений Чукальского и Ст Селищенского дома досуга и творчества ))</t>
  </si>
  <si>
    <t>04 2</t>
  </si>
  <si>
    <t>05 1 А2</t>
  </si>
  <si>
    <t>Региональный проект "Творческие люди"</t>
  </si>
  <si>
    <t>05 1 А2 55195</t>
  </si>
  <si>
    <t xml:space="preserve">05 1 А2 </t>
  </si>
  <si>
    <t>22 2</t>
  </si>
  <si>
    <t>222 03</t>
  </si>
  <si>
    <t>22 2 03L3725</t>
  </si>
  <si>
    <t>Капитальные вложения в объекты государственной (муниципальной)собственности</t>
  </si>
  <si>
    <t>22 2 03</t>
  </si>
  <si>
    <t>Подпрограмма "Переселение граждан из аварийного жилищного фонда в Большеигнатовском муниципальном районе Республики Мордовия" на 2019-2023 гг.</t>
  </si>
  <si>
    <t>Региональный проект "Обеспечение устойчивого сокращения непригодного для проживания жилищного фонда"</t>
  </si>
  <si>
    <t>Капитальные вложения в объекты государственной (муниципальной) собственности</t>
  </si>
  <si>
    <t>Переселение граждан из аварийного жилищного фонда за счет средств, поступивших от Фонда содействия реформированию жилищно-коммунального хозяйства</t>
  </si>
  <si>
    <t>Переселение граждан из аварийного жилищного фонда за счет средств республиканского бюджета Республики Мордовия</t>
  </si>
  <si>
    <t>Переселение граждан из аварийного жилищного фонда за счет средств местного бюджета</t>
  </si>
  <si>
    <t>Подпрограмма "Создание и развитие инфраструктуры на сельских территориях"</t>
  </si>
  <si>
    <t>Основное мероприятие: Развитие транспортной инфраструктуры на сельских территориях</t>
  </si>
  <si>
    <t>Развитие транспортной инфраструктуры на сельских территориях</t>
  </si>
  <si>
    <t>22 2 04</t>
  </si>
  <si>
    <t>основное мероприятие: капитальный ремонт здания структурного подразделения дома культуры Андреевского сельского поселения МБУК "РДК"  Большеигнатовского муниципального района</t>
  </si>
  <si>
    <t>Обустройство объектами инженерной инфраструктуры и благоустройство площадок, расположенных на сельских территориях, под компактную жилищную застройку</t>
  </si>
  <si>
    <t>Другие вопросы в области жилищно-коммунального хозяйства</t>
  </si>
  <si>
    <t>22 2 05</t>
  </si>
  <si>
    <t>основное мероприятие: Строительство блочно -модульной котельной в с. Андреевка Большеигнатовского муниципального района</t>
  </si>
  <si>
    <t>Защита населения и территории от чрезвычайных ситуаций природного и техногенного характера, пожарная безопасность</t>
  </si>
  <si>
    <t>Обеспечение выплат ежемесячного денежного вознаграждения за классное руководство педагогическим работникам муниципальных образовательных организаций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</si>
  <si>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</si>
  <si>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r>
      <t>0</t>
    </r>
    <r>
      <rPr>
        <sz val="9"/>
        <rFont val="Times New Roman"/>
        <family val="1"/>
        <charset val="204"/>
      </rPr>
      <t>00 01 05 02 00 00 0000 600</t>
    </r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</si>
  <si>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</si>
  <si>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Получение бюджетных кредитов из  других бюджетов бюджетной системы Российской Федерации в валюте Российской Федерации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</si>
  <si>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</si>
  <si>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000 01 06 05 02 00 0000 600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</si>
  <si>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</si>
  <si>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000 01 06 05 02 05 0000 640</t>
  </si>
  <si>
    <t>000 01 06 05 02 05 0000 540</t>
  </si>
  <si>
    <t>Изменение остатков средств на счетах по учету средств бюджетов</t>
  </si>
  <si>
    <t>22 1 02 L5762</t>
  </si>
  <si>
    <t>Строительство жилья, предоставляемого по договору найма жилого помещения</t>
  </si>
  <si>
    <t>Глава Большеигнатовского муниципального района Республики Мордовия</t>
  </si>
  <si>
    <t>Резервный фонд администрации Большеигнатовского муниципального района Республики Мордовия</t>
  </si>
  <si>
    <t>22 2 04 L576F</t>
  </si>
  <si>
    <t>22 2 05 L576F</t>
  </si>
  <si>
    <t>Государственная поддержка лучших сельских учреждений культуры</t>
  </si>
  <si>
    <t>22 2 05L576F</t>
  </si>
  <si>
    <t>0</t>
  </si>
  <si>
    <t>Коммунальное хозяйство</t>
  </si>
  <si>
    <t>7613,0</t>
  </si>
  <si>
    <t>Мероприятия в области  культуры ("Шумбрат Мордовия"Ремонт структурных подразделений Чукальского и Ст Селищенского дома досуга и творчества, укрепление МТБ ))</t>
  </si>
  <si>
    <t>Мероприятия в области  культуры (Ремонт  с труктурных подразделений Чукальского и Ст Селищенского дома досуга и творчества, укрепление МТБ ))</t>
  </si>
  <si>
    <t>051 01 S6110</t>
  </si>
  <si>
    <t>Капитальный ремонт объектов культуры и укрепление материально-технической базы учреждений культуры</t>
  </si>
  <si>
    <t>100 08</t>
  </si>
  <si>
    <t xml:space="preserve">08 1 03 61040 </t>
  </si>
  <si>
    <t>Основное мероприятие: "Проведение мероприятий для обеспечения безопасности на водных объектах и ГТС"</t>
  </si>
  <si>
    <t>204,45</t>
  </si>
  <si>
    <t>Осуществление государственных полномочий Республики Мордовия по предоставлению стипендии студентам, обучающимся по очной форме обучения за счет бюджетных ассигнований федерального бюджета, республиканского бюджета Республики Мордовия по сельскохозяйственным профессиям, специальностям, направлениям подготовки и взявшим на себя обязательство трудоустроиться в сельскохозяйственные организации или организации системы государственной ветеринарной службы в течение месяца после получения диплома либо после завершения военной службы по призыву и отработать в них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</si>
  <si>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Осуществление государственных полномочий Республики Мордовия по предоставлению компенсационной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организаций либо после завершения военной службы по призыву на срок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</si>
  <si>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Осуществление государственных полномочий Республики Мордовия по предоставлению ежемесячной денежной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организаций либо после завершения военной службы по призыву на срок не менее 5 лет, установленной Указом Главы Республики Мордовия от 27 февраля 2015 года № 91-УГ "О дополнительных мерах по подготовке и закреплению молодых специалистов в сельскохозяйственном производстве"</t>
  </si>
  <si>
    <t>Осуществление государственных полномочий Республики Мордовия 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</t>
  </si>
  <si>
    <t>Осуществление государственных полномочий Республики Мордовия по обеспечению государственных гарантий реализации прав на получение общедоступного и бесплатного начального общего, основного общего, среднего общего образования в муниципальных общеобразовательных организациях, обеспечение дополнительного образования детей в муниципальных общеобразовательных организациях, включая расходы на оплату труда, приобретение учебников и учебных пособий, средств обучения, игр, игрушек (за исключением расходов на содержание зданий и оплату коммунальных услуг)</t>
  </si>
  <si>
    <t>перенос</t>
  </si>
  <si>
    <t>298</t>
  </si>
  <si>
    <t>2152,4</t>
  </si>
  <si>
    <t>4,7</t>
  </si>
  <si>
    <t>13 0 02 L390F</t>
  </si>
  <si>
    <t>514,3+9771,6</t>
  </si>
  <si>
    <t>Основное мероприятие "Капитальный ремонт  и ремонт автомобильной дороги по ул.Восточная, ул Луговая , Лесная, Щорса  в с.Большое Игнатово</t>
  </si>
  <si>
    <t>Капитальный ремонт и ремонт автомобильных дорог общего пользования местного значения</t>
  </si>
  <si>
    <t>кап ремрнт ул Лесная</t>
  </si>
  <si>
    <t>Ремонт автомобильных дорог ул.Щорса</t>
  </si>
  <si>
    <t>83,0</t>
  </si>
  <si>
    <t>996,9</t>
  </si>
  <si>
    <t>Cтимулирование применения специального налогового режима "Налог на профессиональный доход"</t>
  </si>
  <si>
    <t>89 1 00 78050</t>
  </si>
  <si>
    <t>02 1 02 42240</t>
  </si>
  <si>
    <t>Проведение выборов  Советом  депутатов Большеигнатовского муниципального района Республики Мордовия</t>
  </si>
  <si>
    <t>89 1 00 41130</t>
  </si>
  <si>
    <t>880</t>
  </si>
  <si>
    <t>Иные межбюджетные ассигнования</t>
  </si>
  <si>
    <t>Специальные расходы</t>
  </si>
  <si>
    <t>22 1 02 L5768</t>
  </si>
  <si>
    <t>04 3</t>
  </si>
  <si>
    <t>04 3 01 R0820</t>
  </si>
  <si>
    <t>Осуществление государственных полномочий Республики Мордовия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специализированного жилищного фонда</t>
  </si>
  <si>
    <t xml:space="preserve">Основное мероприятие  "Обеспечение жильем  детей- сирот, оставшихся без попечения родителей, лиц из числа детей-сирот и детей, оставшихся без попечения родителей, жилыми помещениями специализированного жилищного фонда" </t>
  </si>
  <si>
    <t>Подпрограмма «Обеспечение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специализированного жилищного фонда»</t>
  </si>
  <si>
    <t>04 3 00</t>
  </si>
  <si>
    <t xml:space="preserve">04 3 01 </t>
  </si>
  <si>
    <t>04 3 01 Z0820</t>
  </si>
  <si>
    <t>02 1 02 S6050</t>
  </si>
  <si>
    <t>04 3 01</t>
  </si>
  <si>
    <t xml:space="preserve">01 </t>
  </si>
  <si>
    <t>Укрепление материально-технической базы общеобразовательных организаций</t>
  </si>
  <si>
    <t>22 2 04 V576F</t>
  </si>
  <si>
    <t>13 0 02 42010</t>
  </si>
  <si>
    <t>1917,7</t>
  </si>
  <si>
    <t>99,8</t>
  </si>
  <si>
    <t>250077,2+3562,2</t>
  </si>
  <si>
    <t>255814,0+437,6</t>
  </si>
  <si>
    <t>437,6+1000</t>
  </si>
  <si>
    <t>от 02.11.2021 г  № 24</t>
  </si>
  <si>
    <t xml:space="preserve">от  02.11.2021 г № 24  </t>
  </si>
  <si>
    <t xml:space="preserve">от 02.11.2021 г № 24 </t>
  </si>
  <si>
    <t xml:space="preserve">                                                                                                                                      от 02.11.2021 года №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</si>
</sst>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&quot;р.&quot;_-;\-* #,##0.00&quot;р.&quot;_-;_-* &quot;-&quot;??&quot;р.&quot;_-;_-@_-"/>
    <numFmt numFmtId="165" formatCode="_(* #,##0.00_);_(* \(#,##0.00\);_(* &quot;-&quot;??_);_(@_)"/>
    <numFmt numFmtId="166" formatCode="#,##0.0_р_."/>
    <numFmt numFmtId="167" formatCode="#,##0.0"/>
    <numFmt numFmtId="168" formatCode="0.0"/>
    <numFmt numFmtId="169" formatCode="#,##0.00_р_."/>
  </numFmts>
  <fonts count="70" x14ac:knownFonts="1">
    <font>
      <sz val="10"/>
      <name val="Arial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color indexed="10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1"/>
      <name val="Arial"/>
      <family val="2"/>
      <charset val="204"/>
    </font>
    <font>
      <sz val="10"/>
      <name val="Arial Cyr"/>
      <charset val="204"/>
    </font>
    <font>
      <b/>
      <i/>
      <sz val="10"/>
      <name val="Times New Roman"/>
      <family val="1"/>
      <charset val="204"/>
    </font>
    <font>
      <b/>
      <i/>
      <sz val="10"/>
      <name val="Arial"/>
      <family val="2"/>
      <charset val="204"/>
    </font>
    <font>
      <sz val="9"/>
      <name val="Times New Roman"/>
      <family val="1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63"/>
      <name val="Arial"/>
      <family val="2"/>
    </font>
    <font>
      <sz val="12"/>
      <color indexed="10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color indexed="8"/>
      <name val="Arial"/>
      <family val="2"/>
      <charset val="204"/>
    </font>
    <font>
      <i/>
      <sz val="12"/>
      <name val="Times New Roman"/>
      <family val="1"/>
      <charset val="204"/>
    </font>
    <font>
      <b/>
      <sz val="12"/>
      <color indexed="8"/>
      <name val="Arial"/>
      <family val="2"/>
      <charset val="204"/>
    </font>
    <font>
      <i/>
      <sz val="12"/>
      <color indexed="14"/>
      <name val="Times New Roman"/>
      <family val="1"/>
      <charset val="204"/>
    </font>
    <font>
      <i/>
      <sz val="12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i/>
      <sz val="12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Arial"/>
      <family val="2"/>
      <charset val="204"/>
    </font>
    <font>
      <b/>
      <sz val="13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FF0000"/>
      <name val="Times New Roman"/>
      <family val="1"/>
      <charset val="204"/>
    </font>
    <font>
      <sz val="11"/>
      <color rgb="FFFF0000"/>
      <name val="Arial"/>
      <family val="2"/>
      <charset val="204"/>
    </font>
    <font>
      <b/>
      <sz val="12"/>
      <color indexed="14"/>
      <name val="Times New Roman"/>
      <family val="1"/>
      <charset val="204"/>
    </font>
    <font>
      <sz val="12"/>
      <color indexed="14"/>
      <name val="Times New Roman"/>
      <family val="1"/>
      <charset val="204"/>
    </font>
    <font>
      <i/>
      <sz val="12"/>
      <name val="Arial Cyr"/>
      <charset val="204"/>
    </font>
    <font>
      <b/>
      <sz val="12"/>
      <color indexed="10"/>
      <name val="Arial"/>
      <family val="2"/>
      <charset val="204"/>
    </font>
    <font>
      <b/>
      <i/>
      <sz val="12"/>
      <color indexed="10"/>
      <name val="Times New Roman"/>
      <family val="1"/>
      <charset val="204"/>
    </font>
    <font>
      <sz val="12"/>
      <color indexed="10"/>
      <name val="Arial"/>
      <family val="2"/>
      <charset val="204"/>
    </font>
    <font>
      <sz val="12"/>
      <color rgb="FFFF0000"/>
      <name val="Times New Roman"/>
      <family val="1"/>
      <charset val="204"/>
    </font>
    <font>
      <sz val="12"/>
      <color rgb="FFFF0000"/>
      <name val="Arial"/>
      <family val="2"/>
      <charset val="204"/>
    </font>
    <font>
      <i/>
      <sz val="12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0" fontId="31" fillId="0" borderId="0"/>
    <xf numFmtId="0" fontId="51" fillId="0" borderId="0"/>
    <xf numFmtId="0" fontId="19" fillId="0" borderId="0"/>
    <xf numFmtId="0" fontId="19" fillId="0" borderId="0"/>
    <xf numFmtId="0" fontId="9" fillId="0" borderId="0"/>
    <xf numFmtId="0" fontId="19" fillId="0" borderId="0"/>
    <xf numFmtId="0" fontId="30" fillId="0" borderId="0"/>
    <xf numFmtId="165" fontId="1" fillId="0" borderId="0" applyFont="0" applyFill="0" applyBorder="0" applyAlignment="0" applyProtection="0"/>
    <xf numFmtId="164" fontId="69" fillId="0" borderId="0">
      <alignment vertical="top" wrapText="1"/>
    </xf>
  </cellStyleXfs>
  <cellXfs count="1190">
    <xf numFmtId="0" fontId="0" fillId="0" borderId="0" xfId="0"/>
    <xf numFmtId="0" fontId="2" fillId="0" borderId="0" xfId="0" applyFont="1" applyAlignment="1">
      <alignment horizontal="justify" vertical="justify"/>
    </xf>
    <xf numFmtId="0" fontId="2" fillId="0" borderId="0" xfId="0" applyFont="1" applyFill="1" applyBorder="1"/>
    <xf numFmtId="0" fontId="2" fillId="0" borderId="0" xfId="0" applyFont="1" applyBorder="1"/>
    <xf numFmtId="0" fontId="2" fillId="0" borderId="0" xfId="0" applyFont="1"/>
    <xf numFmtId="0" fontId="3" fillId="0" borderId="0" xfId="0" applyFont="1" applyFill="1" applyAlignment="1">
      <alignment vertical="top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/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167" fontId="4" fillId="0" borderId="0" xfId="0" applyNumberFormat="1" applyFont="1" applyFill="1" applyBorder="1" applyAlignment="1">
      <alignment wrapText="1"/>
    </xf>
    <xf numFmtId="166" fontId="2" fillId="0" borderId="0" xfId="0" applyNumberFormat="1" applyFont="1" applyFill="1" applyBorder="1" applyAlignment="1">
      <alignment horizontal="justify" vertical="justify" wrapText="1"/>
    </xf>
    <xf numFmtId="0" fontId="3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center" wrapText="1"/>
    </xf>
    <xf numFmtId="168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right"/>
    </xf>
    <xf numFmtId="0" fontId="3" fillId="0" borderId="0" xfId="0" applyFont="1" applyFill="1" applyBorder="1"/>
    <xf numFmtId="166" fontId="12" fillId="0" borderId="1" xfId="0" applyNumberFormat="1" applyFont="1" applyBorder="1" applyAlignment="1">
      <alignment horizontal="center" wrapText="1"/>
    </xf>
    <xf numFmtId="166" fontId="12" fillId="0" borderId="1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left"/>
    </xf>
    <xf numFmtId="49" fontId="12" fillId="0" borderId="1" xfId="0" applyNumberFormat="1" applyFont="1" applyFill="1" applyBorder="1" applyAlignment="1">
      <alignment wrapText="1"/>
    </xf>
    <xf numFmtId="168" fontId="2" fillId="0" borderId="0" xfId="0" applyNumberFormat="1" applyFont="1" applyFill="1" applyBorder="1" applyAlignment="1">
      <alignment horizontal="right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6" fillId="0" borderId="0" xfId="0" applyNumberFormat="1" applyFont="1" applyFill="1" applyBorder="1" applyAlignment="1">
      <alignment wrapText="1"/>
    </xf>
    <xf numFmtId="168" fontId="2" fillId="2" borderId="0" xfId="0" applyNumberFormat="1" applyFont="1" applyFill="1" applyBorder="1" applyAlignment="1">
      <alignment horizontal="center" vertical="center" wrapText="1"/>
    </xf>
    <xf numFmtId="168" fontId="2" fillId="0" borderId="0" xfId="0" applyNumberFormat="1" applyFont="1" applyFill="1" applyBorder="1"/>
    <xf numFmtId="2" fontId="12" fillId="0" borderId="1" xfId="0" applyNumberFormat="1" applyFont="1" applyFill="1" applyBorder="1" applyAlignment="1">
      <alignment wrapText="1"/>
    </xf>
    <xf numFmtId="0" fontId="21" fillId="0" borderId="0" xfId="0" applyFont="1" applyBorder="1" applyAlignment="1">
      <alignment vertical="top" wrapText="1"/>
    </xf>
    <xf numFmtId="0" fontId="3" fillId="0" borderId="0" xfId="0" applyFont="1" applyFill="1" applyBorder="1" applyAlignment="1">
      <alignment horizontal="center"/>
    </xf>
    <xf numFmtId="2" fontId="12" fillId="0" borderId="0" xfId="0" applyNumberFormat="1" applyFont="1" applyFill="1" applyBorder="1" applyAlignment="1">
      <alignment wrapText="1"/>
    </xf>
    <xf numFmtId="166" fontId="13" fillId="0" borderId="0" xfId="0" applyNumberFormat="1" applyFont="1" applyFill="1" applyBorder="1" applyAlignment="1">
      <alignment horizontal="center" wrapText="1"/>
    </xf>
    <xf numFmtId="166" fontId="13" fillId="3" borderId="0" xfId="0" applyNumberFormat="1" applyFont="1" applyFill="1" applyBorder="1" applyAlignment="1">
      <alignment horizontal="center" wrapText="1"/>
    </xf>
    <xf numFmtId="167" fontId="14" fillId="0" borderId="0" xfId="0" applyNumberFormat="1" applyFont="1" applyFill="1" applyBorder="1" applyAlignment="1">
      <alignment horizontal="center" wrapText="1"/>
    </xf>
    <xf numFmtId="0" fontId="13" fillId="0" borderId="0" xfId="0" applyFont="1" applyFill="1" applyBorder="1" applyAlignment="1">
      <alignment horizontal="center" wrapText="1"/>
    </xf>
    <xf numFmtId="167" fontId="15" fillId="0" borderId="0" xfId="0" applyNumberFormat="1" applyFont="1" applyFill="1" applyBorder="1" applyAlignment="1">
      <alignment horizontal="center" wrapText="1"/>
    </xf>
    <xf numFmtId="166" fontId="12" fillId="0" borderId="0" xfId="0" applyNumberFormat="1" applyFont="1" applyFill="1" applyBorder="1" applyAlignment="1">
      <alignment horizontal="center" wrapText="1"/>
    </xf>
    <xf numFmtId="0" fontId="12" fillId="0" borderId="0" xfId="0" applyFont="1" applyFill="1" applyBorder="1" applyAlignment="1">
      <alignment horizontal="center" wrapText="1"/>
    </xf>
    <xf numFmtId="0" fontId="14" fillId="0" borderId="0" xfId="0" applyFont="1" applyFill="1" applyBorder="1" applyAlignment="1">
      <alignment horizontal="center" wrapText="1"/>
    </xf>
    <xf numFmtId="0" fontId="16" fillId="0" borderId="0" xfId="0" applyFont="1" applyFill="1" applyBorder="1" applyAlignment="1">
      <alignment horizontal="center" wrapText="1"/>
    </xf>
    <xf numFmtId="0" fontId="17" fillId="0" borderId="0" xfId="0" applyFont="1" applyFill="1" applyBorder="1" applyAlignment="1">
      <alignment horizontal="center" wrapText="1"/>
    </xf>
    <xf numFmtId="168" fontId="14" fillId="0" borderId="0" xfId="8" applyNumberFormat="1" applyFont="1" applyFill="1" applyBorder="1" applyAlignment="1">
      <alignment horizontal="center" wrapText="1"/>
    </xf>
    <xf numFmtId="166" fontId="18" fillId="0" borderId="0" xfId="0" applyNumberFormat="1" applyFont="1" applyFill="1" applyBorder="1" applyAlignment="1">
      <alignment horizontal="center" wrapText="1"/>
    </xf>
    <xf numFmtId="166" fontId="13" fillId="0" borderId="0" xfId="0" applyNumberFormat="1" applyFont="1" applyBorder="1" applyAlignment="1">
      <alignment horizontal="center" wrapText="1"/>
    </xf>
    <xf numFmtId="166" fontId="12" fillId="0" borderId="0" xfId="0" applyNumberFormat="1" applyFont="1" applyBorder="1" applyAlignment="1">
      <alignment horizontal="center" wrapText="1"/>
    </xf>
    <xf numFmtId="166" fontId="17" fillId="0" borderId="0" xfId="0" applyNumberFormat="1" applyFont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166" fontId="3" fillId="0" borderId="0" xfId="0" applyNumberFormat="1" applyFont="1" applyBorder="1" applyAlignment="1">
      <alignment horizontal="center" wrapText="1"/>
    </xf>
    <xf numFmtId="166" fontId="2" fillId="0" borderId="0" xfId="0" applyNumberFormat="1" applyFont="1" applyBorder="1" applyAlignment="1">
      <alignment horizontal="center" wrapText="1"/>
    </xf>
    <xf numFmtId="167" fontId="4" fillId="0" borderId="0" xfId="0" applyNumberFormat="1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168" fontId="13" fillId="0" borderId="0" xfId="0" applyNumberFormat="1" applyFont="1" applyFill="1" applyBorder="1" applyAlignment="1">
      <alignment horizontal="center" wrapText="1"/>
    </xf>
    <xf numFmtId="167" fontId="16" fillId="0" borderId="0" xfId="0" applyNumberFormat="1" applyFont="1" applyFill="1" applyBorder="1" applyAlignment="1">
      <alignment horizontal="center" wrapText="1"/>
    </xf>
    <xf numFmtId="167" fontId="20" fillId="0" borderId="0" xfId="0" applyNumberFormat="1" applyFont="1" applyFill="1" applyBorder="1" applyAlignment="1">
      <alignment horizontal="center" wrapText="1"/>
    </xf>
    <xf numFmtId="166" fontId="2" fillId="0" borderId="0" xfId="0" applyNumberFormat="1" applyFont="1" applyFill="1" applyBorder="1" applyAlignment="1">
      <alignment horizontal="center" wrapText="1"/>
    </xf>
    <xf numFmtId="0" fontId="13" fillId="0" borderId="0" xfId="0" applyFont="1" applyFill="1" applyBorder="1" applyAlignment="1">
      <alignment horizontal="center"/>
    </xf>
    <xf numFmtId="166" fontId="13" fillId="0" borderId="0" xfId="0" applyNumberFormat="1" applyFont="1" applyFill="1" applyBorder="1" applyAlignment="1">
      <alignment horizontal="center"/>
    </xf>
    <xf numFmtId="49" fontId="13" fillId="0" borderId="0" xfId="0" applyNumberFormat="1" applyFont="1" applyFill="1" applyBorder="1" applyAlignment="1">
      <alignment horizontal="center" wrapText="1"/>
    </xf>
    <xf numFmtId="168" fontId="12" fillId="0" borderId="0" xfId="0" applyNumberFormat="1" applyFont="1" applyFill="1" applyBorder="1" applyAlignment="1">
      <alignment horizontal="center" wrapText="1"/>
    </xf>
    <xf numFmtId="168" fontId="2" fillId="0" borderId="0" xfId="0" applyNumberFormat="1" applyFont="1" applyFill="1" applyBorder="1" applyAlignment="1">
      <alignment horizontal="center" wrapText="1"/>
    </xf>
    <xf numFmtId="0" fontId="3" fillId="0" borderId="0" xfId="0" applyFont="1" applyAlignment="1"/>
    <xf numFmtId="0" fontId="2" fillId="0" borderId="0" xfId="0" applyFont="1" applyAlignment="1">
      <alignment horizontal="left" vertical="justify"/>
    </xf>
    <xf numFmtId="0" fontId="27" fillId="0" borderId="0" xfId="3" applyFont="1" applyAlignment="1">
      <alignment horizontal="left"/>
    </xf>
    <xf numFmtId="0" fontId="2" fillId="4" borderId="0" xfId="0" applyFont="1" applyFill="1" applyAlignment="1">
      <alignment horizontal="right" wrapText="1"/>
    </xf>
    <xf numFmtId="0" fontId="28" fillId="0" borderId="0" xfId="3" applyFont="1" applyAlignment="1">
      <alignment horizontal="left"/>
    </xf>
    <xf numFmtId="49" fontId="22" fillId="0" borderId="1" xfId="4" applyNumberFormat="1" applyFont="1" applyBorder="1" applyAlignment="1">
      <alignment horizontal="center" vertical="top"/>
    </xf>
    <xf numFmtId="49" fontId="22" fillId="0" borderId="1" xfId="4" applyNumberFormat="1" applyFont="1" applyBorder="1" applyAlignment="1">
      <alignment horizontal="center"/>
    </xf>
    <xf numFmtId="49" fontId="26" fillId="0" borderId="1" xfId="4" applyNumberFormat="1" applyFont="1" applyBorder="1" applyAlignment="1">
      <alignment horizontal="center"/>
    </xf>
    <xf numFmtId="49" fontId="29" fillId="0" borderId="1" xfId="4" applyNumberFormat="1" applyFont="1" applyBorder="1" applyAlignment="1">
      <alignment horizontal="center" vertical="top"/>
    </xf>
    <xf numFmtId="49" fontId="29" fillId="0" borderId="1" xfId="4" applyNumberFormat="1" applyFont="1" applyBorder="1" applyAlignment="1">
      <alignment horizontal="center"/>
    </xf>
    <xf numFmtId="49" fontId="25" fillId="0" borderId="1" xfId="4" applyNumberFormat="1" applyFont="1" applyBorder="1" applyAlignment="1">
      <alignment horizontal="center"/>
    </xf>
    <xf numFmtId="0" fontId="29" fillId="0" borderId="1" xfId="4" applyFont="1" applyBorder="1" applyAlignment="1">
      <alignment vertical="top" wrapText="1"/>
    </xf>
    <xf numFmtId="167" fontId="25" fillId="0" borderId="1" xfId="4" applyNumberFormat="1" applyFont="1" applyBorder="1" applyAlignment="1">
      <alignment horizontal="center"/>
    </xf>
    <xf numFmtId="0" fontId="22" fillId="0" borderId="1" xfId="4" applyFont="1" applyBorder="1" applyAlignment="1">
      <alignment vertical="top" wrapText="1"/>
    </xf>
    <xf numFmtId="0" fontId="29" fillId="0" borderId="1" xfId="4" applyFont="1" applyBorder="1" applyAlignment="1">
      <alignment horizontal="justify" vertical="top" wrapText="1"/>
    </xf>
    <xf numFmtId="0" fontId="22" fillId="0" borderId="1" xfId="4" applyFont="1" applyBorder="1" applyAlignment="1">
      <alignment horizontal="left" vertical="top" wrapText="1"/>
    </xf>
    <xf numFmtId="4" fontId="22" fillId="0" borderId="1" xfId="4" applyNumberFormat="1" applyFont="1" applyBorder="1" applyAlignment="1">
      <alignment horizontal="left" vertical="top" wrapText="1"/>
    </xf>
    <xf numFmtId="0" fontId="3" fillId="0" borderId="0" xfId="0" applyFont="1" applyAlignment="1">
      <alignment wrapText="1"/>
    </xf>
    <xf numFmtId="0" fontId="12" fillId="0" borderId="0" xfId="0" applyFont="1" applyFill="1" applyAlignment="1">
      <alignment vertical="top" wrapText="1"/>
    </xf>
    <xf numFmtId="4" fontId="25" fillId="0" borderId="1" xfId="4" applyNumberFormat="1" applyFont="1" applyBorder="1" applyAlignment="1">
      <alignment horizontal="center" wrapText="1"/>
    </xf>
    <xf numFmtId="4" fontId="25" fillId="0" borderId="1" xfId="4" applyNumberFormat="1" applyFont="1" applyBorder="1" applyAlignment="1">
      <alignment horizontal="center" vertical="top" wrapText="1"/>
    </xf>
    <xf numFmtId="0" fontId="22" fillId="0" borderId="2" xfId="4" applyFont="1" applyBorder="1" applyAlignment="1">
      <alignment vertical="top" wrapText="1"/>
    </xf>
    <xf numFmtId="0" fontId="3" fillId="0" borderId="1" xfId="4" applyFont="1" applyBorder="1" applyAlignment="1">
      <alignment vertical="top" wrapText="1"/>
    </xf>
    <xf numFmtId="168" fontId="25" fillId="0" borderId="3" xfId="4" applyNumberFormat="1" applyFont="1" applyBorder="1" applyAlignment="1">
      <alignment horizontal="center" vertical="center" wrapText="1"/>
    </xf>
    <xf numFmtId="4" fontId="29" fillId="0" borderId="1" xfId="4" applyNumberFormat="1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12" fillId="0" borderId="0" xfId="0" applyFont="1" applyFill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vertical="justify"/>
    </xf>
    <xf numFmtId="168" fontId="12" fillId="0" borderId="1" xfId="0" applyNumberFormat="1" applyFont="1" applyFill="1" applyBorder="1" applyAlignment="1">
      <alignment horizontal="center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/>
    <xf numFmtId="168" fontId="26" fillId="6" borderId="1" xfId="0" applyNumberFormat="1" applyFont="1" applyFill="1" applyBorder="1" applyAlignment="1">
      <alignment horizontal="center" wrapText="1"/>
    </xf>
    <xf numFmtId="49" fontId="24" fillId="6" borderId="1" xfId="0" applyNumberFormat="1" applyFont="1" applyFill="1" applyBorder="1" applyAlignment="1">
      <alignment horizontal="center" wrapText="1"/>
    </xf>
    <xf numFmtId="167" fontId="36" fillId="6" borderId="1" xfId="0" applyNumberFormat="1" applyFont="1" applyFill="1" applyBorder="1" applyAlignment="1">
      <alignment horizontal="center" wrapText="1"/>
    </xf>
    <xf numFmtId="0" fontId="13" fillId="6" borderId="1" xfId="0" applyFont="1" applyFill="1" applyBorder="1" applyAlignment="1">
      <alignment horizontal="justify" vertical="top" wrapText="1"/>
    </xf>
    <xf numFmtId="0" fontId="40" fillId="6" borderId="1" xfId="0" applyFont="1" applyFill="1" applyBorder="1" applyAlignment="1">
      <alignment wrapText="1"/>
    </xf>
    <xf numFmtId="167" fontId="11" fillId="0" borderId="0" xfId="0" applyNumberFormat="1" applyFont="1" applyFill="1" applyBorder="1" applyAlignment="1">
      <alignment horizontal="center" wrapText="1"/>
    </xf>
    <xf numFmtId="167" fontId="2" fillId="0" borderId="0" xfId="0" applyNumberFormat="1" applyFont="1" applyFill="1" applyBorder="1" applyAlignment="1">
      <alignment horizontal="center" vertical="center" wrapText="1"/>
    </xf>
    <xf numFmtId="0" fontId="2" fillId="6" borderId="0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>
      <alignment wrapText="1"/>
    </xf>
    <xf numFmtId="166" fontId="26" fillId="6" borderId="1" xfId="0" applyNumberFormat="1" applyFont="1" applyFill="1" applyBorder="1" applyAlignment="1">
      <alignment horizontal="center" wrapText="1"/>
    </xf>
    <xf numFmtId="166" fontId="25" fillId="6" borderId="1" xfId="0" applyNumberFormat="1" applyFont="1" applyFill="1" applyBorder="1" applyAlignment="1">
      <alignment horizontal="center" wrapText="1"/>
    </xf>
    <xf numFmtId="167" fontId="25" fillId="0" borderId="1" xfId="4" applyNumberFormat="1" applyFont="1" applyBorder="1" applyAlignment="1">
      <alignment horizontal="center" wrapText="1"/>
    </xf>
    <xf numFmtId="0" fontId="26" fillId="6" borderId="0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>
      <alignment horizontal="justify" vertical="justify" wrapText="1"/>
    </xf>
    <xf numFmtId="0" fontId="26" fillId="6" borderId="0" xfId="0" applyFont="1" applyFill="1" applyBorder="1"/>
    <xf numFmtId="0" fontId="26" fillId="6" borderId="1" xfId="0" applyFont="1" applyFill="1" applyBorder="1" applyAlignment="1">
      <alignment horizontal="left" vertical="justify" wrapText="1"/>
    </xf>
    <xf numFmtId="49" fontId="26" fillId="6" borderId="1" xfId="0" applyNumberFormat="1" applyFont="1" applyFill="1" applyBorder="1" applyAlignment="1">
      <alignment horizontal="center" wrapText="1"/>
    </xf>
    <xf numFmtId="168" fontId="24" fillId="6" borderId="1" xfId="0" applyNumberFormat="1" applyFont="1" applyFill="1" applyBorder="1" applyAlignment="1">
      <alignment horizontal="center" wrapText="1"/>
    </xf>
    <xf numFmtId="166" fontId="26" fillId="6" borderId="0" xfId="0" applyNumberFormat="1" applyFont="1" applyFill="1" applyBorder="1" applyAlignment="1">
      <alignment horizontal="center" wrapText="1"/>
    </xf>
    <xf numFmtId="167" fontId="36" fillId="6" borderId="0" xfId="0" applyNumberFormat="1" applyFont="1" applyFill="1" applyBorder="1" applyAlignment="1">
      <alignment horizontal="center" wrapText="1"/>
    </xf>
    <xf numFmtId="168" fontId="26" fillId="6" borderId="2" xfId="0" applyNumberFormat="1" applyFont="1" applyFill="1" applyBorder="1" applyAlignment="1">
      <alignment horizontal="center" wrapText="1"/>
    </xf>
    <xf numFmtId="0" fontId="26" fillId="6" borderId="2" xfId="0" applyFont="1" applyFill="1" applyBorder="1" applyAlignment="1">
      <alignment horizontal="center" wrapText="1"/>
    </xf>
    <xf numFmtId="168" fontId="24" fillId="6" borderId="4" xfId="0" applyNumberFormat="1" applyFont="1" applyFill="1" applyBorder="1" applyAlignment="1">
      <alignment horizontal="center" wrapText="1"/>
    </xf>
    <xf numFmtId="49" fontId="8" fillId="6" borderId="1" xfId="0" applyNumberFormat="1" applyFont="1" applyFill="1" applyBorder="1" applyAlignment="1">
      <alignment vertical="top" wrapText="1"/>
    </xf>
    <xf numFmtId="0" fontId="26" fillId="6" borderId="0" xfId="0" applyFont="1" applyFill="1" applyBorder="1" applyAlignment="1">
      <alignment wrapText="1"/>
    </xf>
    <xf numFmtId="49" fontId="24" fillId="6" borderId="0" xfId="0" applyNumberFormat="1" applyFont="1" applyFill="1" applyBorder="1" applyAlignment="1">
      <alignment horizontal="center" wrapText="1"/>
    </xf>
    <xf numFmtId="168" fontId="24" fillId="6" borderId="0" xfId="0" applyNumberFormat="1" applyFont="1" applyFill="1" applyBorder="1" applyAlignment="1">
      <alignment horizontal="left"/>
    </xf>
    <xf numFmtId="49" fontId="26" fillId="6" borderId="1" xfId="0" applyNumberFormat="1" applyFont="1" applyFill="1" applyBorder="1" applyAlignment="1">
      <alignment vertical="top" wrapText="1"/>
    </xf>
    <xf numFmtId="168" fontId="24" fillId="6" borderId="1" xfId="0" applyNumberFormat="1" applyFont="1" applyFill="1" applyBorder="1" applyAlignment="1">
      <alignment horizontal="center"/>
    </xf>
    <xf numFmtId="49" fontId="5" fillId="6" borderId="1" xfId="0" applyNumberFormat="1" applyFont="1" applyFill="1" applyBorder="1" applyAlignment="1">
      <alignment vertical="top" wrapText="1"/>
    </xf>
    <xf numFmtId="49" fontId="23" fillId="6" borderId="1" xfId="0" applyNumberFormat="1" applyFont="1" applyFill="1" applyBorder="1" applyAlignment="1">
      <alignment horizontal="center" wrapText="1"/>
    </xf>
    <xf numFmtId="0" fontId="26" fillId="6" borderId="1" xfId="0" applyFont="1" applyFill="1" applyBorder="1" applyAlignment="1">
      <alignment horizontal="center"/>
    </xf>
    <xf numFmtId="0" fontId="7" fillId="0" borderId="0" xfId="0" applyFont="1"/>
    <xf numFmtId="0" fontId="46" fillId="0" borderId="0" xfId="0" applyFont="1"/>
    <xf numFmtId="0" fontId="45" fillId="6" borderId="0" xfId="0" applyFont="1" applyFill="1" applyBorder="1"/>
    <xf numFmtId="49" fontId="24" fillId="6" borderId="1" xfId="0" applyNumberFormat="1" applyFont="1" applyFill="1" applyBorder="1" applyAlignment="1">
      <alignment horizontal="center"/>
    </xf>
    <xf numFmtId="0" fontId="26" fillId="6" borderId="0" xfId="0" applyFont="1" applyFill="1" applyBorder="1" applyAlignment="1">
      <alignment horizontal="center" wrapText="1"/>
    </xf>
    <xf numFmtId="0" fontId="26" fillId="6" borderId="1" xfId="0" applyFont="1" applyFill="1" applyBorder="1" applyAlignment="1">
      <alignment horizontal="center" wrapText="1"/>
    </xf>
    <xf numFmtId="0" fontId="26" fillId="6" borderId="1" xfId="0" applyFont="1" applyFill="1" applyBorder="1" applyAlignment="1">
      <alignment horizontal="center" vertical="center" wrapText="1"/>
    </xf>
    <xf numFmtId="2" fontId="26" fillId="6" borderId="1" xfId="0" applyNumberFormat="1" applyFont="1" applyFill="1" applyBorder="1" applyAlignment="1">
      <alignment horizontal="center" wrapText="1"/>
    </xf>
    <xf numFmtId="168" fontId="26" fillId="6" borderId="1" xfId="0" applyNumberFormat="1" applyFont="1" applyFill="1" applyBorder="1" applyAlignment="1">
      <alignment horizontal="center"/>
    </xf>
    <xf numFmtId="168" fontId="26" fillId="6" borderId="1" xfId="0" applyNumberFormat="1" applyFont="1" applyFill="1" applyBorder="1" applyAlignment="1">
      <alignment horizontal="center" vertical="center" wrapText="1"/>
    </xf>
    <xf numFmtId="168" fontId="36" fillId="6" borderId="0" xfId="0" applyNumberFormat="1" applyFont="1" applyFill="1" applyBorder="1" applyAlignment="1">
      <alignment horizontal="center" wrapText="1"/>
    </xf>
    <xf numFmtId="0" fontId="24" fillId="6" borderId="1" xfId="0" applyFont="1" applyFill="1" applyBorder="1" applyAlignment="1">
      <alignment horizontal="center" wrapText="1"/>
    </xf>
    <xf numFmtId="0" fontId="25" fillId="6" borderId="0" xfId="0" applyFont="1" applyFill="1" applyBorder="1" applyAlignment="1">
      <alignment horizontal="center" vertical="top" wrapText="1"/>
    </xf>
    <xf numFmtId="0" fontId="26" fillId="6" borderId="4" xfId="0" applyFont="1" applyFill="1" applyBorder="1" applyAlignment="1">
      <alignment horizontal="center" wrapText="1"/>
    </xf>
    <xf numFmtId="0" fontId="40" fillId="6" borderId="0" xfId="0" applyFont="1" applyFill="1" applyAlignment="1">
      <alignment wrapText="1"/>
    </xf>
    <xf numFmtId="0" fontId="25" fillId="6" borderId="0" xfId="0" applyFont="1" applyFill="1" applyAlignment="1"/>
    <xf numFmtId="0" fontId="25" fillId="6" borderId="1" xfId="0" applyFont="1" applyFill="1" applyBorder="1" applyAlignment="1">
      <alignment horizontal="center" vertical="top" wrapText="1"/>
    </xf>
    <xf numFmtId="168" fontId="23" fillId="6" borderId="1" xfId="0" applyNumberFormat="1" applyFont="1" applyFill="1" applyBorder="1" applyAlignment="1">
      <alignment horizontal="center" wrapText="1"/>
    </xf>
    <xf numFmtId="168" fontId="24" fillId="6" borderId="2" xfId="0" applyNumberFormat="1" applyFont="1" applyFill="1" applyBorder="1" applyAlignment="1">
      <alignment horizontal="center" wrapText="1"/>
    </xf>
    <xf numFmtId="168" fontId="26" fillId="6" borderId="4" xfId="0" applyNumberFormat="1" applyFont="1" applyFill="1" applyBorder="1" applyAlignment="1">
      <alignment horizontal="center" wrapText="1"/>
    </xf>
    <xf numFmtId="168" fontId="24" fillId="6" borderId="0" xfId="0" applyNumberFormat="1" applyFont="1" applyFill="1" applyBorder="1" applyAlignment="1">
      <alignment horizontal="center" wrapText="1"/>
    </xf>
    <xf numFmtId="0" fontId="24" fillId="6" borderId="0" xfId="0" applyFont="1" applyFill="1"/>
    <xf numFmtId="0" fontId="25" fillId="6" borderId="0" xfId="0" applyFont="1" applyFill="1" applyAlignment="1">
      <alignment wrapText="1"/>
    </xf>
    <xf numFmtId="168" fontId="25" fillId="6" borderId="1" xfId="0" applyNumberFormat="1" applyFont="1" applyFill="1" applyBorder="1" applyAlignment="1">
      <alignment horizontal="center"/>
    </xf>
    <xf numFmtId="168" fontId="23" fillId="6" borderId="1" xfId="0" applyNumberFormat="1" applyFont="1" applyFill="1" applyBorder="1" applyAlignment="1">
      <alignment horizontal="center"/>
    </xf>
    <xf numFmtId="0" fontId="22" fillId="6" borderId="1" xfId="4" applyFont="1" applyFill="1" applyBorder="1" applyAlignment="1">
      <alignment vertical="top" wrapText="1"/>
    </xf>
    <xf numFmtId="0" fontId="24" fillId="6" borderId="1" xfId="0" applyFont="1" applyFill="1" applyBorder="1" applyAlignment="1">
      <alignment horizontal="center"/>
    </xf>
    <xf numFmtId="167" fontId="26" fillId="6" borderId="1" xfId="0" applyNumberFormat="1" applyFont="1" applyFill="1" applyBorder="1" applyAlignment="1">
      <alignment horizontal="center" wrapText="1"/>
    </xf>
    <xf numFmtId="0" fontId="36" fillId="6" borderId="1" xfId="0" applyFont="1" applyFill="1" applyBorder="1" applyAlignment="1">
      <alignment horizontal="center" wrapText="1"/>
    </xf>
    <xf numFmtId="0" fontId="25" fillId="6" borderId="0" xfId="0" applyFont="1" applyFill="1" applyAlignment="1">
      <alignment horizontal="right"/>
    </xf>
    <xf numFmtId="0" fontId="25" fillId="6" borderId="0" xfId="0" applyFont="1" applyFill="1" applyBorder="1"/>
    <xf numFmtId="167" fontId="38" fillId="6" borderId="4" xfId="0" applyNumberFormat="1" applyFont="1" applyFill="1" applyBorder="1" applyAlignment="1">
      <alignment horizontal="center" wrapText="1"/>
    </xf>
    <xf numFmtId="168" fontId="25" fillId="6" borderId="1" xfId="0" applyNumberFormat="1" applyFont="1" applyFill="1" applyBorder="1" applyAlignment="1">
      <alignment horizontal="center" wrapText="1"/>
    </xf>
    <xf numFmtId="0" fontId="39" fillId="6" borderId="0" xfId="0" applyFont="1" applyFill="1" applyBorder="1" applyAlignment="1">
      <alignment horizontal="center" wrapText="1"/>
    </xf>
    <xf numFmtId="0" fontId="36" fillId="6" borderId="0" xfId="0" applyFont="1" applyFill="1" applyBorder="1" applyAlignment="1">
      <alignment horizontal="center" wrapText="1"/>
    </xf>
    <xf numFmtId="166" fontId="25" fillId="6" borderId="0" xfId="0" applyNumberFormat="1" applyFont="1" applyFill="1" applyBorder="1" applyAlignment="1">
      <alignment horizontal="center" wrapText="1"/>
    </xf>
    <xf numFmtId="0" fontId="26" fillId="6" borderId="4" xfId="0" applyFont="1" applyFill="1" applyBorder="1" applyAlignment="1">
      <alignment horizontal="center"/>
    </xf>
    <xf numFmtId="2" fontId="26" fillId="6" borderId="2" xfId="0" applyNumberFormat="1" applyFont="1" applyFill="1" applyBorder="1" applyAlignment="1">
      <alignment horizontal="center"/>
    </xf>
    <xf numFmtId="2" fontId="26" fillId="6" borderId="1" xfId="0" applyNumberFormat="1" applyFont="1" applyFill="1" applyBorder="1" applyAlignment="1">
      <alignment horizontal="center"/>
    </xf>
    <xf numFmtId="2" fontId="26" fillId="6" borderId="0" xfId="0" applyNumberFormat="1" applyFont="1" applyFill="1" applyBorder="1" applyAlignment="1">
      <alignment horizontal="center"/>
    </xf>
    <xf numFmtId="167" fontId="34" fillId="6" borderId="0" xfId="0" applyNumberFormat="1" applyFont="1" applyFill="1" applyBorder="1" applyAlignment="1">
      <alignment horizontal="center" wrapText="1"/>
    </xf>
    <xf numFmtId="166" fontId="26" fillId="6" borderId="0" xfId="0" applyNumberFormat="1" applyFont="1" applyFill="1" applyBorder="1" applyAlignment="1">
      <alignment horizontal="center"/>
    </xf>
    <xf numFmtId="168" fontId="26" fillId="6" borderId="0" xfId="0" applyNumberFormat="1" applyFont="1" applyFill="1" applyBorder="1" applyAlignment="1">
      <alignment horizontal="center" wrapText="1"/>
    </xf>
    <xf numFmtId="0" fontId="26" fillId="6" borderId="0" xfId="0" applyFont="1" applyFill="1"/>
    <xf numFmtId="0" fontId="25" fillId="6" borderId="0" xfId="0" applyFont="1" applyFill="1" applyAlignment="1">
      <alignment horizontal="center" wrapText="1"/>
    </xf>
    <xf numFmtId="0" fontId="26" fillId="6" borderId="4" xfId="0" applyFont="1" applyFill="1" applyBorder="1" applyAlignment="1">
      <alignment wrapText="1"/>
    </xf>
    <xf numFmtId="168" fontId="26" fillId="6" borderId="0" xfId="0" applyNumberFormat="1" applyFont="1" applyFill="1" applyBorder="1" applyAlignment="1">
      <alignment horizontal="center" vertical="center" wrapText="1"/>
    </xf>
    <xf numFmtId="0" fontId="26" fillId="6" borderId="1" xfId="0" applyFont="1" applyFill="1" applyBorder="1" applyAlignment="1">
      <alignment vertical="center" wrapText="1"/>
    </xf>
    <xf numFmtId="0" fontId="25" fillId="6" borderId="0" xfId="0" applyFont="1" applyFill="1" applyBorder="1" applyAlignment="1">
      <alignment horizontal="left" vertical="center" wrapText="1"/>
    </xf>
    <xf numFmtId="0" fontId="26" fillId="6" borderId="1" xfId="0" applyFont="1" applyFill="1" applyBorder="1" applyAlignment="1">
      <alignment vertical="top" wrapText="1"/>
    </xf>
    <xf numFmtId="0" fontId="13" fillId="6" borderId="1" xfId="0" applyFont="1" applyFill="1" applyBorder="1" applyAlignment="1">
      <alignment vertical="top" wrapText="1"/>
    </xf>
    <xf numFmtId="49" fontId="24" fillId="6" borderId="4" xfId="0" applyNumberFormat="1" applyFont="1" applyFill="1" applyBorder="1" applyAlignment="1">
      <alignment horizontal="center" wrapText="1"/>
    </xf>
    <xf numFmtId="0" fontId="44" fillId="6" borderId="0" xfId="0" applyFont="1" applyFill="1" applyBorder="1" applyAlignment="1">
      <alignment horizontal="left" vertical="center" wrapText="1"/>
    </xf>
    <xf numFmtId="0" fontId="24" fillId="6" borderId="2" xfId="0" applyFont="1" applyFill="1" applyBorder="1" applyAlignment="1">
      <alignment horizontal="center" wrapText="1"/>
    </xf>
    <xf numFmtId="0" fontId="24" fillId="6" borderId="0" xfId="0" applyFont="1" applyFill="1" applyBorder="1" applyAlignment="1">
      <alignment horizontal="center" wrapText="1"/>
    </xf>
    <xf numFmtId="49" fontId="24" fillId="6" borderId="3" xfId="0" applyNumberFormat="1" applyFont="1" applyFill="1" applyBorder="1" applyAlignment="1">
      <alignment horizontal="center" wrapText="1"/>
    </xf>
    <xf numFmtId="0" fontId="25" fillId="6" borderId="0" xfId="0" applyFont="1" applyFill="1" applyAlignment="1">
      <alignment horizontal="left" vertical="center" wrapText="1"/>
    </xf>
    <xf numFmtId="49" fontId="35" fillId="6" borderId="1" xfId="0" applyNumberFormat="1" applyFont="1" applyFill="1" applyBorder="1" applyAlignment="1">
      <alignment horizontal="center"/>
    </xf>
    <xf numFmtId="0" fontId="25" fillId="6" borderId="1" xfId="0" applyFont="1" applyFill="1" applyBorder="1" applyAlignment="1">
      <alignment wrapText="1"/>
    </xf>
    <xf numFmtId="166" fontId="25" fillId="6" borderId="0" xfId="0" applyNumberFormat="1" applyFont="1" applyFill="1" applyBorder="1" applyAlignment="1">
      <alignment horizontal="left" vertical="center" wrapText="1"/>
    </xf>
    <xf numFmtId="0" fontId="26" fillId="6" borderId="1" xfId="0" applyFont="1" applyFill="1" applyBorder="1" applyAlignment="1">
      <alignment horizontal="left" vertical="top" wrapText="1"/>
    </xf>
    <xf numFmtId="0" fontId="32" fillId="6" borderId="0" xfId="0" applyFont="1" applyFill="1" applyBorder="1" applyAlignment="1">
      <alignment horizontal="center" vertical="center" wrapText="1"/>
    </xf>
    <xf numFmtId="0" fontId="42" fillId="6" borderId="1" xfId="0" applyFont="1" applyFill="1" applyBorder="1" applyAlignment="1">
      <alignment wrapText="1"/>
    </xf>
    <xf numFmtId="168" fontId="23" fillId="6" borderId="4" xfId="0" applyNumberFormat="1" applyFont="1" applyFill="1" applyBorder="1" applyAlignment="1">
      <alignment horizontal="left"/>
    </xf>
    <xf numFmtId="168" fontId="23" fillId="6" borderId="6" xfId="0" applyNumberFormat="1" applyFont="1" applyFill="1" applyBorder="1" applyAlignment="1">
      <alignment horizontal="left"/>
    </xf>
    <xf numFmtId="168" fontId="23" fillId="6" borderId="3" xfId="0" applyNumberFormat="1" applyFont="1" applyFill="1" applyBorder="1" applyAlignment="1">
      <alignment horizontal="left"/>
    </xf>
    <xf numFmtId="0" fontId="24" fillId="6" borderId="3" xfId="0" applyNumberFormat="1" applyFont="1" applyFill="1" applyBorder="1" applyAlignment="1">
      <alignment horizontal="center"/>
    </xf>
    <xf numFmtId="0" fontId="45" fillId="6" borderId="3" xfId="0" applyNumberFormat="1" applyFont="1" applyFill="1" applyBorder="1" applyAlignment="1">
      <alignment horizontal="center" wrapText="1"/>
    </xf>
    <xf numFmtId="0" fontId="24" fillId="6" borderId="3" xfId="0" applyNumberFormat="1" applyFont="1" applyFill="1" applyBorder="1" applyAlignment="1">
      <alignment horizontal="center" wrapText="1"/>
    </xf>
    <xf numFmtId="0" fontId="26" fillId="6" borderId="3" xfId="0" applyNumberFormat="1" applyFont="1" applyFill="1" applyBorder="1" applyAlignment="1">
      <alignment horizontal="center" wrapText="1"/>
    </xf>
    <xf numFmtId="0" fontId="13" fillId="6" borderId="1" xfId="0" applyFont="1" applyFill="1" applyBorder="1"/>
    <xf numFmtId="0" fontId="25" fillId="6" borderId="7" xfId="0" applyFont="1" applyFill="1" applyBorder="1" applyAlignment="1">
      <alignment horizontal="left" vertical="center" wrapText="1"/>
    </xf>
    <xf numFmtId="0" fontId="35" fillId="6" borderId="3" xfId="0" applyNumberFormat="1" applyFont="1" applyFill="1" applyBorder="1" applyAlignment="1">
      <alignment horizontal="center"/>
    </xf>
    <xf numFmtId="0" fontId="13" fillId="6" borderId="1" xfId="0" applyFont="1" applyFill="1" applyBorder="1" applyAlignment="1">
      <alignment horizontal="left" vertical="top" wrapText="1"/>
    </xf>
    <xf numFmtId="0" fontId="43" fillId="6" borderId="1" xfId="0" applyFont="1" applyFill="1" applyBorder="1" applyAlignment="1">
      <alignment wrapText="1"/>
    </xf>
    <xf numFmtId="0" fontId="13" fillId="6" borderId="1" xfId="0" applyFont="1" applyFill="1" applyBorder="1" applyAlignment="1">
      <alignment horizontal="left" vertical="justify" wrapText="1"/>
    </xf>
    <xf numFmtId="49" fontId="43" fillId="6" borderId="1" xfId="0" applyNumberFormat="1" applyFont="1" applyFill="1" applyBorder="1" applyAlignment="1">
      <alignment wrapText="1"/>
    </xf>
    <xf numFmtId="0" fontId="13" fillId="6" borderId="1" xfId="0" applyFont="1" applyFill="1" applyBorder="1" applyAlignment="1">
      <alignment wrapText="1"/>
    </xf>
    <xf numFmtId="0" fontId="26" fillId="6" borderId="1" xfId="0" applyFont="1" applyFill="1" applyBorder="1" applyAlignment="1">
      <alignment horizontal="center" vertical="center"/>
    </xf>
    <xf numFmtId="0" fontId="26" fillId="6" borderId="4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>
      <alignment horizontal="justify" vertical="top" wrapText="1"/>
    </xf>
    <xf numFmtId="168" fontId="24" fillId="6" borderId="4" xfId="0" applyNumberFormat="1" applyFont="1" applyFill="1" applyBorder="1" applyAlignment="1">
      <alignment horizontal="left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168" fontId="24" fillId="6" borderId="4" xfId="0" applyNumberFormat="1" applyFont="1" applyFill="1" applyBorder="1" applyAlignment="1"/>
    <xf numFmtId="168" fontId="24" fillId="6" borderId="6" xfId="0" applyNumberFormat="1" applyFont="1" applyFill="1" applyBorder="1" applyAlignment="1"/>
    <xf numFmtId="168" fontId="24" fillId="6" borderId="3" xfId="0" applyNumberFormat="1" applyFont="1" applyFill="1" applyBorder="1" applyAlignment="1"/>
    <xf numFmtId="49" fontId="24" fillId="6" borderId="6" xfId="0" applyNumberFormat="1" applyFont="1" applyFill="1" applyBorder="1" applyAlignment="1">
      <alignment horizontal="left" wrapText="1"/>
    </xf>
    <xf numFmtId="49" fontId="24" fillId="6" borderId="3" xfId="0" applyNumberFormat="1" applyFont="1" applyFill="1" applyBorder="1" applyAlignment="1">
      <alignment horizontal="left" wrapText="1"/>
    </xf>
    <xf numFmtId="49" fontId="23" fillId="6" borderId="4" xfId="0" applyNumberFormat="1" applyFont="1" applyFill="1" applyBorder="1" applyAlignment="1">
      <alignment horizontal="center" wrapText="1"/>
    </xf>
    <xf numFmtId="49" fontId="23" fillId="6" borderId="6" xfId="0" applyNumberFormat="1" applyFont="1" applyFill="1" applyBorder="1" applyAlignment="1">
      <alignment horizontal="center" wrapText="1"/>
    </xf>
    <xf numFmtId="49" fontId="23" fillId="6" borderId="3" xfId="0" applyNumberFormat="1" applyFont="1" applyFill="1" applyBorder="1" applyAlignment="1">
      <alignment horizontal="center" wrapText="1"/>
    </xf>
    <xf numFmtId="49" fontId="24" fillId="6" borderId="4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left"/>
    </xf>
    <xf numFmtId="168" fontId="25" fillId="6" borderId="0" xfId="0" applyNumberFormat="1" applyFont="1" applyFill="1" applyBorder="1" applyAlignment="1">
      <alignment horizontal="left" vertical="center" wrapText="1"/>
    </xf>
    <xf numFmtId="49" fontId="24" fillId="6" borderId="4" xfId="0" applyNumberFormat="1" applyFont="1" applyFill="1" applyBorder="1" applyAlignment="1"/>
    <xf numFmtId="0" fontId="25" fillId="6" borderId="1" xfId="0" applyFont="1" applyFill="1" applyBorder="1" applyAlignment="1">
      <alignment horizontal="center" wrapText="1"/>
    </xf>
    <xf numFmtId="0" fontId="24" fillId="6" borderId="0" xfId="0" applyFont="1" applyFill="1" applyAlignment="1"/>
    <xf numFmtId="0" fontId="25" fillId="6" borderId="0" xfId="0" applyFont="1" applyFill="1" applyBorder="1" applyAlignment="1">
      <alignment horizontal="left" vertical="center"/>
    </xf>
    <xf numFmtId="0" fontId="24" fillId="6" borderId="0" xfId="0" applyFont="1" applyFill="1" applyAlignment="1">
      <alignment horizontal="left" vertical="justify" wrapText="1"/>
    </xf>
    <xf numFmtId="0" fontId="26" fillId="6" borderId="0" xfId="0" applyFont="1" applyFill="1" applyAlignment="1">
      <alignment horizontal="justify" vertical="justify"/>
    </xf>
    <xf numFmtId="0" fontId="23" fillId="6" borderId="0" xfId="0" applyFont="1" applyFill="1" applyAlignment="1">
      <alignment horizontal="left" vertical="justify" wrapText="1"/>
    </xf>
    <xf numFmtId="0" fontId="25" fillId="6" borderId="0" xfId="0" applyFont="1" applyFill="1" applyAlignment="1">
      <alignment horizontal="right" wrapText="1"/>
    </xf>
    <xf numFmtId="0" fontId="23" fillId="6" borderId="0" xfId="0" applyFont="1" applyFill="1" applyAlignment="1"/>
    <xf numFmtId="0" fontId="26" fillId="6" borderId="0" xfId="0" applyFont="1" applyFill="1" applyBorder="1" applyAlignment="1">
      <alignment horizontal="left"/>
    </xf>
    <xf numFmtId="0" fontId="25" fillId="6" borderId="0" xfId="0" applyFont="1" applyFill="1" applyBorder="1" applyAlignment="1">
      <alignment horizontal="center" vertical="center" wrapText="1"/>
    </xf>
    <xf numFmtId="0" fontId="23" fillId="6" borderId="1" xfId="0" applyFont="1" applyFill="1" applyBorder="1" applyAlignment="1">
      <alignment horizontal="center" vertical="top" wrapText="1"/>
    </xf>
    <xf numFmtId="0" fontId="25" fillId="6" borderId="1" xfId="0" applyFont="1" applyFill="1" applyBorder="1" applyAlignment="1">
      <alignment horizontal="left" wrapText="1"/>
    </xf>
    <xf numFmtId="49" fontId="24" fillId="6" borderId="6" xfId="0" applyNumberFormat="1" applyFont="1" applyFill="1" applyBorder="1" applyAlignment="1">
      <alignment horizontal="center" wrapText="1"/>
    </xf>
    <xf numFmtId="0" fontId="26" fillId="6" borderId="0" xfId="0" applyFont="1" applyFill="1" applyAlignment="1">
      <alignment wrapText="1"/>
    </xf>
    <xf numFmtId="0" fontId="26" fillId="6" borderId="1" xfId="1" applyFont="1" applyFill="1" applyBorder="1" applyAlignment="1">
      <alignment horizontal="left" vertical="top" wrapText="1"/>
    </xf>
    <xf numFmtId="49" fontId="24" fillId="6" borderId="1" xfId="0" applyNumberFormat="1" applyFont="1" applyFill="1" applyBorder="1" applyAlignment="1"/>
    <xf numFmtId="0" fontId="40" fillId="6" borderId="1" xfId="0" applyFont="1" applyFill="1" applyBorder="1" applyAlignment="1">
      <alignment vertical="top" wrapText="1"/>
    </xf>
    <xf numFmtId="0" fontId="26" fillId="6" borderId="1" xfId="0" applyNumberFormat="1" applyFont="1" applyFill="1" applyBorder="1" applyAlignment="1">
      <alignment wrapText="1"/>
    </xf>
    <xf numFmtId="168" fontId="25" fillId="6" borderId="7" xfId="0" applyNumberFormat="1" applyFont="1" applyFill="1" applyBorder="1" applyAlignment="1">
      <alignment vertical="center" wrapText="1"/>
    </xf>
    <xf numFmtId="0" fontId="26" fillId="6" borderId="1" xfId="0" applyFont="1" applyFill="1" applyBorder="1" applyAlignment="1">
      <alignment horizontal="left" wrapText="1"/>
    </xf>
    <xf numFmtId="168" fontId="41" fillId="6" borderId="1" xfId="0" applyNumberFormat="1" applyFont="1" applyFill="1" applyBorder="1" applyAlignment="1">
      <alignment horizontal="center" wrapText="1"/>
    </xf>
    <xf numFmtId="0" fontId="41" fillId="6" borderId="1" xfId="0" applyFont="1" applyFill="1" applyBorder="1" applyAlignment="1">
      <alignment horizontal="center" wrapText="1"/>
    </xf>
    <xf numFmtId="168" fontId="36" fillId="6" borderId="1" xfId="0" applyNumberFormat="1" applyFont="1" applyFill="1" applyBorder="1" applyAlignment="1">
      <alignment horizontal="center" wrapText="1"/>
    </xf>
    <xf numFmtId="0" fontId="26" fillId="6" borderId="1" xfId="0" applyNumberFormat="1" applyFont="1" applyFill="1" applyBorder="1" applyAlignment="1">
      <alignment vertical="top" wrapText="1"/>
    </xf>
    <xf numFmtId="0" fontId="24" fillId="6" borderId="0" xfId="0" applyFont="1" applyFill="1" applyBorder="1" applyAlignment="1">
      <alignment horizontal="center"/>
    </xf>
    <xf numFmtId="0" fontId="33" fillId="6" borderId="1" xfId="0" applyFont="1" applyFill="1" applyBorder="1" applyAlignment="1">
      <alignment wrapText="1"/>
    </xf>
    <xf numFmtId="0" fontId="32" fillId="6" borderId="1" xfId="0" applyFont="1" applyFill="1" applyBorder="1" applyAlignment="1">
      <alignment wrapText="1"/>
    </xf>
    <xf numFmtId="0" fontId="32" fillId="6" borderId="1" xfId="0" applyFont="1" applyFill="1" applyBorder="1" applyAlignment="1">
      <alignment horizontal="left" wrapText="1"/>
    </xf>
    <xf numFmtId="168" fontId="34" fillId="6" borderId="0" xfId="0" applyNumberFormat="1" applyFont="1" applyFill="1" applyBorder="1" applyAlignment="1">
      <alignment horizontal="left" vertical="center" wrapText="1"/>
    </xf>
    <xf numFmtId="0" fontId="26" fillId="6" borderId="1" xfId="6" applyFont="1" applyFill="1" applyBorder="1" applyAlignment="1" applyProtection="1">
      <alignment horizontal="left" wrapText="1"/>
      <protection locked="0"/>
    </xf>
    <xf numFmtId="0" fontId="25" fillId="6" borderId="1" xfId="0" applyFont="1" applyFill="1" applyBorder="1" applyAlignment="1">
      <alignment vertical="justify" wrapText="1"/>
    </xf>
    <xf numFmtId="49" fontId="23" fillId="6" borderId="1" xfId="0" applyNumberFormat="1" applyFont="1" applyFill="1" applyBorder="1" applyAlignment="1">
      <alignment horizontal="center"/>
    </xf>
    <xf numFmtId="0" fontId="23" fillId="6" borderId="1" xfId="0" applyFont="1" applyFill="1" applyBorder="1" applyAlignment="1">
      <alignment horizontal="center"/>
    </xf>
    <xf numFmtId="49" fontId="40" fillId="6" borderId="1" xfId="0" applyNumberFormat="1" applyFont="1" applyFill="1" applyBorder="1" applyAlignment="1">
      <alignment wrapText="1"/>
    </xf>
    <xf numFmtId="0" fontId="25" fillId="6" borderId="8" xfId="0" applyFont="1" applyFill="1" applyBorder="1" applyAlignment="1">
      <alignment horizontal="left" vertical="center" wrapText="1"/>
    </xf>
    <xf numFmtId="0" fontId="3" fillId="6" borderId="0" xfId="0" applyFont="1" applyFill="1" applyBorder="1" applyAlignment="1">
      <alignment horizontal="left" vertical="center" wrapText="1"/>
    </xf>
    <xf numFmtId="0" fontId="25" fillId="6" borderId="1" xfId="6" applyFont="1" applyFill="1" applyBorder="1" applyAlignment="1" applyProtection="1">
      <alignment horizontal="left" wrapText="1"/>
      <protection locked="0"/>
    </xf>
    <xf numFmtId="49" fontId="23" fillId="6" borderId="4" xfId="0" applyNumberFormat="1" applyFont="1" applyFill="1" applyBorder="1" applyAlignment="1">
      <alignment horizontal="left"/>
    </xf>
    <xf numFmtId="49" fontId="23" fillId="6" borderId="6" xfId="0" applyNumberFormat="1" applyFont="1" applyFill="1" applyBorder="1" applyAlignment="1">
      <alignment horizontal="left"/>
    </xf>
    <xf numFmtId="49" fontId="23" fillId="6" borderId="3" xfId="0" applyNumberFormat="1" applyFont="1" applyFill="1" applyBorder="1" applyAlignment="1">
      <alignment horizontal="left"/>
    </xf>
    <xf numFmtId="0" fontId="26" fillId="6" borderId="1" xfId="0" applyNumberFormat="1" applyFont="1" applyFill="1" applyBorder="1" applyAlignment="1">
      <alignment horizontal="left" vertical="center" wrapText="1"/>
    </xf>
    <xf numFmtId="49" fontId="25" fillId="6" borderId="0" xfId="0" applyNumberFormat="1" applyFont="1" applyFill="1" applyBorder="1" applyAlignment="1">
      <alignment horizontal="left" vertical="center" wrapText="1"/>
    </xf>
    <xf numFmtId="49" fontId="23" fillId="6" borderId="4" xfId="0" applyNumberFormat="1" applyFont="1" applyFill="1" applyBorder="1" applyAlignment="1">
      <alignment horizontal="left" wrapText="1"/>
    </xf>
    <xf numFmtId="49" fontId="23" fillId="6" borderId="6" xfId="0" applyNumberFormat="1" applyFont="1" applyFill="1" applyBorder="1" applyAlignment="1">
      <alignment horizontal="left" wrapText="1"/>
    </xf>
    <xf numFmtId="49" fontId="23" fillId="6" borderId="3" xfId="0" applyNumberFormat="1" applyFont="1" applyFill="1" applyBorder="1" applyAlignment="1">
      <alignment horizontal="left" wrapText="1"/>
    </xf>
    <xf numFmtId="49" fontId="37" fillId="6" borderId="1" xfId="0" applyNumberFormat="1" applyFont="1" applyFill="1" applyBorder="1" applyAlignment="1">
      <alignment horizontal="center"/>
    </xf>
    <xf numFmtId="0" fontId="26" fillId="6" borderId="1" xfId="0" applyFont="1" applyFill="1" applyBorder="1"/>
    <xf numFmtId="0" fontId="26" fillId="6" borderId="1" xfId="0" applyFont="1" applyFill="1" applyBorder="1" applyAlignment="1" applyProtection="1">
      <alignment vertical="top" wrapText="1"/>
      <protection locked="0"/>
    </xf>
    <xf numFmtId="0" fontId="42" fillId="6" borderId="0" xfId="0" applyFont="1" applyFill="1" applyAlignment="1">
      <alignment wrapText="1"/>
    </xf>
    <xf numFmtId="0" fontId="26" fillId="6" borderId="1" xfId="7" applyFont="1" applyFill="1" applyBorder="1" applyAlignment="1">
      <alignment wrapText="1"/>
    </xf>
    <xf numFmtId="0" fontId="25" fillId="6" borderId="1" xfId="0" applyFont="1" applyFill="1" applyBorder="1" applyAlignment="1">
      <alignment horizontal="left" vertical="top" wrapText="1"/>
    </xf>
    <xf numFmtId="0" fontId="26" fillId="6" borderId="1" xfId="5" applyFont="1" applyFill="1" applyBorder="1" applyAlignment="1">
      <alignment wrapText="1"/>
    </xf>
    <xf numFmtId="49" fontId="24" fillId="6" borderId="4" xfId="0" applyNumberFormat="1" applyFont="1" applyFill="1" applyBorder="1" applyAlignment="1">
      <alignment wrapText="1"/>
    </xf>
    <xf numFmtId="49" fontId="24" fillId="6" borderId="6" xfId="0" applyNumberFormat="1" applyFont="1" applyFill="1" applyBorder="1" applyAlignment="1">
      <alignment wrapText="1"/>
    </xf>
    <xf numFmtId="49" fontId="24" fillId="6" borderId="3" xfId="0" applyNumberFormat="1" applyFont="1" applyFill="1" applyBorder="1" applyAlignment="1">
      <alignment wrapText="1"/>
    </xf>
    <xf numFmtId="0" fontId="25" fillId="6" borderId="1" xfId="0" applyNumberFormat="1" applyFont="1" applyFill="1" applyBorder="1" applyAlignment="1">
      <alignment wrapText="1"/>
    </xf>
    <xf numFmtId="49" fontId="24" fillId="6" borderId="8" xfId="0" applyNumberFormat="1" applyFont="1" applyFill="1" applyBorder="1" applyAlignment="1">
      <alignment horizontal="left"/>
    </xf>
    <xf numFmtId="49" fontId="24" fillId="6" borderId="9" xfId="0" applyNumberFormat="1" applyFont="1" applyFill="1" applyBorder="1" applyAlignment="1">
      <alignment horizontal="left"/>
    </xf>
    <xf numFmtId="49" fontId="24" fillId="6" borderId="10" xfId="0" applyNumberFormat="1" applyFont="1" applyFill="1" applyBorder="1" applyAlignment="1">
      <alignment horizontal="left"/>
    </xf>
    <xf numFmtId="0" fontId="23" fillId="6" borderId="3" xfId="0" applyFont="1" applyFill="1" applyBorder="1" applyAlignment="1">
      <alignment horizontal="center" wrapText="1"/>
    </xf>
    <xf numFmtId="49" fontId="37" fillId="6" borderId="1" xfId="0" applyNumberFormat="1" applyFont="1" applyFill="1" applyBorder="1" applyAlignment="1">
      <alignment horizontal="left"/>
    </xf>
    <xf numFmtId="0" fontId="24" fillId="6" borderId="3" xfId="0" applyFont="1" applyFill="1" applyBorder="1" applyAlignment="1">
      <alignment horizontal="center" wrapText="1"/>
    </xf>
    <xf numFmtId="49" fontId="35" fillId="6" borderId="3" xfId="0" applyNumberFormat="1" applyFont="1" applyFill="1" applyBorder="1" applyAlignment="1"/>
    <xf numFmtId="0" fontId="33" fillId="6" borderId="0" xfId="0" applyFont="1" applyFill="1" applyBorder="1" applyAlignment="1">
      <alignment horizontal="center" vertical="center" wrapText="1"/>
    </xf>
    <xf numFmtId="49" fontId="26" fillId="6" borderId="1" xfId="0" applyNumberFormat="1" applyFont="1" applyFill="1" applyBorder="1" applyAlignment="1">
      <alignment wrapText="1"/>
    </xf>
    <xf numFmtId="49" fontId="24" fillId="6" borderId="2" xfId="0" applyNumberFormat="1" applyFont="1" applyFill="1" applyBorder="1" applyAlignment="1">
      <alignment horizontal="center" wrapText="1"/>
    </xf>
    <xf numFmtId="0" fontId="24" fillId="6" borderId="0" xfId="0" applyFont="1" applyFill="1" applyBorder="1"/>
    <xf numFmtId="0" fontId="26" fillId="6" borderId="1" xfId="0" applyFont="1" applyFill="1" applyBorder="1" applyAlignment="1">
      <alignment horizontal="center" vertical="justify" wrapText="1"/>
    </xf>
    <xf numFmtId="166" fontId="24" fillId="6" borderId="1" xfId="0" applyNumberFormat="1" applyFont="1" applyFill="1" applyBorder="1" applyAlignment="1">
      <alignment horizontal="center" wrapText="1"/>
    </xf>
    <xf numFmtId="0" fontId="8" fillId="6" borderId="0" xfId="0" applyFont="1" applyFill="1" applyAlignment="1">
      <alignment vertical="top"/>
    </xf>
    <xf numFmtId="0" fontId="2" fillId="6" borderId="0" xfId="0" applyFont="1" applyFill="1" applyAlignment="1">
      <alignment horizontal="left" vertical="top" wrapText="1"/>
    </xf>
    <xf numFmtId="0" fontId="26" fillId="6" borderId="0" xfId="0" applyFont="1" applyFill="1" applyAlignment="1">
      <alignment horizontal="left" vertical="justify" wrapText="1"/>
    </xf>
    <xf numFmtId="0" fontId="3" fillId="6" borderId="0" xfId="0" applyFont="1" applyFill="1" applyAlignment="1">
      <alignment horizontal="left" vertical="top" wrapText="1"/>
    </xf>
    <xf numFmtId="0" fontId="25" fillId="6" borderId="0" xfId="0" applyFont="1" applyFill="1" applyAlignment="1">
      <alignment horizontal="left" vertical="justify" wrapText="1"/>
    </xf>
    <xf numFmtId="0" fontId="25" fillId="6" borderId="0" xfId="0" applyNumberFormat="1" applyFont="1" applyFill="1" applyAlignment="1">
      <alignment horizontal="center" wrapText="1"/>
    </xf>
    <xf numFmtId="0" fontId="3" fillId="6" borderId="1" xfId="0" applyFont="1" applyFill="1" applyBorder="1" applyAlignment="1">
      <alignment horizontal="center" vertical="top" wrapText="1"/>
    </xf>
    <xf numFmtId="0" fontId="26" fillId="6" borderId="1" xfId="0" applyNumberFormat="1" applyFont="1" applyFill="1" applyBorder="1" applyAlignment="1">
      <alignment horizontal="center" wrapText="1"/>
    </xf>
    <xf numFmtId="0" fontId="8" fillId="6" borderId="1" xfId="0" applyFont="1" applyFill="1" applyBorder="1" applyAlignment="1">
      <alignment horizontal="center" vertical="center" wrapText="1"/>
    </xf>
    <xf numFmtId="0" fontId="26" fillId="6" borderId="1" xfId="0" applyNumberFormat="1" applyFont="1" applyFill="1" applyBorder="1" applyAlignment="1">
      <alignment horizontal="center" vertical="center" wrapText="1"/>
    </xf>
    <xf numFmtId="0" fontId="26" fillId="6" borderId="0" xfId="0" applyFont="1" applyFill="1" applyBorder="1" applyAlignment="1">
      <alignment vertical="center"/>
    </xf>
    <xf numFmtId="0" fontId="18" fillId="6" borderId="1" xfId="0" applyFont="1" applyFill="1" applyBorder="1" applyAlignment="1">
      <alignment horizontal="left" vertical="top" wrapText="1"/>
    </xf>
    <xf numFmtId="0" fontId="13" fillId="6" borderId="3" xfId="0" applyFont="1" applyFill="1" applyBorder="1" applyAlignment="1">
      <alignment vertical="top" wrapText="1"/>
    </xf>
    <xf numFmtId="0" fontId="13" fillId="6" borderId="0" xfId="0" applyFont="1" applyFill="1" applyAlignment="1">
      <alignment vertical="top" wrapText="1"/>
    </xf>
    <xf numFmtId="0" fontId="24" fillId="6" borderId="1" xfId="0" applyNumberFormat="1" applyFont="1" applyFill="1" applyBorder="1" applyAlignment="1">
      <alignment horizontal="center" wrapText="1"/>
    </xf>
    <xf numFmtId="168" fontId="26" fillId="6" borderId="0" xfId="0" applyNumberFormat="1" applyFont="1" applyFill="1" applyBorder="1"/>
    <xf numFmtId="49" fontId="13" fillId="6" borderId="1" xfId="0" applyNumberFormat="1" applyFont="1" applyFill="1" applyBorder="1" applyAlignment="1">
      <alignment horizontal="left" vertical="top" wrapText="1"/>
    </xf>
    <xf numFmtId="0" fontId="43" fillId="6" borderId="1" xfId="0" applyFont="1" applyFill="1" applyBorder="1" applyAlignment="1">
      <alignment vertical="top" wrapText="1"/>
    </xf>
    <xf numFmtId="49" fontId="13" fillId="6" borderId="1" xfId="0" applyNumberFormat="1" applyFont="1" applyFill="1" applyBorder="1" applyAlignment="1">
      <alignment vertical="top" wrapText="1"/>
    </xf>
    <xf numFmtId="0" fontId="13" fillId="6" borderId="1" xfId="0" applyFont="1" applyFill="1" applyBorder="1" applyAlignment="1">
      <alignment horizontal="left" wrapText="1"/>
    </xf>
    <xf numFmtId="0" fontId="13" fillId="6" borderId="1" xfId="1" applyFont="1" applyFill="1" applyBorder="1" applyAlignment="1">
      <alignment horizontal="left" vertical="top" wrapText="1"/>
    </xf>
    <xf numFmtId="0" fontId="13" fillId="6" borderId="1" xfId="0" applyNumberFormat="1" applyFont="1" applyFill="1" applyBorder="1" applyAlignment="1">
      <alignment vertical="top" wrapText="1"/>
    </xf>
    <xf numFmtId="168" fontId="24" fillId="6" borderId="1" xfId="0" applyNumberFormat="1" applyFont="1" applyFill="1" applyBorder="1"/>
    <xf numFmtId="166" fontId="26" fillId="6" borderId="4" xfId="0" applyNumberFormat="1" applyFont="1" applyFill="1" applyBorder="1" applyAlignment="1">
      <alignment horizontal="center" wrapText="1"/>
    </xf>
    <xf numFmtId="0" fontId="13" fillId="6" borderId="1" xfId="5" applyFont="1" applyFill="1" applyBorder="1" applyAlignment="1">
      <alignment vertical="top" wrapText="1"/>
    </xf>
    <xf numFmtId="0" fontId="23" fillId="6" borderId="3" xfId="0" applyNumberFormat="1" applyFont="1" applyFill="1" applyBorder="1" applyAlignment="1">
      <alignment horizontal="center"/>
    </xf>
    <xf numFmtId="0" fontId="13" fillId="6" borderId="1" xfId="0" applyFont="1" applyFill="1" applyBorder="1" applyAlignment="1" applyProtection="1">
      <alignment vertical="top" wrapText="1"/>
      <protection locked="0"/>
    </xf>
    <xf numFmtId="0" fontId="43" fillId="6" borderId="0" xfId="0" applyFont="1" applyFill="1" applyAlignment="1">
      <alignment vertical="top" wrapText="1"/>
    </xf>
    <xf numFmtId="1" fontId="24" fillId="6" borderId="1" xfId="0" applyNumberFormat="1" applyFont="1" applyFill="1" applyBorder="1" applyAlignment="1">
      <alignment horizontal="center"/>
    </xf>
    <xf numFmtId="0" fontId="13" fillId="6" borderId="1" xfId="0" applyFont="1" applyFill="1" applyBorder="1" applyAlignment="1">
      <alignment horizontal="justify" vertical="justify" wrapText="1"/>
    </xf>
    <xf numFmtId="0" fontId="25" fillId="6" borderId="7" xfId="0" applyFont="1" applyFill="1" applyBorder="1" applyAlignment="1">
      <alignment vertical="center" wrapText="1"/>
    </xf>
    <xf numFmtId="0" fontId="13" fillId="6" borderId="1" xfId="0" applyNumberFormat="1" applyFont="1" applyFill="1" applyBorder="1" applyAlignment="1">
      <alignment wrapText="1"/>
    </xf>
    <xf numFmtId="0" fontId="45" fillId="6" borderId="3" xfId="0" applyNumberFormat="1" applyFont="1" applyFill="1" applyBorder="1" applyAlignment="1">
      <alignment horizontal="center"/>
    </xf>
    <xf numFmtId="168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0" fontId="26" fillId="6" borderId="3" xfId="0" applyNumberFormat="1" applyFont="1" applyFill="1" applyBorder="1" applyAlignment="1">
      <alignment horizontal="center"/>
    </xf>
    <xf numFmtId="49" fontId="40" fillId="6" borderId="1" xfId="0" applyNumberFormat="1" applyFont="1" applyFill="1" applyBorder="1" applyAlignment="1">
      <alignment vertical="top" wrapText="1"/>
    </xf>
    <xf numFmtId="49" fontId="13" fillId="6" borderId="1" xfId="0" applyNumberFormat="1" applyFont="1" applyFill="1" applyBorder="1" applyAlignment="1">
      <alignment wrapText="1"/>
    </xf>
    <xf numFmtId="168" fontId="25" fillId="6" borderId="0" xfId="0" applyNumberFormat="1" applyFont="1" applyFill="1" applyAlignment="1">
      <alignment horizontal="left" vertical="center" wrapText="1"/>
    </xf>
    <xf numFmtId="0" fontId="12" fillId="6" borderId="1" xfId="0" applyFont="1" applyFill="1" applyBorder="1" applyAlignment="1">
      <alignment vertical="top" wrapText="1"/>
    </xf>
    <xf numFmtId="0" fontId="13" fillId="6" borderId="1" xfId="6" applyFont="1" applyFill="1" applyBorder="1" applyAlignment="1" applyProtection="1">
      <alignment horizontal="left" vertical="top" wrapText="1"/>
      <protection locked="0"/>
    </xf>
    <xf numFmtId="0" fontId="24" fillId="6" borderId="10" xfId="0" applyNumberFormat="1" applyFont="1" applyFill="1" applyBorder="1" applyAlignment="1">
      <alignment horizontal="center" wrapText="1"/>
    </xf>
    <xf numFmtId="0" fontId="24" fillId="6" borderId="0" xfId="0" applyNumberFormat="1" applyFont="1" applyFill="1" applyAlignment="1">
      <alignment horizontal="center"/>
    </xf>
    <xf numFmtId="0" fontId="48" fillId="6" borderId="0" xfId="0" applyFont="1" applyFill="1" applyAlignment="1">
      <alignment horizontal="left" vertical="justify" wrapText="1"/>
    </xf>
    <xf numFmtId="0" fontId="48" fillId="6" borderId="0" xfId="0" applyFont="1" applyFill="1" applyAlignment="1">
      <alignment horizontal="center" vertical="justify"/>
    </xf>
    <xf numFmtId="0" fontId="48" fillId="6" borderId="0" xfId="0" applyFont="1" applyFill="1" applyAlignment="1">
      <alignment horizontal="justify" vertical="justify"/>
    </xf>
    <xf numFmtId="0" fontId="48" fillId="6" borderId="0" xfId="0" applyFont="1" applyFill="1" applyBorder="1"/>
    <xf numFmtId="0" fontId="48" fillId="6" borderId="5" xfId="0" applyFont="1" applyFill="1" applyBorder="1"/>
    <xf numFmtId="0" fontId="48" fillId="6" borderId="0" xfId="0" applyFont="1" applyFill="1" applyAlignment="1">
      <alignment horizontal="right"/>
    </xf>
    <xf numFmtId="0" fontId="48" fillId="6" borderId="5" xfId="0" applyFont="1" applyFill="1" applyBorder="1" applyAlignment="1">
      <alignment horizontal="left"/>
    </xf>
    <xf numFmtId="0" fontId="49" fillId="6" borderId="0" xfId="0" applyFont="1" applyFill="1" applyBorder="1" applyAlignment="1">
      <alignment horizontal="center" vertical="top" wrapText="1"/>
    </xf>
    <xf numFmtId="0" fontId="48" fillId="6" borderId="0" xfId="0" applyFont="1" applyFill="1" applyBorder="1" applyAlignment="1">
      <alignment horizontal="center" vertical="top" wrapText="1"/>
    </xf>
    <xf numFmtId="0" fontId="48" fillId="6" borderId="0" xfId="0" applyFont="1" applyFill="1" applyBorder="1" applyAlignment="1">
      <alignment horizontal="center" vertical="center" wrapText="1"/>
    </xf>
    <xf numFmtId="167" fontId="49" fillId="6" borderId="0" xfId="0" applyNumberFormat="1" applyFont="1" applyFill="1" applyBorder="1" applyAlignment="1">
      <alignment horizontal="center" vertical="center" wrapText="1"/>
    </xf>
    <xf numFmtId="0" fontId="49" fillId="6" borderId="0" xfId="0" applyFont="1" applyFill="1" applyBorder="1" applyAlignment="1">
      <alignment horizontal="center" vertical="center" wrapText="1"/>
    </xf>
    <xf numFmtId="167" fontId="48" fillId="6" borderId="0" xfId="0" applyNumberFormat="1" applyFont="1" applyFill="1" applyBorder="1" applyAlignment="1">
      <alignment horizontal="center" vertical="center" wrapText="1"/>
    </xf>
    <xf numFmtId="0" fontId="48" fillId="6" borderId="1" xfId="0" applyFont="1" applyFill="1" applyBorder="1" applyAlignment="1">
      <alignment wrapText="1"/>
    </xf>
    <xf numFmtId="168" fontId="48" fillId="6" borderId="0" xfId="0" applyNumberFormat="1" applyFont="1" applyFill="1" applyBorder="1" applyAlignment="1">
      <alignment horizontal="center" vertical="center" wrapText="1"/>
    </xf>
    <xf numFmtId="9" fontId="48" fillId="6" borderId="0" xfId="0" applyNumberFormat="1" applyFont="1" applyFill="1" applyBorder="1" applyAlignment="1">
      <alignment horizontal="center" vertical="center" wrapText="1"/>
    </xf>
    <xf numFmtId="166" fontId="49" fillId="6" borderId="0" xfId="0" applyNumberFormat="1" applyFont="1" applyFill="1" applyBorder="1" applyAlignment="1">
      <alignment horizontal="center" wrapText="1"/>
    </xf>
    <xf numFmtId="0" fontId="48" fillId="6" borderId="0" xfId="0" applyFont="1" applyFill="1"/>
    <xf numFmtId="0" fontId="25" fillId="6" borderId="0" xfId="0" applyFont="1" applyFill="1" applyBorder="1" applyAlignment="1">
      <alignment horizontal="left" vertical="center" wrapText="1"/>
    </xf>
    <xf numFmtId="0" fontId="13" fillId="6" borderId="1" xfId="6" applyFont="1" applyFill="1" applyBorder="1" applyAlignment="1" applyProtection="1">
      <alignment horizontal="left" wrapText="1"/>
      <protection locked="0"/>
    </xf>
    <xf numFmtId="0" fontId="24" fillId="6" borderId="10" xfId="0" applyNumberFormat="1" applyFont="1" applyFill="1" applyBorder="1" applyAlignment="1">
      <alignment horizontal="center"/>
    </xf>
    <xf numFmtId="0" fontId="24" fillId="6" borderId="1" xfId="0" applyNumberFormat="1" applyFont="1" applyFill="1" applyBorder="1" applyAlignment="1">
      <alignment horizontal="center"/>
    </xf>
    <xf numFmtId="0" fontId="25" fillId="6" borderId="0" xfId="0" applyFont="1" applyFill="1" applyBorder="1" applyAlignment="1">
      <alignment horizontal="left" vertical="center" wrapText="1"/>
    </xf>
    <xf numFmtId="168" fontId="24" fillId="6" borderId="4" xfId="0" applyNumberFormat="1" applyFont="1" applyFill="1" applyBorder="1" applyAlignment="1">
      <alignment horizontal="left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 wrapText="1"/>
    </xf>
    <xf numFmtId="49" fontId="24" fillId="6" borderId="3" xfId="0" applyNumberFormat="1" applyFont="1" applyFill="1" applyBorder="1" applyAlignment="1">
      <alignment horizontal="left" wrapText="1"/>
    </xf>
    <xf numFmtId="0" fontId="25" fillId="6" borderId="0" xfId="0" applyFont="1" applyFill="1" applyBorder="1" applyAlignment="1">
      <alignment horizontal="left" vertical="center" wrapText="1"/>
    </xf>
    <xf numFmtId="0" fontId="48" fillId="7" borderId="0" xfId="0" applyFont="1" applyFill="1" applyBorder="1"/>
    <xf numFmtId="168" fontId="13" fillId="6" borderId="4" xfId="0" applyNumberFormat="1" applyFont="1" applyFill="1" applyBorder="1" applyAlignment="1">
      <alignment horizontal="left"/>
    </xf>
    <xf numFmtId="168" fontId="13" fillId="6" borderId="6" xfId="0" applyNumberFormat="1" applyFont="1" applyFill="1" applyBorder="1" applyAlignment="1">
      <alignment horizontal="left"/>
    </xf>
    <xf numFmtId="168" fontId="13" fillId="6" borderId="3" xfId="0" applyNumberFormat="1" applyFont="1" applyFill="1" applyBorder="1" applyAlignment="1">
      <alignment horizontal="left"/>
    </xf>
    <xf numFmtId="0" fontId="13" fillId="6" borderId="1" xfId="0" applyNumberFormat="1" applyFont="1" applyFill="1" applyBorder="1" applyAlignment="1">
      <alignment horizontal="left" vertical="center" wrapText="1"/>
    </xf>
    <xf numFmtId="0" fontId="50" fillId="6" borderId="3" xfId="0" applyNumberFormat="1" applyFont="1" applyFill="1" applyBorder="1" applyAlignment="1">
      <alignment horizontal="center"/>
    </xf>
    <xf numFmtId="49" fontId="50" fillId="6" borderId="1" xfId="0" applyNumberFormat="1" applyFont="1" applyFill="1" applyBorder="1" applyAlignment="1">
      <alignment horizontal="center" wrapText="1"/>
    </xf>
    <xf numFmtId="49" fontId="24" fillId="6" borderId="4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169" fontId="26" fillId="6" borderId="1" xfId="0" applyNumberFormat="1" applyFont="1" applyFill="1" applyBorder="1" applyAlignment="1">
      <alignment horizontal="center" wrapText="1"/>
    </xf>
    <xf numFmtId="0" fontId="13" fillId="7" borderId="1" xfId="0" applyFont="1" applyFill="1" applyBorder="1" applyAlignment="1">
      <alignment wrapText="1"/>
    </xf>
    <xf numFmtId="0" fontId="25" fillId="6" borderId="0" xfId="0" applyFont="1" applyFill="1" applyBorder="1" applyAlignment="1">
      <alignment horizontal="left" vertical="center" wrapText="1"/>
    </xf>
    <xf numFmtId="0" fontId="25" fillId="6" borderId="0" xfId="0" applyFont="1" applyFill="1" applyBorder="1" applyAlignment="1">
      <alignment horizontal="left" vertical="center" wrapText="1"/>
    </xf>
    <xf numFmtId="49" fontId="24" fillId="6" borderId="4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left"/>
    </xf>
    <xf numFmtId="0" fontId="26" fillId="6" borderId="4" xfId="0" applyFont="1" applyFill="1" applyBorder="1" applyAlignment="1">
      <alignment horizontal="center" wrapText="1"/>
    </xf>
    <xf numFmtId="0" fontId="22" fillId="0" borderId="0" xfId="0" applyFont="1" applyAlignment="1">
      <alignment horizontal="justify"/>
    </xf>
    <xf numFmtId="0" fontId="25" fillId="6" borderId="0" xfId="0" applyFont="1" applyFill="1" applyBorder="1" applyAlignment="1">
      <alignment horizontal="left" vertical="center" wrapText="1"/>
    </xf>
    <xf numFmtId="168" fontId="24" fillId="6" borderId="4" xfId="0" applyNumberFormat="1" applyFont="1" applyFill="1" applyBorder="1" applyAlignment="1">
      <alignment horizontal="left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49" fontId="24" fillId="6" borderId="4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left"/>
    </xf>
    <xf numFmtId="49" fontId="35" fillId="6" borderId="6" xfId="0" applyNumberFormat="1" applyFont="1" applyFill="1" applyBorder="1" applyAlignment="1">
      <alignment horizontal="left"/>
    </xf>
    <xf numFmtId="49" fontId="35" fillId="6" borderId="3" xfId="0" applyNumberFormat="1" applyFont="1" applyFill="1" applyBorder="1" applyAlignment="1">
      <alignment horizontal="left"/>
    </xf>
    <xf numFmtId="168" fontId="25" fillId="6" borderId="0" xfId="0" applyNumberFormat="1" applyFont="1" applyFill="1" applyBorder="1" applyAlignment="1">
      <alignment horizontal="left" vertical="center" wrapText="1"/>
    </xf>
    <xf numFmtId="0" fontId="25" fillId="6" borderId="0" xfId="0" applyFont="1" applyFill="1" applyBorder="1" applyAlignment="1">
      <alignment horizontal="left" vertical="center" wrapText="1"/>
    </xf>
    <xf numFmtId="0" fontId="26" fillId="6" borderId="4" xfId="0" applyFont="1" applyFill="1" applyBorder="1" applyAlignment="1">
      <alignment horizontal="center" wrapText="1"/>
    </xf>
    <xf numFmtId="0" fontId="13" fillId="6" borderId="0" xfId="0" applyFont="1" applyFill="1" applyAlignment="1">
      <alignment wrapText="1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168" fontId="13" fillId="6" borderId="4" xfId="0" applyNumberFormat="1" applyFont="1" applyFill="1" applyBorder="1" applyAlignment="1">
      <alignment horizontal="left"/>
    </xf>
    <xf numFmtId="0" fontId="24" fillId="6" borderId="1" xfId="0" applyFont="1" applyFill="1" applyBorder="1"/>
    <xf numFmtId="0" fontId="26" fillId="6" borderId="1" xfId="0" applyFont="1" applyFill="1" applyBorder="1" applyAlignment="1">
      <alignment horizontal="center" vertical="center" wrapText="1"/>
    </xf>
    <xf numFmtId="167" fontId="34" fillId="6" borderId="1" xfId="0" applyNumberFormat="1" applyFont="1" applyFill="1" applyBorder="1" applyAlignment="1">
      <alignment horizontal="center" wrapText="1"/>
    </xf>
    <xf numFmtId="0" fontId="2" fillId="6" borderId="1" xfId="0" applyNumberFormat="1" applyFont="1" applyFill="1" applyBorder="1" applyAlignment="1">
      <alignment vertical="top" wrapText="1"/>
    </xf>
    <xf numFmtId="0" fontId="25" fillId="6" borderId="0" xfId="0" applyFont="1" applyFill="1" applyBorder="1" applyAlignment="1">
      <alignment horizontal="left" vertical="center" wrapText="1"/>
    </xf>
    <xf numFmtId="168" fontId="26" fillId="6" borderId="4" xfId="0" applyNumberFormat="1" applyFont="1" applyFill="1" applyBorder="1" applyAlignment="1">
      <alignment horizontal="left"/>
    </xf>
    <xf numFmtId="49" fontId="24" fillId="6" borderId="4" xfId="0" applyNumberFormat="1" applyFont="1" applyFill="1" applyBorder="1" applyAlignment="1">
      <alignment horizontal="center" wrapText="1"/>
    </xf>
    <xf numFmtId="49" fontId="24" fillId="6" borderId="6" xfId="0" applyNumberFormat="1" applyFont="1" applyFill="1" applyBorder="1" applyAlignment="1">
      <alignment horizontal="center" wrapText="1"/>
    </xf>
    <xf numFmtId="49" fontId="24" fillId="6" borderId="3" xfId="0" applyNumberFormat="1" applyFont="1" applyFill="1" applyBorder="1" applyAlignment="1">
      <alignment horizontal="center" wrapText="1"/>
    </xf>
    <xf numFmtId="49" fontId="23" fillId="6" borderId="4" xfId="0" applyNumberFormat="1" applyFont="1" applyFill="1" applyBorder="1" applyAlignment="1">
      <alignment horizontal="center" wrapText="1"/>
    </xf>
    <xf numFmtId="168" fontId="26" fillId="6" borderId="6" xfId="0" applyNumberFormat="1" applyFont="1" applyFill="1" applyBorder="1" applyAlignment="1">
      <alignment horizontal="left"/>
    </xf>
    <xf numFmtId="168" fontId="26" fillId="6" borderId="3" xfId="0" applyNumberFormat="1" applyFont="1" applyFill="1" applyBorder="1" applyAlignment="1">
      <alignment horizontal="left"/>
    </xf>
    <xf numFmtId="49" fontId="26" fillId="6" borderId="4" xfId="0" applyNumberFormat="1" applyFont="1" applyFill="1" applyBorder="1" applyAlignment="1">
      <alignment horizontal="left" wrapText="1"/>
    </xf>
    <xf numFmtId="49" fontId="26" fillId="6" borderId="6" xfId="0" applyNumberFormat="1" applyFont="1" applyFill="1" applyBorder="1" applyAlignment="1">
      <alignment horizontal="left" wrapText="1"/>
    </xf>
    <xf numFmtId="49" fontId="26" fillId="6" borderId="3" xfId="0" applyNumberFormat="1" applyFont="1" applyFill="1" applyBorder="1" applyAlignment="1">
      <alignment horizontal="left" wrapText="1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168" fontId="26" fillId="6" borderId="4" xfId="0" applyNumberFormat="1" applyFont="1" applyFill="1" applyBorder="1" applyAlignment="1"/>
    <xf numFmtId="168" fontId="26" fillId="6" borderId="6" xfId="0" applyNumberFormat="1" applyFont="1" applyFill="1" applyBorder="1" applyAlignment="1"/>
    <xf numFmtId="168" fontId="26" fillId="6" borderId="3" xfId="0" applyNumberFormat="1" applyFont="1" applyFill="1" applyBorder="1" applyAlignment="1"/>
    <xf numFmtId="0" fontId="26" fillId="6" borderId="3" xfId="0" applyFont="1" applyFill="1" applyBorder="1" applyAlignment="1">
      <alignment horizontal="center" wrapText="1"/>
    </xf>
    <xf numFmtId="0" fontId="26" fillId="6" borderId="1" xfId="0" applyFont="1" applyFill="1" applyBorder="1" applyAlignment="1">
      <alignment horizontal="center" vertical="center" wrapText="1"/>
    </xf>
    <xf numFmtId="0" fontId="25" fillId="6" borderId="0" xfId="0" applyFont="1" applyFill="1" applyBorder="1" applyAlignment="1">
      <alignment horizontal="left" vertical="center" wrapText="1"/>
    </xf>
    <xf numFmtId="0" fontId="25" fillId="6" borderId="1" xfId="0" applyFont="1" applyFill="1" applyBorder="1" applyAlignment="1">
      <alignment horizontal="center" vertical="justify" wrapText="1"/>
    </xf>
    <xf numFmtId="0" fontId="25" fillId="6" borderId="1" xfId="0" applyFont="1" applyFill="1" applyBorder="1" applyAlignment="1">
      <alignment horizontal="left" vertical="justify" wrapText="1"/>
    </xf>
    <xf numFmtId="0" fontId="25" fillId="6" borderId="1" xfId="0" applyFont="1" applyFill="1" applyBorder="1" applyAlignment="1">
      <alignment horizontal="center"/>
    </xf>
    <xf numFmtId="0" fontId="25" fillId="6" borderId="1" xfId="0" applyFont="1" applyFill="1" applyBorder="1" applyAlignment="1">
      <alignment horizontal="center" vertical="center" wrapText="1"/>
    </xf>
    <xf numFmtId="0" fontId="25" fillId="6" borderId="1" xfId="0" applyFont="1" applyFill="1" applyBorder="1"/>
    <xf numFmtId="2" fontId="25" fillId="6" borderId="1" xfId="0" applyNumberFormat="1" applyFont="1" applyFill="1" applyBorder="1" applyAlignment="1">
      <alignment wrapText="1"/>
    </xf>
    <xf numFmtId="166" fontId="33" fillId="6" borderId="1" xfId="0" applyNumberFormat="1" applyFont="1" applyFill="1" applyBorder="1" applyAlignment="1">
      <alignment horizontal="center" wrapText="1"/>
    </xf>
    <xf numFmtId="0" fontId="25" fillId="6" borderId="3" xfId="0" applyFont="1" applyFill="1" applyBorder="1" applyAlignment="1">
      <alignment horizontal="center" wrapText="1"/>
    </xf>
    <xf numFmtId="49" fontId="26" fillId="6" borderId="4" xfId="0" applyNumberFormat="1" applyFont="1" applyFill="1" applyBorder="1" applyAlignment="1"/>
    <xf numFmtId="49" fontId="26" fillId="6" borderId="6" xfId="0" applyNumberFormat="1" applyFont="1" applyFill="1" applyBorder="1" applyAlignment="1"/>
    <xf numFmtId="49" fontId="26" fillId="6" borderId="3" xfId="0" applyNumberFormat="1" applyFont="1" applyFill="1" applyBorder="1" applyAlignment="1"/>
    <xf numFmtId="0" fontId="26" fillId="6" borderId="4" xfId="0" applyFont="1" applyFill="1" applyBorder="1" applyAlignment="1">
      <alignment horizontal="justify" vertical="justify" wrapText="1"/>
    </xf>
    <xf numFmtId="0" fontId="26" fillId="6" borderId="4" xfId="0" applyFont="1" applyFill="1" applyBorder="1" applyAlignment="1">
      <alignment horizontal="left" vertical="justify" wrapText="1"/>
    </xf>
    <xf numFmtId="167" fontId="38" fillId="6" borderId="1" xfId="0" applyNumberFormat="1" applyFont="1" applyFill="1" applyBorder="1" applyAlignment="1">
      <alignment horizontal="center" wrapText="1"/>
    </xf>
    <xf numFmtId="49" fontId="26" fillId="6" borderId="4" xfId="0" applyNumberFormat="1" applyFont="1" applyFill="1" applyBorder="1" applyAlignment="1">
      <alignment horizontal="center" wrapText="1"/>
    </xf>
    <xf numFmtId="166" fontId="26" fillId="7" borderId="1" xfId="0" applyNumberFormat="1" applyFont="1" applyFill="1" applyBorder="1" applyAlignment="1">
      <alignment horizontal="center" wrapText="1"/>
    </xf>
    <xf numFmtId="166" fontId="54" fillId="6" borderId="1" xfId="0" applyNumberFormat="1" applyFont="1" applyFill="1" applyBorder="1" applyAlignment="1">
      <alignment horizontal="center" wrapText="1"/>
    </xf>
    <xf numFmtId="0" fontId="25" fillId="6" borderId="1" xfId="0" applyFont="1" applyFill="1" applyBorder="1" applyAlignment="1">
      <alignment horizontal="justify" vertical="justify" wrapText="1"/>
    </xf>
    <xf numFmtId="166" fontId="55" fillId="6" borderId="1" xfId="0" applyNumberFormat="1" applyFont="1" applyFill="1" applyBorder="1" applyAlignment="1">
      <alignment horizontal="center" wrapText="1"/>
    </xf>
    <xf numFmtId="168" fontId="26" fillId="6" borderId="1" xfId="0" applyNumberFormat="1" applyFont="1" applyFill="1" applyBorder="1" applyAlignment="1">
      <alignment horizontal="left" wrapText="1"/>
    </xf>
    <xf numFmtId="168" fontId="36" fillId="6" borderId="1" xfId="8" applyNumberFormat="1" applyFont="1" applyFill="1" applyBorder="1" applyAlignment="1">
      <alignment horizontal="center" wrapText="1"/>
    </xf>
    <xf numFmtId="0" fontId="56" fillId="6" borderId="1" xfId="0" applyFont="1" applyFill="1" applyBorder="1" applyAlignment="1">
      <alignment horizontal="left" vertical="center" wrapText="1"/>
    </xf>
    <xf numFmtId="0" fontId="40" fillId="6" borderId="1" xfId="0" applyFont="1" applyFill="1" applyBorder="1" applyAlignment="1">
      <alignment horizontal="center" wrapText="1"/>
    </xf>
    <xf numFmtId="168" fontId="40" fillId="6" borderId="1" xfId="0" applyNumberFormat="1" applyFont="1" applyFill="1" applyBorder="1" applyAlignment="1">
      <alignment horizontal="center" wrapText="1"/>
    </xf>
    <xf numFmtId="0" fontId="26" fillId="5" borderId="1" xfId="0" applyFont="1" applyFill="1" applyBorder="1" applyAlignment="1">
      <alignment wrapText="1"/>
    </xf>
    <xf numFmtId="0" fontId="26" fillId="5" borderId="3" xfId="0" applyFont="1" applyFill="1" applyBorder="1" applyAlignment="1">
      <alignment horizontal="center" wrapText="1"/>
    </xf>
    <xf numFmtId="49" fontId="24" fillId="5" borderId="1" xfId="0" applyNumberFormat="1" applyFont="1" applyFill="1" applyBorder="1" applyAlignment="1">
      <alignment horizontal="center" wrapText="1"/>
    </xf>
    <xf numFmtId="0" fontId="26" fillId="5" borderId="4" xfId="0" applyFont="1" applyFill="1" applyBorder="1" applyAlignment="1">
      <alignment horizontal="left" vertical="justify" wrapText="1"/>
    </xf>
    <xf numFmtId="167" fontId="36" fillId="5" borderId="1" xfId="0" applyNumberFormat="1" applyFont="1" applyFill="1" applyBorder="1" applyAlignment="1">
      <alignment horizontal="center" wrapText="1"/>
    </xf>
    <xf numFmtId="0" fontId="26" fillId="5" borderId="1" xfId="0" applyFont="1" applyFill="1" applyBorder="1" applyAlignment="1">
      <alignment horizontal="center" wrapText="1"/>
    </xf>
    <xf numFmtId="49" fontId="26" fillId="6" borderId="6" xfId="0" applyNumberFormat="1" applyFont="1" applyFill="1" applyBorder="1" applyAlignment="1">
      <alignment horizontal="center"/>
    </xf>
    <xf numFmtId="49" fontId="26" fillId="6" borderId="3" xfId="0" applyNumberFormat="1" applyFont="1" applyFill="1" applyBorder="1" applyAlignment="1">
      <alignment horizontal="center" wrapText="1"/>
    </xf>
    <xf numFmtId="0" fontId="25" fillId="6" borderId="4" xfId="0" applyFont="1" applyFill="1" applyBorder="1" applyAlignment="1">
      <alignment horizontal="left" vertical="justify" wrapText="1"/>
    </xf>
    <xf numFmtId="168" fontId="23" fillId="6" borderId="4" xfId="0" applyNumberFormat="1" applyFont="1" applyFill="1" applyBorder="1" applyAlignment="1">
      <alignment horizontal="center" wrapText="1"/>
    </xf>
    <xf numFmtId="0" fontId="24" fillId="6" borderId="3" xfId="0" applyFont="1" applyFill="1" applyBorder="1" applyAlignment="1">
      <alignment horizontal="center"/>
    </xf>
    <xf numFmtId="49" fontId="26" fillId="6" borderId="4" xfId="0" applyNumberFormat="1" applyFont="1" applyFill="1" applyBorder="1" applyAlignment="1">
      <alignment wrapText="1"/>
    </xf>
    <xf numFmtId="49" fontId="26" fillId="6" borderId="6" xfId="0" applyNumberFormat="1" applyFont="1" applyFill="1" applyBorder="1" applyAlignment="1">
      <alignment wrapText="1"/>
    </xf>
    <xf numFmtId="49" fontId="26" fillId="6" borderId="3" xfId="0" applyNumberFormat="1" applyFont="1" applyFill="1" applyBorder="1" applyAlignment="1">
      <alignment wrapText="1"/>
    </xf>
    <xf numFmtId="49" fontId="40" fillId="6" borderId="4" xfId="0" applyNumberFormat="1" applyFont="1" applyFill="1" applyBorder="1" applyAlignment="1">
      <alignment horizontal="left"/>
    </xf>
    <xf numFmtId="49" fontId="40" fillId="6" borderId="6" xfId="0" applyNumberFormat="1" applyFont="1" applyFill="1" applyBorder="1" applyAlignment="1">
      <alignment horizontal="left"/>
    </xf>
    <xf numFmtId="49" fontId="40" fillId="6" borderId="3" xfId="0" applyNumberFormat="1" applyFont="1" applyFill="1" applyBorder="1" applyAlignment="1">
      <alignment horizontal="left"/>
    </xf>
    <xf numFmtId="49" fontId="40" fillId="6" borderId="4" xfId="0" applyNumberFormat="1" applyFont="1" applyFill="1" applyBorder="1" applyAlignment="1">
      <alignment horizontal="center"/>
    </xf>
    <xf numFmtId="49" fontId="40" fillId="6" borderId="6" xfId="0" applyNumberFormat="1" applyFont="1" applyFill="1" applyBorder="1" applyAlignment="1">
      <alignment horizontal="center"/>
    </xf>
    <xf numFmtId="49" fontId="40" fillId="6" borderId="3" xfId="0" applyNumberFormat="1" applyFont="1" applyFill="1" applyBorder="1" applyAlignment="1">
      <alignment horizontal="center"/>
    </xf>
    <xf numFmtId="49" fontId="26" fillId="6" borderId="1" xfId="0" applyNumberFormat="1" applyFont="1" applyFill="1" applyBorder="1" applyAlignment="1">
      <alignment horizontal="center"/>
    </xf>
    <xf numFmtId="49" fontId="26" fillId="6" borderId="4" xfId="0" applyNumberFormat="1" applyFont="1" applyFill="1" applyBorder="1" applyAlignment="1">
      <alignment horizontal="center"/>
    </xf>
    <xf numFmtId="168" fontId="57" fillId="6" borderId="4" xfId="0" applyNumberFormat="1" applyFont="1" applyFill="1" applyBorder="1" applyAlignment="1">
      <alignment horizontal="center" wrapText="1"/>
    </xf>
    <xf numFmtId="167" fontId="58" fillId="6" borderId="1" xfId="0" applyNumberFormat="1" applyFont="1" applyFill="1" applyBorder="1" applyAlignment="1">
      <alignment horizontal="center" wrapText="1"/>
    </xf>
    <xf numFmtId="168" fontId="59" fillId="6" borderId="4" xfId="0" applyNumberFormat="1" applyFont="1" applyFill="1" applyBorder="1" applyAlignment="1">
      <alignment horizontal="center" wrapText="1"/>
    </xf>
    <xf numFmtId="167" fontId="39" fillId="6" borderId="1" xfId="0" applyNumberFormat="1" applyFont="1" applyFill="1" applyBorder="1" applyAlignment="1">
      <alignment horizontal="center" wrapText="1"/>
    </xf>
    <xf numFmtId="49" fontId="26" fillId="6" borderId="6" xfId="0" applyNumberFormat="1" applyFont="1" applyFill="1" applyBorder="1" applyAlignment="1">
      <alignment horizontal="center" wrapText="1"/>
    </xf>
    <xf numFmtId="49" fontId="26" fillId="6" borderId="1" xfId="0" applyNumberFormat="1" applyFont="1" applyFill="1" applyBorder="1" applyAlignment="1">
      <alignment horizontal="justify" vertical="justify" wrapText="1"/>
    </xf>
    <xf numFmtId="166" fontId="26" fillId="6" borderId="1" xfId="0" applyNumberFormat="1" applyFont="1" applyFill="1" applyBorder="1" applyAlignment="1">
      <alignment horizontal="center"/>
    </xf>
    <xf numFmtId="166" fontId="25" fillId="6" borderId="1" xfId="0" applyNumberFormat="1" applyFont="1" applyFill="1" applyBorder="1" applyAlignment="1">
      <alignment horizontal="center"/>
    </xf>
    <xf numFmtId="168" fontId="26" fillId="6" borderId="4" xfId="0" applyNumberFormat="1" applyFont="1" applyFill="1" applyBorder="1" applyAlignment="1">
      <alignment horizontal="center"/>
    </xf>
    <xf numFmtId="168" fontId="26" fillId="6" borderId="6" xfId="0" applyNumberFormat="1" applyFont="1" applyFill="1" applyBorder="1" applyAlignment="1">
      <alignment horizontal="center"/>
    </xf>
    <xf numFmtId="168" fontId="26" fillId="6" borderId="3" xfId="0" applyNumberFormat="1" applyFont="1" applyFill="1" applyBorder="1" applyAlignment="1">
      <alignment horizontal="center"/>
    </xf>
    <xf numFmtId="49" fontId="26" fillId="6" borderId="9" xfId="0" applyNumberFormat="1" applyFont="1" applyFill="1" applyBorder="1" applyAlignment="1">
      <alignment horizontal="left" wrapText="1"/>
    </xf>
    <xf numFmtId="49" fontId="26" fillId="6" borderId="10" xfId="0" applyNumberFormat="1" applyFont="1" applyFill="1" applyBorder="1" applyAlignment="1">
      <alignment horizontal="left" wrapText="1"/>
    </xf>
    <xf numFmtId="0" fontId="26" fillId="6" borderId="1" xfId="0" applyFont="1" applyFill="1" applyBorder="1" applyAlignment="1">
      <alignment vertical="justify" wrapText="1"/>
    </xf>
    <xf numFmtId="49" fontId="24" fillId="6" borderId="1" xfId="0" applyNumberFormat="1" applyFont="1" applyFill="1" applyBorder="1"/>
    <xf numFmtId="168" fontId="24" fillId="6" borderId="1" xfId="0" applyNumberFormat="1" applyFont="1" applyFill="1" applyBorder="1" applyAlignment="1"/>
    <xf numFmtId="49" fontId="24" fillId="6" borderId="1" xfId="0" applyNumberFormat="1" applyFont="1" applyFill="1" applyBorder="1" applyAlignment="1">
      <alignment horizontal="center" vertical="top"/>
    </xf>
    <xf numFmtId="0" fontId="26" fillId="6" borderId="4" xfId="0" applyFont="1" applyFill="1" applyBorder="1" applyAlignment="1">
      <alignment horizontal="center" vertical="justify" wrapText="1"/>
    </xf>
    <xf numFmtId="49" fontId="26" fillId="6" borderId="4" xfId="0" applyNumberFormat="1" applyFont="1" applyFill="1" applyBorder="1" applyAlignment="1">
      <alignment horizontal="justify" vertical="justify" wrapText="1"/>
    </xf>
    <xf numFmtId="49" fontId="24" fillId="6" borderId="0" xfId="0" applyNumberFormat="1" applyFont="1" applyFill="1" applyBorder="1" applyAlignment="1">
      <alignment horizontal="left"/>
    </xf>
    <xf numFmtId="168" fontId="26" fillId="6" borderId="5" xfId="0" applyNumberFormat="1" applyFont="1" applyFill="1" applyBorder="1" applyAlignment="1">
      <alignment horizontal="center"/>
    </xf>
    <xf numFmtId="0" fontId="26" fillId="6" borderId="0" xfId="0" applyFont="1" applyFill="1" applyAlignment="1">
      <alignment horizontal="center" vertical="justify"/>
    </xf>
    <xf numFmtId="0" fontId="26" fillId="6" borderId="5" xfId="0" applyFont="1" applyFill="1" applyBorder="1"/>
    <xf numFmtId="0" fontId="13" fillId="5" borderId="1" xfId="0" applyFont="1" applyFill="1" applyBorder="1" applyAlignment="1">
      <alignment vertical="top" wrapText="1"/>
    </xf>
    <xf numFmtId="0" fontId="44" fillId="6" borderId="7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wrapText="1"/>
    </xf>
    <xf numFmtId="0" fontId="25" fillId="8" borderId="0" xfId="0" applyFont="1" applyFill="1" applyAlignment="1">
      <alignment horizontal="left" vertical="center" wrapText="1"/>
    </xf>
    <xf numFmtId="0" fontId="13" fillId="5" borderId="1" xfId="0" applyFont="1" applyFill="1" applyBorder="1" applyAlignment="1">
      <alignment horizontal="justify" wrapText="1"/>
    </xf>
    <xf numFmtId="0" fontId="24" fillId="5" borderId="1" xfId="0" applyNumberFormat="1" applyFont="1" applyFill="1" applyBorder="1" applyAlignment="1">
      <alignment horizontal="center"/>
    </xf>
    <xf numFmtId="0" fontId="24" fillId="5" borderId="1" xfId="0" applyFont="1" applyFill="1" applyBorder="1"/>
    <xf numFmtId="0" fontId="13" fillId="5" borderId="1" xfId="6" applyFont="1" applyFill="1" applyBorder="1" applyAlignment="1" applyProtection="1">
      <alignment horizontal="left" wrapText="1"/>
      <protection locked="0"/>
    </xf>
    <xf numFmtId="0" fontId="40" fillId="5" borderId="1" xfId="0" applyFont="1" applyFill="1" applyBorder="1" applyAlignment="1">
      <alignment wrapText="1"/>
    </xf>
    <xf numFmtId="0" fontId="24" fillId="5" borderId="3" xfId="0" applyFont="1" applyFill="1" applyBorder="1" applyAlignment="1">
      <alignment horizontal="center" wrapText="1"/>
    </xf>
    <xf numFmtId="49" fontId="24" fillId="5" borderId="4" xfId="0" applyNumberFormat="1" applyFont="1" applyFill="1" applyBorder="1" applyAlignment="1">
      <alignment horizontal="center" wrapText="1"/>
    </xf>
    <xf numFmtId="0" fontId="26" fillId="5" borderId="1" xfId="0" applyFont="1" applyFill="1" applyBorder="1" applyAlignment="1">
      <alignment horizontal="justify" vertical="justify" wrapText="1"/>
    </xf>
    <xf numFmtId="166" fontId="26" fillId="5" borderId="1" xfId="0" applyNumberFormat="1" applyFont="1" applyFill="1" applyBorder="1" applyAlignment="1">
      <alignment horizontal="center" wrapText="1"/>
    </xf>
    <xf numFmtId="168" fontId="26" fillId="5" borderId="1" xfId="0" applyNumberFormat="1" applyFont="1" applyFill="1" applyBorder="1" applyAlignment="1">
      <alignment horizontal="center" wrapText="1"/>
    </xf>
    <xf numFmtId="0" fontId="26" fillId="5" borderId="1" xfId="0" applyFont="1" applyFill="1" applyBorder="1" applyAlignment="1">
      <alignment horizontal="left" vertical="justify" wrapText="1"/>
    </xf>
    <xf numFmtId="0" fontId="40" fillId="5" borderId="1" xfId="0" applyFont="1" applyFill="1" applyBorder="1" applyAlignment="1">
      <alignment horizontal="center" wrapText="1"/>
    </xf>
    <xf numFmtId="168" fontId="24" fillId="5" borderId="4" xfId="0" applyNumberFormat="1" applyFont="1" applyFill="1" applyBorder="1" applyAlignment="1">
      <alignment horizontal="center" wrapText="1"/>
    </xf>
    <xf numFmtId="168" fontId="26" fillId="5" borderId="1" xfId="0" applyNumberFormat="1" applyFont="1" applyFill="1" applyBorder="1" applyAlignment="1">
      <alignment horizontal="center" vertical="center" wrapText="1"/>
    </xf>
    <xf numFmtId="0" fontId="26" fillId="5" borderId="1" xfId="0" applyFont="1" applyFill="1" applyBorder="1" applyAlignment="1">
      <alignment horizontal="left" wrapText="1"/>
    </xf>
    <xf numFmtId="169" fontId="26" fillId="5" borderId="1" xfId="0" applyNumberFormat="1" applyFont="1" applyFill="1" applyBorder="1" applyAlignment="1">
      <alignment horizontal="center" wrapText="1"/>
    </xf>
    <xf numFmtId="49" fontId="26" fillId="5" borderId="1" xfId="0" applyNumberFormat="1" applyFont="1" applyFill="1" applyBorder="1" applyAlignment="1">
      <alignment wrapText="1"/>
    </xf>
    <xf numFmtId="49" fontId="24" fillId="6" borderId="4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left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168" fontId="26" fillId="6" borderId="4" xfId="0" applyNumberFormat="1" applyFont="1" applyFill="1" applyBorder="1" applyAlignment="1">
      <alignment horizontal="left"/>
    </xf>
    <xf numFmtId="168" fontId="26" fillId="6" borderId="6" xfId="0" applyNumberFormat="1" applyFont="1" applyFill="1" applyBorder="1" applyAlignment="1">
      <alignment horizontal="left"/>
    </xf>
    <xf numFmtId="168" fontId="26" fillId="6" borderId="3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left"/>
    </xf>
    <xf numFmtId="0" fontId="26" fillId="6" borderId="1" xfId="0" applyFont="1" applyFill="1" applyBorder="1" applyAlignment="1">
      <alignment horizontal="center" vertical="center" wrapText="1"/>
    </xf>
    <xf numFmtId="0" fontId="25" fillId="6" borderId="0" xfId="0" applyFont="1" applyFill="1" applyBorder="1" applyAlignment="1">
      <alignment horizontal="left" vertical="center" wrapText="1"/>
    </xf>
    <xf numFmtId="0" fontId="25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0" fontId="60" fillId="6" borderId="1" xfId="0" applyFont="1" applyFill="1" applyBorder="1" applyAlignment="1">
      <alignment wrapText="1"/>
    </xf>
    <xf numFmtId="0" fontId="60" fillId="6" borderId="3" xfId="0" applyFont="1" applyFill="1" applyBorder="1" applyAlignment="1">
      <alignment horizontal="center" wrapText="1"/>
    </xf>
    <xf numFmtId="49" fontId="61" fillId="6" borderId="1" xfId="0" applyNumberFormat="1" applyFont="1" applyFill="1" applyBorder="1" applyAlignment="1">
      <alignment horizontal="center" wrapText="1"/>
    </xf>
    <xf numFmtId="0" fontId="60" fillId="6" borderId="1" xfId="0" applyFont="1" applyFill="1" applyBorder="1" applyAlignment="1">
      <alignment horizontal="left" vertical="justify" wrapText="1"/>
    </xf>
    <xf numFmtId="167" fontId="62" fillId="6" borderId="1" xfId="0" applyNumberFormat="1" applyFont="1" applyFill="1" applyBorder="1" applyAlignment="1">
      <alignment horizontal="center" wrapText="1"/>
    </xf>
    <xf numFmtId="0" fontId="63" fillId="6" borderId="0" xfId="0" applyFont="1" applyFill="1" applyBorder="1" applyAlignment="1">
      <alignment horizontal="center" vertical="center" wrapText="1"/>
    </xf>
    <xf numFmtId="49" fontId="60" fillId="6" borderId="1" xfId="0" applyNumberFormat="1" applyFont="1" applyFill="1" applyBorder="1" applyAlignment="1">
      <alignment wrapText="1"/>
    </xf>
    <xf numFmtId="0" fontId="60" fillId="6" borderId="1" xfId="0" applyFont="1" applyFill="1" applyBorder="1" applyAlignment="1">
      <alignment horizontal="center" wrapText="1"/>
    </xf>
    <xf numFmtId="168" fontId="26" fillId="7" borderId="1" xfId="0" applyNumberFormat="1" applyFont="1" applyFill="1" applyBorder="1" applyAlignment="1">
      <alignment horizontal="center" wrapText="1"/>
    </xf>
    <xf numFmtId="0" fontId="26" fillId="7" borderId="1" xfId="0" applyFont="1" applyFill="1" applyBorder="1" applyAlignment="1">
      <alignment wrapText="1"/>
    </xf>
    <xf numFmtId="0" fontId="26" fillId="7" borderId="3" xfId="0" applyFont="1" applyFill="1" applyBorder="1" applyAlignment="1">
      <alignment horizontal="center" wrapText="1"/>
    </xf>
    <xf numFmtId="49" fontId="24" fillId="7" borderId="1" xfId="0" applyNumberFormat="1" applyFont="1" applyFill="1" applyBorder="1" applyAlignment="1">
      <alignment horizontal="center" wrapText="1"/>
    </xf>
    <xf numFmtId="0" fontId="26" fillId="7" borderId="4" xfId="0" applyFont="1" applyFill="1" applyBorder="1" applyAlignment="1">
      <alignment horizontal="left" vertical="justify" wrapText="1"/>
    </xf>
    <xf numFmtId="167" fontId="36" fillId="7" borderId="1" xfId="0" applyNumberFormat="1" applyFont="1" applyFill="1" applyBorder="1" applyAlignment="1">
      <alignment horizontal="center" wrapText="1"/>
    </xf>
    <xf numFmtId="0" fontId="26" fillId="7" borderId="1" xfId="0" applyFont="1" applyFill="1" applyBorder="1" applyAlignment="1">
      <alignment horizontal="center" wrapText="1"/>
    </xf>
    <xf numFmtId="0" fontId="48" fillId="7" borderId="0" xfId="0" applyFont="1" applyFill="1" applyBorder="1" applyAlignment="1">
      <alignment horizontal="center" vertical="center" wrapText="1"/>
    </xf>
    <xf numFmtId="0" fontId="24" fillId="7" borderId="3" xfId="0" applyFont="1" applyFill="1" applyBorder="1" applyAlignment="1">
      <alignment horizontal="center" wrapText="1"/>
    </xf>
    <xf numFmtId="168" fontId="24" fillId="7" borderId="4" xfId="0" applyNumberFormat="1" applyFont="1" applyFill="1" applyBorder="1" applyAlignment="1">
      <alignment horizontal="center" wrapText="1"/>
    </xf>
    <xf numFmtId="168" fontId="26" fillId="7" borderId="1" xfId="0" applyNumberFormat="1" applyFont="1" applyFill="1" applyBorder="1" applyAlignment="1">
      <alignment horizontal="center" vertical="center" wrapText="1"/>
    </xf>
    <xf numFmtId="0" fontId="40" fillId="7" borderId="1" xfId="0" applyFont="1" applyFill="1" applyBorder="1" applyAlignment="1">
      <alignment wrapText="1"/>
    </xf>
    <xf numFmtId="49" fontId="24" fillId="7" borderId="1" xfId="0" applyNumberFormat="1" applyFont="1" applyFill="1" applyBorder="1" applyAlignment="1">
      <alignment horizontal="center"/>
    </xf>
    <xf numFmtId="0" fontId="26" fillId="7" borderId="1" xfId="0" applyFont="1" applyFill="1" applyBorder="1" applyAlignment="1">
      <alignment horizontal="left" vertical="justify" wrapText="1"/>
    </xf>
    <xf numFmtId="49" fontId="35" fillId="7" borderId="1" xfId="0" applyNumberFormat="1" applyFont="1" applyFill="1" applyBorder="1" applyAlignment="1">
      <alignment horizontal="center"/>
    </xf>
    <xf numFmtId="0" fontId="25" fillId="7" borderId="1" xfId="0" applyFont="1" applyFill="1" applyBorder="1" applyAlignment="1">
      <alignment horizontal="left" vertical="justify" wrapText="1"/>
    </xf>
    <xf numFmtId="166" fontId="54" fillId="7" borderId="1" xfId="0" applyNumberFormat="1" applyFont="1" applyFill="1" applyBorder="1" applyAlignment="1">
      <alignment horizontal="center" wrapText="1"/>
    </xf>
    <xf numFmtId="168" fontId="24" fillId="6" borderId="3" xfId="0" applyNumberFormat="1" applyFont="1" applyFill="1" applyBorder="1" applyAlignment="1">
      <alignment horizontal="left"/>
    </xf>
    <xf numFmtId="168" fontId="26" fillId="6" borderId="4" xfId="0" applyNumberFormat="1" applyFont="1" applyFill="1" applyBorder="1" applyAlignment="1">
      <alignment horizontal="left"/>
    </xf>
    <xf numFmtId="168" fontId="26" fillId="6" borderId="6" xfId="0" applyNumberFormat="1" applyFont="1" applyFill="1" applyBorder="1" applyAlignment="1">
      <alignment horizontal="left"/>
    </xf>
    <xf numFmtId="168" fontId="26" fillId="6" borderId="3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49" fontId="24" fillId="6" borderId="6" xfId="0" applyNumberFormat="1" applyFont="1" applyFill="1" applyBorder="1" applyAlignment="1">
      <alignment horizontal="left" wrapText="1"/>
    </xf>
    <xf numFmtId="49" fontId="24" fillId="6" borderId="3" xfId="0" applyNumberFormat="1" applyFont="1" applyFill="1" applyBorder="1" applyAlignment="1">
      <alignment horizontal="left" wrapText="1"/>
    </xf>
    <xf numFmtId="168" fontId="24" fillId="6" borderId="4" xfId="0" applyNumberFormat="1" applyFont="1" applyFill="1" applyBorder="1" applyAlignment="1">
      <alignment horizontal="left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49" fontId="24" fillId="6" borderId="4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left"/>
    </xf>
    <xf numFmtId="168" fontId="26" fillId="6" borderId="6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0" fontId="26" fillId="0" borderId="1" xfId="0" applyNumberFormat="1" applyFont="1" applyFill="1" applyBorder="1" applyAlignment="1">
      <alignment wrapText="1"/>
    </xf>
    <xf numFmtId="0" fontId="60" fillId="9" borderId="1" xfId="0" applyFont="1" applyFill="1" applyBorder="1" applyAlignment="1">
      <alignment wrapText="1"/>
    </xf>
    <xf numFmtId="0" fontId="60" fillId="9" borderId="1" xfId="0" applyFont="1" applyFill="1" applyBorder="1" applyAlignment="1">
      <alignment horizontal="left" vertical="justify" wrapText="1"/>
    </xf>
    <xf numFmtId="167" fontId="62" fillId="9" borderId="1" xfId="0" applyNumberFormat="1" applyFont="1" applyFill="1" applyBorder="1" applyAlignment="1">
      <alignment horizontal="center" wrapText="1"/>
    </xf>
    <xf numFmtId="0" fontId="63" fillId="9" borderId="0" xfId="0" applyFont="1" applyFill="1" applyBorder="1" applyAlignment="1">
      <alignment horizontal="center" vertical="center" wrapText="1"/>
    </xf>
    <xf numFmtId="0" fontId="26" fillId="9" borderId="1" xfId="0" applyFont="1" applyFill="1" applyBorder="1" applyAlignment="1">
      <alignment wrapText="1"/>
    </xf>
    <xf numFmtId="0" fontId="26" fillId="9" borderId="3" xfId="0" applyFont="1" applyFill="1" applyBorder="1" applyAlignment="1">
      <alignment horizontal="center" wrapText="1"/>
    </xf>
    <xf numFmtId="49" fontId="24" fillId="9" borderId="1" xfId="0" applyNumberFormat="1" applyFont="1" applyFill="1" applyBorder="1" applyAlignment="1">
      <alignment horizontal="center" wrapText="1"/>
    </xf>
    <xf numFmtId="168" fontId="26" fillId="9" borderId="1" xfId="0" applyNumberFormat="1" applyFont="1" applyFill="1" applyBorder="1" applyAlignment="1">
      <alignment horizontal="center" wrapText="1"/>
    </xf>
    <xf numFmtId="49" fontId="26" fillId="9" borderId="4" xfId="0" applyNumberFormat="1" applyFont="1" applyFill="1" applyBorder="1" applyAlignment="1">
      <alignment horizontal="left"/>
    </xf>
    <xf numFmtId="49" fontId="26" fillId="9" borderId="6" xfId="0" applyNumberFormat="1" applyFont="1" applyFill="1" applyBorder="1" applyAlignment="1">
      <alignment horizontal="left"/>
    </xf>
    <xf numFmtId="49" fontId="26" fillId="9" borderId="3" xfId="0" applyNumberFormat="1" applyFont="1" applyFill="1" applyBorder="1" applyAlignment="1">
      <alignment horizontal="left"/>
    </xf>
    <xf numFmtId="0" fontId="26" fillId="9" borderId="4" xfId="0" applyFont="1" applyFill="1" applyBorder="1" applyAlignment="1">
      <alignment horizontal="left" vertical="justify" wrapText="1"/>
    </xf>
    <xf numFmtId="167" fontId="36" fillId="9" borderId="1" xfId="0" applyNumberFormat="1" applyFont="1" applyFill="1" applyBorder="1" applyAlignment="1">
      <alignment horizontal="center" wrapText="1"/>
    </xf>
    <xf numFmtId="0" fontId="48" fillId="9" borderId="0" xfId="0" applyFont="1" applyFill="1" applyBorder="1" applyAlignment="1">
      <alignment horizontal="center" vertical="center" wrapText="1"/>
    </xf>
    <xf numFmtId="0" fontId="63" fillId="6" borderId="0" xfId="0" applyFont="1" applyFill="1" applyAlignment="1">
      <alignment horizontal="right"/>
    </xf>
    <xf numFmtId="168" fontId="60" fillId="6" borderId="0" xfId="0" applyNumberFormat="1" applyFont="1" applyFill="1" applyBorder="1" applyAlignment="1">
      <alignment horizontal="center" wrapText="1"/>
    </xf>
    <xf numFmtId="0" fontId="60" fillId="6" borderId="0" xfId="0" applyFont="1" applyFill="1"/>
    <xf numFmtId="0" fontId="63" fillId="6" borderId="0" xfId="0" applyFont="1" applyFill="1"/>
    <xf numFmtId="0" fontId="26" fillId="6" borderId="1" xfId="0" applyFont="1" applyFill="1" applyBorder="1" applyAlignment="1">
      <alignment horizontal="center" vertical="center" wrapText="1"/>
    </xf>
    <xf numFmtId="0" fontId="26" fillId="6" borderId="1" xfId="0" applyFont="1" applyFill="1" applyBorder="1" applyAlignment="1">
      <alignment horizontal="center" vertical="center" wrapText="1"/>
    </xf>
    <xf numFmtId="2" fontId="48" fillId="6" borderId="0" xfId="0" applyNumberFormat="1" applyFont="1" applyFill="1" applyBorder="1" applyAlignment="1">
      <alignment horizontal="center" vertical="center" wrapText="1"/>
    </xf>
    <xf numFmtId="2" fontId="25" fillId="6" borderId="0" xfId="0" applyNumberFormat="1" applyFont="1" applyFill="1" applyBorder="1" applyAlignment="1">
      <alignment horizontal="left" vertical="center" wrapText="1"/>
    </xf>
    <xf numFmtId="168" fontId="25" fillId="6" borderId="0" xfId="0" applyNumberFormat="1" applyFont="1" applyFill="1" applyBorder="1" applyAlignment="1">
      <alignment horizontal="left" vertical="center" wrapText="1"/>
    </xf>
    <xf numFmtId="0" fontId="26" fillId="6" borderId="1" xfId="0" applyFont="1" applyFill="1" applyBorder="1" applyAlignment="1">
      <alignment horizontal="center" vertical="center" wrapText="1"/>
    </xf>
    <xf numFmtId="2" fontId="24" fillId="6" borderId="1" xfId="0" applyNumberFormat="1" applyFont="1" applyFill="1" applyBorder="1" applyAlignment="1">
      <alignment horizontal="center" wrapText="1"/>
    </xf>
    <xf numFmtId="0" fontId="8" fillId="6" borderId="1" xfId="0" applyFont="1" applyFill="1" applyBorder="1" applyAlignment="1">
      <alignment vertical="top"/>
    </xf>
    <xf numFmtId="0" fontId="24" fillId="6" borderId="1" xfId="0" applyFont="1" applyFill="1" applyBorder="1" applyAlignment="1"/>
    <xf numFmtId="0" fontId="26" fillId="6" borderId="6" xfId="0" applyFont="1" applyFill="1" applyBorder="1" applyAlignment="1">
      <alignment horizontal="center" vertical="center" wrapText="1"/>
    </xf>
    <xf numFmtId="0" fontId="26" fillId="6" borderId="3" xfId="0" applyFont="1" applyFill="1" applyBorder="1" applyAlignment="1">
      <alignment horizontal="center" vertical="center" wrapText="1"/>
    </xf>
    <xf numFmtId="0" fontId="26" fillId="6" borderId="3" xfId="0" applyNumberFormat="1" applyFont="1" applyFill="1" applyBorder="1" applyAlignment="1">
      <alignment horizontal="center" vertical="center" wrapText="1"/>
    </xf>
    <xf numFmtId="168" fontId="25" fillId="6" borderId="3" xfId="4" applyNumberFormat="1" applyFont="1" applyFill="1" applyBorder="1" applyAlignment="1">
      <alignment horizontal="center" vertical="center" wrapText="1"/>
    </xf>
    <xf numFmtId="166" fontId="12" fillId="6" borderId="1" xfId="0" applyNumberFormat="1" applyFont="1" applyFill="1" applyBorder="1" applyAlignment="1">
      <alignment horizontal="center" wrapText="1"/>
    </xf>
    <xf numFmtId="49" fontId="24" fillId="6" borderId="4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left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0" fontId="26" fillId="6" borderId="4" xfId="0" applyFont="1" applyFill="1" applyBorder="1" applyAlignment="1">
      <alignment horizontal="center" wrapText="1"/>
    </xf>
    <xf numFmtId="0" fontId="26" fillId="6" borderId="3" xfId="0" applyFont="1" applyFill="1" applyBorder="1" applyAlignment="1">
      <alignment horizontal="center" wrapText="1"/>
    </xf>
    <xf numFmtId="0" fontId="25" fillId="6" borderId="0" xfId="0" applyFont="1" applyFill="1" applyBorder="1" applyAlignment="1">
      <alignment horizontal="left" vertical="center" wrapText="1"/>
    </xf>
    <xf numFmtId="0" fontId="13" fillId="6" borderId="1" xfId="2" applyNumberFormat="1" applyFont="1" applyFill="1" applyBorder="1" applyAlignment="1">
      <alignment horizontal="left" vertical="top" wrapText="1"/>
    </xf>
    <xf numFmtId="168" fontId="24" fillId="6" borderId="4" xfId="0" applyNumberFormat="1" applyFont="1" applyFill="1" applyBorder="1" applyAlignment="1">
      <alignment horizontal="left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168" fontId="25" fillId="6" borderId="0" xfId="0" applyNumberFormat="1" applyFont="1" applyFill="1" applyBorder="1" applyAlignment="1">
      <alignment horizontal="left" vertical="center" wrapText="1"/>
    </xf>
    <xf numFmtId="0" fontId="25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168" fontId="25" fillId="6" borderId="0" xfId="0" applyNumberFormat="1" applyFont="1" applyFill="1" applyBorder="1" applyAlignment="1">
      <alignment horizontal="left" vertical="center" wrapText="1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49" fontId="24" fillId="6" borderId="4" xfId="0" applyNumberFormat="1" applyFont="1" applyFill="1" applyBorder="1" applyAlignment="1">
      <alignment horizontal="center" wrapText="1"/>
    </xf>
    <xf numFmtId="49" fontId="24" fillId="6" borderId="3" xfId="0" applyNumberFormat="1" applyFont="1" applyFill="1" applyBorder="1" applyAlignment="1">
      <alignment horizontal="center" wrapText="1"/>
    </xf>
    <xf numFmtId="0" fontId="26" fillId="6" borderId="3" xfId="0" applyFont="1" applyFill="1" applyBorder="1" applyAlignment="1">
      <alignment horizontal="center" wrapText="1"/>
    </xf>
    <xf numFmtId="0" fontId="26" fillId="6" borderId="1" xfId="0" applyFont="1" applyFill="1" applyBorder="1" applyAlignment="1">
      <alignment horizontal="center" vertical="center" wrapText="1"/>
    </xf>
    <xf numFmtId="168" fontId="25" fillId="6" borderId="1" xfId="0" applyNumberFormat="1" applyFont="1" applyFill="1" applyBorder="1" applyAlignment="1">
      <alignment horizontal="center" vertical="center"/>
    </xf>
    <xf numFmtId="167" fontId="25" fillId="6" borderId="1" xfId="4" applyNumberFormat="1" applyFont="1" applyFill="1" applyBorder="1" applyAlignment="1">
      <alignment horizontal="center"/>
    </xf>
    <xf numFmtId="168" fontId="25" fillId="6" borderId="0" xfId="0" applyNumberFormat="1" applyFont="1" applyFill="1" applyBorder="1" applyAlignment="1">
      <alignment horizontal="left" vertical="center" wrapText="1"/>
    </xf>
    <xf numFmtId="49" fontId="24" fillId="5" borderId="4" xfId="0" applyNumberFormat="1" applyFont="1" applyFill="1" applyBorder="1" applyAlignment="1">
      <alignment horizontal="left"/>
    </xf>
    <xf numFmtId="49" fontId="24" fillId="5" borderId="6" xfId="0" applyNumberFormat="1" applyFont="1" applyFill="1" applyBorder="1" applyAlignment="1">
      <alignment horizontal="left"/>
    </xf>
    <xf numFmtId="49" fontId="24" fillId="5" borderId="3" xfId="0" applyNumberFormat="1" applyFont="1" applyFill="1" applyBorder="1" applyAlignment="1">
      <alignment horizontal="left"/>
    </xf>
    <xf numFmtId="0" fontId="49" fillId="6" borderId="0" xfId="0" applyFont="1" applyFill="1" applyBorder="1" applyAlignment="1">
      <alignment horizontal="left" vertical="center" wrapText="1"/>
    </xf>
    <xf numFmtId="0" fontId="25" fillId="6" borderId="0" xfId="0" applyFont="1" applyFill="1" applyBorder="1" applyAlignment="1">
      <alignment horizontal="left" vertical="center" wrapText="1"/>
    </xf>
    <xf numFmtId="0" fontId="26" fillId="0" borderId="0" xfId="0" applyFont="1" applyFill="1" applyAlignment="1">
      <alignment wrapText="1"/>
    </xf>
    <xf numFmtId="0" fontId="26" fillId="5" borderId="1" xfId="0" applyNumberFormat="1" applyFont="1" applyFill="1" applyBorder="1" applyAlignment="1">
      <alignment wrapText="1"/>
    </xf>
    <xf numFmtId="0" fontId="24" fillId="5" borderId="1" xfId="0" applyFont="1" applyFill="1" applyBorder="1" applyAlignment="1">
      <alignment horizontal="center"/>
    </xf>
    <xf numFmtId="167" fontId="36" fillId="5" borderId="0" xfId="0" applyNumberFormat="1" applyFont="1" applyFill="1" applyBorder="1" applyAlignment="1">
      <alignment horizontal="center" wrapText="1"/>
    </xf>
    <xf numFmtId="167" fontId="42" fillId="4" borderId="0" xfId="0" applyNumberFormat="1" applyFont="1" applyFill="1" applyBorder="1" applyAlignment="1">
      <alignment horizontal="left" vertical="center" wrapText="1"/>
    </xf>
    <xf numFmtId="167" fontId="65" fillId="4" borderId="0" xfId="0" applyNumberFormat="1" applyFont="1" applyFill="1" applyBorder="1" applyAlignment="1">
      <alignment horizontal="left" vertical="center" wrapText="1"/>
    </xf>
    <xf numFmtId="49" fontId="24" fillId="5" borderId="1" xfId="0" applyNumberFormat="1" applyFont="1" applyFill="1" applyBorder="1" applyAlignment="1">
      <alignment horizontal="center"/>
    </xf>
    <xf numFmtId="0" fontId="26" fillId="0" borderId="3" xfId="0" applyFont="1" applyFill="1" applyBorder="1" applyAlignment="1">
      <alignment horizontal="center" wrapText="1"/>
    </xf>
    <xf numFmtId="0" fontId="24" fillId="0" borderId="1" xfId="0" applyFont="1" applyFill="1" applyBorder="1" applyAlignment="1">
      <alignment horizontal="center"/>
    </xf>
    <xf numFmtId="49" fontId="24" fillId="0" borderId="1" xfId="0" applyNumberFormat="1" applyFont="1" applyFill="1" applyBorder="1" applyAlignment="1">
      <alignment horizontal="center" wrapText="1"/>
    </xf>
    <xf numFmtId="0" fontId="26" fillId="0" borderId="1" xfId="0" applyFont="1" applyFill="1" applyBorder="1" applyAlignment="1">
      <alignment horizontal="justify" vertical="justify" wrapText="1"/>
    </xf>
    <xf numFmtId="166" fontId="26" fillId="0" borderId="1" xfId="0" applyNumberFormat="1" applyFont="1" applyFill="1" applyBorder="1" applyAlignment="1">
      <alignment horizontal="center" wrapText="1"/>
    </xf>
    <xf numFmtId="0" fontId="26" fillId="0" borderId="1" xfId="0" applyFont="1" applyFill="1" applyBorder="1" applyAlignment="1">
      <alignment vertical="top" wrapText="1"/>
    </xf>
    <xf numFmtId="167" fontId="34" fillId="5" borderId="1" xfId="0" applyNumberFormat="1" applyFont="1" applyFill="1" applyBorder="1" applyAlignment="1">
      <alignment horizontal="center" wrapText="1"/>
    </xf>
    <xf numFmtId="0" fontId="18" fillId="5" borderId="1" xfId="0" applyFont="1" applyFill="1" applyBorder="1" applyAlignment="1">
      <alignment horizontal="left" vertical="top" wrapText="1"/>
    </xf>
    <xf numFmtId="0" fontId="26" fillId="5" borderId="6" xfId="0" applyFont="1" applyFill="1" applyBorder="1" applyAlignment="1">
      <alignment horizontal="center" vertical="justify" wrapText="1"/>
    </xf>
    <xf numFmtId="0" fontId="26" fillId="5" borderId="3" xfId="0" applyFont="1" applyFill="1" applyBorder="1" applyAlignment="1">
      <alignment horizontal="center" vertical="justify" wrapText="1"/>
    </xf>
    <xf numFmtId="0" fontId="26" fillId="5" borderId="3" xfId="0" applyNumberFormat="1" applyFont="1" applyFill="1" applyBorder="1" applyAlignment="1">
      <alignment horizontal="center" wrapText="1"/>
    </xf>
    <xf numFmtId="0" fontId="26" fillId="5" borderId="1" xfId="0" applyFont="1" applyFill="1" applyBorder="1" applyAlignment="1">
      <alignment horizontal="center" vertical="justify" wrapText="1"/>
    </xf>
    <xf numFmtId="168" fontId="64" fillId="5" borderId="1" xfId="0" applyNumberFormat="1" applyFont="1" applyFill="1" applyBorder="1" applyAlignment="1">
      <alignment horizontal="center"/>
    </xf>
    <xf numFmtId="168" fontId="50" fillId="9" borderId="6" xfId="0" applyNumberFormat="1" applyFont="1" applyFill="1" applyBorder="1" applyAlignment="1">
      <alignment horizontal="left"/>
    </xf>
    <xf numFmtId="0" fontId="13" fillId="9" borderId="1" xfId="0" applyFont="1" applyFill="1" applyBorder="1" applyAlignment="1">
      <alignment vertical="top" wrapText="1"/>
    </xf>
    <xf numFmtId="0" fontId="13" fillId="9" borderId="1" xfId="0" applyFont="1" applyFill="1" applyBorder="1" applyAlignment="1">
      <alignment wrapText="1"/>
    </xf>
    <xf numFmtId="168" fontId="12" fillId="6" borderId="0" xfId="0" applyNumberFormat="1" applyFont="1" applyFill="1" applyBorder="1" applyAlignment="1">
      <alignment horizontal="left" vertical="center" wrapText="1"/>
    </xf>
    <xf numFmtId="168" fontId="24" fillId="5" borderId="1" xfId="0" applyNumberFormat="1" applyFont="1" applyFill="1" applyBorder="1" applyAlignment="1">
      <alignment horizontal="center"/>
    </xf>
    <xf numFmtId="0" fontId="24" fillId="5" borderId="3" xfId="0" applyNumberFormat="1" applyFont="1" applyFill="1" applyBorder="1" applyAlignment="1">
      <alignment horizontal="center"/>
    </xf>
    <xf numFmtId="49" fontId="23" fillId="5" borderId="1" xfId="0" applyNumberFormat="1" applyFont="1" applyFill="1" applyBorder="1" applyAlignment="1">
      <alignment horizontal="center" wrapText="1"/>
    </xf>
    <xf numFmtId="166" fontId="25" fillId="5" borderId="1" xfId="0" applyNumberFormat="1" applyFont="1" applyFill="1" applyBorder="1" applyAlignment="1">
      <alignment horizontal="center" wrapText="1"/>
    </xf>
    <xf numFmtId="0" fontId="12" fillId="6" borderId="7" xfId="0" applyFont="1" applyFill="1" applyBorder="1" applyAlignment="1">
      <alignment vertical="center" wrapText="1"/>
    </xf>
    <xf numFmtId="0" fontId="12" fillId="6" borderId="0" xfId="0" applyFont="1" applyFill="1" applyBorder="1" applyAlignment="1">
      <alignment horizontal="left" vertical="center"/>
    </xf>
    <xf numFmtId="0" fontId="12" fillId="6" borderId="0" xfId="0" applyFont="1" applyFill="1" applyBorder="1" applyAlignment="1">
      <alignment horizontal="left" vertical="center" wrapText="1"/>
    </xf>
    <xf numFmtId="0" fontId="12" fillId="6" borderId="1" xfId="0" applyFont="1" applyFill="1" applyBorder="1" applyAlignment="1">
      <alignment horizontal="left" vertical="center" wrapText="1"/>
    </xf>
    <xf numFmtId="0" fontId="12" fillId="6" borderId="11" xfId="0" applyFont="1" applyFill="1" applyBorder="1" applyAlignment="1">
      <alignment vertical="center" wrapText="1"/>
    </xf>
    <xf numFmtId="0" fontId="13" fillId="6" borderId="0" xfId="0" applyFont="1" applyFill="1" applyBorder="1" applyAlignment="1">
      <alignment horizontal="left" vertical="center" wrapText="1"/>
    </xf>
    <xf numFmtId="0" fontId="12" fillId="6" borderId="0" xfId="0" applyFont="1" applyFill="1" applyAlignment="1">
      <alignment horizontal="left" vertical="center" wrapText="1"/>
    </xf>
    <xf numFmtId="0" fontId="66" fillId="6" borderId="0" xfId="0" applyFont="1" applyFill="1" applyBorder="1" applyAlignment="1">
      <alignment horizontal="left" vertical="center" wrapText="1"/>
    </xf>
    <xf numFmtId="0" fontId="66" fillId="9" borderId="0" xfId="0" applyFont="1" applyFill="1" applyBorder="1" applyAlignment="1">
      <alignment horizontal="left" vertical="center" wrapText="1"/>
    </xf>
    <xf numFmtId="0" fontId="12" fillId="7" borderId="0" xfId="0" applyFont="1" applyFill="1" applyBorder="1" applyAlignment="1">
      <alignment horizontal="left" vertical="center" wrapText="1"/>
    </xf>
    <xf numFmtId="0" fontId="12" fillId="8" borderId="0" xfId="0" applyFont="1" applyFill="1" applyAlignment="1">
      <alignment horizontal="left" vertical="center" wrapText="1"/>
    </xf>
    <xf numFmtId="0" fontId="12" fillId="9" borderId="0" xfId="0" applyFont="1" applyFill="1" applyBorder="1" applyAlignment="1">
      <alignment horizontal="left" vertical="center" wrapText="1"/>
    </xf>
    <xf numFmtId="0" fontId="13" fillId="6" borderId="0" xfId="0" applyFont="1" applyFill="1" applyBorder="1" applyAlignment="1">
      <alignment wrapText="1"/>
    </xf>
    <xf numFmtId="0" fontId="12" fillId="10" borderId="0" xfId="0" applyFont="1" applyFill="1" applyAlignment="1">
      <alignment horizontal="left" vertical="center" wrapText="1"/>
    </xf>
    <xf numFmtId="0" fontId="12" fillId="6" borderId="12" xfId="0" applyFont="1" applyFill="1" applyBorder="1" applyAlignment="1">
      <alignment vertical="center" wrapText="1"/>
    </xf>
    <xf numFmtId="49" fontId="67" fillId="6" borderId="1" xfId="2" applyNumberFormat="1" applyFont="1" applyFill="1" applyBorder="1" applyAlignment="1">
      <alignment horizontal="center" vertical="top" wrapText="1"/>
    </xf>
    <xf numFmtId="168" fontId="12" fillId="8" borderId="0" xfId="0" applyNumberFormat="1" applyFont="1" applyFill="1" applyAlignment="1">
      <alignment horizontal="left" vertical="center" wrapText="1"/>
    </xf>
    <xf numFmtId="0" fontId="36" fillId="5" borderId="1" xfId="0" applyFont="1" applyFill="1" applyBorder="1" applyAlignment="1">
      <alignment horizontal="center" wrapText="1"/>
    </xf>
    <xf numFmtId="49" fontId="40" fillId="5" borderId="1" xfId="0" applyNumberFormat="1" applyFont="1" applyFill="1" applyBorder="1" applyAlignment="1">
      <alignment wrapText="1"/>
    </xf>
    <xf numFmtId="0" fontId="26" fillId="5" borderId="1" xfId="0" applyFont="1" applyFill="1" applyBorder="1" applyAlignment="1">
      <alignment horizontal="center" vertical="center" wrapText="1"/>
    </xf>
    <xf numFmtId="49" fontId="26" fillId="5" borderId="1" xfId="0" applyNumberFormat="1" applyFont="1" applyFill="1" applyBorder="1" applyAlignment="1">
      <alignment horizontal="justify" vertical="justify" wrapText="1"/>
    </xf>
    <xf numFmtId="0" fontId="12" fillId="6" borderId="2" xfId="0" applyFont="1" applyFill="1" applyBorder="1" applyAlignment="1">
      <alignment vertical="center" wrapText="1"/>
    </xf>
    <xf numFmtId="0" fontId="12" fillId="6" borderId="15" xfId="0" applyFont="1" applyFill="1" applyBorder="1" applyAlignment="1">
      <alignment vertical="center" wrapText="1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0" fontId="12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0" fontId="25" fillId="6" borderId="0" xfId="0" applyFont="1" applyFill="1" applyBorder="1" applyAlignment="1">
      <alignment horizontal="left" vertical="center" wrapText="1"/>
    </xf>
    <xf numFmtId="167" fontId="42" fillId="6" borderId="0" xfId="0" applyNumberFormat="1" applyFont="1" applyFill="1" applyBorder="1" applyAlignment="1">
      <alignment horizontal="left" vertical="center" wrapText="1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168" fontId="26" fillId="6" borderId="4" xfId="0" applyNumberFormat="1" applyFont="1" applyFill="1" applyBorder="1" applyAlignment="1">
      <alignment horizontal="left"/>
    </xf>
    <xf numFmtId="168" fontId="26" fillId="6" borderId="6" xfId="0" applyNumberFormat="1" applyFont="1" applyFill="1" applyBorder="1" applyAlignment="1">
      <alignment horizontal="left"/>
    </xf>
    <xf numFmtId="168" fontId="26" fillId="6" borderId="3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0" fontId="12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168" fontId="25" fillId="6" borderId="0" xfId="0" applyNumberFormat="1" applyFont="1" applyFill="1" applyBorder="1" applyAlignment="1">
      <alignment horizontal="left" vertical="center" wrapText="1"/>
    </xf>
    <xf numFmtId="0" fontId="68" fillId="6" borderId="2" xfId="0" applyFont="1" applyFill="1" applyBorder="1" applyAlignment="1">
      <alignment horizontal="left" vertical="top" wrapText="1"/>
    </xf>
    <xf numFmtId="168" fontId="68" fillId="6" borderId="2" xfId="0" applyNumberFormat="1" applyFont="1" applyFill="1" applyBorder="1" applyAlignment="1">
      <alignment horizontal="center" wrapText="1"/>
    </xf>
    <xf numFmtId="168" fontId="13" fillId="6" borderId="1" xfId="0" applyNumberFormat="1" applyFont="1" applyFill="1" applyBorder="1" applyAlignment="1">
      <alignment horizontal="center" wrapText="1"/>
    </xf>
    <xf numFmtId="0" fontId="13" fillId="9" borderId="0" xfId="0" applyFont="1" applyFill="1" applyBorder="1" applyAlignment="1">
      <alignment vertical="top" wrapText="1"/>
    </xf>
    <xf numFmtId="0" fontId="2" fillId="6" borderId="1" xfId="0" applyFont="1" applyFill="1" applyBorder="1" applyAlignment="1">
      <alignment vertical="top" wrapText="1"/>
    </xf>
    <xf numFmtId="168" fontId="44" fillId="6" borderId="0" xfId="0" applyNumberFormat="1" applyFont="1" applyFill="1" applyBorder="1" applyAlignment="1">
      <alignment vertical="center" wrapText="1"/>
    </xf>
    <xf numFmtId="168" fontId="25" fillId="6" borderId="0" xfId="0" applyNumberFormat="1" applyFont="1" applyFill="1" applyBorder="1" applyAlignment="1">
      <alignment horizontal="left" vertical="center" wrapText="1"/>
    </xf>
    <xf numFmtId="0" fontId="25" fillId="6" borderId="0" xfId="0" applyFont="1" applyFill="1" applyAlignment="1">
      <alignment horizontal="right" wrapText="1"/>
    </xf>
    <xf numFmtId="0" fontId="25" fillId="6" borderId="0" xfId="0" applyFont="1" applyFill="1" applyAlignment="1">
      <alignment horizontal="center"/>
    </xf>
    <xf numFmtId="2" fontId="13" fillId="6" borderId="0" xfId="0" applyNumberFormat="1" applyFont="1" applyFill="1" applyBorder="1" applyAlignment="1">
      <alignment vertical="top" wrapText="1"/>
    </xf>
    <xf numFmtId="0" fontId="26" fillId="6" borderId="0" xfId="0" applyFont="1" applyFill="1" applyAlignment="1">
      <alignment horizontal="right" vertical="justify" wrapText="1"/>
    </xf>
    <xf numFmtId="0" fontId="26" fillId="6" borderId="0" xfId="0" applyFont="1" applyFill="1" applyAlignment="1">
      <alignment horizontal="right" vertical="justify"/>
    </xf>
    <xf numFmtId="0" fontId="25" fillId="6" borderId="0" xfId="0" applyFont="1" applyFill="1" applyAlignment="1">
      <alignment horizontal="right" vertical="justify" wrapText="1"/>
    </xf>
    <xf numFmtId="0" fontId="64" fillId="6" borderId="0" xfId="0" applyFont="1" applyFill="1" applyAlignment="1">
      <alignment horizontal="right"/>
    </xf>
    <xf numFmtId="0" fontId="26" fillId="6" borderId="0" xfId="0" applyFont="1" applyFill="1" applyAlignment="1"/>
    <xf numFmtId="0" fontId="26" fillId="6" borderId="4" xfId="0" applyFont="1" applyFill="1" applyBorder="1" applyAlignment="1">
      <alignment horizontal="center" wrapText="1"/>
    </xf>
    <xf numFmtId="168" fontId="25" fillId="6" borderId="0" xfId="0" applyNumberFormat="1" applyFont="1" applyFill="1" applyBorder="1" applyAlignment="1">
      <alignment horizontal="left" vertical="center" wrapText="1"/>
    </xf>
    <xf numFmtId="49" fontId="24" fillId="6" borderId="4" xfId="0" applyNumberFormat="1" applyFont="1" applyFill="1" applyBorder="1" applyAlignment="1">
      <alignment horizontal="center" wrapText="1"/>
    </xf>
    <xf numFmtId="49" fontId="24" fillId="6" borderId="3" xfId="0" applyNumberFormat="1" applyFont="1" applyFill="1" applyBorder="1" applyAlignment="1">
      <alignment horizontal="center" wrapText="1"/>
    </xf>
    <xf numFmtId="168" fontId="26" fillId="6" borderId="4" xfId="0" applyNumberFormat="1" applyFont="1" applyFill="1" applyBorder="1" applyAlignment="1">
      <alignment horizontal="left"/>
    </xf>
    <xf numFmtId="168" fontId="26" fillId="6" borderId="6" xfId="0" applyNumberFormat="1" applyFont="1" applyFill="1" applyBorder="1" applyAlignment="1">
      <alignment horizontal="left"/>
    </xf>
    <xf numFmtId="168" fontId="26" fillId="6" borderId="3" xfId="0" applyNumberFormat="1" applyFont="1" applyFill="1" applyBorder="1" applyAlignment="1">
      <alignment horizontal="left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49" fontId="26" fillId="6" borderId="4" xfId="0" applyNumberFormat="1" applyFont="1" applyFill="1" applyBorder="1" applyAlignment="1"/>
    <xf numFmtId="49" fontId="26" fillId="6" borderId="6" xfId="0" applyNumberFormat="1" applyFont="1" applyFill="1" applyBorder="1" applyAlignment="1"/>
    <xf numFmtId="49" fontId="26" fillId="6" borderId="3" xfId="0" applyNumberFormat="1" applyFont="1" applyFill="1" applyBorder="1" applyAlignment="1">
      <alignment horizontal="center"/>
    </xf>
    <xf numFmtId="0" fontId="12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0" fontId="26" fillId="9" borderId="1" xfId="6" applyFont="1" applyFill="1" applyBorder="1" applyAlignment="1" applyProtection="1">
      <alignment horizontal="left" wrapText="1"/>
      <protection locked="0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168" fontId="24" fillId="6" borderId="4" xfId="0" applyNumberFormat="1" applyFont="1" applyFill="1" applyBorder="1" applyAlignment="1">
      <alignment horizontal="left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168" fontId="24" fillId="6" borderId="4" xfId="0" applyNumberFormat="1" applyFont="1" applyFill="1" applyBorder="1" applyAlignment="1"/>
    <xf numFmtId="168" fontId="24" fillId="6" borderId="6" xfId="0" applyNumberFormat="1" applyFont="1" applyFill="1" applyBorder="1" applyAlignment="1"/>
    <xf numFmtId="168" fontId="24" fillId="6" borderId="3" xfId="0" applyNumberFormat="1" applyFont="1" applyFill="1" applyBorder="1" applyAlignment="1"/>
    <xf numFmtId="49" fontId="26" fillId="6" borderId="3" xfId="0" applyNumberFormat="1" applyFont="1" applyFill="1" applyBorder="1" applyAlignment="1">
      <alignment horizontal="left"/>
    </xf>
    <xf numFmtId="168" fontId="26" fillId="5" borderId="4" xfId="0" applyNumberFormat="1" applyFont="1" applyFill="1" applyBorder="1" applyAlignment="1">
      <alignment horizontal="left"/>
    </xf>
    <xf numFmtId="168" fontId="26" fillId="5" borderId="6" xfId="0" applyNumberFormat="1" applyFont="1" applyFill="1" applyBorder="1" applyAlignment="1">
      <alignment horizontal="left"/>
    </xf>
    <xf numFmtId="168" fontId="26" fillId="5" borderId="3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49" fontId="26" fillId="6" borderId="3" xfId="0" applyNumberFormat="1" applyFont="1" applyFill="1" applyBorder="1" applyAlignment="1">
      <alignment horizontal="center"/>
    </xf>
    <xf numFmtId="0" fontId="12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0" fontId="25" fillId="5" borderId="0" xfId="0" applyFont="1" applyFill="1" applyBorder="1" applyAlignment="1">
      <alignment horizontal="left" vertical="center" wrapText="1"/>
    </xf>
    <xf numFmtId="0" fontId="26" fillId="5" borderId="0" xfId="0" applyFont="1" applyFill="1" applyBorder="1" applyAlignment="1">
      <alignment horizontal="center" vertical="center" wrapText="1"/>
    </xf>
    <xf numFmtId="0" fontId="12" fillId="5" borderId="7" xfId="0" applyFont="1" applyFill="1" applyBorder="1" applyAlignment="1">
      <alignment vertical="center" wrapText="1"/>
    </xf>
    <xf numFmtId="0" fontId="48" fillId="5" borderId="0" xfId="0" applyFont="1" applyFill="1" applyBorder="1" applyAlignment="1">
      <alignment horizontal="center" vertical="center" wrapText="1"/>
    </xf>
    <xf numFmtId="168" fontId="24" fillId="6" borderId="4" xfId="0" applyNumberFormat="1" applyFont="1" applyFill="1" applyBorder="1" applyAlignment="1">
      <alignment horizontal="left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0" fontId="26" fillId="0" borderId="1" xfId="2" applyFont="1" applyFill="1" applyBorder="1" applyAlignment="1">
      <alignment horizontal="left" vertical="top" wrapText="1"/>
    </xf>
    <xf numFmtId="0" fontId="13" fillId="0" borderId="1" xfId="2" applyFont="1" applyFill="1" applyBorder="1" applyAlignment="1">
      <alignment horizontal="left" vertical="top" wrapText="1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0" fontId="12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166" fontId="13" fillId="6" borderId="0" xfId="0" applyNumberFormat="1" applyFont="1" applyFill="1" applyBorder="1" applyAlignment="1">
      <alignment horizontal="center" wrapText="1"/>
    </xf>
    <xf numFmtId="168" fontId="24" fillId="6" borderId="4" xfId="0" applyNumberFormat="1" applyFont="1" applyFill="1" applyBorder="1" applyAlignment="1">
      <alignment horizontal="left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168" fontId="26" fillId="6" borderId="4" xfId="0" applyNumberFormat="1" applyFont="1" applyFill="1" applyBorder="1" applyAlignment="1">
      <alignment horizontal="left"/>
    </xf>
    <xf numFmtId="168" fontId="26" fillId="6" borderId="6" xfId="0" applyNumberFormat="1" applyFont="1" applyFill="1" applyBorder="1" applyAlignment="1">
      <alignment horizontal="left"/>
    </xf>
    <xf numFmtId="168" fontId="26" fillId="6" borderId="3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49" fontId="26" fillId="6" borderId="8" xfId="0" applyNumberFormat="1" applyFont="1" applyFill="1" applyBorder="1" applyAlignment="1">
      <alignment horizontal="left" wrapText="1"/>
    </xf>
    <xf numFmtId="49" fontId="26" fillId="6" borderId="9" xfId="0" applyNumberFormat="1" applyFont="1" applyFill="1" applyBorder="1" applyAlignment="1">
      <alignment horizontal="left" wrapText="1"/>
    </xf>
    <xf numFmtId="49" fontId="26" fillId="6" borderId="10" xfId="0" applyNumberFormat="1" applyFont="1" applyFill="1" applyBorder="1" applyAlignment="1">
      <alignment horizontal="left" wrapText="1"/>
    </xf>
    <xf numFmtId="0" fontId="26" fillId="6" borderId="3" xfId="0" applyFont="1" applyFill="1" applyBorder="1" applyAlignment="1">
      <alignment horizontal="center" wrapText="1"/>
    </xf>
    <xf numFmtId="0" fontId="12" fillId="6" borderId="0" xfId="0" applyFont="1" applyFill="1" applyBorder="1" applyAlignment="1">
      <alignment vertical="center" wrapText="1"/>
    </xf>
    <xf numFmtId="168" fontId="24" fillId="6" borderId="4" xfId="0" applyNumberFormat="1" applyFont="1" applyFill="1" applyBorder="1" applyAlignment="1">
      <alignment horizontal="left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0" fontId="13" fillId="0" borderId="1" xfId="2" applyNumberFormat="1" applyFont="1" applyFill="1" applyBorder="1" applyAlignment="1">
      <alignment horizontal="left" vertical="top" wrapText="1"/>
    </xf>
    <xf numFmtId="0" fontId="13" fillId="11" borderId="1" xfId="2" applyFont="1" applyFill="1" applyBorder="1" applyAlignment="1">
      <alignment horizontal="center" vertical="top" wrapText="1"/>
    </xf>
    <xf numFmtId="0" fontId="13" fillId="6" borderId="0" xfId="0" applyFont="1" applyFill="1" applyBorder="1" applyAlignment="1">
      <alignment vertical="top" wrapText="1"/>
    </xf>
    <xf numFmtId="0" fontId="3" fillId="0" borderId="0" xfId="0" applyFont="1" applyAlignment="1">
      <alignment horizontal="center"/>
    </xf>
    <xf numFmtId="0" fontId="29" fillId="0" borderId="1" xfId="4" applyFont="1" applyBorder="1" applyAlignment="1">
      <alignment horizontal="center" vertical="top" wrapText="1"/>
    </xf>
    <xf numFmtId="0" fontId="22" fillId="0" borderId="1" xfId="4" applyFont="1" applyBorder="1" applyAlignment="1">
      <alignment horizontal="center" vertical="top" wrapText="1"/>
    </xf>
    <xf numFmtId="0" fontId="22" fillId="0" borderId="2" xfId="4" applyFont="1" applyBorder="1" applyAlignment="1">
      <alignment horizontal="center" vertical="top" wrapText="1"/>
    </xf>
    <xf numFmtId="0" fontId="22" fillId="0" borderId="1" xfId="4" applyFont="1" applyBorder="1" applyAlignment="1">
      <alignment horizontal="justify" vertical="top" wrapText="1"/>
    </xf>
    <xf numFmtId="0" fontId="22" fillId="0" borderId="1" xfId="0" applyFont="1" applyBorder="1" applyAlignment="1">
      <alignment wrapText="1"/>
    </xf>
    <xf numFmtId="167" fontId="25" fillId="6" borderId="1" xfId="4" applyNumberFormat="1" applyFont="1" applyFill="1" applyBorder="1" applyAlignment="1">
      <alignment horizontal="center" vertical="top" wrapText="1"/>
    </xf>
    <xf numFmtId="168" fontId="26" fillId="6" borderId="4" xfId="0" applyNumberFormat="1" applyFont="1" applyFill="1" applyBorder="1" applyAlignment="1"/>
    <xf numFmtId="0" fontId="25" fillId="6" borderId="0" xfId="0" applyFont="1" applyFill="1" applyBorder="1" applyAlignment="1">
      <alignment horizontal="left" vertical="center" wrapText="1"/>
    </xf>
    <xf numFmtId="168" fontId="26" fillId="6" borderId="6" xfId="0" applyNumberFormat="1" applyFont="1" applyFill="1" applyBorder="1" applyAlignment="1"/>
    <xf numFmtId="168" fontId="26" fillId="6" borderId="3" xfId="0" applyNumberFormat="1" applyFont="1" applyFill="1" applyBorder="1" applyAlignment="1"/>
    <xf numFmtId="0" fontId="26" fillId="6" borderId="3" xfId="0" applyFont="1" applyFill="1" applyBorder="1" applyAlignment="1">
      <alignment horizontal="center" wrapText="1"/>
    </xf>
    <xf numFmtId="168" fontId="26" fillId="6" borderId="6" xfId="0" applyNumberFormat="1" applyFont="1" applyFill="1" applyBorder="1" applyAlignment="1">
      <alignment horizontal="left"/>
    </xf>
    <xf numFmtId="168" fontId="26" fillId="5" borderId="4" xfId="0" applyNumberFormat="1" applyFont="1" applyFill="1" applyBorder="1" applyAlignment="1">
      <alignment horizontal="left"/>
    </xf>
    <xf numFmtId="168" fontId="26" fillId="5" borderId="6" xfId="0" applyNumberFormat="1" applyFont="1" applyFill="1" applyBorder="1" applyAlignment="1">
      <alignment horizontal="left"/>
    </xf>
    <xf numFmtId="49" fontId="26" fillId="5" borderId="10" xfId="0" applyNumberFormat="1" applyFont="1" applyFill="1" applyBorder="1" applyAlignment="1">
      <alignment horizontal="left" wrapText="1"/>
    </xf>
    <xf numFmtId="0" fontId="12" fillId="8" borderId="0" xfId="0" applyFont="1" applyFill="1" applyBorder="1" applyAlignment="1">
      <alignment horizontal="left" vertical="center" wrapText="1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4" xfId="0" applyNumberFormat="1" applyFont="1" applyFill="1" applyBorder="1" applyAlignment="1">
      <alignment horizontal="left" wrapText="1"/>
    </xf>
    <xf numFmtId="49" fontId="26" fillId="6" borderId="6" xfId="0" applyNumberFormat="1" applyFont="1" applyFill="1" applyBorder="1" applyAlignment="1">
      <alignment horizontal="left" wrapText="1"/>
    </xf>
    <xf numFmtId="49" fontId="26" fillId="6" borderId="3" xfId="0" applyNumberFormat="1" applyFont="1" applyFill="1" applyBorder="1" applyAlignment="1">
      <alignment horizontal="left" wrapText="1"/>
    </xf>
    <xf numFmtId="168" fontId="26" fillId="6" borderId="4" xfId="0" applyNumberFormat="1" applyFont="1" applyFill="1" applyBorder="1" applyAlignment="1">
      <alignment horizontal="left"/>
    </xf>
    <xf numFmtId="168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168" fontId="26" fillId="7" borderId="4" xfId="0" applyNumberFormat="1" applyFont="1" applyFill="1" applyBorder="1" applyAlignment="1">
      <alignment horizontal="left"/>
    </xf>
    <xf numFmtId="168" fontId="26" fillId="7" borderId="6" xfId="0" applyNumberFormat="1" applyFont="1" applyFill="1" applyBorder="1" applyAlignment="1">
      <alignment horizontal="left"/>
    </xf>
    <xf numFmtId="0" fontId="12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0" fontId="13" fillId="6" borderId="1" xfId="2" applyFont="1" applyFill="1" applyBorder="1" applyAlignment="1">
      <alignment horizontal="left" vertical="top" wrapText="1"/>
    </xf>
    <xf numFmtId="0" fontId="25" fillId="6" borderId="0" xfId="0" applyFont="1" applyFill="1" applyBorder="1" applyAlignment="1">
      <alignment vertical="center" wrapText="1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168" fontId="26" fillId="6" borderId="4" xfId="0" applyNumberFormat="1" applyFont="1" applyFill="1" applyBorder="1" applyAlignment="1">
      <alignment horizontal="left"/>
    </xf>
    <xf numFmtId="168" fontId="26" fillId="6" borderId="6" xfId="0" applyNumberFormat="1" applyFont="1" applyFill="1" applyBorder="1" applyAlignment="1">
      <alignment horizontal="left"/>
    </xf>
    <xf numFmtId="168" fontId="26" fillId="6" borderId="3" xfId="0" applyNumberFormat="1" applyFont="1" applyFill="1" applyBorder="1" applyAlignment="1">
      <alignment horizontal="left"/>
    </xf>
    <xf numFmtId="167" fontId="26" fillId="0" borderId="1" xfId="4" applyNumberFormat="1" applyFont="1" applyBorder="1" applyAlignment="1">
      <alignment horizontal="center"/>
    </xf>
    <xf numFmtId="168" fontId="24" fillId="6" borderId="4" xfId="0" applyNumberFormat="1" applyFont="1" applyFill="1" applyBorder="1" applyAlignment="1">
      <alignment horizontal="left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49" fontId="24" fillId="6" borderId="4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left"/>
    </xf>
    <xf numFmtId="168" fontId="26" fillId="6" borderId="3" xfId="0" applyNumberFormat="1" applyFont="1" applyFill="1" applyBorder="1" applyAlignment="1">
      <alignment horizontal="left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0" fontId="12" fillId="6" borderId="0" xfId="0" applyFont="1" applyFill="1" applyBorder="1" applyAlignment="1">
      <alignment horizontal="left" vertical="center" wrapText="1"/>
    </xf>
    <xf numFmtId="168" fontId="50" fillId="6" borderId="6" xfId="0" applyNumberFormat="1" applyFont="1" applyFill="1" applyBorder="1" applyAlignment="1">
      <alignment horizontal="left"/>
    </xf>
    <xf numFmtId="0" fontId="26" fillId="6" borderId="3" xfId="0" applyFont="1" applyFill="1" applyBorder="1" applyAlignment="1">
      <alignment horizontal="center" wrapText="1"/>
    </xf>
    <xf numFmtId="168" fontId="24" fillId="7" borderId="4" xfId="0" applyNumberFormat="1" applyFont="1" applyFill="1" applyBorder="1" applyAlignment="1">
      <alignment horizontal="left"/>
    </xf>
    <xf numFmtId="168" fontId="24" fillId="7" borderId="6" xfId="0" applyNumberFormat="1" applyFont="1" applyFill="1" applyBorder="1" applyAlignment="1">
      <alignment horizontal="left"/>
    </xf>
    <xf numFmtId="168" fontId="24" fillId="7" borderId="3" xfId="0" applyNumberFormat="1" applyFont="1" applyFill="1" applyBorder="1" applyAlignment="1">
      <alignment horizontal="left"/>
    </xf>
    <xf numFmtId="0" fontId="26" fillId="7" borderId="4" xfId="0" applyFont="1" applyFill="1" applyBorder="1" applyAlignment="1">
      <alignment horizontal="center"/>
    </xf>
    <xf numFmtId="168" fontId="26" fillId="7" borderId="1" xfId="0" applyNumberFormat="1" applyFont="1" applyFill="1" applyBorder="1" applyAlignment="1">
      <alignment horizontal="center"/>
    </xf>
    <xf numFmtId="0" fontId="26" fillId="7" borderId="1" xfId="0" applyFont="1" applyFill="1" applyBorder="1" applyAlignment="1" applyProtection="1">
      <alignment vertical="top" wrapText="1"/>
      <protection locked="0"/>
    </xf>
    <xf numFmtId="49" fontId="24" fillId="7" borderId="4" xfId="0" applyNumberFormat="1" applyFont="1" applyFill="1" applyBorder="1" applyAlignment="1">
      <alignment horizontal="left"/>
    </xf>
    <xf numFmtId="49" fontId="24" fillId="7" borderId="6" xfId="0" applyNumberFormat="1" applyFont="1" applyFill="1" applyBorder="1" applyAlignment="1">
      <alignment horizontal="left"/>
    </xf>
    <xf numFmtId="49" fontId="24" fillId="7" borderId="3" xfId="0" applyNumberFormat="1" applyFont="1" applyFill="1" applyBorder="1" applyAlignment="1">
      <alignment horizontal="left"/>
    </xf>
    <xf numFmtId="0" fontId="26" fillId="7" borderId="4" xfId="0" applyFont="1" applyFill="1" applyBorder="1" applyAlignment="1">
      <alignment horizontal="center" wrapText="1"/>
    </xf>
    <xf numFmtId="168" fontId="26" fillId="7" borderId="4" xfId="0" applyNumberFormat="1" applyFont="1" applyFill="1" applyBorder="1" applyAlignment="1">
      <alignment horizontal="center" wrapText="1"/>
    </xf>
    <xf numFmtId="168" fontId="24" fillId="9" borderId="1" xfId="0" applyNumberFormat="1" applyFont="1" applyFill="1" applyBorder="1" applyAlignment="1">
      <alignment horizontal="center" wrapText="1"/>
    </xf>
    <xf numFmtId="166" fontId="26" fillId="9" borderId="0" xfId="0" applyNumberFormat="1" applyFont="1" applyFill="1" applyBorder="1" applyAlignment="1">
      <alignment horizontal="center" wrapText="1"/>
    </xf>
    <xf numFmtId="0" fontId="12" fillId="6" borderId="0" xfId="0" applyFont="1" applyFill="1" applyBorder="1" applyAlignment="1">
      <alignment horizontal="left" vertical="center" wrapText="1"/>
    </xf>
    <xf numFmtId="0" fontId="67" fillId="11" borderId="1" xfId="2" applyNumberFormat="1" applyFont="1" applyFill="1" applyBorder="1" applyAlignment="1">
      <alignment horizontal="center" vertical="top" wrapText="1"/>
    </xf>
    <xf numFmtId="0" fontId="67" fillId="11" borderId="1" xfId="2" applyNumberFormat="1" applyFont="1" applyFill="1" applyBorder="1" applyAlignment="1">
      <alignment horizontal="left" vertical="top" wrapText="1"/>
    </xf>
    <xf numFmtId="49" fontId="24" fillId="6" borderId="4" xfId="0" applyNumberFormat="1" applyFont="1" applyFill="1" applyBorder="1" applyAlignment="1">
      <alignment horizontal="left" wrapText="1"/>
    </xf>
    <xf numFmtId="49" fontId="24" fillId="6" borderId="6" xfId="0" applyNumberFormat="1" applyFont="1" applyFill="1" applyBorder="1" applyAlignment="1">
      <alignment horizontal="left" wrapText="1"/>
    </xf>
    <xf numFmtId="49" fontId="24" fillId="6" borderId="3" xfId="0" applyNumberFormat="1" applyFont="1" applyFill="1" applyBorder="1" applyAlignment="1">
      <alignment horizontal="left" wrapText="1"/>
    </xf>
    <xf numFmtId="168" fontId="26" fillId="6" borderId="4" xfId="0" applyNumberFormat="1" applyFont="1" applyFill="1" applyBorder="1" applyAlignment="1">
      <alignment horizontal="left"/>
    </xf>
    <xf numFmtId="168" fontId="26" fillId="6" borderId="6" xfId="0" applyNumberFormat="1" applyFont="1" applyFill="1" applyBorder="1" applyAlignment="1">
      <alignment horizontal="left"/>
    </xf>
    <xf numFmtId="168" fontId="26" fillId="6" borderId="3" xfId="0" applyNumberFormat="1" applyFont="1" applyFill="1" applyBorder="1" applyAlignment="1">
      <alignment horizontal="left"/>
    </xf>
    <xf numFmtId="168" fontId="24" fillId="6" borderId="4" xfId="0" applyNumberFormat="1" applyFont="1" applyFill="1" applyBorder="1" applyAlignment="1">
      <alignment horizontal="left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0" fontId="25" fillId="6" borderId="0" xfId="0" applyFont="1" applyFill="1" applyBorder="1" applyAlignment="1">
      <alignment horizontal="left" vertical="center" wrapText="1"/>
    </xf>
    <xf numFmtId="168" fontId="25" fillId="6" borderId="0" xfId="0" applyNumberFormat="1" applyFont="1" applyFill="1" applyBorder="1" applyAlignment="1">
      <alignment horizontal="left" vertical="center" wrapText="1"/>
    </xf>
    <xf numFmtId="0" fontId="12" fillId="6" borderId="0" xfId="0" applyFont="1" applyFill="1" applyBorder="1" applyAlignment="1">
      <alignment horizontal="left" vertical="center" wrapText="1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168" fontId="26" fillId="6" borderId="4" xfId="0" applyNumberFormat="1" applyFont="1" applyFill="1" applyBorder="1" applyAlignment="1">
      <alignment horizontal="left"/>
    </xf>
    <xf numFmtId="168" fontId="26" fillId="6" borderId="6" xfId="0" applyNumberFormat="1" applyFont="1" applyFill="1" applyBorder="1" applyAlignment="1">
      <alignment horizontal="left"/>
    </xf>
    <xf numFmtId="168" fontId="26" fillId="6" borderId="3" xfId="0" applyNumberFormat="1" applyFont="1" applyFill="1" applyBorder="1" applyAlignment="1">
      <alignment horizontal="left"/>
    </xf>
    <xf numFmtId="49" fontId="26" fillId="6" borderId="4" xfId="0" applyNumberFormat="1" applyFont="1" applyFill="1" applyBorder="1" applyAlignment="1">
      <alignment horizontal="left" wrapText="1"/>
    </xf>
    <xf numFmtId="49" fontId="26" fillId="6" borderId="6" xfId="0" applyNumberFormat="1" applyFont="1" applyFill="1" applyBorder="1" applyAlignment="1">
      <alignment horizontal="left" wrapText="1"/>
    </xf>
    <xf numFmtId="49" fontId="26" fillId="6" borderId="3" xfId="0" applyNumberFormat="1" applyFont="1" applyFill="1" applyBorder="1" applyAlignment="1">
      <alignment horizontal="left" wrapText="1"/>
    </xf>
    <xf numFmtId="168" fontId="26" fillId="7" borderId="4" xfId="0" applyNumberFormat="1" applyFont="1" applyFill="1" applyBorder="1" applyAlignment="1">
      <alignment horizontal="left"/>
    </xf>
    <xf numFmtId="168" fontId="26" fillId="7" borderId="6" xfId="0" applyNumberFormat="1" applyFont="1" applyFill="1" applyBorder="1" applyAlignment="1">
      <alignment horizontal="left"/>
    </xf>
    <xf numFmtId="168" fontId="26" fillId="7" borderId="3" xfId="0" applyNumberFormat="1" applyFont="1" applyFill="1" applyBorder="1" applyAlignment="1">
      <alignment horizontal="left"/>
    </xf>
    <xf numFmtId="164" fontId="42" fillId="0" borderId="0" xfId="9" applyNumberFormat="1" applyFont="1" applyFill="1" applyAlignment="1">
      <alignment horizontal="left" vertical="center"/>
    </xf>
    <xf numFmtId="0" fontId="25" fillId="0" borderId="0" xfId="0" applyFont="1" applyFill="1" applyBorder="1" applyAlignment="1">
      <alignment horizontal="left" vertical="center" wrapText="1"/>
    </xf>
    <xf numFmtId="0" fontId="26" fillId="0" borderId="0" xfId="0" applyFont="1" applyFill="1" applyBorder="1" applyAlignment="1">
      <alignment horizontal="center" vertical="center" wrapText="1"/>
    </xf>
    <xf numFmtId="168" fontId="25" fillId="0" borderId="0" xfId="0" applyNumberFormat="1" applyFont="1" applyFill="1" applyBorder="1" applyAlignment="1">
      <alignment horizontal="left" vertical="center" wrapText="1"/>
    </xf>
    <xf numFmtId="49" fontId="25" fillId="6" borderId="0" xfId="0" applyNumberFormat="1" applyFont="1" applyFill="1" applyBorder="1" applyAlignment="1">
      <alignment horizontal="left" vertical="center"/>
    </xf>
    <xf numFmtId="0" fontId="24" fillId="7" borderId="1" xfId="0" applyFont="1" applyFill="1" applyBorder="1" applyAlignment="1">
      <alignment horizontal="center"/>
    </xf>
    <xf numFmtId="168" fontId="24" fillId="7" borderId="4" xfId="0" applyNumberFormat="1" applyFont="1" applyFill="1" applyBorder="1" applyAlignment="1">
      <alignment horizontal="left"/>
    </xf>
    <xf numFmtId="168" fontId="24" fillId="7" borderId="6" xfId="0" applyNumberFormat="1" applyFont="1" applyFill="1" applyBorder="1" applyAlignment="1">
      <alignment horizontal="left"/>
    </xf>
    <xf numFmtId="168" fontId="24" fillId="7" borderId="3" xfId="0" applyNumberFormat="1" applyFont="1" applyFill="1" applyBorder="1" applyAlignment="1">
      <alignment horizontal="left"/>
    </xf>
    <xf numFmtId="168" fontId="24" fillId="7" borderId="1" xfId="0" applyNumberFormat="1" applyFont="1" applyFill="1" applyBorder="1" applyAlignment="1">
      <alignment horizontal="center" wrapText="1"/>
    </xf>
    <xf numFmtId="49" fontId="23" fillId="7" borderId="1" xfId="0" applyNumberFormat="1" applyFont="1" applyFill="1" applyBorder="1" applyAlignment="1">
      <alignment horizontal="center" wrapText="1"/>
    </xf>
    <xf numFmtId="0" fontId="67" fillId="7" borderId="1" xfId="2" applyNumberFormat="1" applyFont="1" applyFill="1" applyBorder="1" applyAlignment="1">
      <alignment horizontal="left" vertical="top" wrapText="1"/>
    </xf>
    <xf numFmtId="0" fontId="61" fillId="6" borderId="3" xfId="0" applyFont="1" applyFill="1" applyBorder="1" applyAlignment="1">
      <alignment horizontal="center" wrapText="1"/>
    </xf>
    <xf numFmtId="168" fontId="60" fillId="6" borderId="4" xfId="0" applyNumberFormat="1" applyFont="1" applyFill="1" applyBorder="1" applyAlignment="1">
      <alignment horizontal="left"/>
    </xf>
    <xf numFmtId="168" fontId="60" fillId="6" borderId="6" xfId="0" applyNumberFormat="1" applyFont="1" applyFill="1" applyBorder="1" applyAlignment="1">
      <alignment horizontal="left"/>
    </xf>
    <xf numFmtId="168" fontId="60" fillId="6" borderId="3" xfId="0" applyNumberFormat="1" applyFont="1" applyFill="1" applyBorder="1" applyAlignment="1">
      <alignment horizontal="left"/>
    </xf>
    <xf numFmtId="0" fontId="60" fillId="6" borderId="1" xfId="0" applyFont="1" applyFill="1" applyBorder="1" applyAlignment="1">
      <alignment horizontal="justify" vertical="justify" wrapText="1"/>
    </xf>
    <xf numFmtId="0" fontId="60" fillId="6" borderId="1" xfId="0" applyFont="1" applyFill="1" applyBorder="1" applyAlignment="1">
      <alignment horizontal="center"/>
    </xf>
    <xf numFmtId="0" fontId="52" fillId="6" borderId="1" xfId="2" applyFont="1" applyFill="1" applyBorder="1" applyAlignment="1">
      <alignment horizontal="left" vertical="top" wrapText="1"/>
    </xf>
    <xf numFmtId="0" fontId="60" fillId="6" borderId="1" xfId="0" applyFont="1" applyFill="1" applyBorder="1" applyAlignment="1" applyProtection="1">
      <alignment vertical="top" wrapText="1"/>
      <protection locked="0"/>
    </xf>
    <xf numFmtId="0" fontId="26" fillId="7" borderId="1" xfId="0" applyFont="1" applyFill="1" applyBorder="1" applyAlignment="1">
      <alignment horizontal="justify" vertical="justify" wrapText="1"/>
    </xf>
    <xf numFmtId="0" fontId="26" fillId="7" borderId="1" xfId="0" applyFont="1" applyFill="1" applyBorder="1" applyAlignment="1">
      <alignment horizontal="center"/>
    </xf>
    <xf numFmtId="49" fontId="26" fillId="7" borderId="4" xfId="0" applyNumberFormat="1" applyFont="1" applyFill="1" applyBorder="1" applyAlignment="1">
      <alignment horizontal="left"/>
    </xf>
    <xf numFmtId="49" fontId="26" fillId="7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center" wrapText="1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center"/>
    </xf>
    <xf numFmtId="0" fontId="12" fillId="6" borderId="0" xfId="0" applyFont="1" applyFill="1" applyBorder="1" applyAlignment="1">
      <alignment horizontal="left" vertical="center" wrapText="1"/>
    </xf>
    <xf numFmtId="49" fontId="26" fillId="6" borderId="4" xfId="0" applyNumberFormat="1" applyFont="1" applyFill="1" applyBorder="1" applyAlignment="1"/>
    <xf numFmtId="49" fontId="26" fillId="6" borderId="6" xfId="0" applyNumberFormat="1" applyFont="1" applyFill="1" applyBorder="1" applyAlignment="1"/>
    <xf numFmtId="0" fontId="26" fillId="6" borderId="3" xfId="0" applyFont="1" applyFill="1" applyBorder="1" applyAlignment="1">
      <alignment horizontal="center" wrapText="1"/>
    </xf>
    <xf numFmtId="49" fontId="26" fillId="7" borderId="3" xfId="0" applyNumberFormat="1" applyFont="1" applyFill="1" applyBorder="1" applyAlignment="1">
      <alignment horizontal="center"/>
    </xf>
    <xf numFmtId="168" fontId="24" fillId="6" borderId="4" xfId="0" applyNumberFormat="1" applyFont="1" applyFill="1" applyBorder="1" applyAlignment="1">
      <alignment horizontal="left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0" fontId="12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0" fontId="26" fillId="6" borderId="3" xfId="0" applyFont="1" applyFill="1" applyBorder="1" applyAlignment="1">
      <alignment horizontal="center" wrapText="1"/>
    </xf>
    <xf numFmtId="166" fontId="60" fillId="6" borderId="1" xfId="0" applyNumberFormat="1" applyFont="1" applyFill="1" applyBorder="1" applyAlignment="1">
      <alignment horizontal="center" wrapText="1"/>
    </xf>
    <xf numFmtId="168" fontId="60" fillId="6" borderId="1" xfId="0" applyNumberFormat="1" applyFont="1" applyFill="1" applyBorder="1" applyAlignment="1">
      <alignment horizontal="center" wrapText="1"/>
    </xf>
    <xf numFmtId="2" fontId="26" fillId="7" borderId="1" xfId="0" applyNumberFormat="1" applyFont="1" applyFill="1" applyBorder="1" applyAlignment="1">
      <alignment horizontal="center" wrapText="1"/>
    </xf>
    <xf numFmtId="0" fontId="48" fillId="5" borderId="0" xfId="0" applyFont="1" applyFill="1" applyBorder="1"/>
    <xf numFmtId="0" fontId="13" fillId="7" borderId="1" xfId="2" applyNumberFormat="1" applyFont="1" applyFill="1" applyBorder="1" applyAlignment="1">
      <alignment horizontal="left" vertical="top" wrapText="1"/>
    </xf>
    <xf numFmtId="167" fontId="36" fillId="6" borderId="6" xfId="0" applyNumberFormat="1" applyFont="1" applyFill="1" applyBorder="1" applyAlignment="1">
      <alignment horizontal="center" wrapText="1"/>
    </xf>
    <xf numFmtId="49" fontId="24" fillId="6" borderId="4" xfId="0" applyNumberFormat="1" applyFont="1" applyFill="1" applyBorder="1" applyAlignment="1">
      <alignment horizontal="left" wrapText="1"/>
    </xf>
    <xf numFmtId="49" fontId="24" fillId="6" borderId="6" xfId="0" applyNumberFormat="1" applyFont="1" applyFill="1" applyBorder="1" applyAlignment="1">
      <alignment horizontal="left" wrapText="1"/>
    </xf>
    <xf numFmtId="49" fontId="24" fillId="6" borderId="3" xfId="0" applyNumberFormat="1" applyFont="1" applyFill="1" applyBorder="1" applyAlignment="1">
      <alignment horizontal="left" wrapText="1"/>
    </xf>
    <xf numFmtId="0" fontId="12" fillId="6" borderId="0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left" vertical="top" wrapText="1"/>
    </xf>
    <xf numFmtId="49" fontId="26" fillId="5" borderId="3" xfId="0" applyNumberFormat="1" applyFont="1" applyFill="1" applyBorder="1" applyAlignment="1">
      <alignment wrapText="1"/>
    </xf>
    <xf numFmtId="0" fontId="12" fillId="6" borderId="0" xfId="0" applyFont="1" applyFill="1" applyBorder="1" applyAlignment="1">
      <alignment horizontal="left" vertical="center" wrapText="1"/>
    </xf>
    <xf numFmtId="0" fontId="12" fillId="6" borderId="0" xfId="0" applyFont="1" applyFill="1" applyBorder="1" applyAlignment="1">
      <alignment horizontal="left" vertical="center" wrapText="1"/>
    </xf>
    <xf numFmtId="0" fontId="12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168" fontId="24" fillId="6" borderId="4" xfId="0" applyNumberFormat="1" applyFont="1" applyFill="1" applyBorder="1" applyAlignment="1">
      <alignment horizontal="left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168" fontId="26" fillId="6" borderId="3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center" wrapText="1"/>
    </xf>
    <xf numFmtId="0" fontId="25" fillId="6" borderId="0" xfId="0" applyFont="1" applyFill="1" applyBorder="1" applyAlignment="1">
      <alignment horizontal="center" vertical="top" wrapText="1"/>
    </xf>
    <xf numFmtId="168" fontId="25" fillId="6" borderId="0" xfId="0" applyNumberFormat="1" applyFont="1" applyFill="1" applyBorder="1" applyAlignment="1">
      <alignment horizontal="left" vertical="center" wrapText="1"/>
    </xf>
    <xf numFmtId="49" fontId="26" fillId="5" borderId="3" xfId="0" applyNumberFormat="1" applyFont="1" applyFill="1" applyBorder="1" applyAlignment="1">
      <alignment wrapText="1"/>
    </xf>
    <xf numFmtId="0" fontId="12" fillId="6" borderId="0" xfId="0" applyFont="1" applyFill="1" applyBorder="1" applyAlignment="1">
      <alignment horizontal="left" vertical="center" wrapText="1"/>
    </xf>
    <xf numFmtId="49" fontId="26" fillId="6" borderId="6" xfId="0" applyNumberFormat="1" applyFont="1" applyFill="1" applyBorder="1" applyAlignment="1"/>
    <xf numFmtId="49" fontId="26" fillId="6" borderId="4" xfId="0" applyNumberFormat="1" applyFont="1" applyFill="1" applyBorder="1" applyAlignment="1">
      <alignment wrapText="1"/>
    </xf>
    <xf numFmtId="49" fontId="26" fillId="6" borderId="6" xfId="0" applyNumberFormat="1" applyFont="1" applyFill="1" applyBorder="1" applyAlignment="1">
      <alignment wrapText="1"/>
    </xf>
    <xf numFmtId="167" fontId="12" fillId="6" borderId="0" xfId="0" applyNumberFormat="1" applyFont="1" applyFill="1" applyBorder="1" applyAlignment="1">
      <alignment horizontal="left" vertical="center" wrapText="1"/>
    </xf>
    <xf numFmtId="49" fontId="26" fillId="6" borderId="3" xfId="0" applyNumberFormat="1" applyFont="1" applyFill="1" applyBorder="1" applyAlignment="1">
      <alignment horizontal="left" wrapText="1"/>
    </xf>
    <xf numFmtId="168" fontId="26" fillId="6" borderId="4" xfId="0" applyNumberFormat="1" applyFont="1" applyFill="1" applyBorder="1" applyAlignment="1">
      <alignment horizontal="left"/>
    </xf>
    <xf numFmtId="168" fontId="26" fillId="6" borderId="6" xfId="0" applyNumberFormat="1" applyFont="1" applyFill="1" applyBorder="1" applyAlignment="1">
      <alignment horizontal="left"/>
    </xf>
    <xf numFmtId="168" fontId="26" fillId="6" borderId="3" xfId="0" applyNumberFormat="1" applyFont="1" applyFill="1" applyBorder="1" applyAlignment="1">
      <alignment horizontal="left"/>
    </xf>
    <xf numFmtId="0" fontId="12" fillId="6" borderId="0" xfId="0" applyFont="1" applyFill="1" applyBorder="1" applyAlignment="1">
      <alignment horizontal="left" vertical="center" wrapText="1"/>
    </xf>
    <xf numFmtId="168" fontId="26" fillId="12" borderId="1" xfId="0" applyNumberFormat="1" applyFont="1" applyFill="1" applyBorder="1" applyAlignment="1">
      <alignment horizontal="center" wrapText="1"/>
    </xf>
    <xf numFmtId="168" fontId="24" fillId="6" borderId="4" xfId="0" applyNumberFormat="1" applyFont="1" applyFill="1" applyBorder="1" applyAlignment="1">
      <alignment horizontal="left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168" fontId="26" fillId="6" borderId="3" xfId="0" applyNumberFormat="1" applyFont="1" applyFill="1" applyBorder="1" applyAlignment="1">
      <alignment horizontal="left"/>
    </xf>
    <xf numFmtId="0" fontId="12" fillId="6" borderId="0" xfId="0" applyFont="1" applyFill="1" applyBorder="1" applyAlignment="1">
      <alignment horizontal="left" vertical="center" wrapText="1"/>
    </xf>
    <xf numFmtId="0" fontId="26" fillId="6" borderId="3" xfId="0" applyFont="1" applyFill="1" applyBorder="1" applyAlignment="1">
      <alignment horizontal="center" wrapText="1"/>
    </xf>
    <xf numFmtId="166" fontId="26" fillId="12" borderId="1" xfId="0" applyNumberFormat="1" applyFont="1" applyFill="1" applyBorder="1" applyAlignment="1">
      <alignment horizontal="center" wrapText="1"/>
    </xf>
    <xf numFmtId="2" fontId="26" fillId="12" borderId="1" xfId="0" applyNumberFormat="1" applyFont="1" applyFill="1" applyBorder="1" applyAlignment="1">
      <alignment horizontal="center" wrapText="1"/>
    </xf>
    <xf numFmtId="2" fontId="26" fillId="12" borderId="1" xfId="0" applyNumberFormat="1" applyFont="1" applyFill="1" applyBorder="1" applyAlignment="1">
      <alignment horizontal="center"/>
    </xf>
    <xf numFmtId="0" fontId="26" fillId="12" borderId="1" xfId="0" applyFont="1" applyFill="1" applyBorder="1" applyAlignment="1">
      <alignment horizontal="center" wrapText="1"/>
    </xf>
    <xf numFmtId="49" fontId="24" fillId="12" borderId="1" xfId="0" applyNumberFormat="1" applyFont="1" applyFill="1" applyBorder="1" applyAlignment="1">
      <alignment horizontal="center" wrapText="1"/>
    </xf>
    <xf numFmtId="10" fontId="2" fillId="0" borderId="0" xfId="0" applyNumberFormat="1" applyFont="1" applyFill="1" applyBorder="1" applyAlignment="1">
      <alignment horizontal="center" vertical="center" wrapText="1"/>
    </xf>
    <xf numFmtId="168" fontId="26" fillId="6" borderId="4" xfId="0" applyNumberFormat="1" applyFont="1" applyFill="1" applyBorder="1" applyAlignment="1">
      <alignment horizontal="left"/>
    </xf>
    <xf numFmtId="168" fontId="26" fillId="6" borderId="6" xfId="0" applyNumberFormat="1" applyFont="1" applyFill="1" applyBorder="1" applyAlignment="1">
      <alignment horizontal="left"/>
    </xf>
    <xf numFmtId="168" fontId="26" fillId="6" borderId="3" xfId="0" applyNumberFormat="1" applyFont="1" applyFill="1" applyBorder="1" applyAlignment="1">
      <alignment horizontal="left"/>
    </xf>
    <xf numFmtId="168" fontId="26" fillId="6" borderId="4" xfId="0" applyNumberFormat="1" applyFont="1" applyFill="1" applyBorder="1" applyAlignment="1"/>
    <xf numFmtId="168" fontId="26" fillId="6" borderId="6" xfId="0" applyNumberFormat="1" applyFont="1" applyFill="1" applyBorder="1" applyAlignment="1"/>
    <xf numFmtId="168" fontId="26" fillId="6" borderId="3" xfId="0" applyNumberFormat="1" applyFont="1" applyFill="1" applyBorder="1" applyAlignment="1"/>
    <xf numFmtId="168" fontId="24" fillId="6" borderId="4" xfId="0" applyNumberFormat="1" applyFont="1" applyFill="1" applyBorder="1" applyAlignment="1"/>
    <xf numFmtId="168" fontId="24" fillId="6" borderId="6" xfId="0" applyNumberFormat="1" applyFont="1" applyFill="1" applyBorder="1" applyAlignment="1"/>
    <xf numFmtId="168" fontId="24" fillId="6" borderId="3" xfId="0" applyNumberFormat="1" applyFont="1" applyFill="1" applyBorder="1" applyAlignment="1"/>
    <xf numFmtId="49" fontId="24" fillId="6" borderId="4" xfId="0" applyNumberFormat="1" applyFont="1" applyFill="1" applyBorder="1" applyAlignment="1">
      <alignment horizontal="left"/>
    </xf>
    <xf numFmtId="49" fontId="24" fillId="6" borderId="6" xfId="0" applyNumberFormat="1" applyFont="1" applyFill="1" applyBorder="1" applyAlignment="1">
      <alignment horizontal="left"/>
    </xf>
    <xf numFmtId="49" fontId="24" fillId="6" borderId="3" xfId="0" applyNumberFormat="1" applyFont="1" applyFill="1" applyBorder="1" applyAlignment="1">
      <alignment horizontal="left"/>
    </xf>
    <xf numFmtId="168" fontId="24" fillId="6" borderId="4" xfId="0" applyNumberFormat="1" applyFont="1" applyFill="1" applyBorder="1" applyAlignment="1">
      <alignment horizontal="left"/>
    </xf>
    <xf numFmtId="168" fontId="24" fillId="6" borderId="6" xfId="0" applyNumberFormat="1" applyFont="1" applyFill="1" applyBorder="1" applyAlignment="1">
      <alignment horizontal="left"/>
    </xf>
    <xf numFmtId="168" fontId="24" fillId="6" borderId="3" xfId="0" applyNumberFormat="1" applyFont="1" applyFill="1" applyBorder="1" applyAlignment="1">
      <alignment horizontal="left"/>
    </xf>
    <xf numFmtId="49" fontId="26" fillId="0" borderId="4" xfId="0" applyNumberFormat="1" applyFont="1" applyFill="1" applyBorder="1" applyAlignment="1">
      <alignment horizontal="left"/>
    </xf>
    <xf numFmtId="49" fontId="26" fillId="0" borderId="6" xfId="0" applyNumberFormat="1" applyFont="1" applyFill="1" applyBorder="1" applyAlignment="1">
      <alignment horizontal="left"/>
    </xf>
    <xf numFmtId="49" fontId="26" fillId="0" borderId="3" xfId="0" applyNumberFormat="1" applyFont="1" applyFill="1" applyBorder="1" applyAlignment="1">
      <alignment horizontal="left"/>
    </xf>
    <xf numFmtId="49" fontId="24" fillId="6" borderId="4" xfId="0" applyNumberFormat="1" applyFont="1" applyFill="1" applyBorder="1" applyAlignment="1">
      <alignment horizontal="left" wrapText="1"/>
    </xf>
    <xf numFmtId="49" fontId="24" fillId="6" borderId="6" xfId="0" applyNumberFormat="1" applyFont="1" applyFill="1" applyBorder="1" applyAlignment="1">
      <alignment horizontal="left" wrapText="1"/>
    </xf>
    <xf numFmtId="49" fontId="24" fillId="6" borderId="3" xfId="0" applyNumberFormat="1" applyFont="1" applyFill="1" applyBorder="1" applyAlignment="1">
      <alignment horizontal="left" wrapText="1"/>
    </xf>
    <xf numFmtId="49" fontId="24" fillId="6" borderId="4" xfId="0" applyNumberFormat="1" applyFont="1" applyFill="1" applyBorder="1" applyAlignment="1"/>
    <xf numFmtId="49" fontId="24" fillId="6" borderId="6" xfId="0" applyNumberFormat="1" applyFont="1" applyFill="1" applyBorder="1" applyAlignment="1"/>
    <xf numFmtId="49" fontId="24" fillId="6" borderId="3" xfId="0" applyNumberFormat="1" applyFont="1" applyFill="1" applyBorder="1" applyAlignment="1"/>
    <xf numFmtId="49" fontId="24" fillId="6" borderId="4" xfId="0" applyNumberFormat="1" applyFont="1" applyFill="1" applyBorder="1" applyAlignment="1">
      <alignment horizontal="center" wrapText="1"/>
    </xf>
    <xf numFmtId="49" fontId="24" fillId="6" borderId="6" xfId="0" applyNumberFormat="1" applyFont="1" applyFill="1" applyBorder="1" applyAlignment="1">
      <alignment horizontal="center" wrapText="1"/>
    </xf>
    <xf numFmtId="49" fontId="24" fillId="6" borderId="3" xfId="0" applyNumberFormat="1" applyFont="1" applyFill="1" applyBorder="1" applyAlignment="1">
      <alignment horizontal="center" wrapText="1"/>
    </xf>
    <xf numFmtId="49" fontId="26" fillId="6" borderId="4" xfId="0" applyNumberFormat="1" applyFont="1" applyFill="1" applyBorder="1" applyAlignment="1">
      <alignment horizontal="left"/>
    </xf>
    <xf numFmtId="49" fontId="26" fillId="6" borderId="6" xfId="0" applyNumberFormat="1" applyFont="1" applyFill="1" applyBorder="1" applyAlignment="1">
      <alignment horizontal="left"/>
    </xf>
    <xf numFmtId="49" fontId="26" fillId="6" borderId="3" xfId="0" applyNumberFormat="1" applyFont="1" applyFill="1" applyBorder="1" applyAlignment="1">
      <alignment horizontal="left"/>
    </xf>
    <xf numFmtId="168" fontId="24" fillId="7" borderId="4" xfId="0" applyNumberFormat="1" applyFont="1" applyFill="1" applyBorder="1" applyAlignment="1"/>
    <xf numFmtId="168" fontId="24" fillId="7" borderId="6" xfId="0" applyNumberFormat="1" applyFont="1" applyFill="1" applyBorder="1" applyAlignment="1"/>
    <xf numFmtId="168" fontId="24" fillId="7" borderId="3" xfId="0" applyNumberFormat="1" applyFont="1" applyFill="1" applyBorder="1" applyAlignment="1"/>
    <xf numFmtId="168" fontId="25" fillId="6" borderId="7" xfId="0" applyNumberFormat="1" applyFont="1" applyFill="1" applyBorder="1" applyAlignment="1">
      <alignment horizontal="left" vertical="center" wrapText="1"/>
    </xf>
    <xf numFmtId="49" fontId="24" fillId="5" borderId="4" xfId="0" applyNumberFormat="1" applyFont="1" applyFill="1" applyBorder="1" applyAlignment="1">
      <alignment horizontal="left"/>
    </xf>
    <xf numFmtId="49" fontId="24" fillId="5" borderId="6" xfId="0" applyNumberFormat="1" applyFont="1" applyFill="1" applyBorder="1" applyAlignment="1">
      <alignment horizontal="left"/>
    </xf>
    <xf numFmtId="49" fontId="24" fillId="5" borderId="3" xfId="0" applyNumberFormat="1" applyFont="1" applyFill="1" applyBorder="1" applyAlignment="1">
      <alignment horizontal="left"/>
    </xf>
    <xf numFmtId="49" fontId="24" fillId="6" borderId="8" xfId="0" applyNumberFormat="1" applyFont="1" applyFill="1" applyBorder="1" applyAlignment="1">
      <alignment horizontal="left" wrapText="1"/>
    </xf>
    <xf numFmtId="49" fontId="24" fillId="6" borderId="9" xfId="0" applyNumberFormat="1" applyFont="1" applyFill="1" applyBorder="1" applyAlignment="1">
      <alignment horizontal="left" wrapText="1"/>
    </xf>
    <xf numFmtId="49" fontId="24" fillId="6" borderId="10" xfId="0" applyNumberFormat="1" applyFont="1" applyFill="1" applyBorder="1" applyAlignment="1">
      <alignment horizontal="left" wrapText="1"/>
    </xf>
    <xf numFmtId="49" fontId="24" fillId="6" borderId="4" xfId="0" applyNumberFormat="1" applyFont="1" applyFill="1" applyBorder="1" applyAlignment="1">
      <alignment horizontal="center"/>
    </xf>
    <xf numFmtId="49" fontId="24" fillId="6" borderId="6" xfId="0" applyNumberFormat="1" applyFont="1" applyFill="1" applyBorder="1" applyAlignment="1">
      <alignment horizontal="center"/>
    </xf>
    <xf numFmtId="49" fontId="24" fillId="6" borderId="3" xfId="0" applyNumberFormat="1" applyFont="1" applyFill="1" applyBorder="1" applyAlignment="1">
      <alignment horizontal="center"/>
    </xf>
    <xf numFmtId="49" fontId="24" fillId="6" borderId="4" xfId="0" applyNumberFormat="1" applyFont="1" applyFill="1" applyBorder="1" applyAlignment="1">
      <alignment wrapText="1"/>
    </xf>
    <xf numFmtId="49" fontId="24" fillId="6" borderId="6" xfId="0" applyNumberFormat="1" applyFont="1" applyFill="1" applyBorder="1" applyAlignment="1">
      <alignment wrapText="1"/>
    </xf>
    <xf numFmtId="49" fontId="24" fillId="6" borderId="3" xfId="0" applyNumberFormat="1" applyFont="1" applyFill="1" applyBorder="1" applyAlignment="1">
      <alignment wrapText="1"/>
    </xf>
    <xf numFmtId="168" fontId="45" fillId="6" borderId="4" xfId="0" applyNumberFormat="1" applyFont="1" applyFill="1" applyBorder="1" applyAlignment="1">
      <alignment horizontal="left"/>
    </xf>
    <xf numFmtId="168" fontId="45" fillId="6" borderId="6" xfId="0" applyNumberFormat="1" applyFont="1" applyFill="1" applyBorder="1" applyAlignment="1">
      <alignment horizontal="left"/>
    </xf>
    <xf numFmtId="168" fontId="45" fillId="6" borderId="3" xfId="0" applyNumberFormat="1" applyFont="1" applyFill="1" applyBorder="1" applyAlignment="1">
      <alignment horizontal="left"/>
    </xf>
    <xf numFmtId="49" fontId="35" fillId="6" borderId="4" xfId="0" applyNumberFormat="1" applyFont="1" applyFill="1" applyBorder="1" applyAlignment="1">
      <alignment horizontal="left"/>
    </xf>
    <xf numFmtId="49" fontId="35" fillId="6" borderId="6" xfId="0" applyNumberFormat="1" applyFont="1" applyFill="1" applyBorder="1" applyAlignment="1">
      <alignment horizontal="left"/>
    </xf>
    <xf numFmtId="49" fontId="35" fillId="6" borderId="3" xfId="0" applyNumberFormat="1" applyFont="1" applyFill="1" applyBorder="1" applyAlignment="1">
      <alignment horizontal="left"/>
    </xf>
    <xf numFmtId="49" fontId="26" fillId="6" borderId="4" xfId="0" applyNumberFormat="1" applyFont="1" applyFill="1" applyBorder="1" applyAlignment="1">
      <alignment horizontal="left" wrapText="1"/>
    </xf>
    <xf numFmtId="49" fontId="26" fillId="6" borderId="6" xfId="0" applyNumberFormat="1" applyFont="1" applyFill="1" applyBorder="1" applyAlignment="1">
      <alignment horizontal="left" wrapText="1"/>
    </xf>
    <xf numFmtId="49" fontId="26" fillId="6" borderId="3" xfId="0" applyNumberFormat="1" applyFont="1" applyFill="1" applyBorder="1" applyAlignment="1">
      <alignment horizontal="left" wrapText="1"/>
    </xf>
    <xf numFmtId="49" fontId="23" fillId="6" borderId="4" xfId="0" applyNumberFormat="1" applyFont="1" applyFill="1" applyBorder="1" applyAlignment="1">
      <alignment horizontal="center" wrapText="1"/>
    </xf>
    <xf numFmtId="49" fontId="23" fillId="6" borderId="6" xfId="0" applyNumberFormat="1" applyFont="1" applyFill="1" applyBorder="1" applyAlignment="1">
      <alignment horizontal="center" wrapText="1"/>
    </xf>
    <xf numFmtId="49" fontId="23" fillId="6" borderId="3" xfId="0" applyNumberFormat="1" applyFont="1" applyFill="1" applyBorder="1" applyAlignment="1">
      <alignment horizontal="center" wrapText="1"/>
    </xf>
    <xf numFmtId="49" fontId="24" fillId="6" borderId="12" xfId="0" applyNumberFormat="1" applyFont="1" applyFill="1" applyBorder="1" applyAlignment="1">
      <alignment horizontal="left" wrapText="1"/>
    </xf>
    <xf numFmtId="49" fontId="24" fillId="6" borderId="13" xfId="0" applyNumberFormat="1" applyFont="1" applyFill="1" applyBorder="1" applyAlignment="1">
      <alignment horizontal="left" wrapText="1"/>
    </xf>
    <xf numFmtId="49" fontId="24" fillId="6" borderId="14" xfId="0" applyNumberFormat="1" applyFont="1" applyFill="1" applyBorder="1" applyAlignment="1">
      <alignment horizontal="left" wrapText="1"/>
    </xf>
    <xf numFmtId="168" fontId="23" fillId="6" borderId="4" xfId="0" applyNumberFormat="1" applyFont="1" applyFill="1" applyBorder="1" applyAlignment="1">
      <alignment horizontal="center"/>
    </xf>
    <xf numFmtId="168" fontId="23" fillId="6" borderId="6" xfId="0" applyNumberFormat="1" applyFont="1" applyFill="1" applyBorder="1" applyAlignment="1">
      <alignment horizontal="center"/>
    </xf>
    <xf numFmtId="168" fontId="23" fillId="6" borderId="3" xfId="0" applyNumberFormat="1" applyFont="1" applyFill="1" applyBorder="1" applyAlignment="1">
      <alignment horizontal="center"/>
    </xf>
    <xf numFmtId="168" fontId="24" fillId="6" borderId="4" xfId="0" applyNumberFormat="1" applyFont="1" applyFill="1" applyBorder="1" applyAlignment="1">
      <alignment horizontal="center"/>
    </xf>
    <xf numFmtId="168" fontId="24" fillId="6" borderId="6" xfId="0" applyNumberFormat="1" applyFont="1" applyFill="1" applyBorder="1" applyAlignment="1">
      <alignment horizontal="center"/>
    </xf>
    <xf numFmtId="168" fontId="24" fillId="6" borderId="3" xfId="0" applyNumberFormat="1" applyFont="1" applyFill="1" applyBorder="1" applyAlignment="1">
      <alignment horizontal="center"/>
    </xf>
    <xf numFmtId="49" fontId="23" fillId="6" borderId="8" xfId="0" applyNumberFormat="1" applyFont="1" applyFill="1" applyBorder="1" applyAlignment="1">
      <alignment horizontal="left" wrapText="1"/>
    </xf>
    <xf numFmtId="49" fontId="23" fillId="6" borderId="9" xfId="0" applyNumberFormat="1" applyFont="1" applyFill="1" applyBorder="1" applyAlignment="1">
      <alignment horizontal="left" wrapText="1"/>
    </xf>
    <xf numFmtId="49" fontId="23" fillId="6" borderId="10" xfId="0" applyNumberFormat="1" applyFont="1" applyFill="1" applyBorder="1" applyAlignment="1">
      <alignment horizontal="left" wrapText="1"/>
    </xf>
    <xf numFmtId="168" fontId="24" fillId="6" borderId="0" xfId="0" applyNumberFormat="1" applyFont="1" applyFill="1" applyBorder="1" applyAlignment="1">
      <alignment horizontal="left"/>
    </xf>
    <xf numFmtId="0" fontId="25" fillId="6" borderId="0" xfId="0" applyFont="1" applyFill="1" applyAlignment="1">
      <alignment horizontal="center"/>
    </xf>
    <xf numFmtId="0" fontId="25" fillId="6" borderId="0" xfId="0" applyFont="1" applyFill="1" applyBorder="1" applyAlignment="1">
      <alignment horizontal="center" vertical="top" wrapText="1"/>
    </xf>
    <xf numFmtId="0" fontId="25" fillId="6" borderId="0" xfId="0" applyFont="1" applyFill="1" applyAlignment="1">
      <alignment horizontal="right"/>
    </xf>
    <xf numFmtId="0" fontId="25" fillId="6" borderId="0" xfId="0" applyFont="1" applyFill="1" applyAlignment="1">
      <alignment horizontal="center" vertical="top" wrapText="1"/>
    </xf>
    <xf numFmtId="0" fontId="25" fillId="6" borderId="0" xfId="0" applyFont="1" applyFill="1" applyAlignment="1">
      <alignment horizontal="right" wrapText="1"/>
    </xf>
    <xf numFmtId="0" fontId="25" fillId="6" borderId="0" xfId="0" applyFont="1" applyFill="1" applyAlignment="1">
      <alignment horizontal="right" vertical="justify"/>
    </xf>
    <xf numFmtId="0" fontId="25" fillId="6" borderId="4" xfId="0" applyFont="1" applyFill="1" applyBorder="1" applyAlignment="1">
      <alignment horizontal="center" vertical="top" wrapText="1"/>
    </xf>
    <xf numFmtId="0" fontId="25" fillId="6" borderId="6" xfId="0" applyFont="1" applyFill="1" applyBorder="1" applyAlignment="1">
      <alignment horizontal="center" vertical="top" wrapText="1"/>
    </xf>
    <xf numFmtId="0" fontId="25" fillId="6" borderId="3" xfId="0" applyFont="1" applyFill="1" applyBorder="1" applyAlignment="1">
      <alignment horizontal="center" vertical="top" wrapText="1"/>
    </xf>
    <xf numFmtId="168" fontId="26" fillId="5" borderId="4" xfId="0" applyNumberFormat="1" applyFont="1" applyFill="1" applyBorder="1" applyAlignment="1">
      <alignment horizontal="left"/>
    </xf>
    <xf numFmtId="168" fontId="26" fillId="5" borderId="6" xfId="0" applyNumberFormat="1" applyFont="1" applyFill="1" applyBorder="1" applyAlignment="1">
      <alignment horizontal="left"/>
    </xf>
    <xf numFmtId="168" fontId="26" fillId="5" borderId="3" xfId="0" applyNumberFormat="1" applyFont="1" applyFill="1" applyBorder="1" applyAlignment="1">
      <alignment horizontal="left"/>
    </xf>
    <xf numFmtId="0" fontId="26" fillId="6" borderId="6" xfId="0" applyFont="1" applyFill="1" applyBorder="1" applyAlignment="1"/>
    <xf numFmtId="0" fontId="26" fillId="6" borderId="3" xfId="0" applyFont="1" applyFill="1" applyBorder="1" applyAlignment="1"/>
    <xf numFmtId="168" fontId="23" fillId="6" borderId="4" xfId="0" applyNumberFormat="1" applyFont="1" applyFill="1" applyBorder="1" applyAlignment="1">
      <alignment horizontal="left"/>
    </xf>
    <xf numFmtId="168" fontId="23" fillId="6" borderId="6" xfId="0" applyNumberFormat="1" applyFont="1" applyFill="1" applyBorder="1" applyAlignment="1">
      <alignment horizontal="left"/>
    </xf>
    <xf numFmtId="168" fontId="23" fillId="6" borderId="3" xfId="0" applyNumberFormat="1" applyFont="1" applyFill="1" applyBorder="1" applyAlignment="1">
      <alignment horizontal="left"/>
    </xf>
    <xf numFmtId="49" fontId="24" fillId="7" borderId="4" xfId="0" applyNumberFormat="1" applyFont="1" applyFill="1" applyBorder="1" applyAlignment="1">
      <alignment horizontal="left" wrapText="1"/>
    </xf>
    <xf numFmtId="49" fontId="24" fillId="7" borderId="6" xfId="0" applyNumberFormat="1" applyFont="1" applyFill="1" applyBorder="1" applyAlignment="1">
      <alignment horizontal="left" wrapText="1"/>
    </xf>
    <xf numFmtId="49" fontId="24" fillId="7" borderId="3" xfId="0" applyNumberFormat="1" applyFont="1" applyFill="1" applyBorder="1" applyAlignment="1">
      <alignment horizontal="left" wrapText="1"/>
    </xf>
    <xf numFmtId="168" fontId="24" fillId="7" borderId="4" xfId="0" applyNumberFormat="1" applyFont="1" applyFill="1" applyBorder="1" applyAlignment="1">
      <alignment horizontal="left"/>
    </xf>
    <xf numFmtId="168" fontId="24" fillId="7" borderId="6" xfId="0" applyNumberFormat="1" applyFont="1" applyFill="1" applyBorder="1" applyAlignment="1">
      <alignment horizontal="left"/>
    </xf>
    <xf numFmtId="168" fontId="24" fillId="7" borderId="3" xfId="0" applyNumberFormat="1" applyFont="1" applyFill="1" applyBorder="1" applyAlignment="1">
      <alignment horizontal="left"/>
    </xf>
    <xf numFmtId="0" fontId="47" fillId="6" borderId="0" xfId="0" applyFont="1" applyFill="1" applyBorder="1" applyAlignment="1">
      <alignment horizontal="left" vertical="center" wrapText="1"/>
    </xf>
    <xf numFmtId="0" fontId="25" fillId="6" borderId="7" xfId="0" applyFont="1" applyFill="1" applyBorder="1" applyAlignment="1">
      <alignment horizontal="left" vertical="center" wrapText="1"/>
    </xf>
    <xf numFmtId="168" fontId="25" fillId="6" borderId="7" xfId="0" applyNumberFormat="1" applyFont="1" applyFill="1" applyBorder="1" applyAlignment="1">
      <alignment horizontal="center" vertical="center" wrapText="1"/>
    </xf>
    <xf numFmtId="0" fontId="25" fillId="6" borderId="1" xfId="0" applyFont="1" applyFill="1" applyBorder="1" applyAlignment="1">
      <alignment horizontal="left" vertical="center" wrapText="1"/>
    </xf>
    <xf numFmtId="0" fontId="25" fillId="8" borderId="7" xfId="0" applyFont="1" applyFill="1" applyBorder="1" applyAlignment="1">
      <alignment horizontal="left" vertical="center" wrapText="1"/>
    </xf>
    <xf numFmtId="0" fontId="49" fillId="6" borderId="7" xfId="0" applyFont="1" applyFill="1" applyBorder="1" applyAlignment="1">
      <alignment horizontal="left" vertical="center" wrapText="1"/>
    </xf>
    <xf numFmtId="166" fontId="25" fillId="6" borderId="7" xfId="0" applyNumberFormat="1" applyFont="1" applyFill="1" applyBorder="1" applyAlignment="1">
      <alignment horizontal="left" vertical="center" wrapText="1"/>
    </xf>
    <xf numFmtId="168" fontId="25" fillId="6" borderId="0" xfId="0" applyNumberFormat="1" applyFont="1" applyFill="1" applyBorder="1" applyAlignment="1">
      <alignment horizontal="left" vertical="center" wrapText="1"/>
    </xf>
    <xf numFmtId="0" fontId="12" fillId="8" borderId="7" xfId="0" applyFont="1" applyFill="1" applyBorder="1" applyAlignment="1">
      <alignment horizontal="left" vertical="center" wrapText="1"/>
    </xf>
    <xf numFmtId="0" fontId="25" fillId="6" borderId="5" xfId="0" applyFont="1" applyFill="1" applyBorder="1" applyAlignment="1">
      <alignment horizontal="right"/>
    </xf>
    <xf numFmtId="0" fontId="12" fillId="6" borderId="7" xfId="0" applyFont="1" applyFill="1" applyBorder="1" applyAlignment="1">
      <alignment horizontal="center" vertical="center" wrapText="1"/>
    </xf>
    <xf numFmtId="168" fontId="12" fillId="6" borderId="7" xfId="0" applyNumberFormat="1" applyFont="1" applyFill="1" applyBorder="1" applyAlignment="1">
      <alignment horizontal="left" vertical="center" wrapText="1"/>
    </xf>
    <xf numFmtId="49" fontId="26" fillId="6" borderId="4" xfId="0" applyNumberFormat="1" applyFont="1" applyFill="1" applyBorder="1" applyAlignment="1">
      <alignment horizontal="center" wrapText="1"/>
    </xf>
    <xf numFmtId="49" fontId="26" fillId="6" borderId="6" xfId="0" applyNumberFormat="1" applyFont="1" applyFill="1" applyBorder="1" applyAlignment="1">
      <alignment horizontal="center" wrapText="1"/>
    </xf>
    <xf numFmtId="49" fontId="26" fillId="6" borderId="3" xfId="0" applyNumberFormat="1" applyFont="1" applyFill="1" applyBorder="1" applyAlignment="1">
      <alignment horizontal="center" wrapText="1"/>
    </xf>
    <xf numFmtId="0" fontId="25" fillId="6" borderId="5" xfId="0" applyFont="1" applyFill="1" applyBorder="1" applyAlignment="1">
      <alignment horizontal="right" wrapText="1"/>
    </xf>
    <xf numFmtId="49" fontId="40" fillId="6" borderId="4" xfId="0" applyNumberFormat="1" applyFont="1" applyFill="1" applyBorder="1" applyAlignment="1">
      <alignment horizontal="left"/>
    </xf>
    <xf numFmtId="49" fontId="40" fillId="6" borderId="6" xfId="0" applyNumberFormat="1" applyFont="1" applyFill="1" applyBorder="1" applyAlignment="1">
      <alignment horizontal="left"/>
    </xf>
    <xf numFmtId="49" fontId="40" fillId="6" borderId="3" xfId="0" applyNumberFormat="1" applyFont="1" applyFill="1" applyBorder="1" applyAlignment="1">
      <alignment horizontal="left"/>
    </xf>
    <xf numFmtId="0" fontId="12" fillId="6" borderId="7" xfId="0" applyFont="1" applyFill="1" applyBorder="1" applyAlignment="1">
      <alignment horizontal="left" vertical="center" wrapText="1"/>
    </xf>
    <xf numFmtId="0" fontId="26" fillId="6" borderId="6" xfId="0" applyFont="1" applyFill="1" applyBorder="1" applyAlignment="1">
      <alignment horizontal="left"/>
    </xf>
    <xf numFmtId="0" fontId="26" fillId="6" borderId="3" xfId="0" applyFont="1" applyFill="1" applyBorder="1" applyAlignment="1">
      <alignment horizontal="left"/>
    </xf>
    <xf numFmtId="168" fontId="26" fillId="6" borderId="4" xfId="0" applyNumberFormat="1" applyFont="1" applyFill="1" applyBorder="1" applyAlignment="1">
      <alignment horizontal="center"/>
    </xf>
    <xf numFmtId="168" fontId="26" fillId="6" borderId="6" xfId="0" applyNumberFormat="1" applyFont="1" applyFill="1" applyBorder="1" applyAlignment="1">
      <alignment horizontal="center"/>
    </xf>
    <xf numFmtId="168" fontId="26" fillId="6" borderId="3" xfId="0" applyNumberFormat="1" applyFont="1" applyFill="1" applyBorder="1" applyAlignment="1">
      <alignment horizontal="center"/>
    </xf>
    <xf numFmtId="49" fontId="26" fillId="6" borderId="4" xfId="0" applyNumberFormat="1" applyFont="1" applyFill="1" applyBorder="1" applyAlignment="1"/>
    <xf numFmtId="49" fontId="26" fillId="6" borderId="6" xfId="0" applyNumberFormat="1" applyFont="1" applyFill="1" applyBorder="1" applyAlignment="1"/>
    <xf numFmtId="49" fontId="26" fillId="6" borderId="3" xfId="0" applyNumberFormat="1" applyFont="1" applyFill="1" applyBorder="1" applyAlignment="1"/>
    <xf numFmtId="49" fontId="40" fillId="6" borderId="4" xfId="0" applyNumberFormat="1" applyFont="1" applyFill="1" applyBorder="1" applyAlignment="1">
      <alignment horizontal="center"/>
    </xf>
    <xf numFmtId="49" fontId="40" fillId="6" borderId="6" xfId="0" applyNumberFormat="1" applyFont="1" applyFill="1" applyBorder="1" applyAlignment="1">
      <alignment horizontal="center"/>
    </xf>
    <xf numFmtId="49" fontId="40" fillId="6" borderId="3" xfId="0" applyNumberFormat="1" applyFont="1" applyFill="1" applyBorder="1" applyAlignment="1">
      <alignment horizontal="center"/>
    </xf>
    <xf numFmtId="49" fontId="26" fillId="5" borderId="4" xfId="0" applyNumberFormat="1" applyFont="1" applyFill="1" applyBorder="1" applyAlignment="1">
      <alignment horizontal="left" wrapText="1"/>
    </xf>
    <xf numFmtId="49" fontId="26" fillId="5" borderId="6" xfId="0" applyNumberFormat="1" applyFont="1" applyFill="1" applyBorder="1" applyAlignment="1">
      <alignment horizontal="left" wrapText="1"/>
    </xf>
    <xf numFmtId="49" fontId="26" fillId="5" borderId="3" xfId="0" applyNumberFormat="1" applyFont="1" applyFill="1" applyBorder="1" applyAlignment="1">
      <alignment horizontal="left" wrapText="1"/>
    </xf>
    <xf numFmtId="49" fontId="26" fillId="5" borderId="4" xfId="0" applyNumberFormat="1" applyFont="1" applyFill="1" applyBorder="1" applyAlignment="1"/>
    <xf numFmtId="49" fontId="26" fillId="5" borderId="6" xfId="0" applyNumberFormat="1" applyFont="1" applyFill="1" applyBorder="1" applyAlignment="1"/>
    <xf numFmtId="49" fontId="26" fillId="5" borderId="3" xfId="0" applyNumberFormat="1" applyFont="1" applyFill="1" applyBorder="1" applyAlignment="1"/>
    <xf numFmtId="49" fontId="26" fillId="7" borderId="4" xfId="0" applyNumberFormat="1" applyFont="1" applyFill="1" applyBorder="1" applyAlignment="1">
      <alignment horizontal="left"/>
    </xf>
    <xf numFmtId="49" fontId="26" fillId="7" borderId="6" xfId="0" applyNumberFormat="1" applyFont="1" applyFill="1" applyBorder="1" applyAlignment="1">
      <alignment horizontal="left"/>
    </xf>
    <xf numFmtId="49" fontId="26" fillId="7" borderId="3" xfId="0" applyNumberFormat="1" applyFont="1" applyFill="1" applyBorder="1" applyAlignment="1">
      <alignment horizontal="left"/>
    </xf>
    <xf numFmtId="0" fontId="12" fillId="6" borderId="0" xfId="0" applyFont="1" applyFill="1" applyBorder="1" applyAlignment="1">
      <alignment horizontal="left" vertical="center" wrapText="1"/>
    </xf>
    <xf numFmtId="0" fontId="12" fillId="6" borderId="8" xfId="0" applyFont="1" applyFill="1" applyBorder="1" applyAlignment="1">
      <alignment horizontal="left" vertical="center" wrapText="1"/>
    </xf>
    <xf numFmtId="0" fontId="12" fillId="6" borderId="11" xfId="0" applyFont="1" applyFill="1" applyBorder="1" applyAlignment="1">
      <alignment horizontal="left" vertical="center" wrapText="1"/>
    </xf>
    <xf numFmtId="49" fontId="60" fillId="6" borderId="4" xfId="0" applyNumberFormat="1" applyFont="1" applyFill="1" applyBorder="1" applyAlignment="1">
      <alignment horizontal="left" wrapText="1"/>
    </xf>
    <xf numFmtId="49" fontId="60" fillId="6" borderId="6" xfId="0" applyNumberFormat="1" applyFont="1" applyFill="1" applyBorder="1" applyAlignment="1">
      <alignment horizontal="left" wrapText="1"/>
    </xf>
    <xf numFmtId="49" fontId="60" fillId="6" borderId="3" xfId="0" applyNumberFormat="1" applyFont="1" applyFill="1" applyBorder="1" applyAlignment="1">
      <alignment horizontal="left" wrapText="1"/>
    </xf>
    <xf numFmtId="168" fontId="26" fillId="7" borderId="4" xfId="0" applyNumberFormat="1" applyFont="1" applyFill="1" applyBorder="1" applyAlignment="1">
      <alignment horizontal="left"/>
    </xf>
    <xf numFmtId="168" fontId="26" fillId="7" borderId="6" xfId="0" applyNumberFormat="1" applyFont="1" applyFill="1" applyBorder="1" applyAlignment="1">
      <alignment horizontal="left"/>
    </xf>
    <xf numFmtId="168" fontId="26" fillId="7" borderId="3" xfId="0" applyNumberFormat="1" applyFont="1" applyFill="1" applyBorder="1" applyAlignment="1">
      <alignment horizontal="left"/>
    </xf>
    <xf numFmtId="49" fontId="26" fillId="6" borderId="4" xfId="0" applyNumberFormat="1" applyFont="1" applyFill="1" applyBorder="1" applyAlignment="1">
      <alignment horizontal="center"/>
    </xf>
    <xf numFmtId="49" fontId="26" fillId="6" borderId="6" xfId="0" applyNumberFormat="1" applyFont="1" applyFill="1" applyBorder="1" applyAlignment="1">
      <alignment horizontal="center"/>
    </xf>
    <xf numFmtId="49" fontId="26" fillId="6" borderId="3" xfId="0" applyNumberFormat="1" applyFont="1" applyFill="1" applyBorder="1" applyAlignment="1">
      <alignment horizontal="center"/>
    </xf>
    <xf numFmtId="49" fontId="26" fillId="6" borderId="8" xfId="0" applyNumberFormat="1" applyFont="1" applyFill="1" applyBorder="1" applyAlignment="1">
      <alignment horizontal="left" wrapText="1"/>
    </xf>
    <xf numFmtId="49" fontId="26" fillId="6" borderId="9" xfId="0" applyNumberFormat="1" applyFont="1" applyFill="1" applyBorder="1" applyAlignment="1">
      <alignment horizontal="left" wrapText="1"/>
    </xf>
    <xf numFmtId="49" fontId="26" fillId="6" borderId="10" xfId="0" applyNumberFormat="1" applyFont="1" applyFill="1" applyBorder="1" applyAlignment="1">
      <alignment horizontal="left" wrapText="1"/>
    </xf>
    <xf numFmtId="49" fontId="26" fillId="7" borderId="8" xfId="0" applyNumberFormat="1" applyFont="1" applyFill="1" applyBorder="1" applyAlignment="1">
      <alignment horizontal="left" wrapText="1"/>
    </xf>
    <xf numFmtId="49" fontId="26" fillId="7" borderId="9" xfId="0" applyNumberFormat="1" applyFont="1" applyFill="1" applyBorder="1" applyAlignment="1">
      <alignment horizontal="left" wrapText="1"/>
    </xf>
    <xf numFmtId="49" fontId="26" fillId="7" borderId="10" xfId="0" applyNumberFormat="1" applyFont="1" applyFill="1" applyBorder="1" applyAlignment="1">
      <alignment horizontal="left" wrapText="1"/>
    </xf>
    <xf numFmtId="49" fontId="26" fillId="5" borderId="4" xfId="0" applyNumberFormat="1" applyFont="1" applyFill="1" applyBorder="1" applyAlignment="1">
      <alignment horizontal="left"/>
    </xf>
    <xf numFmtId="49" fontId="26" fillId="5" borderId="6" xfId="0" applyNumberFormat="1" applyFont="1" applyFill="1" applyBorder="1" applyAlignment="1">
      <alignment horizontal="left"/>
    </xf>
    <xf numFmtId="49" fontId="26" fillId="5" borderId="3" xfId="0" applyNumberFormat="1" applyFont="1" applyFill="1" applyBorder="1" applyAlignment="1">
      <alignment horizontal="left"/>
    </xf>
    <xf numFmtId="0" fontId="49" fillId="6" borderId="0" xfId="0" applyFont="1" applyFill="1" applyAlignment="1">
      <alignment horizontal="center" vertical="top" wrapText="1"/>
    </xf>
    <xf numFmtId="0" fontId="26" fillId="6" borderId="1" xfId="0" applyFont="1" applyFill="1" applyBorder="1" applyAlignment="1">
      <alignment horizontal="center" vertical="justify" wrapText="1"/>
    </xf>
    <xf numFmtId="0" fontId="48" fillId="6" borderId="0" xfId="0" applyFont="1" applyFill="1" applyAlignment="1">
      <alignment horizontal="justify" vertical="justify"/>
    </xf>
    <xf numFmtId="0" fontId="25" fillId="6" borderId="1" xfId="0" applyFont="1" applyFill="1" applyBorder="1" applyAlignment="1">
      <alignment horizontal="justify" vertical="justify" wrapText="1"/>
    </xf>
    <xf numFmtId="49" fontId="26" fillId="6" borderId="4" xfId="0" applyNumberFormat="1" applyFont="1" applyFill="1" applyBorder="1" applyAlignment="1">
      <alignment wrapText="1"/>
    </xf>
    <xf numFmtId="49" fontId="26" fillId="6" borderId="6" xfId="0" applyNumberFormat="1" applyFont="1" applyFill="1" applyBorder="1" applyAlignment="1">
      <alignment wrapText="1"/>
    </xf>
    <xf numFmtId="49" fontId="26" fillId="6" borderId="3" xfId="0" applyNumberFormat="1" applyFont="1" applyFill="1" applyBorder="1" applyAlignment="1">
      <alignment wrapText="1"/>
    </xf>
    <xf numFmtId="49" fontId="26" fillId="5" borderId="4" xfId="0" applyNumberFormat="1" applyFont="1" applyFill="1" applyBorder="1" applyAlignment="1">
      <alignment wrapText="1"/>
    </xf>
    <xf numFmtId="49" fontId="26" fillId="5" borderId="6" xfId="0" applyNumberFormat="1" applyFont="1" applyFill="1" applyBorder="1" applyAlignment="1">
      <alignment wrapText="1"/>
    </xf>
    <xf numFmtId="49" fontId="26" fillId="5" borderId="3" xfId="0" applyNumberFormat="1" applyFont="1" applyFill="1" applyBorder="1" applyAlignment="1">
      <alignment wrapText="1"/>
    </xf>
    <xf numFmtId="49" fontId="26" fillId="5" borderId="8" xfId="0" applyNumberFormat="1" applyFont="1" applyFill="1" applyBorder="1" applyAlignment="1">
      <alignment horizontal="left" wrapText="1"/>
    </xf>
    <xf numFmtId="49" fontId="26" fillId="5" borderId="9" xfId="0" applyNumberFormat="1" applyFont="1" applyFill="1" applyBorder="1" applyAlignment="1">
      <alignment horizontal="left" wrapText="1"/>
    </xf>
    <xf numFmtId="49" fontId="26" fillId="5" borderId="10" xfId="0" applyNumberFormat="1" applyFont="1" applyFill="1" applyBorder="1" applyAlignment="1">
      <alignment horizontal="left" wrapText="1"/>
    </xf>
    <xf numFmtId="0" fontId="26" fillId="6" borderId="4" xfId="0" applyFont="1" applyFill="1" applyBorder="1" applyAlignment="1">
      <alignment horizontal="center" vertical="justify" wrapText="1"/>
    </xf>
    <xf numFmtId="0" fontId="26" fillId="6" borderId="6" xfId="0" applyFont="1" applyFill="1" applyBorder="1" applyAlignment="1">
      <alignment horizontal="center" vertical="justify" wrapText="1"/>
    </xf>
    <xf numFmtId="0" fontId="26" fillId="6" borderId="3" xfId="0" applyFont="1" applyFill="1" applyBorder="1" applyAlignment="1">
      <alignment horizontal="center" vertical="justify" wrapText="1"/>
    </xf>
    <xf numFmtId="167" fontId="12" fillId="6" borderId="7" xfId="0" applyNumberFormat="1" applyFont="1" applyFill="1" applyBorder="1" applyAlignment="1">
      <alignment horizontal="left" vertical="center" wrapText="1"/>
    </xf>
    <xf numFmtId="0" fontId="49" fillId="6" borderId="0" xfId="0" applyFont="1" applyFill="1" applyBorder="1" applyAlignment="1">
      <alignment horizontal="center" vertical="top" wrapText="1"/>
    </xf>
    <xf numFmtId="0" fontId="25" fillId="6" borderId="1" xfId="0" applyFont="1" applyFill="1" applyBorder="1" applyAlignment="1">
      <alignment horizontal="center" vertical="justify" wrapText="1"/>
    </xf>
    <xf numFmtId="49" fontId="26" fillId="9" borderId="4" xfId="0" applyNumberFormat="1" applyFont="1" applyFill="1" applyBorder="1" applyAlignment="1">
      <alignment horizontal="left" wrapText="1"/>
    </xf>
    <xf numFmtId="49" fontId="26" fillId="9" borderId="6" xfId="0" applyNumberFormat="1" applyFont="1" applyFill="1" applyBorder="1" applyAlignment="1">
      <alignment horizontal="left" wrapText="1"/>
    </xf>
    <xf numFmtId="49" fontId="26" fillId="9" borderId="3" xfId="0" applyNumberFormat="1" applyFont="1" applyFill="1" applyBorder="1" applyAlignment="1">
      <alignment horizontal="left" wrapText="1"/>
    </xf>
    <xf numFmtId="49" fontId="60" fillId="6" borderId="4" xfId="0" applyNumberFormat="1" applyFont="1" applyFill="1" applyBorder="1" applyAlignment="1">
      <alignment horizontal="center" wrapText="1"/>
    </xf>
    <xf numFmtId="49" fontId="60" fillId="6" borderId="6" xfId="0" applyNumberFormat="1" applyFont="1" applyFill="1" applyBorder="1" applyAlignment="1">
      <alignment horizontal="center" wrapText="1"/>
    </xf>
    <xf numFmtId="49" fontId="60" fillId="6" borderId="3" xfId="0" applyNumberFormat="1" applyFont="1" applyFill="1" applyBorder="1" applyAlignment="1">
      <alignment horizontal="center" wrapText="1"/>
    </xf>
    <xf numFmtId="49" fontId="45" fillId="6" borderId="4" xfId="0" applyNumberFormat="1" applyFont="1" applyFill="1" applyBorder="1" applyAlignment="1">
      <alignment horizontal="left"/>
    </xf>
    <xf numFmtId="49" fontId="45" fillId="6" borderId="6" xfId="0" applyNumberFormat="1" applyFont="1" applyFill="1" applyBorder="1" applyAlignment="1">
      <alignment horizontal="left"/>
    </xf>
    <xf numFmtId="49" fontId="45" fillId="6" borderId="3" xfId="0" applyNumberFormat="1" applyFont="1" applyFill="1" applyBorder="1" applyAlignment="1">
      <alignment horizontal="left"/>
    </xf>
    <xf numFmtId="49" fontId="24" fillId="9" borderId="6" xfId="0" applyNumberFormat="1" applyFont="1" applyFill="1" applyBorder="1" applyAlignment="1">
      <alignment horizontal="left"/>
    </xf>
    <xf numFmtId="49" fontId="24" fillId="9" borderId="3" xfId="0" applyNumberFormat="1" applyFont="1" applyFill="1" applyBorder="1" applyAlignment="1">
      <alignment horizontal="left"/>
    </xf>
    <xf numFmtId="168" fontId="47" fillId="6" borderId="7" xfId="0" applyNumberFormat="1" applyFont="1" applyFill="1" applyBorder="1" applyAlignment="1">
      <alignment horizontal="left" vertical="center" wrapText="1"/>
    </xf>
    <xf numFmtId="0" fontId="47" fillId="6" borderId="7" xfId="0" applyFont="1" applyFill="1" applyBorder="1" applyAlignment="1">
      <alignment horizontal="left" vertical="center" wrapText="1"/>
    </xf>
    <xf numFmtId="0" fontId="68" fillId="6" borderId="4" xfId="0" applyFont="1" applyFill="1" applyBorder="1" applyAlignment="1">
      <alignment horizontal="left" vertical="top" wrapText="1"/>
    </xf>
    <xf numFmtId="0" fontId="68" fillId="6" borderId="6" xfId="0" applyFont="1" applyFill="1" applyBorder="1" applyAlignment="1">
      <alignment horizontal="left" vertical="top" wrapText="1"/>
    </xf>
    <xf numFmtId="0" fontId="68" fillId="6" borderId="3" xfId="0" applyFont="1" applyFill="1" applyBorder="1" applyAlignment="1">
      <alignment horizontal="left" vertical="top" wrapText="1"/>
    </xf>
    <xf numFmtId="0" fontId="25" fillId="6" borderId="7" xfId="0" applyFont="1" applyFill="1" applyBorder="1" applyAlignment="1">
      <alignment horizontal="center" vertical="center" wrapText="1"/>
    </xf>
    <xf numFmtId="0" fontId="44" fillId="6" borderId="7" xfId="0" applyFont="1" applyFill="1" applyBorder="1" applyAlignment="1">
      <alignment horizontal="left" vertical="center" wrapText="1"/>
    </xf>
    <xf numFmtId="167" fontId="42" fillId="4" borderId="7" xfId="0" applyNumberFormat="1" applyFont="1" applyFill="1" applyBorder="1" applyAlignment="1">
      <alignment horizontal="left" vertical="center" wrapText="1"/>
    </xf>
    <xf numFmtId="49" fontId="52" fillId="6" borderId="4" xfId="0" applyNumberFormat="1" applyFont="1" applyFill="1" applyBorder="1" applyAlignment="1">
      <alignment horizontal="left"/>
    </xf>
    <xf numFmtId="49" fontId="52" fillId="6" borderId="6" xfId="0" applyNumberFormat="1" applyFont="1" applyFill="1" applyBorder="1" applyAlignment="1">
      <alignment horizontal="left"/>
    </xf>
    <xf numFmtId="49" fontId="52" fillId="6" borderId="3" xfId="0" applyNumberFormat="1" applyFont="1" applyFill="1" applyBorder="1" applyAlignment="1">
      <alignment horizontal="left"/>
    </xf>
    <xf numFmtId="168" fontId="50" fillId="6" borderId="4" xfId="0" applyNumberFormat="1" applyFont="1" applyFill="1" applyBorder="1" applyAlignment="1">
      <alignment horizontal="left"/>
    </xf>
    <xf numFmtId="168" fontId="50" fillId="6" borderId="6" xfId="0" applyNumberFormat="1" applyFont="1" applyFill="1" applyBorder="1" applyAlignment="1">
      <alignment horizontal="left"/>
    </xf>
    <xf numFmtId="168" fontId="50" fillId="6" borderId="3" xfId="0" applyNumberFormat="1" applyFont="1" applyFill="1" applyBorder="1" applyAlignment="1">
      <alignment horizontal="left"/>
    </xf>
    <xf numFmtId="0" fontId="26" fillId="6" borderId="4" xfId="0" applyFont="1" applyFill="1" applyBorder="1" applyAlignment="1">
      <alignment horizontal="left"/>
    </xf>
    <xf numFmtId="168" fontId="13" fillId="6" borderId="4" xfId="0" applyNumberFormat="1" applyFont="1" applyFill="1" applyBorder="1" applyAlignment="1">
      <alignment horizontal="left"/>
    </xf>
    <xf numFmtId="0" fontId="13" fillId="6" borderId="6" xfId="0" applyFont="1" applyFill="1" applyBorder="1" applyAlignment="1">
      <alignment horizontal="left"/>
    </xf>
    <xf numFmtId="0" fontId="13" fillId="6" borderId="3" xfId="0" applyFont="1" applyFill="1" applyBorder="1" applyAlignment="1">
      <alignment horizontal="left"/>
    </xf>
    <xf numFmtId="0" fontId="26" fillId="6" borderId="4" xfId="0" applyFont="1" applyFill="1" applyBorder="1" applyAlignment="1">
      <alignment horizontal="center" wrapText="1"/>
    </xf>
    <xf numFmtId="0" fontId="26" fillId="6" borderId="6" xfId="0" applyFont="1" applyFill="1" applyBorder="1" applyAlignment="1">
      <alignment horizontal="center" wrapText="1"/>
    </xf>
    <xf numFmtId="0" fontId="26" fillId="6" borderId="3" xfId="0" applyFont="1" applyFill="1" applyBorder="1" applyAlignment="1">
      <alignment horizontal="center" wrapText="1"/>
    </xf>
    <xf numFmtId="0" fontId="25" fillId="6" borderId="0" xfId="0" applyFont="1" applyFill="1" applyAlignment="1">
      <alignment horizontal="center" wrapText="1"/>
    </xf>
    <xf numFmtId="0" fontId="26" fillId="6" borderId="1" xfId="0" applyFont="1" applyFill="1" applyBorder="1" applyAlignment="1">
      <alignment horizontal="center" vertical="center" wrapText="1"/>
    </xf>
    <xf numFmtId="168" fontId="53" fillId="6" borderId="4" xfId="0" applyNumberFormat="1" applyFont="1" applyFill="1" applyBorder="1" applyAlignment="1">
      <alignment horizontal="left"/>
    </xf>
    <xf numFmtId="168" fontId="53" fillId="6" borderId="6" xfId="0" applyNumberFormat="1" applyFont="1" applyFill="1" applyBorder="1" applyAlignment="1">
      <alignment horizontal="left"/>
    </xf>
    <xf numFmtId="168" fontId="53" fillId="6" borderId="3" xfId="0" applyNumberFormat="1" applyFont="1" applyFill="1" applyBorder="1" applyAlignment="1">
      <alignment horizontal="left"/>
    </xf>
    <xf numFmtId="49" fontId="23" fillId="6" borderId="6" xfId="0" applyNumberFormat="1" applyFont="1" applyFill="1" applyBorder="1" applyAlignment="1">
      <alignment horizontal="left"/>
    </xf>
    <xf numFmtId="49" fontId="23" fillId="6" borderId="3" xfId="0" applyNumberFormat="1" applyFont="1" applyFill="1" applyBorder="1" applyAlignment="1">
      <alignment horizontal="left"/>
    </xf>
    <xf numFmtId="168" fontId="24" fillId="6" borderId="1" xfId="0" applyNumberFormat="1" applyFont="1" applyFill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 vertical="justify"/>
    </xf>
    <xf numFmtId="0" fontId="24" fillId="0" borderId="0" xfId="0" applyFont="1" applyBorder="1" applyAlignment="1">
      <alignment horizontal="center"/>
    </xf>
    <xf numFmtId="0" fontId="25" fillId="0" borderId="2" xfId="4" applyFont="1" applyBorder="1" applyAlignment="1">
      <alignment horizontal="center" vertical="center" wrapText="1"/>
    </xf>
    <xf numFmtId="0" fontId="25" fillId="0" borderId="15" xfId="4" applyFont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right"/>
    </xf>
    <xf numFmtId="0" fontId="12" fillId="0" borderId="1" xfId="4" applyFont="1" applyBorder="1" applyAlignment="1">
      <alignment horizontal="center" vertical="center" wrapText="1"/>
    </xf>
    <xf numFmtId="0" fontId="25" fillId="0" borderId="1" xfId="4" applyFont="1" applyBorder="1" applyAlignment="1">
      <alignment horizontal="center" vertical="center"/>
    </xf>
    <xf numFmtId="0" fontId="26" fillId="0" borderId="1" xfId="4" applyFont="1" applyBorder="1" applyAlignment="1">
      <alignment horizontal="right"/>
    </xf>
  </cellXfs>
  <cellStyles count="10">
    <cellStyle name="Normal" xfId="1"/>
    <cellStyle name="Обычный" xfId="0" builtinId="0"/>
    <cellStyle name="Обычный 3" xfId="2"/>
    <cellStyle name="Обычный 5" xfId="9"/>
    <cellStyle name="Обычный_З_15_Приложение 16 - Источники дефицита" xfId="3"/>
    <cellStyle name="Обычный_Источники" xfId="4"/>
    <cellStyle name="Обычный_Направления (2)" xfId="5"/>
    <cellStyle name="Обычный_Приж.2 изм к райбюд. 2005 18 сессия" xfId="6"/>
    <cellStyle name="Стиль 1" xfId="7"/>
    <cellStyle name="Финансовый" xfId="8" builtinId="3"/>
  </cellStyles>
  <dxfs count="3271"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 val="0"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 val="0"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552</xdr:row>
      <xdr:rowOff>0</xdr:rowOff>
    </xdr:from>
    <xdr:to>
      <xdr:col>13</xdr:col>
      <xdr:colOff>152400</xdr:colOff>
      <xdr:row>552</xdr:row>
      <xdr:rowOff>152400</xdr:rowOff>
    </xdr:to>
    <xdr:pic>
      <xdr:nvPicPr>
        <xdr:cNvPr id="184340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01825" y="16797337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552</xdr:row>
      <xdr:rowOff>0</xdr:rowOff>
    </xdr:from>
    <xdr:to>
      <xdr:col>13</xdr:col>
      <xdr:colOff>152400</xdr:colOff>
      <xdr:row>552</xdr:row>
      <xdr:rowOff>152400</xdr:rowOff>
    </xdr:to>
    <xdr:pic>
      <xdr:nvPicPr>
        <xdr:cNvPr id="184341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601825" y="16797337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546</xdr:row>
      <xdr:rowOff>0</xdr:rowOff>
    </xdr:from>
    <xdr:to>
      <xdr:col>13</xdr:col>
      <xdr:colOff>152400</xdr:colOff>
      <xdr:row>546</xdr:row>
      <xdr:rowOff>152400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39325" y="2171319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0</xdr:colOff>
      <xdr:row>546</xdr:row>
      <xdr:rowOff>0</xdr:rowOff>
    </xdr:from>
    <xdr:to>
      <xdr:col>13</xdr:col>
      <xdr:colOff>152400</xdr:colOff>
      <xdr:row>546</xdr:row>
      <xdr:rowOff>152400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839325" y="21713190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228</xdr:row>
      <xdr:rowOff>0</xdr:rowOff>
    </xdr:from>
    <xdr:to>
      <xdr:col>7</xdr:col>
      <xdr:colOff>152400</xdr:colOff>
      <xdr:row>228</xdr:row>
      <xdr:rowOff>152400</xdr:rowOff>
    </xdr:to>
    <xdr:pic>
      <xdr:nvPicPr>
        <xdr:cNvPr id="18743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20175" y="6261735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228</xdr:row>
      <xdr:rowOff>0</xdr:rowOff>
    </xdr:from>
    <xdr:to>
      <xdr:col>7</xdr:col>
      <xdr:colOff>152400</xdr:colOff>
      <xdr:row>228</xdr:row>
      <xdr:rowOff>152400</xdr:rowOff>
    </xdr:to>
    <xdr:pic>
      <xdr:nvPicPr>
        <xdr:cNvPr id="18743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20175" y="6261735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231</xdr:row>
      <xdr:rowOff>0</xdr:rowOff>
    </xdr:from>
    <xdr:to>
      <xdr:col>7</xdr:col>
      <xdr:colOff>152400</xdr:colOff>
      <xdr:row>231</xdr:row>
      <xdr:rowOff>152400</xdr:rowOff>
    </xdr:to>
    <xdr:pic>
      <xdr:nvPicPr>
        <xdr:cNvPr id="18743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20175" y="6318885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0</xdr:colOff>
      <xdr:row>231</xdr:row>
      <xdr:rowOff>0</xdr:rowOff>
    </xdr:from>
    <xdr:to>
      <xdr:col>7</xdr:col>
      <xdr:colOff>152400</xdr:colOff>
      <xdr:row>231</xdr:row>
      <xdr:rowOff>152400</xdr:rowOff>
    </xdr:to>
    <xdr:pic>
      <xdr:nvPicPr>
        <xdr:cNvPr id="18743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20175" y="63188850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rgb="FFFF0000"/>
  </sheetPr>
  <dimension ref="A1:XFD688"/>
  <sheetViews>
    <sheetView tabSelected="1" zoomScaleSheetLayoutView="100" workbookViewId="0">
      <selection activeCell="G9" sqref="G9:L9"/>
    </sheetView>
  </sheetViews>
  <sheetFormatPr defaultRowHeight="15.75" x14ac:dyDescent="0.25"/>
  <cols>
    <col min="1" max="1" width="50.5703125" style="224" customWidth="1"/>
    <col min="2" max="3" width="6.85546875" style="147" customWidth="1"/>
    <col min="4" max="4" width="4" style="147" customWidth="1"/>
    <col min="5" max="5" width="3" style="147" customWidth="1"/>
    <col min="6" max="6" width="4" style="147" customWidth="1"/>
    <col min="7" max="7" width="9" style="147" customWidth="1"/>
    <col min="8" max="8" width="6.7109375" style="147" customWidth="1"/>
    <col min="9" max="9" width="15.7109375" style="147" customWidth="1"/>
    <col min="10" max="10" width="0.42578125" style="169" hidden="1" customWidth="1"/>
    <col min="11" max="11" width="14.140625" style="169" customWidth="1"/>
    <col min="12" max="12" width="15.85546875" style="108" customWidth="1"/>
    <col min="13" max="13" width="34.140625" style="225" customWidth="1"/>
    <col min="14" max="14" width="16.28515625" style="108" customWidth="1"/>
    <col min="15" max="15" width="12.140625" style="108" customWidth="1"/>
    <col min="16" max="16" width="2.85546875" style="108" customWidth="1"/>
    <col min="17" max="18" width="9.140625" style="108" hidden="1" customWidth="1"/>
    <col min="19" max="16384" width="9.140625" style="108"/>
  </cols>
  <sheetData>
    <row r="1" spans="1:15" x14ac:dyDescent="0.25">
      <c r="D1" s="1037"/>
      <c r="E1" s="1037"/>
      <c r="F1" s="1037"/>
      <c r="G1" s="1037"/>
      <c r="H1" s="1037"/>
      <c r="I1" s="1037"/>
      <c r="J1" s="1037"/>
      <c r="K1" s="1037"/>
      <c r="L1" s="1037"/>
      <c r="M1" s="877"/>
    </row>
    <row r="2" spans="1:15" ht="12.75" customHeight="1" x14ac:dyDescent="0.25">
      <c r="A2" s="226"/>
      <c r="B2" s="227"/>
      <c r="C2" s="227"/>
      <c r="D2" s="1039" t="s">
        <v>747</v>
      </c>
      <c r="E2" s="1039"/>
      <c r="F2" s="1039"/>
      <c r="G2" s="1039"/>
      <c r="H2" s="1039"/>
      <c r="I2" s="1039"/>
      <c r="J2" s="1039"/>
      <c r="K2" s="1039"/>
      <c r="L2" s="1039"/>
    </row>
    <row r="3" spans="1:15" ht="12.75" customHeight="1" x14ac:dyDescent="0.25">
      <c r="A3" s="228"/>
      <c r="B3" s="148" t="s">
        <v>239</v>
      </c>
      <c r="C3" s="1041" t="s">
        <v>439</v>
      </c>
      <c r="D3" s="1041"/>
      <c r="E3" s="1041"/>
      <c r="F3" s="1041"/>
      <c r="G3" s="1041"/>
      <c r="H3" s="1041"/>
      <c r="I3" s="1041"/>
      <c r="J3" s="1041"/>
      <c r="K3" s="1041"/>
      <c r="L3" s="1041"/>
      <c r="M3" s="141"/>
      <c r="N3" s="231"/>
    </row>
    <row r="4" spans="1:15" ht="15.75" customHeight="1" x14ac:dyDescent="0.25">
      <c r="A4" s="228"/>
      <c r="B4" s="1041" t="s">
        <v>162</v>
      </c>
      <c r="C4" s="1041"/>
      <c r="D4" s="1041"/>
      <c r="E4" s="1041"/>
      <c r="F4" s="1041"/>
      <c r="G4" s="1041"/>
      <c r="H4" s="1041"/>
      <c r="I4" s="1041"/>
      <c r="J4" s="1041"/>
      <c r="K4" s="1041"/>
      <c r="L4" s="1041"/>
    </row>
    <row r="5" spans="1:15" ht="12.75" customHeight="1" x14ac:dyDescent="0.25">
      <c r="A5" s="228"/>
      <c r="B5" s="229"/>
      <c r="C5" s="229"/>
      <c r="D5" s="1041" t="s">
        <v>163</v>
      </c>
      <c r="E5" s="1041"/>
      <c r="F5" s="1041"/>
      <c r="G5" s="1041"/>
      <c r="H5" s="1041"/>
      <c r="I5" s="1041"/>
      <c r="J5" s="1041"/>
      <c r="K5" s="1041"/>
      <c r="L5" s="1041"/>
      <c r="M5" s="1060"/>
    </row>
    <row r="6" spans="1:15" ht="12.75" customHeight="1" x14ac:dyDescent="0.25">
      <c r="A6" s="228"/>
      <c r="B6" s="1039" t="s">
        <v>227</v>
      </c>
      <c r="C6" s="1039"/>
      <c r="D6" s="1039"/>
      <c r="E6" s="1039"/>
      <c r="F6" s="1039"/>
      <c r="G6" s="1039"/>
      <c r="H6" s="1039"/>
      <c r="I6" s="1039"/>
      <c r="J6" s="1039"/>
      <c r="K6" s="1039"/>
      <c r="L6" s="1039"/>
      <c r="M6" s="1060"/>
    </row>
    <row r="7" spans="1:15" ht="18.75" customHeight="1" x14ac:dyDescent="0.25">
      <c r="A7" s="1042" t="s">
        <v>713</v>
      </c>
      <c r="B7" s="1042"/>
      <c r="C7" s="1042"/>
      <c r="D7" s="1042"/>
      <c r="E7" s="1042"/>
      <c r="F7" s="1042"/>
      <c r="G7" s="1042"/>
      <c r="H7" s="1042"/>
      <c r="I7" s="1042"/>
      <c r="J7" s="1042"/>
      <c r="K7" s="1042"/>
      <c r="L7" s="1042"/>
      <c r="M7" s="1060"/>
    </row>
    <row r="8" spans="1:15" x14ac:dyDescent="0.25">
      <c r="A8" s="1039"/>
      <c r="B8" s="1039"/>
      <c r="C8" s="1039"/>
      <c r="D8" s="1039"/>
      <c r="E8" s="1039"/>
      <c r="F8" s="1039"/>
      <c r="G8" s="1039"/>
      <c r="H8" s="1039"/>
      <c r="I8" s="1039"/>
      <c r="J8" s="1039"/>
      <c r="K8" s="155"/>
      <c r="L8" s="156"/>
      <c r="M8" s="864"/>
    </row>
    <row r="9" spans="1:15" x14ac:dyDescent="0.25">
      <c r="A9" s="230"/>
      <c r="B9" s="141"/>
      <c r="C9" s="141"/>
      <c r="D9" s="141"/>
      <c r="E9" s="141"/>
      <c r="F9" s="141"/>
      <c r="G9" s="1037" t="s">
        <v>861</v>
      </c>
      <c r="H9" s="1037"/>
      <c r="I9" s="1037"/>
      <c r="J9" s="1037"/>
      <c r="K9" s="1037"/>
      <c r="L9" s="1037"/>
      <c r="M9" s="864"/>
    </row>
    <row r="10" spans="1:15" ht="63.75" customHeight="1" x14ac:dyDescent="0.25">
      <c r="A10" s="1040" t="s">
        <v>723</v>
      </c>
      <c r="B10" s="1040"/>
      <c r="C10" s="1040"/>
      <c r="D10" s="1040"/>
      <c r="E10" s="1040"/>
      <c r="F10" s="1040"/>
      <c r="G10" s="1040"/>
      <c r="H10" s="1040"/>
      <c r="I10" s="1040"/>
      <c r="J10" s="1040"/>
      <c r="K10" s="1040"/>
      <c r="L10" s="1040"/>
      <c r="M10" s="864"/>
      <c r="N10" s="864"/>
    </row>
    <row r="11" spans="1:15" ht="21" customHeight="1" x14ac:dyDescent="0.25">
      <c r="A11" s="1038" t="s">
        <v>171</v>
      </c>
      <c r="B11" s="1038"/>
      <c r="C11" s="1038"/>
      <c r="D11" s="1038"/>
      <c r="E11" s="1038"/>
      <c r="F11" s="1038"/>
      <c r="G11" s="1038"/>
      <c r="H11" s="1038"/>
      <c r="I11" s="1038"/>
      <c r="J11" s="1038"/>
      <c r="K11" s="1038"/>
      <c r="M11" s="864"/>
    </row>
    <row r="12" spans="1:15" ht="21" customHeight="1" x14ac:dyDescent="0.25">
      <c r="A12" s="233" t="s">
        <v>59</v>
      </c>
      <c r="B12" s="142" t="s">
        <v>2</v>
      </c>
      <c r="C12" s="142" t="s">
        <v>3</v>
      </c>
      <c r="D12" s="1043" t="s">
        <v>63</v>
      </c>
      <c r="E12" s="1044"/>
      <c r="F12" s="1044"/>
      <c r="G12" s="1045"/>
      <c r="H12" s="142" t="s">
        <v>64</v>
      </c>
      <c r="I12" s="142" t="s">
        <v>345</v>
      </c>
      <c r="J12" s="138"/>
      <c r="K12" s="142" t="s">
        <v>399</v>
      </c>
      <c r="L12" s="142" t="s">
        <v>675</v>
      </c>
      <c r="M12" s="864"/>
      <c r="N12" s="156"/>
    </row>
    <row r="13" spans="1:15" ht="27.75" customHeight="1" x14ac:dyDescent="0.25">
      <c r="A13" s="137">
        <v>1</v>
      </c>
      <c r="B13" s="137">
        <v>2</v>
      </c>
      <c r="C13" s="95" t="s">
        <v>77</v>
      </c>
      <c r="D13" s="990" t="s">
        <v>79</v>
      </c>
      <c r="E13" s="991"/>
      <c r="F13" s="991"/>
      <c r="G13" s="992"/>
      <c r="H13" s="95" t="s">
        <v>95</v>
      </c>
      <c r="I13" s="95" t="s">
        <v>222</v>
      </c>
      <c r="J13" s="138"/>
      <c r="K13" s="223">
        <v>7</v>
      </c>
      <c r="L13" s="125">
        <v>8</v>
      </c>
      <c r="M13" s="864"/>
    </row>
    <row r="14" spans="1:15" ht="21" customHeight="1" x14ac:dyDescent="0.25">
      <c r="A14" s="234" t="s">
        <v>566</v>
      </c>
      <c r="B14" s="137"/>
      <c r="C14" s="95"/>
      <c r="D14" s="990"/>
      <c r="E14" s="991"/>
      <c r="F14" s="991"/>
      <c r="G14" s="992"/>
      <c r="H14" s="95"/>
      <c r="I14" s="143">
        <f>I15+I248+I280+I351+I415+I492+I547+I592+I601+I608+I616+I631+78</f>
        <v>254264.01000000004</v>
      </c>
      <c r="J14" s="143" t="e">
        <f>J15+J248+J280+J351+J415+J492+J547+J592+J601+J608+J616+J631</f>
        <v>#REF!</v>
      </c>
      <c r="K14" s="143">
        <f>K15+K248+K280+K351+K415+K492+K547+K592+K601+K608+K616+K631</f>
        <v>121659.6</v>
      </c>
      <c r="L14" s="143">
        <f>L15+L248+L280+L351+L415+L492+L547+L592+L601+L608+L616+L631</f>
        <v>101151.60000000002</v>
      </c>
      <c r="M14" s="864"/>
    </row>
    <row r="15" spans="1:15" x14ac:dyDescent="0.25">
      <c r="A15" s="184" t="s">
        <v>68</v>
      </c>
      <c r="B15" s="124" t="s">
        <v>69</v>
      </c>
      <c r="C15" s="95"/>
      <c r="D15" s="990"/>
      <c r="E15" s="991"/>
      <c r="F15" s="991"/>
      <c r="G15" s="992"/>
      <c r="H15" s="124"/>
      <c r="I15" s="143">
        <f>I16+I24+I126+I132+I171+I177+I157</f>
        <v>24933.7</v>
      </c>
      <c r="J15" s="143" t="e">
        <f>J16+J24+J126+J132+J171+J177+J157</f>
        <v>#REF!</v>
      </c>
      <c r="K15" s="143">
        <f>K16+K24+K126+K132+K171+K177+K157</f>
        <v>18313.800000000003</v>
      </c>
      <c r="L15" s="143">
        <f>L16+L24+L126+L132+L171+L177+L157</f>
        <v>20004.699999999997</v>
      </c>
      <c r="M15" s="864"/>
    </row>
    <row r="16" spans="1:15" ht="47.25" x14ac:dyDescent="0.25">
      <c r="A16" s="102" t="s">
        <v>463</v>
      </c>
      <c r="B16" s="124" t="s">
        <v>69</v>
      </c>
      <c r="C16" s="124" t="s">
        <v>70</v>
      </c>
      <c r="D16" s="177"/>
      <c r="E16" s="235"/>
      <c r="F16" s="235"/>
      <c r="G16" s="181"/>
      <c r="H16" s="124"/>
      <c r="I16" s="143">
        <f>I18</f>
        <v>1064.3</v>
      </c>
      <c r="J16" s="143">
        <f>J18</f>
        <v>1219.3</v>
      </c>
      <c r="K16" s="143">
        <f>K18</f>
        <v>1219.3</v>
      </c>
      <c r="L16" s="143">
        <f>L18</f>
        <v>1219.3</v>
      </c>
      <c r="M16" s="864"/>
      <c r="O16" s="594"/>
    </row>
    <row r="17" spans="1:14" ht="47.25" x14ac:dyDescent="0.25">
      <c r="A17" s="102" t="s">
        <v>595</v>
      </c>
      <c r="B17" s="95" t="s">
        <v>69</v>
      </c>
      <c r="C17" s="95" t="s">
        <v>70</v>
      </c>
      <c r="D17" s="987" t="s">
        <v>7</v>
      </c>
      <c r="E17" s="988"/>
      <c r="F17" s="988"/>
      <c r="G17" s="989"/>
      <c r="H17" s="124"/>
      <c r="I17" s="111">
        <f>I18</f>
        <v>1064.3</v>
      </c>
      <c r="J17" s="111">
        <f>J18</f>
        <v>1219.3</v>
      </c>
      <c r="K17" s="111">
        <f>K18</f>
        <v>1219.3</v>
      </c>
      <c r="L17" s="111">
        <f>L18</f>
        <v>1219.3</v>
      </c>
      <c r="M17" s="864"/>
    </row>
    <row r="18" spans="1:14" s="156" customFormat="1" ht="31.5" x14ac:dyDescent="0.25">
      <c r="A18" s="636" t="s">
        <v>594</v>
      </c>
      <c r="B18" s="95" t="s">
        <v>69</v>
      </c>
      <c r="C18" s="95" t="s">
        <v>70</v>
      </c>
      <c r="D18" s="987" t="s">
        <v>284</v>
      </c>
      <c r="E18" s="988"/>
      <c r="F18" s="988"/>
      <c r="G18" s="989"/>
      <c r="H18" s="124"/>
      <c r="I18" s="111">
        <f t="shared" ref="I18:L20" si="0">I19</f>
        <v>1064.3</v>
      </c>
      <c r="J18" s="111">
        <f t="shared" si="0"/>
        <v>1219.3</v>
      </c>
      <c r="K18" s="111">
        <f t="shared" si="0"/>
        <v>1219.3</v>
      </c>
      <c r="L18" s="111">
        <f t="shared" si="0"/>
        <v>1219.3</v>
      </c>
      <c r="M18" s="864"/>
      <c r="N18" s="108"/>
    </row>
    <row r="19" spans="1:14" ht="31.5" x14ac:dyDescent="0.25">
      <c r="A19" s="102" t="s">
        <v>410</v>
      </c>
      <c r="B19" s="95" t="s">
        <v>69</v>
      </c>
      <c r="C19" s="95" t="s">
        <v>70</v>
      </c>
      <c r="D19" s="987" t="s">
        <v>309</v>
      </c>
      <c r="E19" s="988"/>
      <c r="F19" s="988"/>
      <c r="G19" s="989"/>
      <c r="H19" s="124"/>
      <c r="I19" s="111">
        <f t="shared" si="0"/>
        <v>1064.3</v>
      </c>
      <c r="J19" s="111">
        <f t="shared" si="0"/>
        <v>1219.3</v>
      </c>
      <c r="K19" s="111">
        <f t="shared" si="0"/>
        <v>1219.3</v>
      </c>
      <c r="L19" s="111">
        <f t="shared" si="0"/>
        <v>1219.3</v>
      </c>
      <c r="M19" s="864"/>
    </row>
    <row r="20" spans="1:14" ht="78.75" x14ac:dyDescent="0.25">
      <c r="A20" s="102" t="s">
        <v>465</v>
      </c>
      <c r="B20" s="95" t="s">
        <v>69</v>
      </c>
      <c r="C20" s="95" t="s">
        <v>70</v>
      </c>
      <c r="D20" s="987" t="s">
        <v>309</v>
      </c>
      <c r="E20" s="988"/>
      <c r="F20" s="988"/>
      <c r="G20" s="989"/>
      <c r="H20" s="95" t="s">
        <v>466</v>
      </c>
      <c r="I20" s="111">
        <f t="shared" si="0"/>
        <v>1064.3</v>
      </c>
      <c r="J20" s="111">
        <f t="shared" si="0"/>
        <v>1219.3</v>
      </c>
      <c r="K20" s="111">
        <f t="shared" si="0"/>
        <v>1219.3</v>
      </c>
      <c r="L20" s="111">
        <f t="shared" si="0"/>
        <v>1219.3</v>
      </c>
      <c r="M20" s="864"/>
    </row>
    <row r="21" spans="1:14" ht="47.25" customHeight="1" x14ac:dyDescent="0.25">
      <c r="A21" s="102" t="s">
        <v>467</v>
      </c>
      <c r="B21" s="95" t="s">
        <v>69</v>
      </c>
      <c r="C21" s="95" t="s">
        <v>70</v>
      </c>
      <c r="D21" s="987" t="s">
        <v>309</v>
      </c>
      <c r="E21" s="988"/>
      <c r="F21" s="988"/>
      <c r="G21" s="989"/>
      <c r="H21" s="95" t="s">
        <v>464</v>
      </c>
      <c r="I21" s="111">
        <f>I22+I23</f>
        <v>1064.3</v>
      </c>
      <c r="J21" s="111">
        <f>J22+J23</f>
        <v>1219.3</v>
      </c>
      <c r="K21" s="111">
        <f>K22+K23</f>
        <v>1219.3</v>
      </c>
      <c r="L21" s="111">
        <f>L22+L23</f>
        <v>1219.3</v>
      </c>
      <c r="M21" s="1061"/>
    </row>
    <row r="22" spans="1:14" ht="31.5" hidden="1" customHeight="1" x14ac:dyDescent="0.25">
      <c r="A22" s="98" t="s">
        <v>17</v>
      </c>
      <c r="B22" s="95" t="s">
        <v>69</v>
      </c>
      <c r="C22" s="95" t="s">
        <v>70</v>
      </c>
      <c r="D22" s="987" t="s">
        <v>309</v>
      </c>
      <c r="E22" s="988"/>
      <c r="F22" s="988"/>
      <c r="G22" s="989"/>
      <c r="H22" s="95" t="s">
        <v>143</v>
      </c>
      <c r="I22" s="507">
        <f>924.6+12-150-5</f>
        <v>781.6</v>
      </c>
      <c r="J22" s="507">
        <v>936.6</v>
      </c>
      <c r="K22" s="454">
        <f>924.6+12</f>
        <v>936.6</v>
      </c>
      <c r="L22" s="111">
        <v>936.6</v>
      </c>
      <c r="M22" s="1061"/>
    </row>
    <row r="23" spans="1:14" ht="63" hidden="1" customHeight="1" x14ac:dyDescent="0.25">
      <c r="A23" s="98" t="s">
        <v>238</v>
      </c>
      <c r="B23" s="95" t="s">
        <v>69</v>
      </c>
      <c r="C23" s="95" t="s">
        <v>70</v>
      </c>
      <c r="D23" s="987" t="s">
        <v>309</v>
      </c>
      <c r="E23" s="988"/>
      <c r="F23" s="988"/>
      <c r="G23" s="989"/>
      <c r="H23" s="95" t="s">
        <v>237</v>
      </c>
      <c r="I23" s="507">
        <f>279.2+3.5</f>
        <v>282.7</v>
      </c>
      <c r="J23" s="507">
        <v>282.7</v>
      </c>
      <c r="K23" s="454">
        <f>279.2+3.5</f>
        <v>282.7</v>
      </c>
      <c r="L23" s="111">
        <v>282.7</v>
      </c>
      <c r="M23" s="1061"/>
    </row>
    <row r="24" spans="1:14" ht="62.25" customHeight="1" x14ac:dyDescent="0.25">
      <c r="A24" s="102" t="s">
        <v>141</v>
      </c>
      <c r="B24" s="95" t="s">
        <v>69</v>
      </c>
      <c r="C24" s="95" t="s">
        <v>73</v>
      </c>
      <c r="D24" s="990"/>
      <c r="E24" s="991"/>
      <c r="F24" s="991"/>
      <c r="G24" s="992"/>
      <c r="H24" s="124"/>
      <c r="I24" s="111">
        <f>I25+I31++I45+I64+I78+I101+I39</f>
        <v>11662.900000000001</v>
      </c>
      <c r="J24" s="111" t="e">
        <f>J25+J31++J45+J64+J78+J101</f>
        <v>#REF!</v>
      </c>
      <c r="K24" s="111">
        <f>K25+K31++K45+K64+K78+K101</f>
        <v>6896.6</v>
      </c>
      <c r="L24" s="111">
        <f>L25+L31++L45+L64+L78+L101</f>
        <v>8510.1999999999989</v>
      </c>
      <c r="M24" s="1061"/>
    </row>
    <row r="25" spans="1:14" ht="36.75" customHeight="1" x14ac:dyDescent="0.25">
      <c r="A25" s="176" t="s">
        <v>687</v>
      </c>
      <c r="B25" s="95" t="s">
        <v>69</v>
      </c>
      <c r="C25" s="95" t="s">
        <v>73</v>
      </c>
      <c r="D25" s="975" t="s">
        <v>69</v>
      </c>
      <c r="E25" s="976"/>
      <c r="F25" s="976"/>
      <c r="G25" s="977"/>
      <c r="H25" s="95"/>
      <c r="I25" s="111">
        <f t="shared" ref="I25:L28" si="1">I26</f>
        <v>28</v>
      </c>
      <c r="J25" s="111">
        <f t="shared" si="1"/>
        <v>0</v>
      </c>
      <c r="K25" s="111">
        <f t="shared" si="1"/>
        <v>28</v>
      </c>
      <c r="L25" s="111">
        <f t="shared" si="1"/>
        <v>28</v>
      </c>
      <c r="M25" s="864"/>
    </row>
    <row r="26" spans="1:14" ht="30" customHeight="1" x14ac:dyDescent="0.25">
      <c r="A26" s="102" t="s">
        <v>297</v>
      </c>
      <c r="B26" s="95" t="s">
        <v>69</v>
      </c>
      <c r="C26" s="95" t="s">
        <v>73</v>
      </c>
      <c r="D26" s="978" t="s">
        <v>469</v>
      </c>
      <c r="E26" s="979"/>
      <c r="F26" s="979"/>
      <c r="G26" s="980"/>
      <c r="H26" s="95"/>
      <c r="I26" s="111">
        <f t="shared" si="1"/>
        <v>28</v>
      </c>
      <c r="J26" s="111">
        <f t="shared" si="1"/>
        <v>0</v>
      </c>
      <c r="K26" s="111">
        <f t="shared" si="1"/>
        <v>28</v>
      </c>
      <c r="L26" s="111">
        <f t="shared" si="1"/>
        <v>28</v>
      </c>
      <c r="M26" s="864"/>
    </row>
    <row r="27" spans="1:14" ht="30.75" customHeight="1" x14ac:dyDescent="0.25">
      <c r="A27" s="236" t="s">
        <v>304</v>
      </c>
      <c r="B27" s="95" t="s">
        <v>69</v>
      </c>
      <c r="C27" s="95" t="s">
        <v>73</v>
      </c>
      <c r="D27" s="978" t="s">
        <v>470</v>
      </c>
      <c r="E27" s="979"/>
      <c r="F27" s="979"/>
      <c r="G27" s="980"/>
      <c r="H27" s="95"/>
      <c r="I27" s="111">
        <f t="shared" si="1"/>
        <v>28</v>
      </c>
      <c r="J27" s="111">
        <f t="shared" si="1"/>
        <v>0</v>
      </c>
      <c r="K27" s="111">
        <f t="shared" si="1"/>
        <v>28</v>
      </c>
      <c r="L27" s="111">
        <f t="shared" si="1"/>
        <v>28</v>
      </c>
      <c r="M27" s="864"/>
    </row>
    <row r="28" spans="1:14" ht="30.75" customHeight="1" x14ac:dyDescent="0.25">
      <c r="A28" s="102" t="s">
        <v>465</v>
      </c>
      <c r="B28" s="95" t="s">
        <v>69</v>
      </c>
      <c r="C28" s="95" t="s">
        <v>73</v>
      </c>
      <c r="D28" s="978" t="s">
        <v>470</v>
      </c>
      <c r="E28" s="979"/>
      <c r="F28" s="979"/>
      <c r="G28" s="980"/>
      <c r="H28" s="95" t="s">
        <v>466</v>
      </c>
      <c r="I28" s="111">
        <f t="shared" si="1"/>
        <v>28</v>
      </c>
      <c r="J28" s="111">
        <f t="shared" si="1"/>
        <v>0</v>
      </c>
      <c r="K28" s="111">
        <f t="shared" si="1"/>
        <v>28</v>
      </c>
      <c r="L28" s="111">
        <f t="shared" si="1"/>
        <v>28</v>
      </c>
      <c r="M28" s="864"/>
    </row>
    <row r="29" spans="1:14" ht="30.75" customHeight="1" x14ac:dyDescent="0.25">
      <c r="A29" s="102" t="s">
        <v>467</v>
      </c>
      <c r="B29" s="95" t="s">
        <v>69</v>
      </c>
      <c r="C29" s="95" t="s">
        <v>73</v>
      </c>
      <c r="D29" s="978" t="s">
        <v>470</v>
      </c>
      <c r="E29" s="979"/>
      <c r="F29" s="979"/>
      <c r="G29" s="980"/>
      <c r="H29" s="95" t="s">
        <v>464</v>
      </c>
      <c r="I29" s="111">
        <v>28</v>
      </c>
      <c r="J29" s="146"/>
      <c r="K29" s="111">
        <v>28</v>
      </c>
      <c r="L29" s="111">
        <v>28</v>
      </c>
      <c r="M29" s="864"/>
    </row>
    <row r="30" spans="1:14" ht="36.75" hidden="1" customHeight="1" x14ac:dyDescent="0.25">
      <c r="A30" s="102" t="s">
        <v>75</v>
      </c>
      <c r="B30" s="95" t="s">
        <v>69</v>
      </c>
      <c r="C30" s="95" t="s">
        <v>73</v>
      </c>
      <c r="D30" s="978" t="s">
        <v>470</v>
      </c>
      <c r="E30" s="979"/>
      <c r="F30" s="979"/>
      <c r="G30" s="980"/>
      <c r="H30" s="95" t="s">
        <v>144</v>
      </c>
      <c r="I30" s="111">
        <v>28</v>
      </c>
      <c r="J30" s="138"/>
      <c r="K30" s="111">
        <v>28</v>
      </c>
      <c r="L30" s="111">
        <v>28</v>
      </c>
      <c r="M30" s="864"/>
    </row>
    <row r="31" spans="1:14" ht="46.5" customHeight="1" x14ac:dyDescent="0.25">
      <c r="A31" s="102" t="s">
        <v>688</v>
      </c>
      <c r="B31" s="95" t="s">
        <v>69</v>
      </c>
      <c r="C31" s="95" t="s">
        <v>73</v>
      </c>
      <c r="D31" s="978" t="s">
        <v>113</v>
      </c>
      <c r="E31" s="979"/>
      <c r="F31" s="979"/>
      <c r="G31" s="980"/>
      <c r="H31" s="95"/>
      <c r="I31" s="111">
        <f>I32</f>
        <v>56.1</v>
      </c>
      <c r="J31" s="111">
        <f>J32</f>
        <v>56</v>
      </c>
      <c r="K31" s="111">
        <f>K32</f>
        <v>56.2</v>
      </c>
      <c r="L31" s="111">
        <f>L32</f>
        <v>56.3</v>
      </c>
      <c r="M31" s="864"/>
    </row>
    <row r="32" spans="1:14" ht="67.5" customHeight="1" x14ac:dyDescent="0.25">
      <c r="A32" s="102" t="s">
        <v>724</v>
      </c>
      <c r="B32" s="95" t="s">
        <v>69</v>
      </c>
      <c r="C32" s="95" t="s">
        <v>73</v>
      </c>
      <c r="D32" s="978" t="s">
        <v>193</v>
      </c>
      <c r="E32" s="979"/>
      <c r="F32" s="979"/>
      <c r="G32" s="980"/>
      <c r="H32" s="95"/>
      <c r="I32" s="111">
        <f>I33</f>
        <v>56.1</v>
      </c>
      <c r="J32" s="111">
        <f t="shared" ref="J32:L33" si="2">J33</f>
        <v>56</v>
      </c>
      <c r="K32" s="111">
        <f t="shared" si="2"/>
        <v>56.2</v>
      </c>
      <c r="L32" s="111">
        <f t="shared" si="2"/>
        <v>56.3</v>
      </c>
      <c r="M32" s="864"/>
    </row>
    <row r="33" spans="1:14" ht="51" customHeight="1" x14ac:dyDescent="0.25">
      <c r="A33" s="237" t="s">
        <v>1</v>
      </c>
      <c r="B33" s="95" t="s">
        <v>69</v>
      </c>
      <c r="C33" s="95" t="s">
        <v>73</v>
      </c>
      <c r="D33" s="978" t="s">
        <v>56</v>
      </c>
      <c r="E33" s="979"/>
      <c r="F33" s="979"/>
      <c r="G33" s="980"/>
      <c r="H33" s="95"/>
      <c r="I33" s="111">
        <f>I34</f>
        <v>56.1</v>
      </c>
      <c r="J33" s="111">
        <f t="shared" si="2"/>
        <v>56</v>
      </c>
      <c r="K33" s="111">
        <f t="shared" si="2"/>
        <v>56.2</v>
      </c>
      <c r="L33" s="111">
        <f t="shared" si="2"/>
        <v>56.3</v>
      </c>
      <c r="M33" s="864"/>
    </row>
    <row r="34" spans="1:14" ht="81" customHeight="1" x14ac:dyDescent="0.25">
      <c r="A34" s="175" t="s">
        <v>425</v>
      </c>
      <c r="B34" s="95" t="s">
        <v>69</v>
      </c>
      <c r="C34" s="95" t="s">
        <v>73</v>
      </c>
      <c r="D34" s="978" t="s">
        <v>408</v>
      </c>
      <c r="E34" s="979"/>
      <c r="F34" s="979"/>
      <c r="G34" s="980"/>
      <c r="H34" s="95"/>
      <c r="I34" s="111">
        <f>I35</f>
        <v>56.1</v>
      </c>
      <c r="J34" s="111">
        <f t="shared" ref="J34:L35" si="3">J35</f>
        <v>56</v>
      </c>
      <c r="K34" s="111">
        <f t="shared" si="3"/>
        <v>56.2</v>
      </c>
      <c r="L34" s="111">
        <f t="shared" si="3"/>
        <v>56.3</v>
      </c>
      <c r="M34" s="864"/>
    </row>
    <row r="35" spans="1:14" ht="31.5" customHeight="1" x14ac:dyDescent="0.25">
      <c r="A35" s="102" t="s">
        <v>476</v>
      </c>
      <c r="B35" s="95" t="s">
        <v>69</v>
      </c>
      <c r="C35" s="95" t="s">
        <v>73</v>
      </c>
      <c r="D35" s="978" t="s">
        <v>408</v>
      </c>
      <c r="E35" s="979"/>
      <c r="F35" s="979"/>
      <c r="G35" s="980"/>
      <c r="H35" s="95" t="s">
        <v>466</v>
      </c>
      <c r="I35" s="111">
        <f>I36</f>
        <v>56.1</v>
      </c>
      <c r="J35" s="111">
        <f t="shared" si="3"/>
        <v>56</v>
      </c>
      <c r="K35" s="111">
        <f t="shared" si="3"/>
        <v>56.2</v>
      </c>
      <c r="L35" s="111">
        <f t="shared" si="3"/>
        <v>56.3</v>
      </c>
      <c r="M35" s="864"/>
    </row>
    <row r="36" spans="1:14" ht="33.75" customHeight="1" x14ac:dyDescent="0.25">
      <c r="A36" s="102" t="s">
        <v>482</v>
      </c>
      <c r="B36" s="95" t="s">
        <v>69</v>
      </c>
      <c r="C36" s="95" t="s">
        <v>73</v>
      </c>
      <c r="D36" s="978" t="s">
        <v>408</v>
      </c>
      <c r="E36" s="979"/>
      <c r="F36" s="979"/>
      <c r="G36" s="980"/>
      <c r="H36" s="95" t="s">
        <v>464</v>
      </c>
      <c r="I36" s="103">
        <v>56.1</v>
      </c>
      <c r="J36" s="103">
        <v>56</v>
      </c>
      <c r="K36" s="103">
        <v>56.2</v>
      </c>
      <c r="L36" s="111">
        <v>56.3</v>
      </c>
      <c r="M36" s="864"/>
    </row>
    <row r="37" spans="1:14" ht="31.5" hidden="1" customHeight="1" x14ac:dyDescent="0.25">
      <c r="A37" s="102" t="s">
        <v>17</v>
      </c>
      <c r="B37" s="95" t="s">
        <v>69</v>
      </c>
      <c r="C37" s="95" t="s">
        <v>73</v>
      </c>
      <c r="D37" s="978" t="s">
        <v>408</v>
      </c>
      <c r="E37" s="979"/>
      <c r="F37" s="979"/>
      <c r="G37" s="980"/>
      <c r="H37" s="95" t="s">
        <v>143</v>
      </c>
      <c r="I37" s="137">
        <v>42.8</v>
      </c>
      <c r="J37" s="138"/>
      <c r="K37" s="137">
        <v>42.9</v>
      </c>
      <c r="L37" s="137">
        <v>43</v>
      </c>
      <c r="M37" s="864"/>
    </row>
    <row r="38" spans="1:14" ht="51" hidden="1" customHeight="1" x14ac:dyDescent="0.25">
      <c r="A38" s="102" t="s">
        <v>238</v>
      </c>
      <c r="B38" s="95" t="s">
        <v>69</v>
      </c>
      <c r="C38" s="95" t="s">
        <v>73</v>
      </c>
      <c r="D38" s="978" t="s">
        <v>408</v>
      </c>
      <c r="E38" s="979"/>
      <c r="F38" s="979"/>
      <c r="G38" s="980"/>
      <c r="H38" s="95" t="s">
        <v>237</v>
      </c>
      <c r="I38" s="137">
        <v>13</v>
      </c>
      <c r="J38" s="138"/>
      <c r="K38" s="137">
        <v>13</v>
      </c>
      <c r="L38" s="137">
        <v>13</v>
      </c>
      <c r="M38" s="864"/>
    </row>
    <row r="39" spans="1:14" ht="51" customHeight="1" x14ac:dyDescent="0.25">
      <c r="A39" s="102" t="s">
        <v>697</v>
      </c>
      <c r="B39" s="95" t="s">
        <v>69</v>
      </c>
      <c r="C39" s="95" t="s">
        <v>73</v>
      </c>
      <c r="D39" s="935" t="s">
        <v>118</v>
      </c>
      <c r="E39" s="936"/>
      <c r="F39" s="936"/>
      <c r="G39" s="937"/>
      <c r="H39" s="95"/>
      <c r="I39" s="137">
        <f>I40</f>
        <v>10.7</v>
      </c>
      <c r="J39" s="940"/>
      <c r="K39" s="111">
        <v>0</v>
      </c>
      <c r="L39" s="111">
        <v>0</v>
      </c>
      <c r="M39" s="941"/>
    </row>
    <row r="40" spans="1:14" ht="86.25" customHeight="1" x14ac:dyDescent="0.25">
      <c r="A40" s="102" t="s">
        <v>845</v>
      </c>
      <c r="B40" s="95" t="s">
        <v>69</v>
      </c>
      <c r="C40" s="95" t="s">
        <v>73</v>
      </c>
      <c r="D40" s="966" t="s">
        <v>846</v>
      </c>
      <c r="E40" s="967"/>
      <c r="F40" s="967"/>
      <c r="G40" s="968"/>
      <c r="H40" s="95"/>
      <c r="I40" s="137">
        <f>I41</f>
        <v>10.7</v>
      </c>
      <c r="J40" s="940"/>
      <c r="K40" s="111">
        <v>0</v>
      </c>
      <c r="L40" s="111">
        <v>0</v>
      </c>
      <c r="M40" s="941"/>
    </row>
    <row r="41" spans="1:14" ht="51" customHeight="1" x14ac:dyDescent="0.25">
      <c r="A41" s="186" t="s">
        <v>844</v>
      </c>
      <c r="B41" s="95" t="s">
        <v>69</v>
      </c>
      <c r="C41" s="95" t="s">
        <v>73</v>
      </c>
      <c r="D41" s="966" t="s">
        <v>847</v>
      </c>
      <c r="E41" s="967"/>
      <c r="F41" s="967"/>
      <c r="G41" s="968"/>
      <c r="H41" s="95"/>
      <c r="I41" s="137">
        <f>I42</f>
        <v>10.7</v>
      </c>
      <c r="J41" s="940"/>
      <c r="K41" s="111">
        <v>0</v>
      </c>
      <c r="L41" s="111">
        <v>0</v>
      </c>
      <c r="M41" s="941"/>
    </row>
    <row r="42" spans="1:14" ht="51" customHeight="1" x14ac:dyDescent="0.25">
      <c r="A42" s="186" t="s">
        <v>843</v>
      </c>
      <c r="B42" s="95" t="s">
        <v>851</v>
      </c>
      <c r="C42" s="95" t="s">
        <v>73</v>
      </c>
      <c r="D42" s="966" t="s">
        <v>848</v>
      </c>
      <c r="E42" s="967"/>
      <c r="F42" s="967"/>
      <c r="G42" s="968"/>
      <c r="H42" s="95"/>
      <c r="I42" s="137">
        <f>I43</f>
        <v>10.7</v>
      </c>
      <c r="J42" s="940"/>
      <c r="K42" s="111">
        <v>0</v>
      </c>
      <c r="L42" s="111">
        <v>0</v>
      </c>
      <c r="M42" s="941"/>
    </row>
    <row r="43" spans="1:14" ht="83.25" customHeight="1" x14ac:dyDescent="0.25">
      <c r="A43" s="102" t="s">
        <v>476</v>
      </c>
      <c r="B43" s="95" t="s">
        <v>851</v>
      </c>
      <c r="C43" s="95" t="s">
        <v>73</v>
      </c>
      <c r="D43" s="966" t="s">
        <v>848</v>
      </c>
      <c r="E43" s="967"/>
      <c r="F43" s="967"/>
      <c r="G43" s="968"/>
      <c r="H43" s="95" t="s">
        <v>466</v>
      </c>
      <c r="I43" s="137">
        <f>I44</f>
        <v>10.7</v>
      </c>
      <c r="J43" s="940"/>
      <c r="K43" s="111">
        <v>0</v>
      </c>
      <c r="L43" s="111">
        <v>0</v>
      </c>
      <c r="M43" s="941"/>
    </row>
    <row r="44" spans="1:14" ht="51" customHeight="1" x14ac:dyDescent="0.25">
      <c r="A44" s="102" t="s">
        <v>482</v>
      </c>
      <c r="B44" s="95" t="s">
        <v>851</v>
      </c>
      <c r="C44" s="95" t="s">
        <v>73</v>
      </c>
      <c r="D44" s="966" t="s">
        <v>848</v>
      </c>
      <c r="E44" s="967"/>
      <c r="F44" s="967"/>
      <c r="G44" s="968"/>
      <c r="H44" s="95" t="s">
        <v>464</v>
      </c>
      <c r="I44" s="137">
        <f>'ведомст 7'!L38</f>
        <v>10.7</v>
      </c>
      <c r="J44" s="940"/>
      <c r="K44" s="111">
        <v>0</v>
      </c>
      <c r="L44" s="111">
        <v>0</v>
      </c>
      <c r="M44" s="941"/>
    </row>
    <row r="45" spans="1:14" ht="66" customHeight="1" x14ac:dyDescent="0.25">
      <c r="A45" s="176" t="s">
        <v>736</v>
      </c>
      <c r="B45" s="95" t="s">
        <v>69</v>
      </c>
      <c r="C45" s="238" t="s">
        <v>73</v>
      </c>
      <c r="D45" s="978" t="s">
        <v>200</v>
      </c>
      <c r="E45" s="979"/>
      <c r="F45" s="979"/>
      <c r="G45" s="980"/>
      <c r="H45" s="95"/>
      <c r="I45" s="94">
        <f>I47+I51+I56+I60</f>
        <v>276</v>
      </c>
      <c r="J45" s="94">
        <f>J47+J51+J56+J60</f>
        <v>137</v>
      </c>
      <c r="K45" s="94">
        <f>K47+K51+K56+K60</f>
        <v>216</v>
      </c>
      <c r="L45" s="94">
        <f>L47+L51+L56+L60</f>
        <v>216</v>
      </c>
      <c r="M45" s="176"/>
      <c r="N45" s="657"/>
    </row>
    <row r="46" spans="1:14" ht="28.5" customHeight="1" x14ac:dyDescent="0.25">
      <c r="A46" s="707" t="s">
        <v>737</v>
      </c>
      <c r="B46" s="95" t="s">
        <v>69</v>
      </c>
      <c r="C46" s="238" t="s">
        <v>73</v>
      </c>
      <c r="D46" s="978" t="s">
        <v>738</v>
      </c>
      <c r="E46" s="979"/>
      <c r="F46" s="979"/>
      <c r="G46" s="980"/>
      <c r="H46" s="95"/>
      <c r="I46" s="94">
        <f>I47</f>
        <v>222.2</v>
      </c>
      <c r="J46" s="94">
        <f t="shared" ref="J46:L46" si="4">J47</f>
        <v>0</v>
      </c>
      <c r="K46" s="94">
        <f t="shared" si="4"/>
        <v>127</v>
      </c>
      <c r="L46" s="94">
        <f t="shared" si="4"/>
        <v>127</v>
      </c>
      <c r="M46" s="787"/>
      <c r="N46" s="710"/>
    </row>
    <row r="47" spans="1:14" ht="36" customHeight="1" x14ac:dyDescent="0.25">
      <c r="A47" s="711" t="s">
        <v>739</v>
      </c>
      <c r="B47" s="95" t="s">
        <v>69</v>
      </c>
      <c r="C47" s="238" t="s">
        <v>73</v>
      </c>
      <c r="D47" s="978" t="s">
        <v>746</v>
      </c>
      <c r="E47" s="979"/>
      <c r="F47" s="979"/>
      <c r="G47" s="980"/>
      <c r="H47" s="95"/>
      <c r="I47" s="94">
        <f t="shared" ref="I47:L49" si="5">I48</f>
        <v>222.2</v>
      </c>
      <c r="J47" s="94">
        <f t="shared" si="5"/>
        <v>0</v>
      </c>
      <c r="K47" s="94">
        <f t="shared" si="5"/>
        <v>127</v>
      </c>
      <c r="L47" s="94">
        <f t="shared" si="5"/>
        <v>127</v>
      </c>
      <c r="M47" s="864"/>
    </row>
    <row r="48" spans="1:14" ht="36" customHeight="1" x14ac:dyDescent="0.25">
      <c r="A48" s="175" t="s">
        <v>199</v>
      </c>
      <c r="B48" s="95" t="s">
        <v>69</v>
      </c>
      <c r="C48" s="238" t="s">
        <v>73</v>
      </c>
      <c r="D48" s="978" t="s">
        <v>740</v>
      </c>
      <c r="E48" s="979"/>
      <c r="F48" s="979"/>
      <c r="G48" s="980"/>
      <c r="H48" s="95"/>
      <c r="I48" s="94">
        <f t="shared" si="5"/>
        <v>222.2</v>
      </c>
      <c r="J48" s="94">
        <f t="shared" si="5"/>
        <v>0</v>
      </c>
      <c r="K48" s="94">
        <f t="shared" si="5"/>
        <v>127</v>
      </c>
      <c r="L48" s="94">
        <f t="shared" si="5"/>
        <v>127</v>
      </c>
      <c r="M48" s="864"/>
    </row>
    <row r="49" spans="1:16384" ht="36" customHeight="1" x14ac:dyDescent="0.25">
      <c r="A49" s="175" t="s">
        <v>473</v>
      </c>
      <c r="B49" s="95" t="s">
        <v>69</v>
      </c>
      <c r="C49" s="238" t="s">
        <v>73</v>
      </c>
      <c r="D49" s="978" t="s">
        <v>740</v>
      </c>
      <c r="E49" s="979"/>
      <c r="F49" s="979"/>
      <c r="G49" s="980"/>
      <c r="H49" s="95" t="s">
        <v>471</v>
      </c>
      <c r="I49" s="94">
        <f t="shared" si="5"/>
        <v>222.2</v>
      </c>
      <c r="J49" s="94">
        <f t="shared" si="5"/>
        <v>0</v>
      </c>
      <c r="K49" s="94">
        <f t="shared" si="5"/>
        <v>127</v>
      </c>
      <c r="L49" s="94">
        <f t="shared" si="5"/>
        <v>127</v>
      </c>
      <c r="M49" s="864"/>
    </row>
    <row r="50" spans="1:16384" ht="36" customHeight="1" x14ac:dyDescent="0.25">
      <c r="A50" s="175" t="s">
        <v>474</v>
      </c>
      <c r="B50" s="95" t="s">
        <v>69</v>
      </c>
      <c r="C50" s="238" t="s">
        <v>73</v>
      </c>
      <c r="D50" s="978" t="s">
        <v>740</v>
      </c>
      <c r="E50" s="979"/>
      <c r="F50" s="979"/>
      <c r="G50" s="980"/>
      <c r="H50" s="95" t="s">
        <v>472</v>
      </c>
      <c r="I50" s="94">
        <f>127+60+35.2</f>
        <v>222.2</v>
      </c>
      <c r="J50" s="157"/>
      <c r="K50" s="94">
        <v>127</v>
      </c>
      <c r="L50" s="94">
        <v>127</v>
      </c>
      <c r="M50" s="864"/>
    </row>
    <row r="51" spans="1:16384" ht="28.5" customHeight="1" x14ac:dyDescent="0.25">
      <c r="A51" s="707" t="s">
        <v>741</v>
      </c>
      <c r="B51" s="95" t="s">
        <v>69</v>
      </c>
      <c r="C51" s="238" t="s">
        <v>73</v>
      </c>
      <c r="D51" s="978" t="s">
        <v>742</v>
      </c>
      <c r="E51" s="979"/>
      <c r="F51" s="979"/>
      <c r="G51" s="980"/>
      <c r="H51" s="176"/>
      <c r="I51" s="709">
        <f>I53</f>
        <v>53.8</v>
      </c>
      <c r="J51" s="709">
        <f t="shared" ref="J51:L51" si="6">J53</f>
        <v>93</v>
      </c>
      <c r="K51" s="709">
        <f t="shared" si="6"/>
        <v>89</v>
      </c>
      <c r="L51" s="709">
        <f t="shared" si="6"/>
        <v>89</v>
      </c>
      <c r="M51" s="864"/>
      <c r="O51" s="657"/>
      <c r="P51" s="657"/>
      <c r="Q51" s="657"/>
      <c r="R51" s="657"/>
      <c r="S51" s="657"/>
      <c r="T51" s="657"/>
      <c r="U51" s="657"/>
      <c r="V51" s="657"/>
      <c r="W51" s="657"/>
      <c r="X51" s="657"/>
      <c r="Y51" s="657"/>
      <c r="Z51" s="657"/>
      <c r="AA51" s="657"/>
      <c r="AB51" s="657"/>
      <c r="AC51" s="657"/>
      <c r="AD51" s="657"/>
      <c r="AE51" s="657"/>
      <c r="AF51" s="657"/>
      <c r="AG51" s="657"/>
      <c r="AH51" s="657"/>
      <c r="AI51" s="657"/>
      <c r="AJ51" s="657"/>
      <c r="AK51" s="657"/>
      <c r="AL51" s="657"/>
      <c r="AM51" s="657"/>
      <c r="AN51" s="657"/>
      <c r="AO51" s="657"/>
      <c r="AP51" s="657"/>
      <c r="AQ51" s="657"/>
      <c r="AR51" s="657"/>
      <c r="AS51" s="657"/>
      <c r="AT51" s="657"/>
      <c r="AU51" s="657"/>
      <c r="AV51" s="657"/>
      <c r="AW51" s="657"/>
      <c r="AX51" s="657"/>
      <c r="AY51" s="657"/>
      <c r="AZ51" s="657"/>
      <c r="BA51" s="657"/>
      <c r="BB51" s="657"/>
      <c r="BC51" s="657"/>
      <c r="BD51" s="657"/>
      <c r="BE51" s="657"/>
      <c r="BF51" s="657"/>
      <c r="BG51" s="657"/>
      <c r="BH51" s="657"/>
      <c r="BI51" s="657"/>
      <c r="BJ51" s="657"/>
      <c r="BK51" s="657"/>
      <c r="BL51" s="657"/>
      <c r="BM51" s="657"/>
      <c r="BN51" s="657"/>
      <c r="BO51" s="657"/>
      <c r="BP51" s="657"/>
      <c r="BQ51" s="657"/>
      <c r="BR51" s="657"/>
      <c r="BS51" s="657"/>
      <c r="BT51" s="657"/>
      <c r="BU51" s="657"/>
      <c r="BV51" s="657"/>
      <c r="BW51" s="657"/>
      <c r="BX51" s="657"/>
      <c r="BY51" s="657"/>
      <c r="BZ51" s="657"/>
      <c r="CA51" s="657"/>
      <c r="CB51" s="657"/>
      <c r="CC51" s="657"/>
      <c r="CD51" s="657"/>
      <c r="CE51" s="657"/>
      <c r="CF51" s="657"/>
      <c r="CG51" s="657"/>
      <c r="CH51" s="657"/>
      <c r="CI51" s="657"/>
      <c r="CJ51" s="657"/>
      <c r="CK51" s="657"/>
      <c r="CL51" s="657"/>
      <c r="CM51" s="657"/>
      <c r="CN51" s="657"/>
      <c r="CO51" s="657"/>
      <c r="CP51" s="657"/>
      <c r="CQ51" s="657"/>
      <c r="CR51" s="657"/>
      <c r="CS51" s="657"/>
      <c r="CT51" s="657"/>
      <c r="CU51" s="657"/>
      <c r="CV51" s="657"/>
      <c r="CW51" s="657"/>
      <c r="CX51" s="657"/>
      <c r="CY51" s="657"/>
      <c r="CZ51" s="657"/>
      <c r="DA51" s="657"/>
      <c r="DB51" s="657"/>
      <c r="DC51" s="657"/>
      <c r="DD51" s="657"/>
      <c r="DE51" s="657"/>
      <c r="DF51" s="657"/>
      <c r="DG51" s="657"/>
      <c r="DH51" s="657"/>
      <c r="DI51" s="657"/>
      <c r="DJ51" s="657"/>
      <c r="DK51" s="657"/>
      <c r="DL51" s="657"/>
      <c r="DM51" s="657"/>
      <c r="DN51" s="657"/>
      <c r="DO51" s="657"/>
      <c r="DP51" s="657"/>
      <c r="DQ51" s="657"/>
      <c r="DR51" s="657"/>
      <c r="DS51" s="657"/>
      <c r="DT51" s="657"/>
      <c r="DU51" s="657"/>
      <c r="DV51" s="657"/>
      <c r="DW51" s="657"/>
      <c r="DX51" s="657"/>
      <c r="DY51" s="657"/>
      <c r="DZ51" s="657"/>
      <c r="EA51" s="657"/>
      <c r="EB51" s="657"/>
      <c r="EC51" s="657"/>
      <c r="ED51" s="657"/>
      <c r="EE51" s="657"/>
      <c r="EF51" s="657"/>
      <c r="EG51" s="657"/>
      <c r="EH51" s="657"/>
      <c r="EI51" s="657"/>
      <c r="EJ51" s="657"/>
      <c r="EK51" s="657"/>
      <c r="EL51" s="657"/>
      <c r="EM51" s="657"/>
      <c r="EN51" s="657"/>
      <c r="EO51" s="657"/>
      <c r="EP51" s="657"/>
      <c r="EQ51" s="657"/>
      <c r="ER51" s="657"/>
      <c r="ES51" s="657"/>
      <c r="ET51" s="657"/>
      <c r="EU51" s="657"/>
      <c r="EV51" s="657"/>
      <c r="EW51" s="657"/>
      <c r="EX51" s="657"/>
      <c r="EY51" s="657"/>
      <c r="EZ51" s="657"/>
      <c r="FA51" s="657"/>
      <c r="FB51" s="657"/>
      <c r="FC51" s="657"/>
      <c r="FD51" s="657"/>
      <c r="FE51" s="657"/>
      <c r="FF51" s="657"/>
      <c r="FG51" s="657"/>
      <c r="FH51" s="657"/>
      <c r="FI51" s="657"/>
      <c r="FJ51" s="657"/>
      <c r="FK51" s="657"/>
      <c r="FL51" s="657"/>
      <c r="FM51" s="657"/>
      <c r="FN51" s="657"/>
      <c r="FO51" s="657"/>
      <c r="FP51" s="657"/>
      <c r="FQ51" s="657"/>
      <c r="FR51" s="657"/>
      <c r="FS51" s="657"/>
      <c r="FT51" s="657"/>
      <c r="FU51" s="657"/>
      <c r="FV51" s="657"/>
      <c r="FW51" s="657"/>
      <c r="FX51" s="657"/>
      <c r="FY51" s="657"/>
      <c r="FZ51" s="657"/>
      <c r="GA51" s="657"/>
      <c r="GB51" s="657"/>
      <c r="GC51" s="657"/>
      <c r="GD51" s="657"/>
      <c r="GE51" s="657"/>
      <c r="GF51" s="657"/>
      <c r="GG51" s="657"/>
      <c r="GH51" s="657"/>
      <c r="GI51" s="657"/>
      <c r="GJ51" s="657"/>
      <c r="GK51" s="657"/>
      <c r="GL51" s="657"/>
      <c r="GM51" s="657"/>
      <c r="GN51" s="657"/>
      <c r="GO51" s="657"/>
      <c r="GP51" s="657"/>
      <c r="GQ51" s="657"/>
      <c r="GR51" s="657"/>
      <c r="GS51" s="657"/>
      <c r="GT51" s="657"/>
      <c r="GU51" s="657"/>
      <c r="GV51" s="657"/>
      <c r="GW51" s="657"/>
      <c r="GX51" s="657"/>
      <c r="GY51" s="657"/>
      <c r="GZ51" s="657"/>
      <c r="HA51" s="657"/>
      <c r="HB51" s="657"/>
      <c r="HC51" s="657"/>
      <c r="HD51" s="657"/>
      <c r="HE51" s="657"/>
      <c r="HF51" s="657"/>
      <c r="HG51" s="657"/>
      <c r="HH51" s="657"/>
      <c r="HI51" s="657"/>
      <c r="HJ51" s="657"/>
      <c r="HK51" s="657"/>
      <c r="HL51" s="657"/>
      <c r="HM51" s="657"/>
      <c r="HN51" s="657"/>
      <c r="HO51" s="657"/>
      <c r="HP51" s="657"/>
      <c r="HQ51" s="657"/>
      <c r="HR51" s="657"/>
      <c r="HS51" s="657"/>
      <c r="HT51" s="657"/>
      <c r="HU51" s="657"/>
      <c r="HV51" s="657"/>
      <c r="HW51" s="657"/>
      <c r="HX51" s="657"/>
      <c r="HY51" s="657"/>
      <c r="HZ51" s="657"/>
      <c r="IA51" s="657"/>
      <c r="IB51" s="657"/>
      <c r="IC51" s="657"/>
      <c r="ID51" s="657"/>
      <c r="IE51" s="657"/>
      <c r="IF51" s="657"/>
      <c r="IG51" s="657"/>
      <c r="IH51" s="657"/>
      <c r="II51" s="657"/>
      <c r="IJ51" s="657"/>
      <c r="IK51" s="657"/>
      <c r="IL51" s="657"/>
      <c r="IM51" s="657"/>
      <c r="IN51" s="657"/>
      <c r="IO51" s="657"/>
      <c r="IP51" s="657"/>
      <c r="IQ51" s="657"/>
      <c r="IR51" s="657"/>
      <c r="IS51" s="657"/>
      <c r="IT51" s="657"/>
      <c r="IU51" s="657"/>
      <c r="IV51" s="657"/>
      <c r="IW51" s="657"/>
      <c r="IX51" s="657"/>
      <c r="IY51" s="657"/>
      <c r="IZ51" s="657"/>
      <c r="JA51" s="657"/>
      <c r="JB51" s="657"/>
      <c r="JC51" s="657"/>
      <c r="JD51" s="657"/>
      <c r="JE51" s="657"/>
      <c r="JF51" s="657"/>
      <c r="JG51" s="657"/>
      <c r="JH51" s="657"/>
      <c r="JI51" s="657"/>
      <c r="JJ51" s="657"/>
      <c r="JK51" s="657"/>
      <c r="JL51" s="657"/>
      <c r="JM51" s="657"/>
      <c r="JN51" s="657"/>
      <c r="JO51" s="657"/>
      <c r="JP51" s="657"/>
      <c r="JQ51" s="657"/>
      <c r="JR51" s="657"/>
      <c r="JS51" s="657"/>
      <c r="JT51" s="657"/>
      <c r="JU51" s="657"/>
      <c r="JV51" s="657"/>
      <c r="JW51" s="657"/>
      <c r="JX51" s="657"/>
      <c r="JY51" s="657"/>
      <c r="JZ51" s="657"/>
      <c r="KA51" s="657"/>
      <c r="KB51" s="657"/>
      <c r="KC51" s="657"/>
      <c r="KD51" s="657"/>
      <c r="KE51" s="657"/>
      <c r="KF51" s="657"/>
      <c r="KG51" s="657"/>
      <c r="KH51" s="657"/>
      <c r="KI51" s="657"/>
      <c r="KJ51" s="657"/>
      <c r="KK51" s="657"/>
      <c r="KL51" s="657"/>
      <c r="KM51" s="657"/>
      <c r="KN51" s="657"/>
      <c r="KO51" s="657"/>
      <c r="KP51" s="657"/>
      <c r="KQ51" s="657"/>
      <c r="KR51" s="657"/>
      <c r="KS51" s="657"/>
      <c r="KT51" s="657"/>
      <c r="KU51" s="657"/>
      <c r="KV51" s="657"/>
      <c r="KW51" s="657"/>
      <c r="KX51" s="657"/>
      <c r="KY51" s="657"/>
      <c r="KZ51" s="657"/>
      <c r="LA51" s="657"/>
      <c r="LB51" s="657"/>
      <c r="LC51" s="657"/>
      <c r="LD51" s="657"/>
      <c r="LE51" s="657"/>
      <c r="LF51" s="657"/>
      <c r="LG51" s="657"/>
      <c r="LH51" s="657"/>
      <c r="LI51" s="657"/>
      <c r="LJ51" s="657"/>
      <c r="LK51" s="657"/>
      <c r="LL51" s="657"/>
      <c r="LM51" s="657"/>
      <c r="LN51" s="657"/>
      <c r="LO51" s="657"/>
      <c r="LP51" s="657"/>
      <c r="LQ51" s="657"/>
      <c r="LR51" s="657"/>
      <c r="LS51" s="657"/>
      <c r="LT51" s="657"/>
      <c r="LU51" s="657"/>
      <c r="LV51" s="657"/>
      <c r="LW51" s="657"/>
      <c r="LX51" s="657"/>
      <c r="LY51" s="657"/>
      <c r="LZ51" s="657"/>
      <c r="MA51" s="657"/>
      <c r="MB51" s="657"/>
      <c r="MC51" s="657"/>
      <c r="MD51" s="657"/>
      <c r="ME51" s="657"/>
      <c r="MF51" s="657"/>
      <c r="MG51" s="657"/>
      <c r="MH51" s="657"/>
      <c r="MI51" s="657"/>
      <c r="MJ51" s="657"/>
      <c r="MK51" s="657"/>
      <c r="ML51" s="657"/>
      <c r="MM51" s="657"/>
      <c r="MN51" s="657"/>
      <c r="MO51" s="657"/>
      <c r="MP51" s="657"/>
      <c r="MQ51" s="657"/>
      <c r="MR51" s="657"/>
      <c r="MS51" s="657"/>
      <c r="MT51" s="657"/>
      <c r="MU51" s="657"/>
      <c r="MV51" s="657"/>
      <c r="MW51" s="657"/>
      <c r="MX51" s="657"/>
      <c r="MY51" s="657"/>
      <c r="MZ51" s="657"/>
      <c r="NA51" s="657"/>
      <c r="NB51" s="657"/>
      <c r="NC51" s="657"/>
      <c r="ND51" s="657"/>
      <c r="NE51" s="657"/>
      <c r="NF51" s="657"/>
      <c r="NG51" s="657"/>
      <c r="NH51" s="657"/>
      <c r="NI51" s="657"/>
      <c r="NJ51" s="657"/>
      <c r="NK51" s="657"/>
      <c r="NL51" s="657"/>
      <c r="NM51" s="657"/>
      <c r="NN51" s="657"/>
      <c r="NO51" s="657"/>
      <c r="NP51" s="657"/>
      <c r="NQ51" s="657"/>
      <c r="NR51" s="657"/>
      <c r="NS51" s="657"/>
      <c r="NT51" s="657"/>
      <c r="NU51" s="657"/>
      <c r="NV51" s="657"/>
      <c r="NW51" s="657"/>
      <c r="NX51" s="657"/>
      <c r="NY51" s="657"/>
      <c r="NZ51" s="657"/>
      <c r="OA51" s="657"/>
      <c r="OB51" s="657"/>
      <c r="OC51" s="657"/>
      <c r="OD51" s="657"/>
      <c r="OE51" s="657"/>
      <c r="OF51" s="657"/>
      <c r="OG51" s="657"/>
      <c r="OH51" s="657"/>
      <c r="OI51" s="657"/>
      <c r="OJ51" s="657"/>
      <c r="OK51" s="657"/>
      <c r="OL51" s="657"/>
      <c r="OM51" s="657"/>
      <c r="ON51" s="657"/>
      <c r="OO51" s="657"/>
      <c r="OP51" s="657"/>
      <c r="OQ51" s="657"/>
      <c r="OR51" s="657"/>
      <c r="OS51" s="657"/>
      <c r="OT51" s="657"/>
      <c r="OU51" s="657"/>
      <c r="OV51" s="657"/>
      <c r="OW51" s="657"/>
      <c r="OX51" s="657"/>
      <c r="OY51" s="657"/>
      <c r="OZ51" s="657"/>
      <c r="PA51" s="657"/>
      <c r="PB51" s="657"/>
      <c r="PC51" s="657"/>
      <c r="PD51" s="657"/>
      <c r="PE51" s="657"/>
      <c r="PF51" s="657"/>
      <c r="PG51" s="657"/>
      <c r="PH51" s="657"/>
      <c r="PI51" s="657"/>
      <c r="PJ51" s="657"/>
      <c r="PK51" s="657"/>
      <c r="PL51" s="657"/>
      <c r="PM51" s="657"/>
      <c r="PN51" s="657"/>
      <c r="PO51" s="657"/>
      <c r="PP51" s="657"/>
      <c r="PQ51" s="657"/>
      <c r="PR51" s="657"/>
      <c r="PS51" s="657"/>
      <c r="PT51" s="657"/>
      <c r="PU51" s="657"/>
      <c r="PV51" s="657"/>
      <c r="PW51" s="657"/>
      <c r="PX51" s="657"/>
      <c r="PY51" s="657"/>
      <c r="PZ51" s="657"/>
      <c r="QA51" s="657"/>
      <c r="QB51" s="657"/>
      <c r="QC51" s="657"/>
      <c r="QD51" s="657"/>
      <c r="QE51" s="657"/>
      <c r="QF51" s="657"/>
      <c r="QG51" s="657"/>
      <c r="QH51" s="657"/>
      <c r="QI51" s="657"/>
      <c r="QJ51" s="657"/>
      <c r="QK51" s="657"/>
      <c r="QL51" s="657"/>
      <c r="QM51" s="657"/>
      <c r="QN51" s="657"/>
      <c r="QO51" s="657"/>
      <c r="QP51" s="657"/>
      <c r="QQ51" s="657"/>
      <c r="QR51" s="657"/>
      <c r="QS51" s="657"/>
      <c r="QT51" s="657"/>
      <c r="QU51" s="657"/>
      <c r="QV51" s="657"/>
      <c r="QW51" s="657"/>
      <c r="QX51" s="657"/>
      <c r="QY51" s="657"/>
      <c r="QZ51" s="657"/>
      <c r="RA51" s="657"/>
      <c r="RB51" s="657"/>
      <c r="RC51" s="657"/>
      <c r="RD51" s="657"/>
      <c r="RE51" s="657"/>
      <c r="RF51" s="657"/>
      <c r="RG51" s="657"/>
      <c r="RH51" s="657"/>
      <c r="RI51" s="657"/>
      <c r="RJ51" s="657"/>
      <c r="RK51" s="657"/>
      <c r="RL51" s="657"/>
      <c r="RM51" s="657"/>
      <c r="RN51" s="657"/>
      <c r="RO51" s="657"/>
      <c r="RP51" s="657"/>
      <c r="RQ51" s="657"/>
      <c r="RR51" s="657"/>
      <c r="RS51" s="657"/>
      <c r="RT51" s="657"/>
      <c r="RU51" s="657"/>
      <c r="RV51" s="657"/>
      <c r="RW51" s="657"/>
      <c r="RX51" s="657"/>
      <c r="RY51" s="657"/>
      <c r="RZ51" s="657"/>
      <c r="SA51" s="657"/>
      <c r="SB51" s="657"/>
      <c r="SC51" s="657"/>
      <c r="SD51" s="657"/>
      <c r="SE51" s="657"/>
      <c r="SF51" s="657"/>
      <c r="SG51" s="657"/>
      <c r="SH51" s="657"/>
      <c r="SI51" s="657"/>
      <c r="SJ51" s="657"/>
      <c r="SK51" s="657"/>
      <c r="SL51" s="657"/>
      <c r="SM51" s="657"/>
      <c r="SN51" s="657"/>
      <c r="SO51" s="657"/>
      <c r="SP51" s="657"/>
      <c r="SQ51" s="657"/>
      <c r="SR51" s="657"/>
      <c r="SS51" s="657"/>
      <c r="ST51" s="657"/>
      <c r="SU51" s="657"/>
      <c r="SV51" s="657"/>
      <c r="SW51" s="657"/>
      <c r="SX51" s="657"/>
      <c r="SY51" s="657"/>
      <c r="SZ51" s="657"/>
      <c r="TA51" s="657"/>
      <c r="TB51" s="657"/>
      <c r="TC51" s="657"/>
      <c r="TD51" s="657"/>
      <c r="TE51" s="657"/>
      <c r="TF51" s="657"/>
      <c r="TG51" s="657"/>
      <c r="TH51" s="657"/>
      <c r="TI51" s="657"/>
      <c r="TJ51" s="657"/>
      <c r="TK51" s="657"/>
      <c r="TL51" s="657"/>
      <c r="TM51" s="657"/>
      <c r="TN51" s="657"/>
      <c r="TO51" s="657"/>
      <c r="TP51" s="657"/>
      <c r="TQ51" s="657"/>
      <c r="TR51" s="657"/>
      <c r="TS51" s="657"/>
      <c r="TT51" s="657"/>
      <c r="TU51" s="657"/>
      <c r="TV51" s="657"/>
      <c r="TW51" s="657"/>
      <c r="TX51" s="657"/>
      <c r="TY51" s="657"/>
      <c r="TZ51" s="657"/>
      <c r="UA51" s="657"/>
      <c r="UB51" s="657"/>
      <c r="UC51" s="657"/>
      <c r="UD51" s="657"/>
      <c r="UE51" s="657"/>
      <c r="UF51" s="657"/>
      <c r="UG51" s="657"/>
      <c r="UH51" s="657"/>
      <c r="UI51" s="657"/>
      <c r="UJ51" s="657"/>
      <c r="UK51" s="657"/>
      <c r="UL51" s="657"/>
      <c r="UM51" s="657"/>
      <c r="UN51" s="657"/>
      <c r="UO51" s="657"/>
      <c r="UP51" s="657"/>
      <c r="UQ51" s="657"/>
      <c r="UR51" s="657"/>
      <c r="US51" s="657"/>
      <c r="UT51" s="657"/>
      <c r="UU51" s="657"/>
      <c r="UV51" s="657"/>
      <c r="UW51" s="657"/>
      <c r="UX51" s="657"/>
      <c r="UY51" s="657"/>
      <c r="UZ51" s="657"/>
      <c r="VA51" s="657"/>
      <c r="VB51" s="657"/>
      <c r="VC51" s="657"/>
      <c r="VD51" s="657"/>
      <c r="VE51" s="657"/>
      <c r="VF51" s="657"/>
      <c r="VG51" s="657"/>
      <c r="VH51" s="657"/>
      <c r="VI51" s="657"/>
      <c r="VJ51" s="657"/>
      <c r="VK51" s="657"/>
      <c r="VL51" s="657"/>
      <c r="VM51" s="657"/>
      <c r="VN51" s="657"/>
      <c r="VO51" s="657"/>
      <c r="VP51" s="657"/>
      <c r="VQ51" s="657"/>
      <c r="VR51" s="657"/>
      <c r="VS51" s="657"/>
      <c r="VT51" s="657"/>
      <c r="VU51" s="657"/>
      <c r="VV51" s="657"/>
      <c r="VW51" s="657"/>
      <c r="VX51" s="657"/>
      <c r="VY51" s="657"/>
      <c r="VZ51" s="657"/>
      <c r="WA51" s="657"/>
      <c r="WB51" s="657"/>
      <c r="WC51" s="657"/>
      <c r="WD51" s="657"/>
      <c r="WE51" s="657"/>
      <c r="WF51" s="657"/>
      <c r="WG51" s="657"/>
      <c r="WH51" s="657"/>
      <c r="WI51" s="657"/>
      <c r="WJ51" s="657"/>
      <c r="WK51" s="657"/>
      <c r="WL51" s="657"/>
      <c r="WM51" s="657"/>
      <c r="WN51" s="657"/>
      <c r="WO51" s="657"/>
      <c r="WP51" s="657"/>
      <c r="WQ51" s="657"/>
      <c r="WR51" s="657"/>
      <c r="WS51" s="657"/>
      <c r="WT51" s="657"/>
      <c r="WU51" s="657"/>
      <c r="WV51" s="657"/>
      <c r="WW51" s="657"/>
      <c r="WX51" s="657"/>
      <c r="WY51" s="657"/>
      <c r="WZ51" s="657"/>
      <c r="XA51" s="657"/>
      <c r="XB51" s="657"/>
      <c r="XC51" s="657"/>
      <c r="XD51" s="657"/>
      <c r="XE51" s="657"/>
      <c r="XF51" s="657"/>
      <c r="XG51" s="657"/>
      <c r="XH51" s="657"/>
      <c r="XI51" s="657"/>
      <c r="XJ51" s="657"/>
      <c r="XK51" s="657"/>
      <c r="XL51" s="657"/>
      <c r="XM51" s="657"/>
      <c r="XN51" s="657"/>
      <c r="XO51" s="657"/>
      <c r="XP51" s="657"/>
      <c r="XQ51" s="657"/>
      <c r="XR51" s="657"/>
      <c r="XS51" s="657"/>
      <c r="XT51" s="657"/>
      <c r="XU51" s="657"/>
      <c r="XV51" s="657"/>
      <c r="XW51" s="657"/>
      <c r="XX51" s="657"/>
      <c r="XY51" s="657"/>
      <c r="XZ51" s="657"/>
      <c r="YA51" s="657"/>
      <c r="YB51" s="657"/>
      <c r="YC51" s="657"/>
      <c r="YD51" s="657"/>
      <c r="YE51" s="657"/>
      <c r="YF51" s="657"/>
      <c r="YG51" s="657"/>
      <c r="YH51" s="657"/>
      <c r="YI51" s="657"/>
      <c r="YJ51" s="657"/>
      <c r="YK51" s="657"/>
      <c r="YL51" s="657"/>
      <c r="YM51" s="657"/>
      <c r="YN51" s="657"/>
      <c r="YO51" s="657"/>
      <c r="YP51" s="657"/>
      <c r="YQ51" s="657"/>
      <c r="YR51" s="657"/>
      <c r="YS51" s="657"/>
      <c r="YT51" s="657"/>
      <c r="YU51" s="657"/>
      <c r="YV51" s="657"/>
      <c r="YW51" s="657"/>
      <c r="YX51" s="657"/>
      <c r="YY51" s="657"/>
      <c r="YZ51" s="657"/>
      <c r="ZA51" s="657"/>
      <c r="ZB51" s="657"/>
      <c r="ZC51" s="657"/>
      <c r="ZD51" s="657"/>
      <c r="ZE51" s="657"/>
      <c r="ZF51" s="657"/>
      <c r="ZG51" s="657"/>
      <c r="ZH51" s="657"/>
      <c r="ZI51" s="657"/>
      <c r="ZJ51" s="657"/>
      <c r="ZK51" s="657"/>
      <c r="ZL51" s="657"/>
      <c r="ZM51" s="657"/>
      <c r="ZN51" s="657"/>
      <c r="ZO51" s="657"/>
      <c r="ZP51" s="657"/>
      <c r="ZQ51" s="657"/>
      <c r="ZR51" s="657"/>
      <c r="ZS51" s="657"/>
      <c r="ZT51" s="657"/>
      <c r="ZU51" s="657"/>
      <c r="ZV51" s="657"/>
      <c r="ZW51" s="657"/>
      <c r="ZX51" s="657"/>
      <c r="ZY51" s="657"/>
      <c r="ZZ51" s="657"/>
      <c r="AAA51" s="657"/>
      <c r="AAB51" s="657"/>
      <c r="AAC51" s="657"/>
      <c r="AAD51" s="657"/>
      <c r="AAE51" s="657"/>
      <c r="AAF51" s="657"/>
      <c r="AAG51" s="657"/>
      <c r="AAH51" s="657"/>
      <c r="AAI51" s="657"/>
      <c r="AAJ51" s="657"/>
      <c r="AAK51" s="657"/>
      <c r="AAL51" s="657"/>
      <c r="AAM51" s="657"/>
      <c r="AAN51" s="657"/>
      <c r="AAO51" s="657"/>
      <c r="AAP51" s="657"/>
      <c r="AAQ51" s="657"/>
      <c r="AAR51" s="657"/>
      <c r="AAS51" s="657"/>
      <c r="AAT51" s="657"/>
      <c r="AAU51" s="657"/>
      <c r="AAV51" s="657"/>
      <c r="AAW51" s="657"/>
      <c r="AAX51" s="657"/>
      <c r="AAY51" s="657"/>
      <c r="AAZ51" s="657"/>
      <c r="ABA51" s="657"/>
      <c r="ABB51" s="657"/>
      <c r="ABC51" s="657"/>
      <c r="ABD51" s="657"/>
      <c r="ABE51" s="657"/>
      <c r="ABF51" s="657"/>
      <c r="ABG51" s="657"/>
      <c r="ABH51" s="657"/>
      <c r="ABI51" s="657"/>
      <c r="ABJ51" s="657"/>
      <c r="ABK51" s="657"/>
      <c r="ABL51" s="657"/>
      <c r="ABM51" s="657"/>
      <c r="ABN51" s="657"/>
      <c r="ABO51" s="657"/>
      <c r="ABP51" s="657"/>
      <c r="ABQ51" s="657"/>
      <c r="ABR51" s="657"/>
      <c r="ABS51" s="657"/>
      <c r="ABT51" s="657"/>
      <c r="ABU51" s="657"/>
      <c r="ABV51" s="657"/>
      <c r="ABW51" s="657"/>
      <c r="ABX51" s="657"/>
      <c r="ABY51" s="657"/>
      <c r="ABZ51" s="657"/>
      <c r="ACA51" s="657"/>
      <c r="ACB51" s="657"/>
      <c r="ACC51" s="657"/>
      <c r="ACD51" s="657"/>
      <c r="ACE51" s="657"/>
      <c r="ACF51" s="657"/>
      <c r="ACG51" s="657"/>
      <c r="ACH51" s="657"/>
      <c r="ACI51" s="657"/>
      <c r="ACJ51" s="657"/>
      <c r="ACK51" s="657"/>
      <c r="ACL51" s="657"/>
      <c r="ACM51" s="657"/>
      <c r="ACN51" s="657"/>
      <c r="ACO51" s="657"/>
      <c r="ACP51" s="657"/>
      <c r="ACQ51" s="657"/>
      <c r="ACR51" s="657"/>
      <c r="ACS51" s="657"/>
      <c r="ACT51" s="657"/>
      <c r="ACU51" s="657"/>
      <c r="ACV51" s="657"/>
      <c r="ACW51" s="657"/>
      <c r="ACX51" s="657"/>
      <c r="ACY51" s="657"/>
      <c r="ACZ51" s="657"/>
      <c r="ADA51" s="657"/>
      <c r="ADB51" s="657"/>
      <c r="ADC51" s="657"/>
      <c r="ADD51" s="657"/>
      <c r="ADE51" s="657"/>
      <c r="ADF51" s="657"/>
      <c r="ADG51" s="657"/>
      <c r="ADH51" s="657"/>
      <c r="ADI51" s="657"/>
      <c r="ADJ51" s="657"/>
      <c r="ADK51" s="657"/>
      <c r="ADL51" s="657"/>
      <c r="ADM51" s="657"/>
      <c r="ADN51" s="657"/>
      <c r="ADO51" s="657"/>
      <c r="ADP51" s="657"/>
      <c r="ADQ51" s="657"/>
      <c r="ADR51" s="657"/>
      <c r="ADS51" s="657"/>
      <c r="ADT51" s="657"/>
      <c r="ADU51" s="657"/>
      <c r="ADV51" s="657"/>
      <c r="ADW51" s="657"/>
      <c r="ADX51" s="657"/>
      <c r="ADY51" s="657"/>
      <c r="ADZ51" s="657"/>
      <c r="AEA51" s="657"/>
      <c r="AEB51" s="657"/>
      <c r="AEC51" s="657"/>
      <c r="AED51" s="657"/>
      <c r="AEE51" s="657"/>
      <c r="AEF51" s="657"/>
      <c r="AEG51" s="657"/>
      <c r="AEH51" s="657"/>
      <c r="AEI51" s="657"/>
      <c r="AEJ51" s="657"/>
      <c r="AEK51" s="657"/>
      <c r="AEL51" s="657"/>
      <c r="AEM51" s="657"/>
      <c r="AEN51" s="657"/>
      <c r="AEO51" s="657"/>
      <c r="AEP51" s="657"/>
      <c r="AEQ51" s="657"/>
      <c r="AER51" s="657"/>
      <c r="AES51" s="657"/>
      <c r="AET51" s="657"/>
      <c r="AEU51" s="657"/>
      <c r="AEV51" s="657"/>
      <c r="AEW51" s="657"/>
      <c r="AEX51" s="657"/>
      <c r="AEY51" s="657"/>
      <c r="AEZ51" s="657"/>
      <c r="AFA51" s="657"/>
      <c r="AFB51" s="657"/>
      <c r="AFC51" s="657"/>
      <c r="AFD51" s="657"/>
      <c r="AFE51" s="657"/>
      <c r="AFF51" s="657"/>
      <c r="AFG51" s="657"/>
      <c r="AFH51" s="657"/>
      <c r="AFI51" s="657"/>
      <c r="AFJ51" s="657"/>
      <c r="AFK51" s="657"/>
      <c r="AFL51" s="657"/>
      <c r="AFM51" s="657"/>
      <c r="AFN51" s="657"/>
      <c r="AFO51" s="657"/>
      <c r="AFP51" s="657"/>
      <c r="AFQ51" s="657"/>
      <c r="AFR51" s="657"/>
      <c r="AFS51" s="657"/>
      <c r="AFT51" s="657"/>
      <c r="AFU51" s="657"/>
      <c r="AFV51" s="657"/>
      <c r="AFW51" s="657"/>
      <c r="AFX51" s="657"/>
      <c r="AFY51" s="657"/>
      <c r="AFZ51" s="657"/>
      <c r="AGA51" s="657"/>
      <c r="AGB51" s="657"/>
      <c r="AGC51" s="657"/>
      <c r="AGD51" s="657"/>
      <c r="AGE51" s="657"/>
      <c r="AGF51" s="657"/>
      <c r="AGG51" s="657"/>
      <c r="AGH51" s="657"/>
      <c r="AGI51" s="657"/>
      <c r="AGJ51" s="657"/>
      <c r="AGK51" s="657"/>
      <c r="AGL51" s="657"/>
      <c r="AGM51" s="657"/>
      <c r="AGN51" s="657"/>
      <c r="AGO51" s="657"/>
      <c r="AGP51" s="657"/>
      <c r="AGQ51" s="657"/>
      <c r="AGR51" s="657"/>
      <c r="AGS51" s="657"/>
      <c r="AGT51" s="657"/>
      <c r="AGU51" s="657"/>
      <c r="AGV51" s="657"/>
      <c r="AGW51" s="657"/>
      <c r="AGX51" s="657"/>
      <c r="AGY51" s="657"/>
      <c r="AGZ51" s="657"/>
      <c r="AHA51" s="657"/>
      <c r="AHB51" s="657"/>
      <c r="AHC51" s="657"/>
      <c r="AHD51" s="657"/>
      <c r="AHE51" s="657"/>
      <c r="AHF51" s="657"/>
      <c r="AHG51" s="657"/>
      <c r="AHH51" s="657"/>
      <c r="AHI51" s="657"/>
      <c r="AHJ51" s="657"/>
      <c r="AHK51" s="657"/>
      <c r="AHL51" s="657"/>
      <c r="AHM51" s="657"/>
      <c r="AHN51" s="657"/>
      <c r="AHO51" s="657"/>
      <c r="AHP51" s="657"/>
      <c r="AHQ51" s="657"/>
      <c r="AHR51" s="657"/>
      <c r="AHS51" s="657"/>
      <c r="AHT51" s="657"/>
      <c r="AHU51" s="657"/>
      <c r="AHV51" s="657"/>
      <c r="AHW51" s="657"/>
      <c r="AHX51" s="657"/>
      <c r="AHY51" s="657"/>
      <c r="AHZ51" s="657"/>
      <c r="AIA51" s="657"/>
      <c r="AIB51" s="657"/>
      <c r="AIC51" s="657"/>
      <c r="AID51" s="657"/>
      <c r="AIE51" s="657"/>
      <c r="AIF51" s="657"/>
      <c r="AIG51" s="657"/>
      <c r="AIH51" s="657"/>
      <c r="AII51" s="657"/>
      <c r="AIJ51" s="657"/>
      <c r="AIK51" s="657"/>
      <c r="AIL51" s="657"/>
      <c r="AIM51" s="657"/>
      <c r="AIN51" s="657"/>
      <c r="AIO51" s="657"/>
      <c r="AIP51" s="657"/>
      <c r="AIQ51" s="657"/>
      <c r="AIR51" s="657"/>
      <c r="AIS51" s="657"/>
      <c r="AIT51" s="657"/>
      <c r="AIU51" s="657"/>
      <c r="AIV51" s="657"/>
      <c r="AIW51" s="657"/>
      <c r="AIX51" s="657"/>
      <c r="AIY51" s="657"/>
      <c r="AIZ51" s="657"/>
      <c r="AJA51" s="657"/>
      <c r="AJB51" s="657"/>
      <c r="AJC51" s="657"/>
      <c r="AJD51" s="657"/>
      <c r="AJE51" s="657"/>
      <c r="AJF51" s="657"/>
      <c r="AJG51" s="657"/>
      <c r="AJH51" s="657"/>
      <c r="AJI51" s="657"/>
      <c r="AJJ51" s="657"/>
      <c r="AJK51" s="657"/>
      <c r="AJL51" s="657"/>
      <c r="AJM51" s="657"/>
      <c r="AJN51" s="657"/>
      <c r="AJO51" s="657"/>
      <c r="AJP51" s="657"/>
      <c r="AJQ51" s="657"/>
      <c r="AJR51" s="657"/>
      <c r="AJS51" s="657"/>
      <c r="AJT51" s="657"/>
      <c r="AJU51" s="657"/>
      <c r="AJV51" s="657"/>
      <c r="AJW51" s="657"/>
      <c r="AJX51" s="657"/>
      <c r="AJY51" s="657"/>
      <c r="AJZ51" s="657"/>
      <c r="AKA51" s="657"/>
      <c r="AKB51" s="657"/>
      <c r="AKC51" s="657"/>
      <c r="AKD51" s="657"/>
      <c r="AKE51" s="657"/>
      <c r="AKF51" s="657"/>
      <c r="AKG51" s="657"/>
      <c r="AKH51" s="657"/>
      <c r="AKI51" s="657"/>
      <c r="AKJ51" s="657"/>
      <c r="AKK51" s="657"/>
      <c r="AKL51" s="657"/>
      <c r="AKM51" s="657"/>
      <c r="AKN51" s="657"/>
      <c r="AKO51" s="657"/>
      <c r="AKP51" s="657"/>
      <c r="AKQ51" s="657"/>
      <c r="AKR51" s="657"/>
      <c r="AKS51" s="657"/>
      <c r="AKT51" s="657"/>
      <c r="AKU51" s="657"/>
      <c r="AKV51" s="657"/>
      <c r="AKW51" s="657"/>
      <c r="AKX51" s="657"/>
      <c r="AKY51" s="657"/>
      <c r="AKZ51" s="657"/>
      <c r="ALA51" s="657"/>
      <c r="ALB51" s="657"/>
      <c r="ALC51" s="657"/>
      <c r="ALD51" s="657"/>
      <c r="ALE51" s="657"/>
      <c r="ALF51" s="657"/>
      <c r="ALG51" s="657"/>
      <c r="ALH51" s="657"/>
      <c r="ALI51" s="657"/>
      <c r="ALJ51" s="657"/>
      <c r="ALK51" s="657"/>
      <c r="ALL51" s="657"/>
      <c r="ALM51" s="657"/>
      <c r="ALN51" s="657"/>
      <c r="ALO51" s="657"/>
      <c r="ALP51" s="657"/>
      <c r="ALQ51" s="657"/>
      <c r="ALR51" s="657"/>
      <c r="ALS51" s="657"/>
      <c r="ALT51" s="657"/>
      <c r="ALU51" s="657"/>
      <c r="ALV51" s="657"/>
      <c r="ALW51" s="657"/>
      <c r="ALX51" s="657"/>
      <c r="ALY51" s="657"/>
      <c r="ALZ51" s="657"/>
      <c r="AMA51" s="657"/>
      <c r="AMB51" s="657"/>
      <c r="AMC51" s="657"/>
      <c r="AMD51" s="657"/>
      <c r="AME51" s="657"/>
      <c r="AMF51" s="657"/>
      <c r="AMG51" s="657"/>
      <c r="AMH51" s="657"/>
      <c r="AMI51" s="657"/>
      <c r="AMJ51" s="657"/>
      <c r="AMK51" s="657"/>
      <c r="AML51" s="657"/>
      <c r="AMM51" s="657"/>
      <c r="AMN51" s="657"/>
      <c r="AMO51" s="657"/>
      <c r="AMP51" s="657"/>
      <c r="AMQ51" s="657"/>
      <c r="AMR51" s="657"/>
      <c r="AMS51" s="657"/>
      <c r="AMT51" s="657"/>
      <c r="AMU51" s="657"/>
      <c r="AMV51" s="657"/>
      <c r="AMW51" s="657"/>
      <c r="AMX51" s="657"/>
      <c r="AMY51" s="657"/>
      <c r="AMZ51" s="657"/>
      <c r="ANA51" s="657"/>
      <c r="ANB51" s="657"/>
      <c r="ANC51" s="657"/>
      <c r="AND51" s="657"/>
      <c r="ANE51" s="657"/>
      <c r="ANF51" s="657"/>
      <c r="ANG51" s="657"/>
      <c r="ANH51" s="657"/>
      <c r="ANI51" s="657"/>
      <c r="ANJ51" s="657"/>
      <c r="ANK51" s="657"/>
      <c r="ANL51" s="657"/>
      <c r="ANM51" s="657"/>
      <c r="ANN51" s="657"/>
      <c r="ANO51" s="657"/>
      <c r="ANP51" s="657"/>
      <c r="ANQ51" s="657"/>
      <c r="ANR51" s="657"/>
      <c r="ANS51" s="657"/>
      <c r="ANT51" s="657"/>
      <c r="ANU51" s="657"/>
      <c r="ANV51" s="657"/>
      <c r="ANW51" s="657"/>
      <c r="ANX51" s="657"/>
      <c r="ANY51" s="657"/>
      <c r="ANZ51" s="657"/>
      <c r="AOA51" s="657"/>
      <c r="AOB51" s="657"/>
      <c r="AOC51" s="657"/>
      <c r="AOD51" s="657"/>
      <c r="AOE51" s="657"/>
      <c r="AOF51" s="657"/>
      <c r="AOG51" s="657"/>
      <c r="AOH51" s="657"/>
      <c r="AOI51" s="657"/>
      <c r="AOJ51" s="657"/>
      <c r="AOK51" s="657"/>
      <c r="AOL51" s="657"/>
      <c r="AOM51" s="657"/>
      <c r="AON51" s="657"/>
      <c r="AOO51" s="657"/>
      <c r="AOP51" s="657"/>
      <c r="AOQ51" s="657"/>
      <c r="AOR51" s="657"/>
      <c r="AOS51" s="657"/>
      <c r="AOT51" s="657"/>
      <c r="AOU51" s="657"/>
      <c r="AOV51" s="657"/>
      <c r="AOW51" s="657"/>
      <c r="AOX51" s="657"/>
      <c r="AOY51" s="657"/>
      <c r="AOZ51" s="657"/>
      <c r="APA51" s="657"/>
      <c r="APB51" s="657"/>
      <c r="APC51" s="657"/>
      <c r="APD51" s="657"/>
      <c r="APE51" s="657"/>
      <c r="APF51" s="657"/>
      <c r="APG51" s="657"/>
      <c r="APH51" s="657"/>
      <c r="API51" s="657"/>
      <c r="APJ51" s="657"/>
      <c r="APK51" s="657"/>
      <c r="APL51" s="657"/>
      <c r="APM51" s="657"/>
      <c r="APN51" s="657"/>
      <c r="APO51" s="657"/>
      <c r="APP51" s="657"/>
      <c r="APQ51" s="657"/>
      <c r="APR51" s="657"/>
      <c r="APS51" s="657"/>
      <c r="APT51" s="657"/>
      <c r="APU51" s="657"/>
      <c r="APV51" s="657"/>
      <c r="APW51" s="657"/>
      <c r="APX51" s="657"/>
      <c r="APY51" s="657"/>
      <c r="APZ51" s="657"/>
      <c r="AQA51" s="657"/>
      <c r="AQB51" s="657"/>
      <c r="AQC51" s="657"/>
      <c r="AQD51" s="657"/>
      <c r="AQE51" s="657"/>
      <c r="AQF51" s="657"/>
      <c r="AQG51" s="657"/>
      <c r="AQH51" s="657"/>
      <c r="AQI51" s="657"/>
      <c r="AQJ51" s="657"/>
      <c r="AQK51" s="657"/>
      <c r="AQL51" s="657"/>
      <c r="AQM51" s="657"/>
      <c r="AQN51" s="657"/>
      <c r="AQO51" s="657"/>
      <c r="AQP51" s="657"/>
      <c r="AQQ51" s="657"/>
      <c r="AQR51" s="657"/>
      <c r="AQS51" s="657"/>
      <c r="AQT51" s="657"/>
      <c r="AQU51" s="657"/>
      <c r="AQV51" s="657"/>
      <c r="AQW51" s="657"/>
      <c r="AQX51" s="657"/>
      <c r="AQY51" s="657"/>
      <c r="AQZ51" s="657"/>
      <c r="ARA51" s="657"/>
      <c r="ARB51" s="657"/>
      <c r="ARC51" s="657"/>
      <c r="ARD51" s="657"/>
      <c r="ARE51" s="657"/>
      <c r="ARF51" s="657"/>
      <c r="ARG51" s="657"/>
      <c r="ARH51" s="657"/>
      <c r="ARI51" s="657"/>
      <c r="ARJ51" s="657"/>
      <c r="ARK51" s="657"/>
      <c r="ARL51" s="657"/>
      <c r="ARM51" s="657"/>
      <c r="ARN51" s="657"/>
      <c r="ARO51" s="657"/>
      <c r="ARP51" s="657"/>
      <c r="ARQ51" s="657"/>
      <c r="ARR51" s="657"/>
      <c r="ARS51" s="657"/>
      <c r="ART51" s="657"/>
      <c r="ARU51" s="657"/>
      <c r="ARV51" s="657"/>
      <c r="ARW51" s="657"/>
      <c r="ARX51" s="657"/>
      <c r="ARY51" s="657"/>
      <c r="ARZ51" s="657"/>
      <c r="ASA51" s="657"/>
      <c r="ASB51" s="657"/>
      <c r="ASC51" s="657"/>
      <c r="ASD51" s="657"/>
      <c r="ASE51" s="657"/>
      <c r="ASF51" s="657"/>
      <c r="ASG51" s="657"/>
      <c r="ASH51" s="657"/>
      <c r="ASI51" s="657"/>
      <c r="ASJ51" s="657"/>
      <c r="ASK51" s="657"/>
      <c r="ASL51" s="657"/>
      <c r="ASM51" s="657"/>
      <c r="ASN51" s="657"/>
      <c r="ASO51" s="657"/>
      <c r="ASP51" s="657"/>
      <c r="ASQ51" s="657"/>
      <c r="ASR51" s="657"/>
      <c r="ASS51" s="657"/>
      <c r="AST51" s="657"/>
      <c r="ASU51" s="657"/>
      <c r="ASV51" s="657"/>
      <c r="ASW51" s="657"/>
      <c r="ASX51" s="657"/>
      <c r="ASY51" s="657"/>
      <c r="ASZ51" s="657"/>
      <c r="ATA51" s="657"/>
      <c r="ATB51" s="657"/>
      <c r="ATC51" s="657"/>
      <c r="ATD51" s="657"/>
      <c r="ATE51" s="657"/>
      <c r="ATF51" s="657"/>
      <c r="ATG51" s="657"/>
      <c r="ATH51" s="657"/>
      <c r="ATI51" s="657"/>
      <c r="ATJ51" s="657"/>
      <c r="ATK51" s="657"/>
      <c r="ATL51" s="657"/>
      <c r="ATM51" s="657"/>
      <c r="ATN51" s="657"/>
      <c r="ATO51" s="657"/>
      <c r="ATP51" s="657"/>
      <c r="ATQ51" s="657"/>
      <c r="ATR51" s="657"/>
      <c r="ATS51" s="657"/>
      <c r="ATT51" s="657"/>
      <c r="ATU51" s="657"/>
      <c r="ATV51" s="657"/>
      <c r="ATW51" s="657"/>
      <c r="ATX51" s="657"/>
      <c r="ATY51" s="657"/>
      <c r="ATZ51" s="657"/>
      <c r="AUA51" s="657"/>
      <c r="AUB51" s="657"/>
      <c r="AUC51" s="657"/>
      <c r="AUD51" s="657"/>
      <c r="AUE51" s="657"/>
      <c r="AUF51" s="657"/>
      <c r="AUG51" s="657"/>
      <c r="AUH51" s="657"/>
      <c r="AUI51" s="657"/>
      <c r="AUJ51" s="657"/>
      <c r="AUK51" s="657"/>
      <c r="AUL51" s="657"/>
      <c r="AUM51" s="657"/>
      <c r="AUN51" s="657"/>
      <c r="AUO51" s="657"/>
      <c r="AUP51" s="657"/>
      <c r="AUQ51" s="657"/>
      <c r="AUR51" s="657"/>
      <c r="AUS51" s="657"/>
      <c r="AUT51" s="657"/>
      <c r="AUU51" s="657"/>
      <c r="AUV51" s="657"/>
      <c r="AUW51" s="657"/>
      <c r="AUX51" s="657"/>
      <c r="AUY51" s="657"/>
      <c r="AUZ51" s="657"/>
      <c r="AVA51" s="657"/>
      <c r="AVB51" s="657"/>
      <c r="AVC51" s="657"/>
      <c r="AVD51" s="657"/>
      <c r="AVE51" s="657"/>
      <c r="AVF51" s="657"/>
      <c r="AVG51" s="657"/>
      <c r="AVH51" s="657"/>
      <c r="AVI51" s="657"/>
      <c r="AVJ51" s="657"/>
      <c r="AVK51" s="657"/>
      <c r="AVL51" s="657"/>
      <c r="AVM51" s="657"/>
      <c r="AVN51" s="657"/>
      <c r="AVO51" s="657"/>
      <c r="AVP51" s="657"/>
      <c r="AVQ51" s="657"/>
      <c r="AVR51" s="657"/>
      <c r="AVS51" s="657"/>
      <c r="AVT51" s="657"/>
      <c r="AVU51" s="657"/>
      <c r="AVV51" s="657"/>
      <c r="AVW51" s="657"/>
      <c r="AVX51" s="657"/>
      <c r="AVY51" s="657"/>
      <c r="AVZ51" s="657"/>
      <c r="AWA51" s="657"/>
      <c r="AWB51" s="657"/>
      <c r="AWC51" s="657"/>
      <c r="AWD51" s="657"/>
      <c r="AWE51" s="657"/>
      <c r="AWF51" s="657"/>
      <c r="AWG51" s="657"/>
      <c r="AWH51" s="657"/>
      <c r="AWI51" s="657"/>
      <c r="AWJ51" s="657"/>
      <c r="AWK51" s="657"/>
      <c r="AWL51" s="657"/>
      <c r="AWM51" s="657"/>
      <c r="AWN51" s="657"/>
      <c r="AWO51" s="657"/>
      <c r="AWP51" s="657"/>
      <c r="AWQ51" s="657"/>
      <c r="AWR51" s="657"/>
      <c r="AWS51" s="657"/>
      <c r="AWT51" s="657"/>
      <c r="AWU51" s="657"/>
      <c r="AWV51" s="657"/>
      <c r="AWW51" s="657"/>
      <c r="AWX51" s="657"/>
      <c r="AWY51" s="657"/>
      <c r="AWZ51" s="657"/>
      <c r="AXA51" s="657"/>
      <c r="AXB51" s="657"/>
      <c r="AXC51" s="657"/>
      <c r="AXD51" s="657"/>
      <c r="AXE51" s="657"/>
      <c r="AXF51" s="657"/>
      <c r="AXG51" s="657"/>
      <c r="AXH51" s="657"/>
      <c r="AXI51" s="657"/>
      <c r="AXJ51" s="657"/>
      <c r="AXK51" s="657"/>
      <c r="AXL51" s="657"/>
      <c r="AXM51" s="657"/>
      <c r="AXN51" s="657"/>
      <c r="AXO51" s="657"/>
      <c r="AXP51" s="657"/>
      <c r="AXQ51" s="657"/>
      <c r="AXR51" s="657"/>
      <c r="AXS51" s="657"/>
      <c r="AXT51" s="657"/>
      <c r="AXU51" s="657"/>
      <c r="AXV51" s="657"/>
      <c r="AXW51" s="657"/>
      <c r="AXX51" s="657"/>
      <c r="AXY51" s="657"/>
      <c r="AXZ51" s="657"/>
      <c r="AYA51" s="657"/>
      <c r="AYB51" s="657"/>
      <c r="AYC51" s="657"/>
      <c r="AYD51" s="657"/>
      <c r="AYE51" s="657"/>
      <c r="AYF51" s="657"/>
      <c r="AYG51" s="657"/>
      <c r="AYH51" s="657"/>
      <c r="AYI51" s="657"/>
      <c r="AYJ51" s="657"/>
      <c r="AYK51" s="657"/>
      <c r="AYL51" s="657"/>
      <c r="AYM51" s="657"/>
      <c r="AYN51" s="657"/>
      <c r="AYO51" s="657"/>
      <c r="AYP51" s="657"/>
      <c r="AYQ51" s="657"/>
      <c r="AYR51" s="657"/>
      <c r="AYS51" s="657"/>
      <c r="AYT51" s="657"/>
      <c r="AYU51" s="657"/>
      <c r="AYV51" s="657"/>
      <c r="AYW51" s="657"/>
      <c r="AYX51" s="657"/>
      <c r="AYY51" s="657"/>
      <c r="AYZ51" s="657"/>
      <c r="AZA51" s="657"/>
      <c r="AZB51" s="657"/>
      <c r="AZC51" s="657"/>
      <c r="AZD51" s="657"/>
      <c r="AZE51" s="657"/>
      <c r="AZF51" s="657"/>
      <c r="AZG51" s="657"/>
      <c r="AZH51" s="657"/>
      <c r="AZI51" s="657"/>
      <c r="AZJ51" s="657"/>
      <c r="AZK51" s="657"/>
      <c r="AZL51" s="657"/>
      <c r="AZM51" s="657"/>
      <c r="AZN51" s="657"/>
      <c r="AZO51" s="657"/>
      <c r="AZP51" s="657"/>
      <c r="AZQ51" s="657"/>
      <c r="AZR51" s="657"/>
      <c r="AZS51" s="657"/>
      <c r="AZT51" s="657"/>
      <c r="AZU51" s="657"/>
      <c r="AZV51" s="657"/>
      <c r="AZW51" s="657"/>
      <c r="AZX51" s="657"/>
      <c r="AZY51" s="657"/>
      <c r="AZZ51" s="657"/>
      <c r="BAA51" s="657"/>
      <c r="BAB51" s="657"/>
      <c r="BAC51" s="657"/>
      <c r="BAD51" s="657"/>
      <c r="BAE51" s="657"/>
      <c r="BAF51" s="657"/>
      <c r="BAG51" s="657"/>
      <c r="BAH51" s="657"/>
      <c r="BAI51" s="657"/>
      <c r="BAJ51" s="657"/>
      <c r="BAK51" s="657"/>
      <c r="BAL51" s="657"/>
      <c r="BAM51" s="657"/>
      <c r="BAN51" s="657"/>
      <c r="BAO51" s="657"/>
      <c r="BAP51" s="657"/>
      <c r="BAQ51" s="657"/>
      <c r="BAR51" s="657"/>
      <c r="BAS51" s="657"/>
      <c r="BAT51" s="657"/>
      <c r="BAU51" s="657"/>
      <c r="BAV51" s="657"/>
      <c r="BAW51" s="657"/>
      <c r="BAX51" s="657"/>
      <c r="BAY51" s="657"/>
      <c r="BAZ51" s="657"/>
      <c r="BBA51" s="657"/>
      <c r="BBB51" s="657"/>
      <c r="BBC51" s="657"/>
      <c r="BBD51" s="657"/>
      <c r="BBE51" s="657"/>
      <c r="BBF51" s="657"/>
      <c r="BBG51" s="657"/>
      <c r="BBH51" s="657"/>
      <c r="BBI51" s="657"/>
      <c r="BBJ51" s="657"/>
      <c r="BBK51" s="657"/>
      <c r="BBL51" s="657"/>
      <c r="BBM51" s="657"/>
      <c r="BBN51" s="657"/>
      <c r="BBO51" s="657"/>
      <c r="BBP51" s="657"/>
      <c r="BBQ51" s="657"/>
      <c r="BBR51" s="657"/>
      <c r="BBS51" s="657"/>
      <c r="BBT51" s="657"/>
      <c r="BBU51" s="657"/>
      <c r="BBV51" s="657"/>
      <c r="BBW51" s="657"/>
      <c r="BBX51" s="657"/>
      <c r="BBY51" s="657"/>
      <c r="BBZ51" s="657"/>
      <c r="BCA51" s="657"/>
      <c r="BCB51" s="657"/>
      <c r="BCC51" s="657"/>
      <c r="BCD51" s="657"/>
      <c r="BCE51" s="657"/>
      <c r="BCF51" s="657"/>
      <c r="BCG51" s="657"/>
      <c r="BCH51" s="657"/>
      <c r="BCI51" s="657"/>
      <c r="BCJ51" s="657"/>
      <c r="BCK51" s="657"/>
      <c r="BCL51" s="657"/>
      <c r="BCM51" s="657"/>
      <c r="BCN51" s="657"/>
      <c r="BCO51" s="657"/>
      <c r="BCP51" s="657"/>
      <c r="BCQ51" s="657"/>
      <c r="BCR51" s="657"/>
      <c r="BCS51" s="657"/>
      <c r="BCT51" s="657"/>
      <c r="BCU51" s="657"/>
      <c r="BCV51" s="657"/>
      <c r="BCW51" s="657"/>
      <c r="BCX51" s="657"/>
      <c r="BCY51" s="657"/>
      <c r="BCZ51" s="657"/>
      <c r="BDA51" s="657"/>
      <c r="BDB51" s="657"/>
      <c r="BDC51" s="657"/>
      <c r="BDD51" s="657"/>
      <c r="BDE51" s="657"/>
      <c r="BDF51" s="657"/>
      <c r="BDG51" s="657"/>
      <c r="BDH51" s="657"/>
      <c r="BDI51" s="657"/>
      <c r="BDJ51" s="657"/>
      <c r="BDK51" s="657"/>
      <c r="BDL51" s="657"/>
      <c r="BDM51" s="657"/>
      <c r="BDN51" s="657"/>
      <c r="BDO51" s="657"/>
      <c r="BDP51" s="657"/>
      <c r="BDQ51" s="657"/>
      <c r="BDR51" s="657"/>
      <c r="BDS51" s="657"/>
      <c r="BDT51" s="657"/>
      <c r="BDU51" s="657"/>
      <c r="BDV51" s="657"/>
      <c r="BDW51" s="657"/>
      <c r="BDX51" s="657"/>
      <c r="BDY51" s="657"/>
      <c r="BDZ51" s="657"/>
      <c r="BEA51" s="657"/>
      <c r="BEB51" s="657"/>
      <c r="BEC51" s="657"/>
      <c r="BED51" s="657"/>
      <c r="BEE51" s="657"/>
      <c r="BEF51" s="657"/>
      <c r="BEG51" s="657"/>
      <c r="BEH51" s="657"/>
      <c r="BEI51" s="657"/>
      <c r="BEJ51" s="657"/>
      <c r="BEK51" s="657"/>
      <c r="BEL51" s="657"/>
      <c r="BEM51" s="657"/>
      <c r="BEN51" s="657"/>
      <c r="BEO51" s="657"/>
      <c r="BEP51" s="657"/>
      <c r="BEQ51" s="657"/>
      <c r="BER51" s="657"/>
      <c r="BES51" s="657"/>
      <c r="BET51" s="657"/>
      <c r="BEU51" s="657"/>
      <c r="BEV51" s="657"/>
      <c r="BEW51" s="657"/>
      <c r="BEX51" s="657"/>
      <c r="BEY51" s="657"/>
      <c r="BEZ51" s="657"/>
      <c r="BFA51" s="657"/>
      <c r="BFB51" s="657"/>
      <c r="BFC51" s="657"/>
      <c r="BFD51" s="657"/>
      <c r="BFE51" s="657"/>
      <c r="BFF51" s="657"/>
      <c r="BFG51" s="657"/>
      <c r="BFH51" s="657"/>
      <c r="BFI51" s="657"/>
      <c r="BFJ51" s="657"/>
      <c r="BFK51" s="657"/>
      <c r="BFL51" s="657"/>
      <c r="BFM51" s="657"/>
      <c r="BFN51" s="657"/>
      <c r="BFO51" s="657"/>
      <c r="BFP51" s="657"/>
      <c r="BFQ51" s="657"/>
      <c r="BFR51" s="657"/>
      <c r="BFS51" s="657"/>
      <c r="BFT51" s="657"/>
      <c r="BFU51" s="657"/>
      <c r="BFV51" s="657"/>
      <c r="BFW51" s="657"/>
      <c r="BFX51" s="657"/>
      <c r="BFY51" s="657"/>
      <c r="BFZ51" s="657"/>
      <c r="BGA51" s="657"/>
      <c r="BGB51" s="657"/>
      <c r="BGC51" s="657"/>
      <c r="BGD51" s="657"/>
      <c r="BGE51" s="657"/>
      <c r="BGF51" s="657"/>
      <c r="BGG51" s="657"/>
      <c r="BGH51" s="657"/>
      <c r="BGI51" s="657"/>
      <c r="BGJ51" s="657"/>
      <c r="BGK51" s="657"/>
      <c r="BGL51" s="657"/>
      <c r="BGM51" s="657"/>
      <c r="BGN51" s="657"/>
      <c r="BGO51" s="657"/>
      <c r="BGP51" s="657"/>
      <c r="BGQ51" s="657"/>
      <c r="BGR51" s="657"/>
      <c r="BGS51" s="657"/>
      <c r="BGT51" s="657"/>
      <c r="BGU51" s="657"/>
      <c r="BGV51" s="657"/>
      <c r="BGW51" s="657"/>
      <c r="BGX51" s="657"/>
      <c r="BGY51" s="657"/>
      <c r="BGZ51" s="657"/>
      <c r="BHA51" s="657"/>
      <c r="BHB51" s="657"/>
      <c r="BHC51" s="657"/>
      <c r="BHD51" s="657"/>
      <c r="BHE51" s="657"/>
      <c r="BHF51" s="657"/>
      <c r="BHG51" s="657"/>
      <c r="BHH51" s="657"/>
      <c r="BHI51" s="657"/>
      <c r="BHJ51" s="657"/>
      <c r="BHK51" s="657"/>
      <c r="BHL51" s="657"/>
      <c r="BHM51" s="657"/>
      <c r="BHN51" s="657"/>
      <c r="BHO51" s="657"/>
      <c r="BHP51" s="657"/>
      <c r="BHQ51" s="657"/>
      <c r="BHR51" s="657"/>
      <c r="BHS51" s="657"/>
      <c r="BHT51" s="657"/>
      <c r="BHU51" s="657"/>
      <c r="BHV51" s="657"/>
      <c r="BHW51" s="657"/>
      <c r="BHX51" s="657"/>
      <c r="BHY51" s="657"/>
      <c r="BHZ51" s="657"/>
      <c r="BIA51" s="657"/>
      <c r="BIB51" s="657"/>
      <c r="BIC51" s="657"/>
      <c r="BID51" s="657"/>
      <c r="BIE51" s="657"/>
      <c r="BIF51" s="657"/>
      <c r="BIG51" s="657"/>
      <c r="BIH51" s="657"/>
      <c r="BII51" s="657"/>
      <c r="BIJ51" s="657"/>
      <c r="BIK51" s="657"/>
      <c r="BIL51" s="657"/>
      <c r="BIM51" s="657"/>
      <c r="BIN51" s="657"/>
      <c r="BIO51" s="657"/>
      <c r="BIP51" s="657"/>
      <c r="BIQ51" s="657"/>
      <c r="BIR51" s="657"/>
      <c r="BIS51" s="657"/>
      <c r="BIT51" s="657"/>
      <c r="BIU51" s="657"/>
      <c r="BIV51" s="657"/>
      <c r="BIW51" s="657"/>
      <c r="BIX51" s="657"/>
      <c r="BIY51" s="657"/>
      <c r="BIZ51" s="657"/>
      <c r="BJA51" s="657"/>
      <c r="BJB51" s="657"/>
      <c r="BJC51" s="657"/>
      <c r="BJD51" s="657"/>
      <c r="BJE51" s="657"/>
      <c r="BJF51" s="657"/>
      <c r="BJG51" s="657"/>
      <c r="BJH51" s="657"/>
      <c r="BJI51" s="657"/>
      <c r="BJJ51" s="657"/>
      <c r="BJK51" s="657"/>
      <c r="BJL51" s="657"/>
      <c r="BJM51" s="657"/>
      <c r="BJN51" s="657"/>
      <c r="BJO51" s="657"/>
      <c r="BJP51" s="657"/>
      <c r="BJQ51" s="657"/>
      <c r="BJR51" s="657"/>
      <c r="BJS51" s="657"/>
      <c r="BJT51" s="657"/>
      <c r="BJU51" s="657"/>
      <c r="BJV51" s="657"/>
      <c r="BJW51" s="657"/>
      <c r="BJX51" s="657"/>
      <c r="BJY51" s="657"/>
      <c r="BJZ51" s="657"/>
      <c r="BKA51" s="657"/>
      <c r="BKB51" s="657"/>
      <c r="BKC51" s="657"/>
      <c r="BKD51" s="657"/>
      <c r="BKE51" s="657"/>
      <c r="BKF51" s="657"/>
      <c r="BKG51" s="657"/>
      <c r="BKH51" s="657"/>
      <c r="BKI51" s="657"/>
      <c r="BKJ51" s="657"/>
      <c r="BKK51" s="657"/>
      <c r="BKL51" s="657"/>
      <c r="BKM51" s="657"/>
      <c r="BKN51" s="657"/>
      <c r="BKO51" s="657"/>
      <c r="BKP51" s="657"/>
      <c r="BKQ51" s="657"/>
      <c r="BKR51" s="657"/>
      <c r="BKS51" s="657"/>
      <c r="BKT51" s="657"/>
      <c r="BKU51" s="657"/>
      <c r="BKV51" s="657"/>
      <c r="BKW51" s="657"/>
      <c r="BKX51" s="657"/>
      <c r="BKY51" s="657"/>
      <c r="BKZ51" s="657"/>
      <c r="BLA51" s="657"/>
      <c r="BLB51" s="657"/>
      <c r="BLC51" s="657"/>
      <c r="BLD51" s="657"/>
      <c r="BLE51" s="657"/>
      <c r="BLF51" s="657"/>
      <c r="BLG51" s="657"/>
      <c r="BLH51" s="657"/>
      <c r="BLI51" s="657"/>
      <c r="BLJ51" s="657"/>
      <c r="BLK51" s="657"/>
      <c r="BLL51" s="657"/>
      <c r="BLM51" s="657"/>
      <c r="BLN51" s="657"/>
      <c r="BLO51" s="657"/>
      <c r="BLP51" s="657"/>
      <c r="BLQ51" s="657"/>
      <c r="BLR51" s="657"/>
      <c r="BLS51" s="657"/>
      <c r="BLT51" s="657"/>
      <c r="BLU51" s="657"/>
      <c r="BLV51" s="657"/>
      <c r="BLW51" s="657"/>
      <c r="BLX51" s="657"/>
      <c r="BLY51" s="657"/>
      <c r="BLZ51" s="657"/>
      <c r="BMA51" s="657"/>
      <c r="BMB51" s="657"/>
      <c r="BMC51" s="657"/>
      <c r="BMD51" s="657"/>
      <c r="BME51" s="657"/>
      <c r="BMF51" s="657"/>
      <c r="BMG51" s="657"/>
      <c r="BMH51" s="657"/>
      <c r="BMI51" s="657"/>
      <c r="BMJ51" s="657"/>
      <c r="BMK51" s="657"/>
      <c r="BML51" s="657"/>
      <c r="BMM51" s="657"/>
      <c r="BMN51" s="657"/>
      <c r="BMO51" s="657"/>
      <c r="BMP51" s="657"/>
      <c r="BMQ51" s="657"/>
      <c r="BMR51" s="657"/>
      <c r="BMS51" s="657"/>
      <c r="BMT51" s="657"/>
      <c r="BMU51" s="657"/>
      <c r="BMV51" s="657"/>
      <c r="BMW51" s="657"/>
      <c r="BMX51" s="657"/>
      <c r="BMY51" s="657"/>
      <c r="BMZ51" s="657"/>
      <c r="BNA51" s="657"/>
      <c r="BNB51" s="657"/>
      <c r="BNC51" s="657"/>
      <c r="BND51" s="657"/>
      <c r="BNE51" s="657"/>
      <c r="BNF51" s="657"/>
      <c r="BNG51" s="657"/>
      <c r="BNH51" s="657"/>
      <c r="BNI51" s="657"/>
      <c r="BNJ51" s="657"/>
      <c r="BNK51" s="657"/>
      <c r="BNL51" s="657"/>
      <c r="BNM51" s="657"/>
      <c r="BNN51" s="657"/>
      <c r="BNO51" s="657"/>
      <c r="BNP51" s="657"/>
      <c r="BNQ51" s="657"/>
      <c r="BNR51" s="657"/>
      <c r="BNS51" s="657"/>
      <c r="BNT51" s="657"/>
      <c r="BNU51" s="657"/>
      <c r="BNV51" s="657"/>
      <c r="BNW51" s="657"/>
      <c r="BNX51" s="657"/>
      <c r="BNY51" s="657"/>
      <c r="BNZ51" s="657"/>
      <c r="BOA51" s="657"/>
      <c r="BOB51" s="657"/>
      <c r="BOC51" s="657"/>
      <c r="BOD51" s="657"/>
      <c r="BOE51" s="657"/>
      <c r="BOF51" s="657"/>
      <c r="BOG51" s="657"/>
      <c r="BOH51" s="657"/>
      <c r="BOI51" s="657"/>
      <c r="BOJ51" s="657"/>
      <c r="BOK51" s="657"/>
      <c r="BOL51" s="657"/>
      <c r="BOM51" s="657"/>
      <c r="BON51" s="657"/>
      <c r="BOO51" s="657"/>
      <c r="BOP51" s="657"/>
      <c r="BOQ51" s="657"/>
      <c r="BOR51" s="657"/>
      <c r="BOS51" s="657"/>
      <c r="BOT51" s="657"/>
      <c r="BOU51" s="657"/>
      <c r="BOV51" s="657"/>
      <c r="BOW51" s="657"/>
      <c r="BOX51" s="657"/>
      <c r="BOY51" s="657"/>
      <c r="BOZ51" s="657"/>
      <c r="BPA51" s="657"/>
      <c r="BPB51" s="657"/>
      <c r="BPC51" s="657"/>
      <c r="BPD51" s="657"/>
      <c r="BPE51" s="657"/>
      <c r="BPF51" s="657"/>
      <c r="BPG51" s="657"/>
      <c r="BPH51" s="657"/>
      <c r="BPI51" s="657"/>
      <c r="BPJ51" s="657"/>
      <c r="BPK51" s="657"/>
      <c r="BPL51" s="657"/>
      <c r="BPM51" s="657"/>
      <c r="BPN51" s="657"/>
      <c r="BPO51" s="657"/>
      <c r="BPP51" s="657"/>
      <c r="BPQ51" s="657"/>
      <c r="BPR51" s="657"/>
      <c r="BPS51" s="657"/>
      <c r="BPT51" s="657"/>
      <c r="BPU51" s="657"/>
      <c r="BPV51" s="657"/>
      <c r="BPW51" s="657"/>
      <c r="BPX51" s="657"/>
      <c r="BPY51" s="657"/>
      <c r="BPZ51" s="657"/>
      <c r="BQA51" s="657"/>
      <c r="BQB51" s="657"/>
      <c r="BQC51" s="657"/>
      <c r="BQD51" s="657"/>
      <c r="BQE51" s="657"/>
      <c r="BQF51" s="657"/>
      <c r="BQG51" s="657"/>
      <c r="BQH51" s="657"/>
      <c r="BQI51" s="657"/>
      <c r="BQJ51" s="657"/>
      <c r="BQK51" s="657"/>
      <c r="BQL51" s="657"/>
      <c r="BQM51" s="657"/>
      <c r="BQN51" s="657"/>
      <c r="BQO51" s="657"/>
      <c r="BQP51" s="657"/>
      <c r="BQQ51" s="657"/>
      <c r="BQR51" s="657"/>
      <c r="BQS51" s="657"/>
      <c r="BQT51" s="657"/>
      <c r="BQU51" s="657"/>
      <c r="BQV51" s="657"/>
      <c r="BQW51" s="657"/>
      <c r="BQX51" s="657"/>
      <c r="BQY51" s="657"/>
      <c r="BQZ51" s="657"/>
      <c r="BRA51" s="657"/>
      <c r="BRB51" s="657"/>
      <c r="BRC51" s="657"/>
      <c r="BRD51" s="657"/>
      <c r="BRE51" s="657"/>
      <c r="BRF51" s="657"/>
      <c r="BRG51" s="657"/>
      <c r="BRH51" s="657"/>
      <c r="BRI51" s="657"/>
      <c r="BRJ51" s="657"/>
      <c r="BRK51" s="657"/>
      <c r="BRL51" s="657"/>
      <c r="BRM51" s="657"/>
      <c r="BRN51" s="657"/>
      <c r="BRO51" s="657"/>
      <c r="BRP51" s="657"/>
      <c r="BRQ51" s="657"/>
      <c r="BRR51" s="657"/>
      <c r="BRS51" s="657"/>
      <c r="BRT51" s="657"/>
      <c r="BRU51" s="657"/>
      <c r="BRV51" s="657"/>
      <c r="BRW51" s="657"/>
      <c r="BRX51" s="657"/>
      <c r="BRY51" s="657"/>
      <c r="BRZ51" s="657"/>
      <c r="BSA51" s="657"/>
      <c r="BSB51" s="657"/>
      <c r="BSC51" s="657"/>
      <c r="BSD51" s="657"/>
      <c r="BSE51" s="657"/>
      <c r="BSF51" s="657"/>
      <c r="BSG51" s="657"/>
      <c r="BSH51" s="657"/>
      <c r="BSI51" s="657"/>
      <c r="BSJ51" s="657"/>
      <c r="BSK51" s="657"/>
      <c r="BSL51" s="657"/>
      <c r="BSM51" s="657"/>
      <c r="BSN51" s="657"/>
      <c r="BSO51" s="657"/>
      <c r="BSP51" s="657"/>
      <c r="BSQ51" s="657"/>
      <c r="BSR51" s="657"/>
      <c r="BSS51" s="657"/>
      <c r="BST51" s="657"/>
      <c r="BSU51" s="657"/>
      <c r="BSV51" s="657"/>
      <c r="BSW51" s="657"/>
      <c r="BSX51" s="657"/>
      <c r="BSY51" s="657"/>
      <c r="BSZ51" s="657"/>
      <c r="BTA51" s="657"/>
      <c r="BTB51" s="657"/>
      <c r="BTC51" s="657"/>
      <c r="BTD51" s="657"/>
      <c r="BTE51" s="657"/>
      <c r="BTF51" s="657"/>
      <c r="BTG51" s="657"/>
      <c r="BTH51" s="657"/>
      <c r="BTI51" s="657"/>
      <c r="BTJ51" s="657"/>
      <c r="BTK51" s="657"/>
      <c r="BTL51" s="657"/>
      <c r="BTM51" s="657"/>
      <c r="BTN51" s="657"/>
      <c r="BTO51" s="657"/>
      <c r="BTP51" s="657"/>
      <c r="BTQ51" s="657"/>
      <c r="BTR51" s="657"/>
      <c r="BTS51" s="657"/>
      <c r="BTT51" s="657"/>
      <c r="BTU51" s="657"/>
      <c r="BTV51" s="657"/>
      <c r="BTW51" s="657"/>
      <c r="BTX51" s="657"/>
      <c r="BTY51" s="657"/>
      <c r="BTZ51" s="657"/>
      <c r="BUA51" s="657"/>
      <c r="BUB51" s="657"/>
      <c r="BUC51" s="657"/>
      <c r="BUD51" s="657"/>
      <c r="BUE51" s="657"/>
      <c r="BUF51" s="657"/>
      <c r="BUG51" s="657"/>
      <c r="BUH51" s="657"/>
      <c r="BUI51" s="657"/>
      <c r="BUJ51" s="657"/>
      <c r="BUK51" s="657"/>
      <c r="BUL51" s="657"/>
      <c r="BUM51" s="657"/>
      <c r="BUN51" s="657"/>
      <c r="BUO51" s="657"/>
      <c r="BUP51" s="657"/>
      <c r="BUQ51" s="657"/>
      <c r="BUR51" s="657"/>
      <c r="BUS51" s="657"/>
      <c r="BUT51" s="657"/>
      <c r="BUU51" s="657"/>
      <c r="BUV51" s="657"/>
      <c r="BUW51" s="657"/>
      <c r="BUX51" s="657"/>
      <c r="BUY51" s="657"/>
      <c r="BUZ51" s="657"/>
      <c r="BVA51" s="657"/>
      <c r="BVB51" s="657"/>
      <c r="BVC51" s="657"/>
      <c r="BVD51" s="657"/>
      <c r="BVE51" s="657"/>
      <c r="BVF51" s="657"/>
      <c r="BVG51" s="657"/>
      <c r="BVH51" s="657"/>
      <c r="BVI51" s="657"/>
      <c r="BVJ51" s="657"/>
      <c r="BVK51" s="657"/>
      <c r="BVL51" s="657"/>
      <c r="BVM51" s="657"/>
      <c r="BVN51" s="657"/>
      <c r="BVO51" s="657"/>
      <c r="BVP51" s="657"/>
      <c r="BVQ51" s="657"/>
      <c r="BVR51" s="657"/>
      <c r="BVS51" s="657"/>
      <c r="BVT51" s="657"/>
      <c r="BVU51" s="657"/>
      <c r="BVV51" s="657"/>
      <c r="BVW51" s="657"/>
      <c r="BVX51" s="657"/>
      <c r="BVY51" s="657"/>
      <c r="BVZ51" s="657"/>
      <c r="BWA51" s="657"/>
      <c r="BWB51" s="657"/>
      <c r="BWC51" s="657"/>
      <c r="BWD51" s="657"/>
      <c r="BWE51" s="657"/>
      <c r="BWF51" s="657"/>
      <c r="BWG51" s="657"/>
      <c r="BWH51" s="657"/>
      <c r="BWI51" s="657"/>
      <c r="BWJ51" s="657"/>
      <c r="BWK51" s="657"/>
      <c r="BWL51" s="657"/>
      <c r="BWM51" s="657"/>
      <c r="BWN51" s="657"/>
      <c r="BWO51" s="657"/>
      <c r="BWP51" s="657"/>
      <c r="BWQ51" s="657"/>
      <c r="BWR51" s="657"/>
      <c r="BWS51" s="657"/>
      <c r="BWT51" s="657"/>
      <c r="BWU51" s="657"/>
      <c r="BWV51" s="657"/>
      <c r="BWW51" s="657"/>
      <c r="BWX51" s="657"/>
      <c r="BWY51" s="657"/>
      <c r="BWZ51" s="657"/>
      <c r="BXA51" s="657"/>
      <c r="BXB51" s="657"/>
      <c r="BXC51" s="657"/>
      <c r="BXD51" s="657"/>
      <c r="BXE51" s="657"/>
      <c r="BXF51" s="657"/>
      <c r="BXG51" s="657"/>
      <c r="BXH51" s="657"/>
      <c r="BXI51" s="657"/>
      <c r="BXJ51" s="657"/>
      <c r="BXK51" s="657"/>
      <c r="BXL51" s="657"/>
      <c r="BXM51" s="657"/>
      <c r="BXN51" s="657"/>
      <c r="BXO51" s="657"/>
      <c r="BXP51" s="657"/>
      <c r="BXQ51" s="657"/>
      <c r="BXR51" s="657"/>
      <c r="BXS51" s="657"/>
      <c r="BXT51" s="657"/>
      <c r="BXU51" s="657"/>
      <c r="BXV51" s="657"/>
      <c r="BXW51" s="657"/>
      <c r="BXX51" s="657"/>
      <c r="BXY51" s="657"/>
      <c r="BXZ51" s="657"/>
      <c r="BYA51" s="657"/>
      <c r="BYB51" s="657"/>
      <c r="BYC51" s="657"/>
      <c r="BYD51" s="657"/>
      <c r="BYE51" s="657"/>
      <c r="BYF51" s="657"/>
      <c r="BYG51" s="657"/>
      <c r="BYH51" s="657"/>
      <c r="BYI51" s="657"/>
      <c r="BYJ51" s="657"/>
      <c r="BYK51" s="657"/>
      <c r="BYL51" s="657"/>
      <c r="BYM51" s="657"/>
      <c r="BYN51" s="657"/>
      <c r="BYO51" s="657"/>
      <c r="BYP51" s="657"/>
      <c r="BYQ51" s="657"/>
      <c r="BYR51" s="657"/>
      <c r="BYS51" s="657"/>
      <c r="BYT51" s="657"/>
      <c r="BYU51" s="657"/>
      <c r="BYV51" s="657"/>
      <c r="BYW51" s="657"/>
      <c r="BYX51" s="657"/>
      <c r="BYY51" s="657"/>
      <c r="BYZ51" s="657"/>
      <c r="BZA51" s="657"/>
      <c r="BZB51" s="657"/>
      <c r="BZC51" s="657"/>
      <c r="BZD51" s="657"/>
      <c r="BZE51" s="657"/>
      <c r="BZF51" s="657"/>
      <c r="BZG51" s="657"/>
      <c r="BZH51" s="657"/>
      <c r="BZI51" s="657"/>
      <c r="BZJ51" s="657"/>
      <c r="BZK51" s="657"/>
      <c r="BZL51" s="657"/>
      <c r="BZM51" s="657"/>
      <c r="BZN51" s="657"/>
      <c r="BZO51" s="657"/>
      <c r="BZP51" s="657"/>
      <c r="BZQ51" s="657"/>
      <c r="BZR51" s="657"/>
      <c r="BZS51" s="657"/>
      <c r="BZT51" s="657"/>
      <c r="BZU51" s="657"/>
      <c r="BZV51" s="657"/>
      <c r="BZW51" s="657"/>
      <c r="BZX51" s="657"/>
      <c r="BZY51" s="657"/>
      <c r="BZZ51" s="657"/>
      <c r="CAA51" s="657"/>
      <c r="CAB51" s="657"/>
      <c r="CAC51" s="657"/>
      <c r="CAD51" s="657"/>
      <c r="CAE51" s="657"/>
      <c r="CAF51" s="657"/>
      <c r="CAG51" s="657"/>
      <c r="CAH51" s="657"/>
      <c r="CAI51" s="657"/>
      <c r="CAJ51" s="657"/>
      <c r="CAK51" s="657"/>
      <c r="CAL51" s="657"/>
      <c r="CAM51" s="657"/>
      <c r="CAN51" s="657"/>
      <c r="CAO51" s="657"/>
      <c r="CAP51" s="657"/>
      <c r="CAQ51" s="657"/>
      <c r="CAR51" s="657"/>
      <c r="CAS51" s="657"/>
      <c r="CAT51" s="657"/>
      <c r="CAU51" s="657"/>
      <c r="CAV51" s="657"/>
      <c r="CAW51" s="657"/>
      <c r="CAX51" s="657"/>
      <c r="CAY51" s="657"/>
      <c r="CAZ51" s="657"/>
      <c r="CBA51" s="657"/>
      <c r="CBB51" s="657"/>
      <c r="CBC51" s="657"/>
      <c r="CBD51" s="657"/>
      <c r="CBE51" s="657"/>
      <c r="CBF51" s="657"/>
      <c r="CBG51" s="657"/>
      <c r="CBH51" s="657"/>
      <c r="CBI51" s="657"/>
      <c r="CBJ51" s="657"/>
      <c r="CBK51" s="657"/>
      <c r="CBL51" s="657"/>
      <c r="CBM51" s="657"/>
      <c r="CBN51" s="657"/>
      <c r="CBO51" s="657"/>
      <c r="CBP51" s="657"/>
      <c r="CBQ51" s="657"/>
      <c r="CBR51" s="657"/>
      <c r="CBS51" s="657"/>
      <c r="CBT51" s="657"/>
      <c r="CBU51" s="657"/>
      <c r="CBV51" s="657"/>
      <c r="CBW51" s="657"/>
      <c r="CBX51" s="657"/>
      <c r="CBY51" s="657"/>
      <c r="CBZ51" s="657"/>
      <c r="CCA51" s="657"/>
      <c r="CCB51" s="657"/>
      <c r="CCC51" s="657"/>
      <c r="CCD51" s="657"/>
      <c r="CCE51" s="657"/>
      <c r="CCF51" s="657"/>
      <c r="CCG51" s="657"/>
      <c r="CCH51" s="657"/>
      <c r="CCI51" s="657"/>
      <c r="CCJ51" s="657"/>
      <c r="CCK51" s="657"/>
      <c r="CCL51" s="657"/>
      <c r="CCM51" s="657"/>
      <c r="CCN51" s="657"/>
      <c r="CCO51" s="657"/>
      <c r="CCP51" s="657"/>
      <c r="CCQ51" s="657"/>
      <c r="CCR51" s="657"/>
      <c r="CCS51" s="657"/>
      <c r="CCT51" s="657"/>
      <c r="CCU51" s="657"/>
      <c r="CCV51" s="657"/>
      <c r="CCW51" s="657"/>
      <c r="CCX51" s="657"/>
      <c r="CCY51" s="657"/>
      <c r="CCZ51" s="657"/>
      <c r="CDA51" s="657"/>
      <c r="CDB51" s="657"/>
      <c r="CDC51" s="657"/>
      <c r="CDD51" s="657"/>
      <c r="CDE51" s="657"/>
      <c r="CDF51" s="657"/>
      <c r="CDG51" s="657"/>
      <c r="CDH51" s="657"/>
      <c r="CDI51" s="657"/>
      <c r="CDJ51" s="657"/>
      <c r="CDK51" s="657"/>
      <c r="CDL51" s="657"/>
      <c r="CDM51" s="657"/>
      <c r="CDN51" s="657"/>
      <c r="CDO51" s="657"/>
      <c r="CDP51" s="657"/>
      <c r="CDQ51" s="657"/>
      <c r="CDR51" s="657"/>
      <c r="CDS51" s="657"/>
      <c r="CDT51" s="657"/>
      <c r="CDU51" s="657"/>
      <c r="CDV51" s="657"/>
      <c r="CDW51" s="657"/>
      <c r="CDX51" s="657"/>
      <c r="CDY51" s="657"/>
      <c r="CDZ51" s="657"/>
      <c r="CEA51" s="657"/>
      <c r="CEB51" s="657"/>
      <c r="CEC51" s="657"/>
      <c r="CED51" s="657"/>
      <c r="CEE51" s="657"/>
      <c r="CEF51" s="657"/>
      <c r="CEG51" s="657"/>
      <c r="CEH51" s="657"/>
      <c r="CEI51" s="657"/>
      <c r="CEJ51" s="657"/>
      <c r="CEK51" s="657"/>
      <c r="CEL51" s="657"/>
      <c r="CEM51" s="657"/>
      <c r="CEN51" s="657"/>
      <c r="CEO51" s="657"/>
      <c r="CEP51" s="657"/>
      <c r="CEQ51" s="657"/>
      <c r="CER51" s="657"/>
      <c r="CES51" s="657"/>
      <c r="CET51" s="657"/>
      <c r="CEU51" s="657"/>
      <c r="CEV51" s="657"/>
      <c r="CEW51" s="657"/>
      <c r="CEX51" s="657"/>
      <c r="CEY51" s="657"/>
      <c r="CEZ51" s="657"/>
      <c r="CFA51" s="657"/>
      <c r="CFB51" s="657"/>
      <c r="CFC51" s="657"/>
      <c r="CFD51" s="657"/>
      <c r="CFE51" s="657"/>
      <c r="CFF51" s="657"/>
      <c r="CFG51" s="657"/>
      <c r="CFH51" s="657"/>
      <c r="CFI51" s="657"/>
      <c r="CFJ51" s="657"/>
      <c r="CFK51" s="657"/>
      <c r="CFL51" s="657"/>
      <c r="CFM51" s="657"/>
      <c r="CFN51" s="657"/>
      <c r="CFO51" s="657"/>
      <c r="CFP51" s="657"/>
      <c r="CFQ51" s="657"/>
      <c r="CFR51" s="657"/>
      <c r="CFS51" s="657"/>
      <c r="CFT51" s="657"/>
      <c r="CFU51" s="657"/>
      <c r="CFV51" s="657"/>
      <c r="CFW51" s="657"/>
      <c r="CFX51" s="657"/>
      <c r="CFY51" s="657"/>
      <c r="CFZ51" s="657"/>
      <c r="CGA51" s="657"/>
      <c r="CGB51" s="657"/>
      <c r="CGC51" s="657"/>
      <c r="CGD51" s="657"/>
      <c r="CGE51" s="657"/>
      <c r="CGF51" s="657"/>
      <c r="CGG51" s="657"/>
      <c r="CGH51" s="657"/>
      <c r="CGI51" s="657"/>
      <c r="CGJ51" s="657"/>
      <c r="CGK51" s="657"/>
      <c r="CGL51" s="657"/>
      <c r="CGM51" s="657"/>
      <c r="CGN51" s="657"/>
      <c r="CGO51" s="657"/>
      <c r="CGP51" s="657"/>
      <c r="CGQ51" s="657"/>
      <c r="CGR51" s="657"/>
      <c r="CGS51" s="657"/>
      <c r="CGT51" s="657"/>
      <c r="CGU51" s="657"/>
      <c r="CGV51" s="657"/>
      <c r="CGW51" s="657"/>
      <c r="CGX51" s="657"/>
      <c r="CGY51" s="657"/>
      <c r="CGZ51" s="657"/>
      <c r="CHA51" s="657"/>
      <c r="CHB51" s="657"/>
      <c r="CHC51" s="657"/>
      <c r="CHD51" s="657"/>
      <c r="CHE51" s="657"/>
      <c r="CHF51" s="657"/>
      <c r="CHG51" s="657"/>
      <c r="CHH51" s="657"/>
      <c r="CHI51" s="657"/>
      <c r="CHJ51" s="657"/>
      <c r="CHK51" s="657"/>
      <c r="CHL51" s="657"/>
      <c r="CHM51" s="657"/>
      <c r="CHN51" s="657"/>
      <c r="CHO51" s="657"/>
      <c r="CHP51" s="657"/>
      <c r="CHQ51" s="657"/>
      <c r="CHR51" s="657"/>
      <c r="CHS51" s="657"/>
      <c r="CHT51" s="657"/>
      <c r="CHU51" s="657"/>
      <c r="CHV51" s="657"/>
      <c r="CHW51" s="657"/>
      <c r="CHX51" s="657"/>
      <c r="CHY51" s="657"/>
      <c r="CHZ51" s="657"/>
      <c r="CIA51" s="657"/>
      <c r="CIB51" s="657"/>
      <c r="CIC51" s="657"/>
      <c r="CID51" s="657"/>
      <c r="CIE51" s="657"/>
      <c r="CIF51" s="657"/>
      <c r="CIG51" s="657"/>
      <c r="CIH51" s="657"/>
      <c r="CII51" s="657"/>
      <c r="CIJ51" s="657"/>
      <c r="CIK51" s="657"/>
      <c r="CIL51" s="657"/>
      <c r="CIM51" s="657"/>
      <c r="CIN51" s="657"/>
      <c r="CIO51" s="657"/>
      <c r="CIP51" s="657"/>
      <c r="CIQ51" s="657"/>
      <c r="CIR51" s="657"/>
      <c r="CIS51" s="657"/>
      <c r="CIT51" s="657"/>
      <c r="CIU51" s="657"/>
      <c r="CIV51" s="657"/>
      <c r="CIW51" s="657"/>
      <c r="CIX51" s="657"/>
      <c r="CIY51" s="657"/>
      <c r="CIZ51" s="657"/>
      <c r="CJA51" s="657"/>
      <c r="CJB51" s="657"/>
      <c r="CJC51" s="657"/>
      <c r="CJD51" s="657"/>
      <c r="CJE51" s="657"/>
      <c r="CJF51" s="657"/>
      <c r="CJG51" s="657"/>
      <c r="CJH51" s="657"/>
      <c r="CJI51" s="657"/>
      <c r="CJJ51" s="657"/>
      <c r="CJK51" s="657"/>
      <c r="CJL51" s="657"/>
      <c r="CJM51" s="657"/>
      <c r="CJN51" s="657"/>
      <c r="CJO51" s="657"/>
      <c r="CJP51" s="657"/>
      <c r="CJQ51" s="657"/>
      <c r="CJR51" s="657"/>
      <c r="CJS51" s="657"/>
      <c r="CJT51" s="657"/>
      <c r="CJU51" s="657"/>
      <c r="CJV51" s="657"/>
      <c r="CJW51" s="657"/>
      <c r="CJX51" s="657"/>
      <c r="CJY51" s="657"/>
      <c r="CJZ51" s="657"/>
      <c r="CKA51" s="657"/>
      <c r="CKB51" s="657"/>
      <c r="CKC51" s="657"/>
      <c r="CKD51" s="657"/>
      <c r="CKE51" s="657"/>
      <c r="CKF51" s="657"/>
      <c r="CKG51" s="657"/>
      <c r="CKH51" s="657"/>
      <c r="CKI51" s="657"/>
      <c r="CKJ51" s="657"/>
      <c r="CKK51" s="657"/>
      <c r="CKL51" s="657"/>
      <c r="CKM51" s="657"/>
      <c r="CKN51" s="657"/>
      <c r="CKO51" s="657"/>
      <c r="CKP51" s="657"/>
      <c r="CKQ51" s="657"/>
      <c r="CKR51" s="657"/>
      <c r="CKS51" s="657"/>
      <c r="CKT51" s="657"/>
      <c r="CKU51" s="657"/>
      <c r="CKV51" s="657"/>
      <c r="CKW51" s="657"/>
      <c r="CKX51" s="657"/>
      <c r="CKY51" s="657"/>
      <c r="CKZ51" s="657"/>
      <c r="CLA51" s="657"/>
      <c r="CLB51" s="657"/>
      <c r="CLC51" s="657"/>
      <c r="CLD51" s="657"/>
      <c r="CLE51" s="657"/>
      <c r="CLF51" s="657"/>
      <c r="CLG51" s="657"/>
      <c r="CLH51" s="657"/>
      <c r="CLI51" s="657"/>
      <c r="CLJ51" s="657"/>
      <c r="CLK51" s="657"/>
      <c r="CLL51" s="657"/>
      <c r="CLM51" s="657"/>
      <c r="CLN51" s="657"/>
      <c r="CLO51" s="657"/>
      <c r="CLP51" s="657"/>
      <c r="CLQ51" s="657"/>
      <c r="CLR51" s="657"/>
      <c r="CLS51" s="657"/>
      <c r="CLT51" s="657"/>
      <c r="CLU51" s="657"/>
      <c r="CLV51" s="657"/>
      <c r="CLW51" s="657"/>
      <c r="CLX51" s="657"/>
      <c r="CLY51" s="657"/>
      <c r="CLZ51" s="657"/>
      <c r="CMA51" s="657"/>
      <c r="CMB51" s="657"/>
      <c r="CMC51" s="657"/>
      <c r="CMD51" s="657"/>
      <c r="CME51" s="657"/>
      <c r="CMF51" s="657"/>
      <c r="CMG51" s="657"/>
      <c r="CMH51" s="657"/>
      <c r="CMI51" s="657"/>
      <c r="CMJ51" s="657"/>
      <c r="CMK51" s="657"/>
      <c r="CML51" s="657"/>
      <c r="CMM51" s="657"/>
      <c r="CMN51" s="657"/>
      <c r="CMO51" s="657"/>
      <c r="CMP51" s="657"/>
      <c r="CMQ51" s="657"/>
      <c r="CMR51" s="657"/>
      <c r="CMS51" s="657"/>
      <c r="CMT51" s="657"/>
      <c r="CMU51" s="657"/>
      <c r="CMV51" s="657"/>
      <c r="CMW51" s="657"/>
      <c r="CMX51" s="657"/>
      <c r="CMY51" s="657"/>
      <c r="CMZ51" s="657"/>
      <c r="CNA51" s="657"/>
      <c r="CNB51" s="657"/>
      <c r="CNC51" s="657"/>
      <c r="CND51" s="657"/>
      <c r="CNE51" s="657"/>
      <c r="CNF51" s="657"/>
      <c r="CNG51" s="657"/>
      <c r="CNH51" s="657"/>
      <c r="CNI51" s="657"/>
      <c r="CNJ51" s="657"/>
      <c r="CNK51" s="657"/>
      <c r="CNL51" s="657"/>
      <c r="CNM51" s="657"/>
      <c r="CNN51" s="657"/>
      <c r="CNO51" s="657"/>
      <c r="CNP51" s="657"/>
      <c r="CNQ51" s="657"/>
      <c r="CNR51" s="657"/>
      <c r="CNS51" s="657"/>
      <c r="CNT51" s="657"/>
      <c r="CNU51" s="657"/>
      <c r="CNV51" s="657"/>
      <c r="CNW51" s="657"/>
      <c r="CNX51" s="657"/>
      <c r="CNY51" s="657"/>
      <c r="CNZ51" s="657"/>
      <c r="COA51" s="657"/>
      <c r="COB51" s="657"/>
      <c r="COC51" s="657"/>
      <c r="COD51" s="657"/>
      <c r="COE51" s="657"/>
      <c r="COF51" s="657"/>
      <c r="COG51" s="657"/>
      <c r="COH51" s="657"/>
      <c r="COI51" s="657"/>
      <c r="COJ51" s="657"/>
      <c r="COK51" s="657"/>
      <c r="COL51" s="657"/>
      <c r="COM51" s="657"/>
      <c r="CON51" s="657"/>
      <c r="COO51" s="657"/>
      <c r="COP51" s="657"/>
      <c r="COQ51" s="657"/>
      <c r="COR51" s="657"/>
      <c r="COS51" s="657"/>
      <c r="COT51" s="657"/>
      <c r="COU51" s="657"/>
      <c r="COV51" s="657"/>
      <c r="COW51" s="657"/>
      <c r="COX51" s="657"/>
      <c r="COY51" s="657"/>
      <c r="COZ51" s="657"/>
      <c r="CPA51" s="657"/>
      <c r="CPB51" s="657"/>
      <c r="CPC51" s="657"/>
      <c r="CPD51" s="657"/>
      <c r="CPE51" s="657"/>
      <c r="CPF51" s="657"/>
      <c r="CPG51" s="657"/>
      <c r="CPH51" s="657"/>
      <c r="CPI51" s="657"/>
      <c r="CPJ51" s="657"/>
      <c r="CPK51" s="657"/>
      <c r="CPL51" s="657"/>
      <c r="CPM51" s="657"/>
      <c r="CPN51" s="657"/>
      <c r="CPO51" s="657"/>
      <c r="CPP51" s="657"/>
      <c r="CPQ51" s="657"/>
      <c r="CPR51" s="657"/>
      <c r="CPS51" s="657"/>
      <c r="CPT51" s="657"/>
      <c r="CPU51" s="657"/>
      <c r="CPV51" s="657"/>
      <c r="CPW51" s="657"/>
      <c r="CPX51" s="657"/>
      <c r="CPY51" s="657"/>
      <c r="CPZ51" s="657"/>
      <c r="CQA51" s="657"/>
      <c r="CQB51" s="657"/>
      <c r="CQC51" s="657"/>
      <c r="CQD51" s="657"/>
      <c r="CQE51" s="657"/>
      <c r="CQF51" s="657"/>
      <c r="CQG51" s="657"/>
      <c r="CQH51" s="657"/>
      <c r="CQI51" s="657"/>
      <c r="CQJ51" s="657"/>
      <c r="CQK51" s="657"/>
      <c r="CQL51" s="657"/>
      <c r="CQM51" s="657"/>
      <c r="CQN51" s="657"/>
      <c r="CQO51" s="657"/>
      <c r="CQP51" s="657"/>
      <c r="CQQ51" s="657"/>
      <c r="CQR51" s="657"/>
      <c r="CQS51" s="657"/>
      <c r="CQT51" s="657"/>
      <c r="CQU51" s="657"/>
      <c r="CQV51" s="657"/>
      <c r="CQW51" s="657"/>
      <c r="CQX51" s="657"/>
      <c r="CQY51" s="657"/>
      <c r="CQZ51" s="657"/>
      <c r="CRA51" s="657"/>
      <c r="CRB51" s="657"/>
      <c r="CRC51" s="657"/>
      <c r="CRD51" s="657"/>
      <c r="CRE51" s="657"/>
      <c r="CRF51" s="657"/>
      <c r="CRG51" s="657"/>
      <c r="CRH51" s="657"/>
      <c r="CRI51" s="657"/>
      <c r="CRJ51" s="657"/>
      <c r="CRK51" s="657"/>
      <c r="CRL51" s="657"/>
      <c r="CRM51" s="657"/>
      <c r="CRN51" s="657"/>
      <c r="CRO51" s="657"/>
      <c r="CRP51" s="657"/>
      <c r="CRQ51" s="657"/>
      <c r="CRR51" s="657"/>
      <c r="CRS51" s="657"/>
      <c r="CRT51" s="657"/>
      <c r="CRU51" s="657"/>
      <c r="CRV51" s="657"/>
      <c r="CRW51" s="657"/>
      <c r="CRX51" s="657"/>
      <c r="CRY51" s="657"/>
      <c r="CRZ51" s="657"/>
      <c r="CSA51" s="657"/>
      <c r="CSB51" s="657"/>
      <c r="CSC51" s="657"/>
      <c r="CSD51" s="657"/>
      <c r="CSE51" s="657"/>
      <c r="CSF51" s="657"/>
      <c r="CSG51" s="657"/>
      <c r="CSH51" s="657"/>
      <c r="CSI51" s="657"/>
      <c r="CSJ51" s="657"/>
      <c r="CSK51" s="657"/>
      <c r="CSL51" s="657"/>
      <c r="CSM51" s="657"/>
      <c r="CSN51" s="657"/>
      <c r="CSO51" s="657"/>
      <c r="CSP51" s="657"/>
      <c r="CSQ51" s="657"/>
      <c r="CSR51" s="657"/>
      <c r="CSS51" s="657"/>
      <c r="CST51" s="657"/>
      <c r="CSU51" s="657"/>
      <c r="CSV51" s="657"/>
      <c r="CSW51" s="657"/>
      <c r="CSX51" s="657"/>
      <c r="CSY51" s="657"/>
      <c r="CSZ51" s="657"/>
      <c r="CTA51" s="657"/>
      <c r="CTB51" s="657"/>
      <c r="CTC51" s="657"/>
      <c r="CTD51" s="657"/>
      <c r="CTE51" s="657"/>
      <c r="CTF51" s="657"/>
      <c r="CTG51" s="657"/>
      <c r="CTH51" s="657"/>
      <c r="CTI51" s="657"/>
      <c r="CTJ51" s="657"/>
      <c r="CTK51" s="657"/>
      <c r="CTL51" s="657"/>
      <c r="CTM51" s="657"/>
      <c r="CTN51" s="657"/>
      <c r="CTO51" s="657"/>
      <c r="CTP51" s="657"/>
      <c r="CTQ51" s="657"/>
      <c r="CTR51" s="657"/>
      <c r="CTS51" s="657"/>
      <c r="CTT51" s="657"/>
      <c r="CTU51" s="657"/>
      <c r="CTV51" s="657"/>
      <c r="CTW51" s="657"/>
      <c r="CTX51" s="657"/>
      <c r="CTY51" s="657"/>
      <c r="CTZ51" s="657"/>
      <c r="CUA51" s="657"/>
      <c r="CUB51" s="657"/>
      <c r="CUC51" s="657"/>
      <c r="CUD51" s="657"/>
      <c r="CUE51" s="657"/>
      <c r="CUF51" s="657"/>
      <c r="CUG51" s="657"/>
      <c r="CUH51" s="657"/>
      <c r="CUI51" s="657"/>
      <c r="CUJ51" s="657"/>
      <c r="CUK51" s="657"/>
      <c r="CUL51" s="657"/>
      <c r="CUM51" s="657"/>
      <c r="CUN51" s="657"/>
      <c r="CUO51" s="657"/>
      <c r="CUP51" s="657"/>
      <c r="CUQ51" s="657"/>
      <c r="CUR51" s="657"/>
      <c r="CUS51" s="657"/>
      <c r="CUT51" s="657"/>
      <c r="CUU51" s="657"/>
      <c r="CUV51" s="657"/>
      <c r="CUW51" s="657"/>
      <c r="CUX51" s="657"/>
      <c r="CUY51" s="657"/>
      <c r="CUZ51" s="657"/>
      <c r="CVA51" s="657"/>
      <c r="CVB51" s="657"/>
      <c r="CVC51" s="657"/>
      <c r="CVD51" s="657"/>
      <c r="CVE51" s="657"/>
      <c r="CVF51" s="657"/>
      <c r="CVG51" s="657"/>
      <c r="CVH51" s="657"/>
      <c r="CVI51" s="657"/>
      <c r="CVJ51" s="657"/>
      <c r="CVK51" s="657"/>
      <c r="CVL51" s="657"/>
      <c r="CVM51" s="657"/>
      <c r="CVN51" s="657"/>
      <c r="CVO51" s="657"/>
      <c r="CVP51" s="657"/>
      <c r="CVQ51" s="657"/>
      <c r="CVR51" s="657"/>
      <c r="CVS51" s="657"/>
      <c r="CVT51" s="657"/>
      <c r="CVU51" s="657"/>
      <c r="CVV51" s="657"/>
      <c r="CVW51" s="657"/>
      <c r="CVX51" s="657"/>
      <c r="CVY51" s="657"/>
      <c r="CVZ51" s="657"/>
      <c r="CWA51" s="657"/>
      <c r="CWB51" s="657"/>
      <c r="CWC51" s="657"/>
      <c r="CWD51" s="657"/>
      <c r="CWE51" s="657"/>
      <c r="CWF51" s="657"/>
      <c r="CWG51" s="657"/>
      <c r="CWH51" s="657"/>
      <c r="CWI51" s="657"/>
      <c r="CWJ51" s="657"/>
      <c r="CWK51" s="657"/>
      <c r="CWL51" s="657"/>
      <c r="CWM51" s="657"/>
      <c r="CWN51" s="657"/>
      <c r="CWO51" s="657"/>
      <c r="CWP51" s="657"/>
      <c r="CWQ51" s="657"/>
      <c r="CWR51" s="657"/>
      <c r="CWS51" s="657"/>
      <c r="CWT51" s="657"/>
      <c r="CWU51" s="657"/>
      <c r="CWV51" s="657"/>
      <c r="CWW51" s="657"/>
      <c r="CWX51" s="657"/>
      <c r="CWY51" s="657"/>
      <c r="CWZ51" s="657"/>
      <c r="CXA51" s="657"/>
      <c r="CXB51" s="657"/>
      <c r="CXC51" s="657"/>
      <c r="CXD51" s="657"/>
      <c r="CXE51" s="657"/>
      <c r="CXF51" s="657"/>
      <c r="CXG51" s="657"/>
      <c r="CXH51" s="657"/>
      <c r="CXI51" s="657"/>
      <c r="CXJ51" s="657"/>
      <c r="CXK51" s="657"/>
      <c r="CXL51" s="657"/>
      <c r="CXM51" s="657"/>
      <c r="CXN51" s="657"/>
      <c r="CXO51" s="657"/>
      <c r="CXP51" s="657"/>
      <c r="CXQ51" s="657"/>
      <c r="CXR51" s="657"/>
      <c r="CXS51" s="657"/>
      <c r="CXT51" s="657"/>
      <c r="CXU51" s="657"/>
      <c r="CXV51" s="657"/>
      <c r="CXW51" s="657"/>
      <c r="CXX51" s="657"/>
      <c r="CXY51" s="657"/>
      <c r="CXZ51" s="657"/>
      <c r="CYA51" s="657"/>
      <c r="CYB51" s="657"/>
      <c r="CYC51" s="657"/>
      <c r="CYD51" s="657"/>
      <c r="CYE51" s="657"/>
      <c r="CYF51" s="657"/>
      <c r="CYG51" s="657"/>
      <c r="CYH51" s="657"/>
      <c r="CYI51" s="657"/>
      <c r="CYJ51" s="657"/>
      <c r="CYK51" s="657"/>
      <c r="CYL51" s="657"/>
      <c r="CYM51" s="657"/>
      <c r="CYN51" s="657"/>
      <c r="CYO51" s="657"/>
      <c r="CYP51" s="657"/>
      <c r="CYQ51" s="657"/>
      <c r="CYR51" s="657"/>
      <c r="CYS51" s="657"/>
      <c r="CYT51" s="657"/>
      <c r="CYU51" s="657"/>
      <c r="CYV51" s="657"/>
      <c r="CYW51" s="657"/>
      <c r="CYX51" s="657"/>
      <c r="CYY51" s="657"/>
      <c r="CYZ51" s="657"/>
      <c r="CZA51" s="657"/>
      <c r="CZB51" s="657"/>
      <c r="CZC51" s="657"/>
      <c r="CZD51" s="657"/>
      <c r="CZE51" s="657"/>
      <c r="CZF51" s="657"/>
      <c r="CZG51" s="657"/>
      <c r="CZH51" s="657"/>
      <c r="CZI51" s="657"/>
      <c r="CZJ51" s="657"/>
      <c r="CZK51" s="657"/>
      <c r="CZL51" s="657"/>
      <c r="CZM51" s="657"/>
      <c r="CZN51" s="657"/>
      <c r="CZO51" s="657"/>
      <c r="CZP51" s="657"/>
      <c r="CZQ51" s="657"/>
      <c r="CZR51" s="657"/>
      <c r="CZS51" s="657"/>
      <c r="CZT51" s="657"/>
      <c r="CZU51" s="657"/>
      <c r="CZV51" s="657"/>
      <c r="CZW51" s="657"/>
      <c r="CZX51" s="657"/>
      <c r="CZY51" s="657"/>
      <c r="CZZ51" s="657"/>
      <c r="DAA51" s="657"/>
      <c r="DAB51" s="657"/>
      <c r="DAC51" s="657"/>
      <c r="DAD51" s="657"/>
      <c r="DAE51" s="657"/>
      <c r="DAF51" s="657"/>
      <c r="DAG51" s="657"/>
      <c r="DAH51" s="657"/>
      <c r="DAI51" s="657"/>
      <c r="DAJ51" s="657"/>
      <c r="DAK51" s="657"/>
      <c r="DAL51" s="657"/>
      <c r="DAM51" s="657"/>
      <c r="DAN51" s="657"/>
      <c r="DAO51" s="657"/>
      <c r="DAP51" s="657"/>
      <c r="DAQ51" s="657"/>
      <c r="DAR51" s="657"/>
      <c r="DAS51" s="657"/>
      <c r="DAT51" s="657"/>
      <c r="DAU51" s="657"/>
      <c r="DAV51" s="657"/>
      <c r="DAW51" s="657"/>
      <c r="DAX51" s="657"/>
      <c r="DAY51" s="657"/>
      <c r="DAZ51" s="657"/>
      <c r="DBA51" s="657"/>
      <c r="DBB51" s="657"/>
      <c r="DBC51" s="657"/>
      <c r="DBD51" s="657"/>
      <c r="DBE51" s="657"/>
      <c r="DBF51" s="657"/>
      <c r="DBG51" s="657"/>
      <c r="DBH51" s="657"/>
      <c r="DBI51" s="657"/>
      <c r="DBJ51" s="657"/>
      <c r="DBK51" s="657"/>
      <c r="DBL51" s="657"/>
      <c r="DBM51" s="657"/>
      <c r="DBN51" s="657"/>
      <c r="DBO51" s="657"/>
      <c r="DBP51" s="657"/>
      <c r="DBQ51" s="657"/>
      <c r="DBR51" s="657"/>
      <c r="DBS51" s="657"/>
      <c r="DBT51" s="657"/>
      <c r="DBU51" s="657"/>
      <c r="DBV51" s="657"/>
      <c r="DBW51" s="657"/>
      <c r="DBX51" s="657"/>
      <c r="DBY51" s="657"/>
      <c r="DBZ51" s="657"/>
      <c r="DCA51" s="657"/>
      <c r="DCB51" s="657"/>
      <c r="DCC51" s="657"/>
      <c r="DCD51" s="657"/>
      <c r="DCE51" s="657"/>
      <c r="DCF51" s="657"/>
      <c r="DCG51" s="657"/>
      <c r="DCH51" s="657"/>
      <c r="DCI51" s="657"/>
      <c r="DCJ51" s="657"/>
      <c r="DCK51" s="657"/>
      <c r="DCL51" s="657"/>
      <c r="DCM51" s="657"/>
      <c r="DCN51" s="657"/>
      <c r="DCO51" s="657"/>
      <c r="DCP51" s="657"/>
      <c r="DCQ51" s="657"/>
      <c r="DCR51" s="657"/>
      <c r="DCS51" s="657"/>
      <c r="DCT51" s="657"/>
      <c r="DCU51" s="657"/>
      <c r="DCV51" s="657"/>
      <c r="DCW51" s="657"/>
      <c r="DCX51" s="657"/>
      <c r="DCY51" s="657"/>
      <c r="DCZ51" s="657"/>
      <c r="DDA51" s="657"/>
      <c r="DDB51" s="657"/>
      <c r="DDC51" s="657"/>
      <c r="DDD51" s="657"/>
      <c r="DDE51" s="657"/>
      <c r="DDF51" s="657"/>
      <c r="DDG51" s="657"/>
      <c r="DDH51" s="657"/>
      <c r="DDI51" s="657"/>
      <c r="DDJ51" s="657"/>
      <c r="DDK51" s="657"/>
      <c r="DDL51" s="657"/>
      <c r="DDM51" s="657"/>
      <c r="DDN51" s="657"/>
      <c r="DDO51" s="657"/>
      <c r="DDP51" s="657"/>
      <c r="DDQ51" s="657"/>
      <c r="DDR51" s="657"/>
      <c r="DDS51" s="657"/>
      <c r="DDT51" s="657"/>
      <c r="DDU51" s="657"/>
      <c r="DDV51" s="657"/>
      <c r="DDW51" s="657"/>
      <c r="DDX51" s="657"/>
      <c r="DDY51" s="657"/>
      <c r="DDZ51" s="657"/>
      <c r="DEA51" s="657"/>
      <c r="DEB51" s="657"/>
      <c r="DEC51" s="657"/>
      <c r="DED51" s="657"/>
      <c r="DEE51" s="657"/>
      <c r="DEF51" s="657"/>
      <c r="DEG51" s="657"/>
      <c r="DEH51" s="657"/>
      <c r="DEI51" s="657"/>
      <c r="DEJ51" s="657"/>
      <c r="DEK51" s="657"/>
      <c r="DEL51" s="657"/>
      <c r="DEM51" s="657"/>
      <c r="DEN51" s="657"/>
      <c r="DEO51" s="657"/>
      <c r="DEP51" s="657"/>
      <c r="DEQ51" s="657"/>
      <c r="DER51" s="657"/>
      <c r="DES51" s="657"/>
      <c r="DET51" s="657"/>
      <c r="DEU51" s="657"/>
      <c r="DEV51" s="657"/>
      <c r="DEW51" s="657"/>
      <c r="DEX51" s="657"/>
      <c r="DEY51" s="657"/>
      <c r="DEZ51" s="657"/>
      <c r="DFA51" s="657"/>
      <c r="DFB51" s="657"/>
      <c r="DFC51" s="657"/>
      <c r="DFD51" s="657"/>
      <c r="DFE51" s="657"/>
      <c r="DFF51" s="657"/>
      <c r="DFG51" s="657"/>
      <c r="DFH51" s="657"/>
      <c r="DFI51" s="657"/>
      <c r="DFJ51" s="657"/>
      <c r="DFK51" s="657"/>
      <c r="DFL51" s="657"/>
      <c r="DFM51" s="657"/>
      <c r="DFN51" s="657"/>
      <c r="DFO51" s="657"/>
      <c r="DFP51" s="657"/>
      <c r="DFQ51" s="657"/>
      <c r="DFR51" s="657"/>
      <c r="DFS51" s="657"/>
      <c r="DFT51" s="657"/>
      <c r="DFU51" s="657"/>
      <c r="DFV51" s="657"/>
      <c r="DFW51" s="657"/>
      <c r="DFX51" s="657"/>
      <c r="DFY51" s="657"/>
      <c r="DFZ51" s="657"/>
      <c r="DGA51" s="657"/>
      <c r="DGB51" s="657"/>
      <c r="DGC51" s="657"/>
      <c r="DGD51" s="657"/>
      <c r="DGE51" s="657"/>
      <c r="DGF51" s="657"/>
      <c r="DGG51" s="657"/>
      <c r="DGH51" s="657"/>
      <c r="DGI51" s="657"/>
      <c r="DGJ51" s="657"/>
      <c r="DGK51" s="657"/>
      <c r="DGL51" s="657"/>
      <c r="DGM51" s="657"/>
      <c r="DGN51" s="657"/>
      <c r="DGO51" s="657"/>
      <c r="DGP51" s="657"/>
      <c r="DGQ51" s="657"/>
      <c r="DGR51" s="657"/>
      <c r="DGS51" s="657"/>
      <c r="DGT51" s="657"/>
      <c r="DGU51" s="657"/>
      <c r="DGV51" s="657"/>
      <c r="DGW51" s="657"/>
      <c r="DGX51" s="657"/>
      <c r="DGY51" s="657"/>
      <c r="DGZ51" s="657"/>
      <c r="DHA51" s="657"/>
      <c r="DHB51" s="657"/>
      <c r="DHC51" s="657"/>
      <c r="DHD51" s="657"/>
      <c r="DHE51" s="657"/>
      <c r="DHF51" s="657"/>
      <c r="DHG51" s="657"/>
      <c r="DHH51" s="657"/>
      <c r="DHI51" s="657"/>
      <c r="DHJ51" s="657"/>
      <c r="DHK51" s="657"/>
      <c r="DHL51" s="657"/>
      <c r="DHM51" s="657"/>
      <c r="DHN51" s="657"/>
      <c r="DHO51" s="657"/>
      <c r="DHP51" s="657"/>
      <c r="DHQ51" s="657"/>
      <c r="DHR51" s="657"/>
      <c r="DHS51" s="657"/>
      <c r="DHT51" s="657"/>
      <c r="DHU51" s="657"/>
      <c r="DHV51" s="657"/>
      <c r="DHW51" s="657"/>
      <c r="DHX51" s="657"/>
      <c r="DHY51" s="657"/>
      <c r="DHZ51" s="657"/>
      <c r="DIA51" s="657"/>
      <c r="DIB51" s="657"/>
      <c r="DIC51" s="657"/>
      <c r="DID51" s="657"/>
      <c r="DIE51" s="657"/>
      <c r="DIF51" s="657"/>
      <c r="DIG51" s="657"/>
      <c r="DIH51" s="657"/>
      <c r="DII51" s="657"/>
      <c r="DIJ51" s="657"/>
      <c r="DIK51" s="657"/>
      <c r="DIL51" s="657"/>
      <c r="DIM51" s="657"/>
      <c r="DIN51" s="657"/>
      <c r="DIO51" s="657"/>
      <c r="DIP51" s="657"/>
      <c r="DIQ51" s="657"/>
      <c r="DIR51" s="657"/>
      <c r="DIS51" s="657"/>
      <c r="DIT51" s="657"/>
      <c r="DIU51" s="657"/>
      <c r="DIV51" s="657"/>
      <c r="DIW51" s="657"/>
      <c r="DIX51" s="657"/>
      <c r="DIY51" s="657"/>
      <c r="DIZ51" s="657"/>
      <c r="DJA51" s="657"/>
      <c r="DJB51" s="657"/>
      <c r="DJC51" s="657"/>
      <c r="DJD51" s="657"/>
      <c r="DJE51" s="657"/>
      <c r="DJF51" s="657"/>
      <c r="DJG51" s="657"/>
      <c r="DJH51" s="657"/>
      <c r="DJI51" s="657"/>
      <c r="DJJ51" s="657"/>
      <c r="DJK51" s="657"/>
      <c r="DJL51" s="657"/>
      <c r="DJM51" s="657"/>
      <c r="DJN51" s="657"/>
      <c r="DJO51" s="657"/>
      <c r="DJP51" s="657"/>
      <c r="DJQ51" s="657"/>
      <c r="DJR51" s="657"/>
      <c r="DJS51" s="657"/>
      <c r="DJT51" s="657"/>
      <c r="DJU51" s="657"/>
      <c r="DJV51" s="657"/>
      <c r="DJW51" s="657"/>
      <c r="DJX51" s="657"/>
      <c r="DJY51" s="657"/>
      <c r="DJZ51" s="657"/>
      <c r="DKA51" s="657"/>
      <c r="DKB51" s="657"/>
      <c r="DKC51" s="657"/>
      <c r="DKD51" s="657"/>
      <c r="DKE51" s="657"/>
      <c r="DKF51" s="657"/>
      <c r="DKG51" s="657"/>
      <c r="DKH51" s="657"/>
      <c r="DKI51" s="657"/>
      <c r="DKJ51" s="657"/>
      <c r="DKK51" s="657"/>
      <c r="DKL51" s="657"/>
      <c r="DKM51" s="657"/>
      <c r="DKN51" s="657"/>
      <c r="DKO51" s="657"/>
      <c r="DKP51" s="657"/>
      <c r="DKQ51" s="657"/>
      <c r="DKR51" s="657"/>
      <c r="DKS51" s="657"/>
      <c r="DKT51" s="657"/>
      <c r="DKU51" s="657"/>
      <c r="DKV51" s="657"/>
      <c r="DKW51" s="657"/>
      <c r="DKX51" s="657"/>
      <c r="DKY51" s="657"/>
      <c r="DKZ51" s="657"/>
      <c r="DLA51" s="657"/>
      <c r="DLB51" s="657"/>
      <c r="DLC51" s="657"/>
      <c r="DLD51" s="657"/>
      <c r="DLE51" s="657"/>
      <c r="DLF51" s="657"/>
      <c r="DLG51" s="657"/>
      <c r="DLH51" s="657"/>
      <c r="DLI51" s="657"/>
      <c r="DLJ51" s="657"/>
      <c r="DLK51" s="657"/>
      <c r="DLL51" s="657"/>
      <c r="DLM51" s="657"/>
      <c r="DLN51" s="657"/>
      <c r="DLO51" s="657"/>
      <c r="DLP51" s="657"/>
      <c r="DLQ51" s="657"/>
      <c r="DLR51" s="657"/>
      <c r="DLS51" s="657"/>
      <c r="DLT51" s="657"/>
      <c r="DLU51" s="657"/>
      <c r="DLV51" s="657"/>
      <c r="DLW51" s="657"/>
      <c r="DLX51" s="657"/>
      <c r="DLY51" s="657"/>
      <c r="DLZ51" s="657"/>
      <c r="DMA51" s="657"/>
      <c r="DMB51" s="657"/>
      <c r="DMC51" s="657"/>
      <c r="DMD51" s="657"/>
      <c r="DME51" s="657"/>
      <c r="DMF51" s="657"/>
      <c r="DMG51" s="657"/>
      <c r="DMH51" s="657"/>
      <c r="DMI51" s="657"/>
      <c r="DMJ51" s="657"/>
      <c r="DMK51" s="657"/>
      <c r="DML51" s="657"/>
      <c r="DMM51" s="657"/>
      <c r="DMN51" s="657"/>
      <c r="DMO51" s="657"/>
      <c r="DMP51" s="657"/>
      <c r="DMQ51" s="657"/>
      <c r="DMR51" s="657"/>
      <c r="DMS51" s="657"/>
      <c r="DMT51" s="657"/>
      <c r="DMU51" s="657"/>
      <c r="DMV51" s="657"/>
      <c r="DMW51" s="657"/>
      <c r="DMX51" s="657"/>
      <c r="DMY51" s="657"/>
      <c r="DMZ51" s="657"/>
      <c r="DNA51" s="657"/>
      <c r="DNB51" s="657"/>
      <c r="DNC51" s="657"/>
      <c r="DND51" s="657"/>
      <c r="DNE51" s="657"/>
      <c r="DNF51" s="657"/>
      <c r="DNG51" s="657"/>
      <c r="DNH51" s="657"/>
      <c r="DNI51" s="657"/>
      <c r="DNJ51" s="657"/>
      <c r="DNK51" s="657"/>
      <c r="DNL51" s="657"/>
      <c r="DNM51" s="657"/>
      <c r="DNN51" s="657"/>
      <c r="DNO51" s="657"/>
      <c r="DNP51" s="657"/>
      <c r="DNQ51" s="657"/>
      <c r="DNR51" s="657"/>
      <c r="DNS51" s="657"/>
      <c r="DNT51" s="657"/>
      <c r="DNU51" s="657"/>
      <c r="DNV51" s="657"/>
      <c r="DNW51" s="657"/>
      <c r="DNX51" s="657"/>
      <c r="DNY51" s="657"/>
      <c r="DNZ51" s="657"/>
      <c r="DOA51" s="657"/>
      <c r="DOB51" s="657"/>
      <c r="DOC51" s="657"/>
      <c r="DOD51" s="657"/>
      <c r="DOE51" s="657"/>
      <c r="DOF51" s="657"/>
      <c r="DOG51" s="657"/>
      <c r="DOH51" s="657"/>
      <c r="DOI51" s="657"/>
      <c r="DOJ51" s="657"/>
      <c r="DOK51" s="657"/>
      <c r="DOL51" s="657"/>
      <c r="DOM51" s="657"/>
      <c r="DON51" s="657"/>
      <c r="DOO51" s="657"/>
      <c r="DOP51" s="657"/>
      <c r="DOQ51" s="657"/>
      <c r="DOR51" s="657"/>
      <c r="DOS51" s="657"/>
      <c r="DOT51" s="657"/>
      <c r="DOU51" s="657"/>
      <c r="DOV51" s="657"/>
      <c r="DOW51" s="657"/>
      <c r="DOX51" s="657"/>
      <c r="DOY51" s="657"/>
      <c r="DOZ51" s="657"/>
      <c r="DPA51" s="657"/>
      <c r="DPB51" s="657"/>
      <c r="DPC51" s="657"/>
      <c r="DPD51" s="657"/>
      <c r="DPE51" s="657"/>
      <c r="DPF51" s="657"/>
      <c r="DPG51" s="657"/>
      <c r="DPH51" s="657"/>
      <c r="DPI51" s="657"/>
      <c r="DPJ51" s="657"/>
      <c r="DPK51" s="657"/>
      <c r="DPL51" s="657"/>
      <c r="DPM51" s="657"/>
      <c r="DPN51" s="657"/>
      <c r="DPO51" s="657"/>
      <c r="DPP51" s="657"/>
      <c r="DPQ51" s="657"/>
      <c r="DPR51" s="657"/>
      <c r="DPS51" s="657"/>
      <c r="DPT51" s="657"/>
      <c r="DPU51" s="657"/>
      <c r="DPV51" s="657"/>
      <c r="DPW51" s="657"/>
      <c r="DPX51" s="657"/>
      <c r="DPY51" s="657"/>
      <c r="DPZ51" s="657"/>
      <c r="DQA51" s="657"/>
      <c r="DQB51" s="657"/>
      <c r="DQC51" s="657"/>
      <c r="DQD51" s="657"/>
      <c r="DQE51" s="657"/>
      <c r="DQF51" s="657"/>
      <c r="DQG51" s="657"/>
      <c r="DQH51" s="657"/>
      <c r="DQI51" s="657"/>
      <c r="DQJ51" s="657"/>
      <c r="DQK51" s="657"/>
      <c r="DQL51" s="657"/>
      <c r="DQM51" s="657"/>
      <c r="DQN51" s="657"/>
      <c r="DQO51" s="657"/>
      <c r="DQP51" s="657"/>
      <c r="DQQ51" s="657"/>
      <c r="DQR51" s="657"/>
      <c r="DQS51" s="657"/>
      <c r="DQT51" s="657"/>
      <c r="DQU51" s="657"/>
      <c r="DQV51" s="657"/>
      <c r="DQW51" s="657"/>
      <c r="DQX51" s="657"/>
      <c r="DQY51" s="657"/>
      <c r="DQZ51" s="657"/>
      <c r="DRA51" s="657"/>
      <c r="DRB51" s="657"/>
      <c r="DRC51" s="657"/>
      <c r="DRD51" s="657"/>
      <c r="DRE51" s="657"/>
      <c r="DRF51" s="657"/>
      <c r="DRG51" s="657"/>
      <c r="DRH51" s="657"/>
      <c r="DRI51" s="657"/>
      <c r="DRJ51" s="657"/>
      <c r="DRK51" s="657"/>
      <c r="DRL51" s="657"/>
      <c r="DRM51" s="657"/>
      <c r="DRN51" s="657"/>
      <c r="DRO51" s="657"/>
      <c r="DRP51" s="657"/>
      <c r="DRQ51" s="657"/>
      <c r="DRR51" s="657"/>
      <c r="DRS51" s="657"/>
      <c r="DRT51" s="657"/>
      <c r="DRU51" s="657"/>
      <c r="DRV51" s="657"/>
      <c r="DRW51" s="657"/>
      <c r="DRX51" s="657"/>
      <c r="DRY51" s="657"/>
      <c r="DRZ51" s="657"/>
      <c r="DSA51" s="657"/>
      <c r="DSB51" s="657"/>
      <c r="DSC51" s="657"/>
      <c r="DSD51" s="657"/>
      <c r="DSE51" s="657"/>
      <c r="DSF51" s="657"/>
      <c r="DSG51" s="657"/>
      <c r="DSH51" s="657"/>
      <c r="DSI51" s="657"/>
      <c r="DSJ51" s="657"/>
      <c r="DSK51" s="657"/>
      <c r="DSL51" s="657"/>
      <c r="DSM51" s="657"/>
      <c r="DSN51" s="657"/>
      <c r="DSO51" s="657"/>
      <c r="DSP51" s="657"/>
      <c r="DSQ51" s="657"/>
      <c r="DSR51" s="657"/>
      <c r="DSS51" s="657"/>
      <c r="DST51" s="657"/>
      <c r="DSU51" s="657"/>
      <c r="DSV51" s="657"/>
      <c r="DSW51" s="657"/>
      <c r="DSX51" s="657"/>
      <c r="DSY51" s="657"/>
      <c r="DSZ51" s="657"/>
      <c r="DTA51" s="657"/>
      <c r="DTB51" s="657"/>
      <c r="DTC51" s="657"/>
      <c r="DTD51" s="657"/>
      <c r="DTE51" s="657"/>
      <c r="DTF51" s="657"/>
      <c r="DTG51" s="657"/>
      <c r="DTH51" s="657"/>
      <c r="DTI51" s="657"/>
      <c r="DTJ51" s="657"/>
      <c r="DTK51" s="657"/>
      <c r="DTL51" s="657"/>
      <c r="DTM51" s="657"/>
      <c r="DTN51" s="657"/>
      <c r="DTO51" s="657"/>
      <c r="DTP51" s="657"/>
      <c r="DTQ51" s="657"/>
      <c r="DTR51" s="657"/>
      <c r="DTS51" s="657"/>
      <c r="DTT51" s="657"/>
      <c r="DTU51" s="657"/>
      <c r="DTV51" s="657"/>
      <c r="DTW51" s="657"/>
      <c r="DTX51" s="657"/>
      <c r="DTY51" s="657"/>
      <c r="DTZ51" s="657"/>
      <c r="DUA51" s="657"/>
      <c r="DUB51" s="657"/>
      <c r="DUC51" s="657"/>
      <c r="DUD51" s="657"/>
      <c r="DUE51" s="657"/>
      <c r="DUF51" s="657"/>
      <c r="DUG51" s="657"/>
      <c r="DUH51" s="657"/>
      <c r="DUI51" s="657"/>
      <c r="DUJ51" s="657"/>
      <c r="DUK51" s="657"/>
      <c r="DUL51" s="657"/>
      <c r="DUM51" s="657"/>
      <c r="DUN51" s="657"/>
      <c r="DUO51" s="657"/>
      <c r="DUP51" s="657"/>
      <c r="DUQ51" s="657"/>
      <c r="DUR51" s="657"/>
      <c r="DUS51" s="657"/>
      <c r="DUT51" s="657"/>
      <c r="DUU51" s="657"/>
      <c r="DUV51" s="657"/>
      <c r="DUW51" s="657"/>
      <c r="DUX51" s="657"/>
      <c r="DUY51" s="657"/>
      <c r="DUZ51" s="657"/>
      <c r="DVA51" s="657"/>
      <c r="DVB51" s="657"/>
      <c r="DVC51" s="657"/>
      <c r="DVD51" s="657"/>
      <c r="DVE51" s="657"/>
      <c r="DVF51" s="657"/>
      <c r="DVG51" s="657"/>
      <c r="DVH51" s="657"/>
      <c r="DVI51" s="657"/>
      <c r="DVJ51" s="657"/>
      <c r="DVK51" s="657"/>
      <c r="DVL51" s="657"/>
      <c r="DVM51" s="657"/>
      <c r="DVN51" s="657"/>
      <c r="DVO51" s="657"/>
      <c r="DVP51" s="657"/>
      <c r="DVQ51" s="657"/>
      <c r="DVR51" s="657"/>
      <c r="DVS51" s="657"/>
      <c r="DVT51" s="657"/>
      <c r="DVU51" s="657"/>
      <c r="DVV51" s="657"/>
      <c r="DVW51" s="657"/>
      <c r="DVX51" s="657"/>
      <c r="DVY51" s="657"/>
      <c r="DVZ51" s="657"/>
      <c r="DWA51" s="657"/>
      <c r="DWB51" s="657"/>
      <c r="DWC51" s="657"/>
      <c r="DWD51" s="657"/>
      <c r="DWE51" s="657"/>
      <c r="DWF51" s="657"/>
      <c r="DWG51" s="657"/>
      <c r="DWH51" s="657"/>
      <c r="DWI51" s="657"/>
      <c r="DWJ51" s="657"/>
      <c r="DWK51" s="657"/>
      <c r="DWL51" s="657"/>
      <c r="DWM51" s="657"/>
      <c r="DWN51" s="657"/>
      <c r="DWO51" s="657"/>
      <c r="DWP51" s="657"/>
      <c r="DWQ51" s="657"/>
      <c r="DWR51" s="657"/>
      <c r="DWS51" s="657"/>
      <c r="DWT51" s="657"/>
      <c r="DWU51" s="657"/>
      <c r="DWV51" s="657"/>
      <c r="DWW51" s="657"/>
      <c r="DWX51" s="657"/>
      <c r="DWY51" s="657"/>
      <c r="DWZ51" s="657"/>
      <c r="DXA51" s="657"/>
      <c r="DXB51" s="657"/>
      <c r="DXC51" s="657"/>
      <c r="DXD51" s="657"/>
      <c r="DXE51" s="657"/>
      <c r="DXF51" s="657"/>
      <c r="DXG51" s="657"/>
      <c r="DXH51" s="657"/>
      <c r="DXI51" s="657"/>
      <c r="DXJ51" s="657"/>
      <c r="DXK51" s="657"/>
      <c r="DXL51" s="657"/>
      <c r="DXM51" s="657"/>
      <c r="DXN51" s="657"/>
      <c r="DXO51" s="657"/>
      <c r="DXP51" s="657"/>
      <c r="DXQ51" s="657"/>
      <c r="DXR51" s="657"/>
      <c r="DXS51" s="657"/>
      <c r="DXT51" s="657"/>
      <c r="DXU51" s="657"/>
      <c r="DXV51" s="657"/>
      <c r="DXW51" s="657"/>
      <c r="DXX51" s="657"/>
      <c r="DXY51" s="657"/>
      <c r="DXZ51" s="657"/>
      <c r="DYA51" s="657"/>
      <c r="DYB51" s="657"/>
      <c r="DYC51" s="657"/>
      <c r="DYD51" s="657"/>
      <c r="DYE51" s="657"/>
      <c r="DYF51" s="657"/>
      <c r="DYG51" s="657"/>
      <c r="DYH51" s="657"/>
      <c r="DYI51" s="657"/>
      <c r="DYJ51" s="657"/>
      <c r="DYK51" s="657"/>
      <c r="DYL51" s="657"/>
      <c r="DYM51" s="657"/>
      <c r="DYN51" s="657"/>
      <c r="DYO51" s="657"/>
      <c r="DYP51" s="657"/>
      <c r="DYQ51" s="657"/>
      <c r="DYR51" s="657"/>
      <c r="DYS51" s="657"/>
      <c r="DYT51" s="657"/>
      <c r="DYU51" s="657"/>
      <c r="DYV51" s="657"/>
      <c r="DYW51" s="657"/>
      <c r="DYX51" s="657"/>
      <c r="DYY51" s="657"/>
      <c r="DYZ51" s="657"/>
      <c r="DZA51" s="657"/>
      <c r="DZB51" s="657"/>
      <c r="DZC51" s="657"/>
      <c r="DZD51" s="657"/>
      <c r="DZE51" s="657"/>
      <c r="DZF51" s="657"/>
      <c r="DZG51" s="657"/>
      <c r="DZH51" s="657"/>
      <c r="DZI51" s="657"/>
      <c r="DZJ51" s="657"/>
      <c r="DZK51" s="657"/>
      <c r="DZL51" s="657"/>
      <c r="DZM51" s="657"/>
      <c r="DZN51" s="657"/>
      <c r="DZO51" s="657"/>
      <c r="DZP51" s="657"/>
      <c r="DZQ51" s="657"/>
      <c r="DZR51" s="657"/>
      <c r="DZS51" s="657"/>
      <c r="DZT51" s="657"/>
      <c r="DZU51" s="657"/>
      <c r="DZV51" s="657"/>
      <c r="DZW51" s="657"/>
      <c r="DZX51" s="657"/>
      <c r="DZY51" s="657"/>
      <c r="DZZ51" s="657"/>
      <c r="EAA51" s="657"/>
      <c r="EAB51" s="657"/>
      <c r="EAC51" s="657"/>
      <c r="EAD51" s="657"/>
      <c r="EAE51" s="657"/>
      <c r="EAF51" s="657"/>
      <c r="EAG51" s="657"/>
      <c r="EAH51" s="657"/>
      <c r="EAI51" s="657"/>
      <c r="EAJ51" s="657"/>
      <c r="EAK51" s="657"/>
      <c r="EAL51" s="657"/>
      <c r="EAM51" s="657"/>
      <c r="EAN51" s="657"/>
      <c r="EAO51" s="657"/>
      <c r="EAP51" s="657"/>
      <c r="EAQ51" s="657"/>
      <c r="EAR51" s="657"/>
      <c r="EAS51" s="657"/>
      <c r="EAT51" s="657"/>
      <c r="EAU51" s="657"/>
      <c r="EAV51" s="657"/>
      <c r="EAW51" s="657"/>
      <c r="EAX51" s="657"/>
      <c r="EAY51" s="657"/>
      <c r="EAZ51" s="657"/>
      <c r="EBA51" s="657"/>
      <c r="EBB51" s="657"/>
      <c r="EBC51" s="657"/>
      <c r="EBD51" s="657"/>
      <c r="EBE51" s="657"/>
      <c r="EBF51" s="657"/>
      <c r="EBG51" s="657"/>
      <c r="EBH51" s="657"/>
      <c r="EBI51" s="657"/>
      <c r="EBJ51" s="657"/>
      <c r="EBK51" s="657"/>
      <c r="EBL51" s="657"/>
      <c r="EBM51" s="657"/>
      <c r="EBN51" s="657"/>
      <c r="EBO51" s="657"/>
      <c r="EBP51" s="657"/>
      <c r="EBQ51" s="657"/>
      <c r="EBR51" s="657"/>
      <c r="EBS51" s="657"/>
      <c r="EBT51" s="657"/>
      <c r="EBU51" s="657"/>
      <c r="EBV51" s="657"/>
      <c r="EBW51" s="657"/>
      <c r="EBX51" s="657"/>
      <c r="EBY51" s="657"/>
      <c r="EBZ51" s="657"/>
      <c r="ECA51" s="657"/>
      <c r="ECB51" s="657"/>
      <c r="ECC51" s="657"/>
      <c r="ECD51" s="657"/>
      <c r="ECE51" s="657"/>
      <c r="ECF51" s="657"/>
      <c r="ECG51" s="657"/>
      <c r="ECH51" s="657"/>
      <c r="ECI51" s="657"/>
      <c r="ECJ51" s="657"/>
      <c r="ECK51" s="657"/>
      <c r="ECL51" s="657"/>
      <c r="ECM51" s="657"/>
      <c r="ECN51" s="657"/>
      <c r="ECO51" s="657"/>
      <c r="ECP51" s="657"/>
      <c r="ECQ51" s="657"/>
      <c r="ECR51" s="657"/>
      <c r="ECS51" s="657"/>
      <c r="ECT51" s="657"/>
      <c r="ECU51" s="657"/>
      <c r="ECV51" s="657"/>
      <c r="ECW51" s="657"/>
      <c r="ECX51" s="657"/>
      <c r="ECY51" s="657"/>
      <c r="ECZ51" s="657"/>
      <c r="EDA51" s="657"/>
      <c r="EDB51" s="657"/>
      <c r="EDC51" s="657"/>
      <c r="EDD51" s="657"/>
      <c r="EDE51" s="657"/>
      <c r="EDF51" s="657"/>
      <c r="EDG51" s="657"/>
      <c r="EDH51" s="657"/>
      <c r="EDI51" s="657"/>
      <c r="EDJ51" s="657"/>
      <c r="EDK51" s="657"/>
      <c r="EDL51" s="657"/>
      <c r="EDM51" s="657"/>
      <c r="EDN51" s="657"/>
      <c r="EDO51" s="657"/>
      <c r="EDP51" s="657"/>
      <c r="EDQ51" s="657"/>
      <c r="EDR51" s="657"/>
      <c r="EDS51" s="657"/>
      <c r="EDT51" s="657"/>
      <c r="EDU51" s="657"/>
      <c r="EDV51" s="657"/>
      <c r="EDW51" s="657"/>
      <c r="EDX51" s="657"/>
      <c r="EDY51" s="657"/>
      <c r="EDZ51" s="657"/>
      <c r="EEA51" s="657"/>
      <c r="EEB51" s="657"/>
      <c r="EEC51" s="657"/>
      <c r="EED51" s="657"/>
      <c r="EEE51" s="657"/>
      <c r="EEF51" s="657"/>
      <c r="EEG51" s="657"/>
      <c r="EEH51" s="657"/>
      <c r="EEI51" s="657"/>
      <c r="EEJ51" s="657"/>
      <c r="EEK51" s="657"/>
      <c r="EEL51" s="657"/>
      <c r="EEM51" s="657"/>
      <c r="EEN51" s="657"/>
      <c r="EEO51" s="657"/>
      <c r="EEP51" s="657"/>
      <c r="EEQ51" s="657"/>
      <c r="EER51" s="657"/>
      <c r="EES51" s="657"/>
      <c r="EET51" s="657"/>
      <c r="EEU51" s="657"/>
      <c r="EEV51" s="657"/>
      <c r="EEW51" s="657"/>
      <c r="EEX51" s="657"/>
      <c r="EEY51" s="657"/>
      <c r="EEZ51" s="657"/>
      <c r="EFA51" s="657"/>
      <c r="EFB51" s="657"/>
      <c r="EFC51" s="657"/>
      <c r="EFD51" s="657"/>
      <c r="EFE51" s="657"/>
      <c r="EFF51" s="657"/>
      <c r="EFG51" s="657"/>
      <c r="EFH51" s="657"/>
      <c r="EFI51" s="657"/>
      <c r="EFJ51" s="657"/>
      <c r="EFK51" s="657"/>
      <c r="EFL51" s="657"/>
      <c r="EFM51" s="657"/>
      <c r="EFN51" s="657"/>
      <c r="EFO51" s="657"/>
      <c r="EFP51" s="657"/>
      <c r="EFQ51" s="657"/>
      <c r="EFR51" s="657"/>
      <c r="EFS51" s="657"/>
      <c r="EFT51" s="657"/>
      <c r="EFU51" s="657"/>
      <c r="EFV51" s="657"/>
      <c r="EFW51" s="657"/>
      <c r="EFX51" s="657"/>
      <c r="EFY51" s="657"/>
      <c r="EFZ51" s="657"/>
      <c r="EGA51" s="657"/>
      <c r="EGB51" s="657"/>
      <c r="EGC51" s="657"/>
      <c r="EGD51" s="657"/>
      <c r="EGE51" s="657"/>
      <c r="EGF51" s="657"/>
      <c r="EGG51" s="657"/>
      <c r="EGH51" s="657"/>
      <c r="EGI51" s="657"/>
      <c r="EGJ51" s="657"/>
      <c r="EGK51" s="657"/>
      <c r="EGL51" s="657"/>
      <c r="EGM51" s="657"/>
      <c r="EGN51" s="657"/>
      <c r="EGO51" s="657"/>
      <c r="EGP51" s="657"/>
      <c r="EGQ51" s="657"/>
      <c r="EGR51" s="657"/>
      <c r="EGS51" s="657"/>
      <c r="EGT51" s="657"/>
      <c r="EGU51" s="657"/>
      <c r="EGV51" s="657"/>
      <c r="EGW51" s="657"/>
      <c r="EGX51" s="657"/>
      <c r="EGY51" s="657"/>
      <c r="EGZ51" s="657"/>
      <c r="EHA51" s="657"/>
      <c r="EHB51" s="657"/>
      <c r="EHC51" s="657"/>
      <c r="EHD51" s="657"/>
      <c r="EHE51" s="657"/>
      <c r="EHF51" s="657"/>
      <c r="EHG51" s="657"/>
      <c r="EHH51" s="657"/>
      <c r="EHI51" s="657"/>
      <c r="EHJ51" s="657"/>
      <c r="EHK51" s="657"/>
      <c r="EHL51" s="657"/>
      <c r="EHM51" s="657"/>
      <c r="EHN51" s="657"/>
      <c r="EHO51" s="657"/>
      <c r="EHP51" s="657"/>
      <c r="EHQ51" s="657"/>
      <c r="EHR51" s="657"/>
      <c r="EHS51" s="657"/>
      <c r="EHT51" s="657"/>
      <c r="EHU51" s="657"/>
      <c r="EHV51" s="657"/>
      <c r="EHW51" s="657"/>
      <c r="EHX51" s="657"/>
      <c r="EHY51" s="657"/>
      <c r="EHZ51" s="657"/>
      <c r="EIA51" s="657"/>
      <c r="EIB51" s="657"/>
      <c r="EIC51" s="657"/>
      <c r="EID51" s="657"/>
      <c r="EIE51" s="657"/>
      <c r="EIF51" s="657"/>
      <c r="EIG51" s="657"/>
      <c r="EIH51" s="657"/>
      <c r="EII51" s="657"/>
      <c r="EIJ51" s="657"/>
      <c r="EIK51" s="657"/>
      <c r="EIL51" s="657"/>
      <c r="EIM51" s="657"/>
      <c r="EIN51" s="657"/>
      <c r="EIO51" s="657"/>
      <c r="EIP51" s="657"/>
      <c r="EIQ51" s="657"/>
      <c r="EIR51" s="657"/>
      <c r="EIS51" s="657"/>
      <c r="EIT51" s="657"/>
      <c r="EIU51" s="657"/>
      <c r="EIV51" s="657"/>
      <c r="EIW51" s="657"/>
      <c r="EIX51" s="657"/>
      <c r="EIY51" s="657"/>
      <c r="EIZ51" s="657"/>
      <c r="EJA51" s="657"/>
      <c r="EJB51" s="657"/>
      <c r="EJC51" s="657"/>
      <c r="EJD51" s="657"/>
      <c r="EJE51" s="657"/>
      <c r="EJF51" s="657"/>
      <c r="EJG51" s="657"/>
      <c r="EJH51" s="657"/>
      <c r="EJI51" s="657"/>
      <c r="EJJ51" s="657"/>
      <c r="EJK51" s="657"/>
      <c r="EJL51" s="657"/>
      <c r="EJM51" s="657"/>
      <c r="EJN51" s="657"/>
      <c r="EJO51" s="657"/>
      <c r="EJP51" s="657"/>
      <c r="EJQ51" s="657"/>
      <c r="EJR51" s="657"/>
      <c r="EJS51" s="657"/>
      <c r="EJT51" s="657"/>
      <c r="EJU51" s="657"/>
      <c r="EJV51" s="657"/>
      <c r="EJW51" s="657"/>
      <c r="EJX51" s="657"/>
      <c r="EJY51" s="657"/>
      <c r="EJZ51" s="657"/>
      <c r="EKA51" s="657"/>
      <c r="EKB51" s="657"/>
      <c r="EKC51" s="657"/>
      <c r="EKD51" s="657"/>
      <c r="EKE51" s="657"/>
      <c r="EKF51" s="657"/>
      <c r="EKG51" s="657"/>
      <c r="EKH51" s="657"/>
      <c r="EKI51" s="657"/>
      <c r="EKJ51" s="657"/>
      <c r="EKK51" s="657"/>
      <c r="EKL51" s="657"/>
      <c r="EKM51" s="657"/>
      <c r="EKN51" s="657"/>
      <c r="EKO51" s="657"/>
      <c r="EKP51" s="657"/>
      <c r="EKQ51" s="657"/>
      <c r="EKR51" s="657"/>
      <c r="EKS51" s="657"/>
      <c r="EKT51" s="657"/>
      <c r="EKU51" s="657"/>
      <c r="EKV51" s="657"/>
      <c r="EKW51" s="657"/>
      <c r="EKX51" s="657"/>
      <c r="EKY51" s="657"/>
      <c r="EKZ51" s="657"/>
      <c r="ELA51" s="657"/>
      <c r="ELB51" s="657"/>
      <c r="ELC51" s="657"/>
      <c r="ELD51" s="657"/>
      <c r="ELE51" s="657"/>
      <c r="ELF51" s="657"/>
      <c r="ELG51" s="657"/>
      <c r="ELH51" s="657"/>
      <c r="ELI51" s="657"/>
      <c r="ELJ51" s="657"/>
      <c r="ELK51" s="657"/>
      <c r="ELL51" s="657"/>
      <c r="ELM51" s="657"/>
      <c r="ELN51" s="657"/>
      <c r="ELO51" s="657"/>
      <c r="ELP51" s="657"/>
      <c r="ELQ51" s="657"/>
      <c r="ELR51" s="657"/>
      <c r="ELS51" s="657"/>
      <c r="ELT51" s="657"/>
      <c r="ELU51" s="657"/>
      <c r="ELV51" s="657"/>
      <c r="ELW51" s="657"/>
      <c r="ELX51" s="657"/>
      <c r="ELY51" s="657"/>
      <c r="ELZ51" s="657"/>
      <c r="EMA51" s="657"/>
      <c r="EMB51" s="657"/>
      <c r="EMC51" s="657"/>
      <c r="EMD51" s="657"/>
      <c r="EME51" s="657"/>
      <c r="EMF51" s="657"/>
      <c r="EMG51" s="657"/>
      <c r="EMH51" s="657"/>
      <c r="EMI51" s="657"/>
      <c r="EMJ51" s="657"/>
      <c r="EMK51" s="657"/>
      <c r="EML51" s="657"/>
      <c r="EMM51" s="657"/>
      <c r="EMN51" s="657"/>
      <c r="EMO51" s="657"/>
      <c r="EMP51" s="657"/>
      <c r="EMQ51" s="657"/>
      <c r="EMR51" s="657"/>
      <c r="EMS51" s="657"/>
      <c r="EMT51" s="657"/>
      <c r="EMU51" s="657"/>
      <c r="EMV51" s="657"/>
      <c r="EMW51" s="657"/>
      <c r="EMX51" s="657"/>
      <c r="EMY51" s="657"/>
      <c r="EMZ51" s="657"/>
      <c r="ENA51" s="657"/>
      <c r="ENB51" s="657"/>
      <c r="ENC51" s="657"/>
      <c r="END51" s="657"/>
      <c r="ENE51" s="657"/>
      <c r="ENF51" s="657"/>
      <c r="ENG51" s="657"/>
      <c r="ENH51" s="657"/>
      <c r="ENI51" s="657"/>
      <c r="ENJ51" s="657"/>
      <c r="ENK51" s="657"/>
      <c r="ENL51" s="657"/>
      <c r="ENM51" s="657"/>
      <c r="ENN51" s="657"/>
      <c r="ENO51" s="657"/>
      <c r="ENP51" s="657"/>
      <c r="ENQ51" s="657"/>
      <c r="ENR51" s="657"/>
      <c r="ENS51" s="657"/>
      <c r="ENT51" s="657"/>
      <c r="ENU51" s="657"/>
      <c r="ENV51" s="657"/>
      <c r="ENW51" s="657"/>
      <c r="ENX51" s="657"/>
      <c r="ENY51" s="657"/>
      <c r="ENZ51" s="657"/>
      <c r="EOA51" s="657"/>
      <c r="EOB51" s="657"/>
      <c r="EOC51" s="657"/>
      <c r="EOD51" s="657"/>
      <c r="EOE51" s="657"/>
      <c r="EOF51" s="657"/>
      <c r="EOG51" s="657"/>
      <c r="EOH51" s="657"/>
      <c r="EOI51" s="657"/>
      <c r="EOJ51" s="657"/>
      <c r="EOK51" s="657"/>
      <c r="EOL51" s="657"/>
      <c r="EOM51" s="657"/>
      <c r="EON51" s="657"/>
      <c r="EOO51" s="657"/>
      <c r="EOP51" s="657"/>
      <c r="EOQ51" s="657"/>
      <c r="EOR51" s="657"/>
      <c r="EOS51" s="657"/>
      <c r="EOT51" s="657"/>
      <c r="EOU51" s="657"/>
      <c r="EOV51" s="657"/>
      <c r="EOW51" s="657"/>
      <c r="EOX51" s="657"/>
      <c r="EOY51" s="657"/>
      <c r="EOZ51" s="657"/>
      <c r="EPA51" s="657"/>
      <c r="EPB51" s="657"/>
      <c r="EPC51" s="657"/>
      <c r="EPD51" s="657"/>
      <c r="EPE51" s="657"/>
      <c r="EPF51" s="657"/>
      <c r="EPG51" s="657"/>
      <c r="EPH51" s="657"/>
      <c r="EPI51" s="657"/>
      <c r="EPJ51" s="657"/>
      <c r="EPK51" s="657"/>
      <c r="EPL51" s="657"/>
      <c r="EPM51" s="657"/>
      <c r="EPN51" s="657"/>
      <c r="EPO51" s="657"/>
      <c r="EPP51" s="657"/>
      <c r="EPQ51" s="657"/>
      <c r="EPR51" s="657"/>
      <c r="EPS51" s="657"/>
      <c r="EPT51" s="657"/>
      <c r="EPU51" s="657"/>
      <c r="EPV51" s="657"/>
      <c r="EPW51" s="657"/>
      <c r="EPX51" s="657"/>
      <c r="EPY51" s="657"/>
      <c r="EPZ51" s="657"/>
      <c r="EQA51" s="657"/>
      <c r="EQB51" s="657"/>
      <c r="EQC51" s="657"/>
      <c r="EQD51" s="657"/>
      <c r="EQE51" s="657"/>
      <c r="EQF51" s="657"/>
      <c r="EQG51" s="657"/>
      <c r="EQH51" s="657"/>
      <c r="EQI51" s="657"/>
      <c r="EQJ51" s="657"/>
      <c r="EQK51" s="657"/>
      <c r="EQL51" s="657"/>
      <c r="EQM51" s="657"/>
      <c r="EQN51" s="657"/>
      <c r="EQO51" s="657"/>
      <c r="EQP51" s="657"/>
      <c r="EQQ51" s="657"/>
      <c r="EQR51" s="657"/>
      <c r="EQS51" s="657"/>
      <c r="EQT51" s="657"/>
      <c r="EQU51" s="657"/>
      <c r="EQV51" s="657"/>
      <c r="EQW51" s="657"/>
      <c r="EQX51" s="657"/>
      <c r="EQY51" s="657"/>
      <c r="EQZ51" s="657"/>
      <c r="ERA51" s="657"/>
      <c r="ERB51" s="657"/>
      <c r="ERC51" s="657"/>
      <c r="ERD51" s="657"/>
      <c r="ERE51" s="657"/>
      <c r="ERF51" s="657"/>
      <c r="ERG51" s="657"/>
      <c r="ERH51" s="657"/>
      <c r="ERI51" s="657"/>
      <c r="ERJ51" s="657"/>
      <c r="ERK51" s="657"/>
      <c r="ERL51" s="657"/>
      <c r="ERM51" s="657"/>
      <c r="ERN51" s="657"/>
      <c r="ERO51" s="657"/>
      <c r="ERP51" s="657"/>
      <c r="ERQ51" s="657"/>
      <c r="ERR51" s="657"/>
      <c r="ERS51" s="657"/>
      <c r="ERT51" s="657"/>
      <c r="ERU51" s="657"/>
      <c r="ERV51" s="657"/>
      <c r="ERW51" s="657"/>
      <c r="ERX51" s="657"/>
      <c r="ERY51" s="657"/>
      <c r="ERZ51" s="657"/>
      <c r="ESA51" s="657"/>
      <c r="ESB51" s="657"/>
      <c r="ESC51" s="657"/>
      <c r="ESD51" s="657"/>
      <c r="ESE51" s="657"/>
      <c r="ESF51" s="657"/>
      <c r="ESG51" s="657"/>
      <c r="ESH51" s="657"/>
      <c r="ESI51" s="657"/>
      <c r="ESJ51" s="657"/>
      <c r="ESK51" s="657"/>
      <c r="ESL51" s="657"/>
      <c r="ESM51" s="657"/>
      <c r="ESN51" s="657"/>
      <c r="ESO51" s="657"/>
      <c r="ESP51" s="657"/>
      <c r="ESQ51" s="657"/>
      <c r="ESR51" s="657"/>
      <c r="ESS51" s="657"/>
      <c r="EST51" s="657"/>
      <c r="ESU51" s="657"/>
      <c r="ESV51" s="657"/>
      <c r="ESW51" s="657"/>
      <c r="ESX51" s="657"/>
      <c r="ESY51" s="657"/>
      <c r="ESZ51" s="657"/>
      <c r="ETA51" s="657"/>
      <c r="ETB51" s="657"/>
      <c r="ETC51" s="657"/>
      <c r="ETD51" s="657"/>
      <c r="ETE51" s="657"/>
      <c r="ETF51" s="657"/>
      <c r="ETG51" s="657"/>
      <c r="ETH51" s="657"/>
      <c r="ETI51" s="657"/>
      <c r="ETJ51" s="657"/>
      <c r="ETK51" s="657"/>
      <c r="ETL51" s="657"/>
      <c r="ETM51" s="657"/>
      <c r="ETN51" s="657"/>
      <c r="ETO51" s="657"/>
      <c r="ETP51" s="657"/>
      <c r="ETQ51" s="657"/>
      <c r="ETR51" s="657"/>
      <c r="ETS51" s="657"/>
      <c r="ETT51" s="657"/>
      <c r="ETU51" s="657"/>
      <c r="ETV51" s="657"/>
      <c r="ETW51" s="657"/>
      <c r="ETX51" s="657"/>
      <c r="ETY51" s="657"/>
      <c r="ETZ51" s="657"/>
      <c r="EUA51" s="657"/>
      <c r="EUB51" s="657"/>
      <c r="EUC51" s="657"/>
      <c r="EUD51" s="657"/>
      <c r="EUE51" s="657"/>
      <c r="EUF51" s="657"/>
      <c r="EUG51" s="657"/>
      <c r="EUH51" s="657"/>
      <c r="EUI51" s="657"/>
      <c r="EUJ51" s="657"/>
      <c r="EUK51" s="657"/>
      <c r="EUL51" s="657"/>
      <c r="EUM51" s="657"/>
      <c r="EUN51" s="657"/>
      <c r="EUO51" s="657"/>
      <c r="EUP51" s="657"/>
      <c r="EUQ51" s="657"/>
      <c r="EUR51" s="657"/>
      <c r="EUS51" s="657"/>
      <c r="EUT51" s="657"/>
      <c r="EUU51" s="657"/>
      <c r="EUV51" s="657"/>
      <c r="EUW51" s="657"/>
      <c r="EUX51" s="657"/>
      <c r="EUY51" s="657"/>
      <c r="EUZ51" s="657"/>
      <c r="EVA51" s="657"/>
      <c r="EVB51" s="657"/>
      <c r="EVC51" s="657"/>
      <c r="EVD51" s="657"/>
      <c r="EVE51" s="657"/>
      <c r="EVF51" s="657"/>
      <c r="EVG51" s="657"/>
      <c r="EVH51" s="657"/>
      <c r="EVI51" s="657"/>
      <c r="EVJ51" s="657"/>
      <c r="EVK51" s="657"/>
      <c r="EVL51" s="657"/>
      <c r="EVM51" s="657"/>
      <c r="EVN51" s="657"/>
      <c r="EVO51" s="657"/>
      <c r="EVP51" s="657"/>
      <c r="EVQ51" s="657"/>
      <c r="EVR51" s="657"/>
      <c r="EVS51" s="657"/>
      <c r="EVT51" s="657"/>
      <c r="EVU51" s="657"/>
      <c r="EVV51" s="657"/>
      <c r="EVW51" s="657"/>
      <c r="EVX51" s="657"/>
      <c r="EVY51" s="657"/>
      <c r="EVZ51" s="657"/>
      <c r="EWA51" s="657"/>
      <c r="EWB51" s="657"/>
      <c r="EWC51" s="657"/>
      <c r="EWD51" s="657"/>
      <c r="EWE51" s="657"/>
      <c r="EWF51" s="657"/>
      <c r="EWG51" s="657"/>
      <c r="EWH51" s="657"/>
      <c r="EWI51" s="657"/>
      <c r="EWJ51" s="657"/>
      <c r="EWK51" s="657"/>
      <c r="EWL51" s="657"/>
      <c r="EWM51" s="657"/>
      <c r="EWN51" s="657"/>
      <c r="EWO51" s="657"/>
      <c r="EWP51" s="657"/>
      <c r="EWQ51" s="657"/>
      <c r="EWR51" s="657"/>
      <c r="EWS51" s="657"/>
      <c r="EWT51" s="657"/>
      <c r="EWU51" s="657"/>
      <c r="EWV51" s="657"/>
      <c r="EWW51" s="657"/>
      <c r="EWX51" s="657"/>
      <c r="EWY51" s="657"/>
      <c r="EWZ51" s="657"/>
      <c r="EXA51" s="657"/>
      <c r="EXB51" s="657"/>
      <c r="EXC51" s="657"/>
      <c r="EXD51" s="657"/>
      <c r="EXE51" s="657"/>
      <c r="EXF51" s="657"/>
      <c r="EXG51" s="657"/>
      <c r="EXH51" s="657"/>
      <c r="EXI51" s="657"/>
      <c r="EXJ51" s="657"/>
      <c r="EXK51" s="657"/>
      <c r="EXL51" s="657"/>
      <c r="EXM51" s="657"/>
      <c r="EXN51" s="657"/>
      <c r="EXO51" s="657"/>
      <c r="EXP51" s="657"/>
      <c r="EXQ51" s="657"/>
      <c r="EXR51" s="657"/>
      <c r="EXS51" s="657"/>
      <c r="EXT51" s="657"/>
      <c r="EXU51" s="657"/>
      <c r="EXV51" s="657"/>
      <c r="EXW51" s="657"/>
      <c r="EXX51" s="657"/>
      <c r="EXY51" s="657"/>
      <c r="EXZ51" s="657"/>
      <c r="EYA51" s="657"/>
      <c r="EYB51" s="657"/>
      <c r="EYC51" s="657"/>
      <c r="EYD51" s="657"/>
      <c r="EYE51" s="657"/>
      <c r="EYF51" s="657"/>
      <c r="EYG51" s="657"/>
      <c r="EYH51" s="657"/>
      <c r="EYI51" s="657"/>
      <c r="EYJ51" s="657"/>
      <c r="EYK51" s="657"/>
      <c r="EYL51" s="657"/>
      <c r="EYM51" s="657"/>
      <c r="EYN51" s="657"/>
      <c r="EYO51" s="657"/>
      <c r="EYP51" s="657"/>
      <c r="EYQ51" s="657"/>
      <c r="EYR51" s="657"/>
      <c r="EYS51" s="657"/>
      <c r="EYT51" s="657"/>
      <c r="EYU51" s="657"/>
      <c r="EYV51" s="657"/>
      <c r="EYW51" s="657"/>
      <c r="EYX51" s="657"/>
      <c r="EYY51" s="657"/>
      <c r="EYZ51" s="657"/>
      <c r="EZA51" s="657"/>
      <c r="EZB51" s="657"/>
      <c r="EZC51" s="657"/>
      <c r="EZD51" s="657"/>
      <c r="EZE51" s="657"/>
      <c r="EZF51" s="657"/>
      <c r="EZG51" s="657"/>
      <c r="EZH51" s="657"/>
      <c r="EZI51" s="657"/>
      <c r="EZJ51" s="657"/>
      <c r="EZK51" s="657"/>
      <c r="EZL51" s="657"/>
      <c r="EZM51" s="657"/>
      <c r="EZN51" s="657"/>
      <c r="EZO51" s="657"/>
      <c r="EZP51" s="657"/>
      <c r="EZQ51" s="657"/>
      <c r="EZR51" s="657"/>
      <c r="EZS51" s="657"/>
      <c r="EZT51" s="657"/>
      <c r="EZU51" s="657"/>
      <c r="EZV51" s="657"/>
      <c r="EZW51" s="657"/>
      <c r="EZX51" s="657"/>
      <c r="EZY51" s="657"/>
      <c r="EZZ51" s="657"/>
      <c r="FAA51" s="657"/>
      <c r="FAB51" s="657"/>
      <c r="FAC51" s="657"/>
      <c r="FAD51" s="657"/>
      <c r="FAE51" s="657"/>
      <c r="FAF51" s="657"/>
      <c r="FAG51" s="657"/>
      <c r="FAH51" s="657"/>
      <c r="FAI51" s="657"/>
      <c r="FAJ51" s="657"/>
      <c r="FAK51" s="657"/>
      <c r="FAL51" s="657"/>
      <c r="FAM51" s="657"/>
      <c r="FAN51" s="657"/>
      <c r="FAO51" s="657"/>
      <c r="FAP51" s="657"/>
      <c r="FAQ51" s="657"/>
      <c r="FAR51" s="657"/>
      <c r="FAS51" s="657"/>
      <c r="FAT51" s="657"/>
      <c r="FAU51" s="657"/>
      <c r="FAV51" s="657"/>
      <c r="FAW51" s="657"/>
      <c r="FAX51" s="657"/>
      <c r="FAY51" s="657"/>
      <c r="FAZ51" s="657"/>
      <c r="FBA51" s="657"/>
      <c r="FBB51" s="657"/>
      <c r="FBC51" s="657"/>
      <c r="FBD51" s="657"/>
      <c r="FBE51" s="657"/>
      <c r="FBF51" s="657"/>
      <c r="FBG51" s="657"/>
      <c r="FBH51" s="657"/>
      <c r="FBI51" s="657"/>
      <c r="FBJ51" s="657"/>
      <c r="FBK51" s="657"/>
      <c r="FBL51" s="657"/>
      <c r="FBM51" s="657"/>
      <c r="FBN51" s="657"/>
      <c r="FBO51" s="657"/>
      <c r="FBP51" s="657"/>
      <c r="FBQ51" s="657"/>
      <c r="FBR51" s="657"/>
      <c r="FBS51" s="657"/>
      <c r="FBT51" s="657"/>
      <c r="FBU51" s="657"/>
      <c r="FBV51" s="657"/>
      <c r="FBW51" s="657"/>
      <c r="FBX51" s="657"/>
      <c r="FBY51" s="657"/>
      <c r="FBZ51" s="657"/>
      <c r="FCA51" s="657"/>
      <c r="FCB51" s="657"/>
      <c r="FCC51" s="657"/>
      <c r="FCD51" s="657"/>
      <c r="FCE51" s="657"/>
      <c r="FCF51" s="657"/>
      <c r="FCG51" s="657"/>
      <c r="FCH51" s="657"/>
      <c r="FCI51" s="657"/>
      <c r="FCJ51" s="657"/>
      <c r="FCK51" s="657"/>
      <c r="FCL51" s="657"/>
      <c r="FCM51" s="657"/>
      <c r="FCN51" s="657"/>
      <c r="FCO51" s="657"/>
      <c r="FCP51" s="657"/>
      <c r="FCQ51" s="657"/>
      <c r="FCR51" s="657"/>
      <c r="FCS51" s="657"/>
      <c r="FCT51" s="657"/>
      <c r="FCU51" s="657"/>
      <c r="FCV51" s="657"/>
      <c r="FCW51" s="657"/>
      <c r="FCX51" s="657"/>
      <c r="FCY51" s="657"/>
      <c r="FCZ51" s="657"/>
      <c r="FDA51" s="657"/>
      <c r="FDB51" s="657"/>
      <c r="FDC51" s="657"/>
      <c r="FDD51" s="657"/>
      <c r="FDE51" s="657"/>
      <c r="FDF51" s="657"/>
      <c r="FDG51" s="657"/>
      <c r="FDH51" s="657"/>
      <c r="FDI51" s="657"/>
      <c r="FDJ51" s="657"/>
      <c r="FDK51" s="657"/>
      <c r="FDL51" s="657"/>
      <c r="FDM51" s="657"/>
      <c r="FDN51" s="657"/>
      <c r="FDO51" s="657"/>
      <c r="FDP51" s="657"/>
      <c r="FDQ51" s="657"/>
      <c r="FDR51" s="657"/>
      <c r="FDS51" s="657"/>
      <c r="FDT51" s="657"/>
      <c r="FDU51" s="657"/>
      <c r="FDV51" s="657"/>
      <c r="FDW51" s="657"/>
      <c r="FDX51" s="657"/>
      <c r="FDY51" s="657"/>
      <c r="FDZ51" s="657"/>
      <c r="FEA51" s="657"/>
      <c r="FEB51" s="657"/>
      <c r="FEC51" s="657"/>
      <c r="FED51" s="657"/>
      <c r="FEE51" s="657"/>
      <c r="FEF51" s="657"/>
      <c r="FEG51" s="657"/>
      <c r="FEH51" s="657"/>
      <c r="FEI51" s="657"/>
      <c r="FEJ51" s="657"/>
      <c r="FEK51" s="657"/>
      <c r="FEL51" s="657"/>
      <c r="FEM51" s="657"/>
      <c r="FEN51" s="657"/>
      <c r="FEO51" s="657"/>
      <c r="FEP51" s="657"/>
      <c r="FEQ51" s="657"/>
      <c r="FER51" s="657"/>
      <c r="FES51" s="657"/>
      <c r="FET51" s="657"/>
      <c r="FEU51" s="657"/>
      <c r="FEV51" s="657"/>
      <c r="FEW51" s="657"/>
      <c r="FEX51" s="657"/>
      <c r="FEY51" s="657"/>
      <c r="FEZ51" s="657"/>
      <c r="FFA51" s="657"/>
      <c r="FFB51" s="657"/>
      <c r="FFC51" s="657"/>
      <c r="FFD51" s="657"/>
      <c r="FFE51" s="657"/>
      <c r="FFF51" s="657"/>
      <c r="FFG51" s="657"/>
      <c r="FFH51" s="657"/>
      <c r="FFI51" s="657"/>
      <c r="FFJ51" s="657"/>
      <c r="FFK51" s="657"/>
      <c r="FFL51" s="657"/>
      <c r="FFM51" s="657"/>
      <c r="FFN51" s="657"/>
      <c r="FFO51" s="657"/>
      <c r="FFP51" s="657"/>
      <c r="FFQ51" s="657"/>
      <c r="FFR51" s="657"/>
      <c r="FFS51" s="657"/>
      <c r="FFT51" s="657"/>
      <c r="FFU51" s="657"/>
      <c r="FFV51" s="657"/>
      <c r="FFW51" s="657"/>
      <c r="FFX51" s="657"/>
      <c r="FFY51" s="657"/>
      <c r="FFZ51" s="657"/>
      <c r="FGA51" s="657"/>
      <c r="FGB51" s="657"/>
      <c r="FGC51" s="657"/>
      <c r="FGD51" s="657"/>
      <c r="FGE51" s="657"/>
      <c r="FGF51" s="657"/>
      <c r="FGG51" s="657"/>
      <c r="FGH51" s="657"/>
      <c r="FGI51" s="657"/>
      <c r="FGJ51" s="657"/>
      <c r="FGK51" s="657"/>
      <c r="FGL51" s="657"/>
      <c r="FGM51" s="657"/>
      <c r="FGN51" s="657"/>
      <c r="FGO51" s="657"/>
      <c r="FGP51" s="657"/>
      <c r="FGQ51" s="657"/>
      <c r="FGR51" s="657"/>
      <c r="FGS51" s="657"/>
      <c r="FGT51" s="657"/>
      <c r="FGU51" s="657"/>
      <c r="FGV51" s="657"/>
      <c r="FGW51" s="657"/>
      <c r="FGX51" s="657"/>
      <c r="FGY51" s="657"/>
      <c r="FGZ51" s="657"/>
      <c r="FHA51" s="657"/>
      <c r="FHB51" s="657"/>
      <c r="FHC51" s="657"/>
      <c r="FHD51" s="657"/>
      <c r="FHE51" s="657"/>
      <c r="FHF51" s="657"/>
      <c r="FHG51" s="657"/>
      <c r="FHH51" s="657"/>
      <c r="FHI51" s="657"/>
      <c r="FHJ51" s="657"/>
      <c r="FHK51" s="657"/>
      <c r="FHL51" s="657"/>
      <c r="FHM51" s="657"/>
      <c r="FHN51" s="657"/>
      <c r="FHO51" s="657"/>
      <c r="FHP51" s="657"/>
      <c r="FHQ51" s="657"/>
      <c r="FHR51" s="657"/>
      <c r="FHS51" s="657"/>
      <c r="FHT51" s="657"/>
      <c r="FHU51" s="657"/>
      <c r="FHV51" s="657"/>
      <c r="FHW51" s="657"/>
      <c r="FHX51" s="657"/>
      <c r="FHY51" s="657"/>
      <c r="FHZ51" s="657"/>
      <c r="FIA51" s="657"/>
      <c r="FIB51" s="657"/>
      <c r="FIC51" s="657"/>
      <c r="FID51" s="657"/>
      <c r="FIE51" s="657"/>
      <c r="FIF51" s="657"/>
      <c r="FIG51" s="657"/>
      <c r="FIH51" s="657"/>
      <c r="FII51" s="657"/>
      <c r="FIJ51" s="657"/>
      <c r="FIK51" s="657"/>
      <c r="FIL51" s="657"/>
      <c r="FIM51" s="657"/>
      <c r="FIN51" s="657"/>
      <c r="FIO51" s="657"/>
      <c r="FIP51" s="657"/>
      <c r="FIQ51" s="657"/>
      <c r="FIR51" s="657"/>
      <c r="FIS51" s="657"/>
      <c r="FIT51" s="657"/>
      <c r="FIU51" s="657"/>
      <c r="FIV51" s="657"/>
      <c r="FIW51" s="657"/>
      <c r="FIX51" s="657"/>
      <c r="FIY51" s="657"/>
      <c r="FIZ51" s="657"/>
      <c r="FJA51" s="657"/>
      <c r="FJB51" s="657"/>
      <c r="FJC51" s="657"/>
      <c r="FJD51" s="657"/>
      <c r="FJE51" s="657"/>
      <c r="FJF51" s="657"/>
      <c r="FJG51" s="657"/>
      <c r="FJH51" s="657"/>
      <c r="FJI51" s="657"/>
      <c r="FJJ51" s="657"/>
      <c r="FJK51" s="657"/>
      <c r="FJL51" s="657"/>
      <c r="FJM51" s="657"/>
      <c r="FJN51" s="657"/>
      <c r="FJO51" s="657"/>
      <c r="FJP51" s="657"/>
      <c r="FJQ51" s="657"/>
      <c r="FJR51" s="657"/>
      <c r="FJS51" s="657"/>
      <c r="FJT51" s="657"/>
      <c r="FJU51" s="657"/>
      <c r="FJV51" s="657"/>
      <c r="FJW51" s="657"/>
      <c r="FJX51" s="657"/>
      <c r="FJY51" s="657"/>
      <c r="FJZ51" s="657"/>
      <c r="FKA51" s="657"/>
      <c r="FKB51" s="657"/>
      <c r="FKC51" s="657"/>
      <c r="FKD51" s="657"/>
      <c r="FKE51" s="657"/>
      <c r="FKF51" s="657"/>
      <c r="FKG51" s="657"/>
      <c r="FKH51" s="657"/>
      <c r="FKI51" s="657"/>
      <c r="FKJ51" s="657"/>
      <c r="FKK51" s="657"/>
      <c r="FKL51" s="657"/>
      <c r="FKM51" s="657"/>
      <c r="FKN51" s="657"/>
      <c r="FKO51" s="657"/>
      <c r="FKP51" s="657"/>
      <c r="FKQ51" s="657"/>
      <c r="FKR51" s="657"/>
      <c r="FKS51" s="657"/>
      <c r="FKT51" s="657"/>
      <c r="FKU51" s="657"/>
      <c r="FKV51" s="657"/>
      <c r="FKW51" s="657"/>
      <c r="FKX51" s="657"/>
      <c r="FKY51" s="657"/>
      <c r="FKZ51" s="657"/>
      <c r="FLA51" s="657"/>
      <c r="FLB51" s="657"/>
      <c r="FLC51" s="657"/>
      <c r="FLD51" s="657"/>
      <c r="FLE51" s="657"/>
      <c r="FLF51" s="657"/>
      <c r="FLG51" s="657"/>
      <c r="FLH51" s="657"/>
      <c r="FLI51" s="657"/>
      <c r="FLJ51" s="657"/>
      <c r="FLK51" s="657"/>
      <c r="FLL51" s="657"/>
      <c r="FLM51" s="657"/>
      <c r="FLN51" s="657"/>
      <c r="FLO51" s="657"/>
      <c r="FLP51" s="657"/>
      <c r="FLQ51" s="657"/>
      <c r="FLR51" s="657"/>
      <c r="FLS51" s="657"/>
      <c r="FLT51" s="657"/>
      <c r="FLU51" s="657"/>
      <c r="FLV51" s="657"/>
      <c r="FLW51" s="657"/>
      <c r="FLX51" s="657"/>
      <c r="FLY51" s="657"/>
      <c r="FLZ51" s="657"/>
      <c r="FMA51" s="657"/>
      <c r="FMB51" s="657"/>
      <c r="FMC51" s="657"/>
      <c r="FMD51" s="657"/>
      <c r="FME51" s="657"/>
      <c r="FMF51" s="657"/>
      <c r="FMG51" s="657"/>
      <c r="FMH51" s="657"/>
      <c r="FMI51" s="657"/>
      <c r="FMJ51" s="657"/>
      <c r="FMK51" s="657"/>
      <c r="FML51" s="657"/>
      <c r="FMM51" s="657"/>
      <c r="FMN51" s="657"/>
      <c r="FMO51" s="657"/>
      <c r="FMP51" s="657"/>
      <c r="FMQ51" s="657"/>
      <c r="FMR51" s="657"/>
      <c r="FMS51" s="657"/>
      <c r="FMT51" s="657"/>
      <c r="FMU51" s="657"/>
      <c r="FMV51" s="657"/>
      <c r="FMW51" s="657"/>
      <c r="FMX51" s="657"/>
      <c r="FMY51" s="657"/>
      <c r="FMZ51" s="657"/>
      <c r="FNA51" s="657"/>
      <c r="FNB51" s="657"/>
      <c r="FNC51" s="657"/>
      <c r="FND51" s="657"/>
      <c r="FNE51" s="657"/>
      <c r="FNF51" s="657"/>
      <c r="FNG51" s="657"/>
      <c r="FNH51" s="657"/>
      <c r="FNI51" s="657"/>
      <c r="FNJ51" s="657"/>
      <c r="FNK51" s="657"/>
      <c r="FNL51" s="657"/>
      <c r="FNM51" s="657"/>
      <c r="FNN51" s="657"/>
      <c r="FNO51" s="657"/>
      <c r="FNP51" s="657"/>
      <c r="FNQ51" s="657"/>
      <c r="FNR51" s="657"/>
      <c r="FNS51" s="657"/>
      <c r="FNT51" s="657"/>
      <c r="FNU51" s="657"/>
      <c r="FNV51" s="657"/>
      <c r="FNW51" s="657"/>
      <c r="FNX51" s="657"/>
      <c r="FNY51" s="657"/>
      <c r="FNZ51" s="657"/>
      <c r="FOA51" s="657"/>
      <c r="FOB51" s="657"/>
      <c r="FOC51" s="657"/>
      <c r="FOD51" s="657"/>
      <c r="FOE51" s="657"/>
      <c r="FOF51" s="657"/>
      <c r="FOG51" s="657"/>
      <c r="FOH51" s="657"/>
      <c r="FOI51" s="657"/>
      <c r="FOJ51" s="657"/>
      <c r="FOK51" s="657"/>
      <c r="FOL51" s="657"/>
      <c r="FOM51" s="657"/>
      <c r="FON51" s="657"/>
      <c r="FOO51" s="657"/>
      <c r="FOP51" s="657"/>
      <c r="FOQ51" s="657"/>
      <c r="FOR51" s="657"/>
      <c r="FOS51" s="657"/>
      <c r="FOT51" s="657"/>
      <c r="FOU51" s="657"/>
      <c r="FOV51" s="657"/>
      <c r="FOW51" s="657"/>
      <c r="FOX51" s="657"/>
      <c r="FOY51" s="657"/>
      <c r="FOZ51" s="657"/>
      <c r="FPA51" s="657"/>
      <c r="FPB51" s="657"/>
      <c r="FPC51" s="657"/>
      <c r="FPD51" s="657"/>
      <c r="FPE51" s="657"/>
      <c r="FPF51" s="657"/>
      <c r="FPG51" s="657"/>
      <c r="FPH51" s="657"/>
      <c r="FPI51" s="657"/>
      <c r="FPJ51" s="657"/>
      <c r="FPK51" s="657"/>
      <c r="FPL51" s="657"/>
      <c r="FPM51" s="657"/>
      <c r="FPN51" s="657"/>
      <c r="FPO51" s="657"/>
      <c r="FPP51" s="657"/>
      <c r="FPQ51" s="657"/>
      <c r="FPR51" s="657"/>
      <c r="FPS51" s="657"/>
      <c r="FPT51" s="657"/>
      <c r="FPU51" s="657"/>
      <c r="FPV51" s="657"/>
      <c r="FPW51" s="657"/>
      <c r="FPX51" s="657"/>
      <c r="FPY51" s="657"/>
      <c r="FPZ51" s="657"/>
      <c r="FQA51" s="657"/>
      <c r="FQB51" s="657"/>
      <c r="FQC51" s="657"/>
      <c r="FQD51" s="657"/>
      <c r="FQE51" s="657"/>
      <c r="FQF51" s="657"/>
      <c r="FQG51" s="657"/>
      <c r="FQH51" s="657"/>
      <c r="FQI51" s="657"/>
      <c r="FQJ51" s="657"/>
      <c r="FQK51" s="657"/>
      <c r="FQL51" s="657"/>
      <c r="FQM51" s="657"/>
      <c r="FQN51" s="657"/>
      <c r="FQO51" s="657"/>
      <c r="FQP51" s="657"/>
      <c r="FQQ51" s="657"/>
      <c r="FQR51" s="657"/>
      <c r="FQS51" s="657"/>
      <c r="FQT51" s="657"/>
      <c r="FQU51" s="657"/>
      <c r="FQV51" s="657"/>
      <c r="FQW51" s="657"/>
      <c r="FQX51" s="657"/>
      <c r="FQY51" s="657"/>
      <c r="FQZ51" s="657"/>
      <c r="FRA51" s="657"/>
      <c r="FRB51" s="657"/>
      <c r="FRC51" s="657"/>
      <c r="FRD51" s="657"/>
      <c r="FRE51" s="657"/>
      <c r="FRF51" s="657"/>
      <c r="FRG51" s="657"/>
      <c r="FRH51" s="657"/>
      <c r="FRI51" s="657"/>
      <c r="FRJ51" s="657"/>
      <c r="FRK51" s="657"/>
      <c r="FRL51" s="657"/>
      <c r="FRM51" s="657"/>
      <c r="FRN51" s="657"/>
      <c r="FRO51" s="657"/>
      <c r="FRP51" s="657"/>
      <c r="FRQ51" s="657"/>
      <c r="FRR51" s="657"/>
      <c r="FRS51" s="657"/>
      <c r="FRT51" s="657"/>
      <c r="FRU51" s="657"/>
      <c r="FRV51" s="657"/>
      <c r="FRW51" s="657"/>
      <c r="FRX51" s="657"/>
      <c r="FRY51" s="657"/>
      <c r="FRZ51" s="657"/>
      <c r="FSA51" s="657"/>
      <c r="FSB51" s="657"/>
      <c r="FSC51" s="657"/>
      <c r="FSD51" s="657"/>
      <c r="FSE51" s="657"/>
      <c r="FSF51" s="657"/>
      <c r="FSG51" s="657"/>
      <c r="FSH51" s="657"/>
      <c r="FSI51" s="657"/>
      <c r="FSJ51" s="657"/>
      <c r="FSK51" s="657"/>
      <c r="FSL51" s="657"/>
      <c r="FSM51" s="657"/>
      <c r="FSN51" s="657"/>
      <c r="FSO51" s="657"/>
      <c r="FSP51" s="657"/>
      <c r="FSQ51" s="657"/>
      <c r="FSR51" s="657"/>
      <c r="FSS51" s="657"/>
      <c r="FST51" s="657"/>
      <c r="FSU51" s="657"/>
      <c r="FSV51" s="657"/>
      <c r="FSW51" s="657"/>
      <c r="FSX51" s="657"/>
      <c r="FSY51" s="657"/>
      <c r="FSZ51" s="657"/>
      <c r="FTA51" s="657"/>
      <c r="FTB51" s="657"/>
      <c r="FTC51" s="657"/>
      <c r="FTD51" s="657"/>
      <c r="FTE51" s="657"/>
      <c r="FTF51" s="657"/>
      <c r="FTG51" s="657"/>
      <c r="FTH51" s="657"/>
      <c r="FTI51" s="657"/>
      <c r="FTJ51" s="657"/>
      <c r="FTK51" s="657"/>
      <c r="FTL51" s="657"/>
      <c r="FTM51" s="657"/>
      <c r="FTN51" s="657"/>
      <c r="FTO51" s="657"/>
      <c r="FTP51" s="657"/>
      <c r="FTQ51" s="657"/>
      <c r="FTR51" s="657"/>
      <c r="FTS51" s="657"/>
      <c r="FTT51" s="657"/>
      <c r="FTU51" s="657"/>
      <c r="FTV51" s="657"/>
      <c r="FTW51" s="657"/>
      <c r="FTX51" s="657"/>
      <c r="FTY51" s="657"/>
      <c r="FTZ51" s="657"/>
      <c r="FUA51" s="657"/>
      <c r="FUB51" s="657"/>
      <c r="FUC51" s="657"/>
      <c r="FUD51" s="657"/>
      <c r="FUE51" s="657"/>
      <c r="FUF51" s="657"/>
      <c r="FUG51" s="657"/>
      <c r="FUH51" s="657"/>
      <c r="FUI51" s="657"/>
      <c r="FUJ51" s="657"/>
      <c r="FUK51" s="657"/>
      <c r="FUL51" s="657"/>
      <c r="FUM51" s="657"/>
      <c r="FUN51" s="657"/>
      <c r="FUO51" s="657"/>
      <c r="FUP51" s="657"/>
      <c r="FUQ51" s="657"/>
      <c r="FUR51" s="657"/>
      <c r="FUS51" s="657"/>
      <c r="FUT51" s="657"/>
      <c r="FUU51" s="657"/>
      <c r="FUV51" s="657"/>
      <c r="FUW51" s="657"/>
      <c r="FUX51" s="657"/>
      <c r="FUY51" s="657"/>
      <c r="FUZ51" s="657"/>
      <c r="FVA51" s="657"/>
      <c r="FVB51" s="657"/>
      <c r="FVC51" s="657"/>
      <c r="FVD51" s="657"/>
      <c r="FVE51" s="657"/>
      <c r="FVF51" s="657"/>
      <c r="FVG51" s="657"/>
      <c r="FVH51" s="657"/>
      <c r="FVI51" s="657"/>
      <c r="FVJ51" s="657"/>
      <c r="FVK51" s="657"/>
      <c r="FVL51" s="657"/>
      <c r="FVM51" s="657"/>
      <c r="FVN51" s="657"/>
      <c r="FVO51" s="657"/>
      <c r="FVP51" s="657"/>
      <c r="FVQ51" s="657"/>
      <c r="FVR51" s="657"/>
      <c r="FVS51" s="657"/>
      <c r="FVT51" s="657"/>
      <c r="FVU51" s="657"/>
      <c r="FVV51" s="657"/>
      <c r="FVW51" s="657"/>
      <c r="FVX51" s="657"/>
      <c r="FVY51" s="657"/>
      <c r="FVZ51" s="657"/>
      <c r="FWA51" s="657"/>
      <c r="FWB51" s="657"/>
      <c r="FWC51" s="657"/>
      <c r="FWD51" s="657"/>
      <c r="FWE51" s="657"/>
      <c r="FWF51" s="657"/>
      <c r="FWG51" s="657"/>
      <c r="FWH51" s="657"/>
      <c r="FWI51" s="657"/>
      <c r="FWJ51" s="657"/>
      <c r="FWK51" s="657"/>
      <c r="FWL51" s="657"/>
      <c r="FWM51" s="657"/>
      <c r="FWN51" s="657"/>
      <c r="FWO51" s="657"/>
      <c r="FWP51" s="657"/>
      <c r="FWQ51" s="657"/>
      <c r="FWR51" s="657"/>
      <c r="FWS51" s="657"/>
      <c r="FWT51" s="657"/>
      <c r="FWU51" s="657"/>
      <c r="FWV51" s="657"/>
      <c r="FWW51" s="657"/>
      <c r="FWX51" s="657"/>
      <c r="FWY51" s="657"/>
      <c r="FWZ51" s="657"/>
      <c r="FXA51" s="657"/>
      <c r="FXB51" s="657"/>
      <c r="FXC51" s="657"/>
      <c r="FXD51" s="657"/>
      <c r="FXE51" s="657"/>
      <c r="FXF51" s="657"/>
      <c r="FXG51" s="657"/>
      <c r="FXH51" s="657"/>
      <c r="FXI51" s="657"/>
      <c r="FXJ51" s="657"/>
      <c r="FXK51" s="657"/>
      <c r="FXL51" s="657"/>
      <c r="FXM51" s="657"/>
      <c r="FXN51" s="657"/>
      <c r="FXO51" s="657"/>
      <c r="FXP51" s="657"/>
      <c r="FXQ51" s="657"/>
      <c r="FXR51" s="657"/>
      <c r="FXS51" s="657"/>
      <c r="FXT51" s="657"/>
      <c r="FXU51" s="657"/>
      <c r="FXV51" s="657"/>
      <c r="FXW51" s="657"/>
      <c r="FXX51" s="657"/>
      <c r="FXY51" s="657"/>
      <c r="FXZ51" s="657"/>
      <c r="FYA51" s="657"/>
      <c r="FYB51" s="657"/>
      <c r="FYC51" s="657"/>
      <c r="FYD51" s="657"/>
      <c r="FYE51" s="657"/>
      <c r="FYF51" s="657"/>
      <c r="FYG51" s="657"/>
      <c r="FYH51" s="657"/>
      <c r="FYI51" s="657"/>
      <c r="FYJ51" s="657"/>
      <c r="FYK51" s="657"/>
      <c r="FYL51" s="657"/>
      <c r="FYM51" s="657"/>
      <c r="FYN51" s="657"/>
      <c r="FYO51" s="657"/>
      <c r="FYP51" s="657"/>
      <c r="FYQ51" s="657"/>
      <c r="FYR51" s="657"/>
      <c r="FYS51" s="657"/>
      <c r="FYT51" s="657"/>
      <c r="FYU51" s="657"/>
      <c r="FYV51" s="657"/>
      <c r="FYW51" s="657"/>
      <c r="FYX51" s="657"/>
      <c r="FYY51" s="657"/>
      <c r="FYZ51" s="657"/>
      <c r="FZA51" s="657"/>
      <c r="FZB51" s="657"/>
      <c r="FZC51" s="657"/>
      <c r="FZD51" s="657"/>
      <c r="FZE51" s="657"/>
      <c r="FZF51" s="657"/>
      <c r="FZG51" s="657"/>
      <c r="FZH51" s="657"/>
      <c r="FZI51" s="657"/>
      <c r="FZJ51" s="657"/>
      <c r="FZK51" s="657"/>
      <c r="FZL51" s="657"/>
      <c r="FZM51" s="657"/>
      <c r="FZN51" s="657"/>
      <c r="FZO51" s="657"/>
      <c r="FZP51" s="657"/>
      <c r="FZQ51" s="657"/>
      <c r="FZR51" s="657"/>
      <c r="FZS51" s="657"/>
      <c r="FZT51" s="657"/>
      <c r="FZU51" s="657"/>
      <c r="FZV51" s="657"/>
      <c r="FZW51" s="657"/>
      <c r="FZX51" s="657"/>
      <c r="FZY51" s="657"/>
      <c r="FZZ51" s="657"/>
      <c r="GAA51" s="657"/>
      <c r="GAB51" s="657"/>
      <c r="GAC51" s="657"/>
      <c r="GAD51" s="657"/>
      <c r="GAE51" s="657"/>
      <c r="GAF51" s="657"/>
      <c r="GAG51" s="657"/>
      <c r="GAH51" s="657"/>
      <c r="GAI51" s="657"/>
      <c r="GAJ51" s="657"/>
      <c r="GAK51" s="657"/>
      <c r="GAL51" s="657"/>
      <c r="GAM51" s="657"/>
      <c r="GAN51" s="657"/>
      <c r="GAO51" s="657"/>
      <c r="GAP51" s="657"/>
      <c r="GAQ51" s="657"/>
      <c r="GAR51" s="657"/>
      <c r="GAS51" s="657"/>
      <c r="GAT51" s="657"/>
      <c r="GAU51" s="657"/>
      <c r="GAV51" s="657"/>
      <c r="GAW51" s="657"/>
      <c r="GAX51" s="657"/>
      <c r="GAY51" s="657"/>
      <c r="GAZ51" s="657"/>
      <c r="GBA51" s="657"/>
      <c r="GBB51" s="657"/>
      <c r="GBC51" s="657"/>
      <c r="GBD51" s="657"/>
      <c r="GBE51" s="657"/>
      <c r="GBF51" s="657"/>
      <c r="GBG51" s="657"/>
      <c r="GBH51" s="657"/>
      <c r="GBI51" s="657"/>
      <c r="GBJ51" s="657"/>
      <c r="GBK51" s="657"/>
      <c r="GBL51" s="657"/>
      <c r="GBM51" s="657"/>
      <c r="GBN51" s="657"/>
      <c r="GBO51" s="657"/>
      <c r="GBP51" s="657"/>
      <c r="GBQ51" s="657"/>
      <c r="GBR51" s="657"/>
      <c r="GBS51" s="657"/>
      <c r="GBT51" s="657"/>
      <c r="GBU51" s="657"/>
      <c r="GBV51" s="657"/>
      <c r="GBW51" s="657"/>
      <c r="GBX51" s="657"/>
      <c r="GBY51" s="657"/>
      <c r="GBZ51" s="657"/>
      <c r="GCA51" s="657"/>
      <c r="GCB51" s="657"/>
      <c r="GCC51" s="657"/>
      <c r="GCD51" s="657"/>
      <c r="GCE51" s="657"/>
      <c r="GCF51" s="657"/>
      <c r="GCG51" s="657"/>
      <c r="GCH51" s="657"/>
      <c r="GCI51" s="657"/>
      <c r="GCJ51" s="657"/>
      <c r="GCK51" s="657"/>
      <c r="GCL51" s="657"/>
      <c r="GCM51" s="657"/>
      <c r="GCN51" s="657"/>
      <c r="GCO51" s="657"/>
      <c r="GCP51" s="657"/>
      <c r="GCQ51" s="657"/>
      <c r="GCR51" s="657"/>
      <c r="GCS51" s="657"/>
      <c r="GCT51" s="657"/>
      <c r="GCU51" s="657"/>
      <c r="GCV51" s="657"/>
      <c r="GCW51" s="657"/>
      <c r="GCX51" s="657"/>
      <c r="GCY51" s="657"/>
      <c r="GCZ51" s="657"/>
      <c r="GDA51" s="657"/>
      <c r="GDB51" s="657"/>
      <c r="GDC51" s="657"/>
      <c r="GDD51" s="657"/>
      <c r="GDE51" s="657"/>
      <c r="GDF51" s="657"/>
      <c r="GDG51" s="657"/>
      <c r="GDH51" s="657"/>
      <c r="GDI51" s="657"/>
      <c r="GDJ51" s="657"/>
      <c r="GDK51" s="657"/>
      <c r="GDL51" s="657"/>
      <c r="GDM51" s="657"/>
      <c r="GDN51" s="657"/>
      <c r="GDO51" s="657"/>
      <c r="GDP51" s="657"/>
      <c r="GDQ51" s="657"/>
      <c r="GDR51" s="657"/>
      <c r="GDS51" s="657"/>
      <c r="GDT51" s="657"/>
      <c r="GDU51" s="657"/>
      <c r="GDV51" s="657"/>
      <c r="GDW51" s="657"/>
      <c r="GDX51" s="657"/>
      <c r="GDY51" s="657"/>
      <c r="GDZ51" s="657"/>
      <c r="GEA51" s="657"/>
      <c r="GEB51" s="657"/>
      <c r="GEC51" s="657"/>
      <c r="GED51" s="657"/>
      <c r="GEE51" s="657"/>
      <c r="GEF51" s="657"/>
      <c r="GEG51" s="657"/>
      <c r="GEH51" s="657"/>
      <c r="GEI51" s="657"/>
      <c r="GEJ51" s="657"/>
      <c r="GEK51" s="657"/>
      <c r="GEL51" s="657"/>
      <c r="GEM51" s="657"/>
      <c r="GEN51" s="657"/>
      <c r="GEO51" s="657"/>
      <c r="GEP51" s="657"/>
      <c r="GEQ51" s="657"/>
      <c r="GER51" s="657"/>
      <c r="GES51" s="657"/>
      <c r="GET51" s="657"/>
      <c r="GEU51" s="657"/>
      <c r="GEV51" s="657"/>
      <c r="GEW51" s="657"/>
      <c r="GEX51" s="657"/>
      <c r="GEY51" s="657"/>
      <c r="GEZ51" s="657"/>
      <c r="GFA51" s="657"/>
      <c r="GFB51" s="657"/>
      <c r="GFC51" s="657"/>
      <c r="GFD51" s="657"/>
      <c r="GFE51" s="657"/>
      <c r="GFF51" s="657"/>
      <c r="GFG51" s="657"/>
      <c r="GFH51" s="657"/>
      <c r="GFI51" s="657"/>
      <c r="GFJ51" s="657"/>
      <c r="GFK51" s="657"/>
      <c r="GFL51" s="657"/>
      <c r="GFM51" s="657"/>
      <c r="GFN51" s="657"/>
      <c r="GFO51" s="657"/>
      <c r="GFP51" s="657"/>
      <c r="GFQ51" s="657"/>
      <c r="GFR51" s="657"/>
      <c r="GFS51" s="657"/>
      <c r="GFT51" s="657"/>
      <c r="GFU51" s="657"/>
      <c r="GFV51" s="657"/>
      <c r="GFW51" s="657"/>
      <c r="GFX51" s="657"/>
      <c r="GFY51" s="657"/>
      <c r="GFZ51" s="657"/>
      <c r="GGA51" s="657"/>
      <c r="GGB51" s="657"/>
      <c r="GGC51" s="657"/>
      <c r="GGD51" s="657"/>
      <c r="GGE51" s="657"/>
      <c r="GGF51" s="657"/>
      <c r="GGG51" s="657"/>
      <c r="GGH51" s="657"/>
      <c r="GGI51" s="657"/>
      <c r="GGJ51" s="657"/>
      <c r="GGK51" s="657"/>
      <c r="GGL51" s="657"/>
      <c r="GGM51" s="657"/>
      <c r="GGN51" s="657"/>
      <c r="GGO51" s="657"/>
      <c r="GGP51" s="657"/>
      <c r="GGQ51" s="657"/>
      <c r="GGR51" s="657"/>
      <c r="GGS51" s="657"/>
      <c r="GGT51" s="657"/>
      <c r="GGU51" s="657"/>
      <c r="GGV51" s="657"/>
      <c r="GGW51" s="657"/>
      <c r="GGX51" s="657"/>
      <c r="GGY51" s="657"/>
      <c r="GGZ51" s="657"/>
      <c r="GHA51" s="657"/>
      <c r="GHB51" s="657"/>
      <c r="GHC51" s="657"/>
      <c r="GHD51" s="657"/>
      <c r="GHE51" s="657"/>
      <c r="GHF51" s="657"/>
      <c r="GHG51" s="657"/>
      <c r="GHH51" s="657"/>
      <c r="GHI51" s="657"/>
      <c r="GHJ51" s="657"/>
      <c r="GHK51" s="657"/>
      <c r="GHL51" s="657"/>
      <c r="GHM51" s="657"/>
      <c r="GHN51" s="657"/>
      <c r="GHO51" s="657"/>
      <c r="GHP51" s="657"/>
      <c r="GHQ51" s="657"/>
      <c r="GHR51" s="657"/>
      <c r="GHS51" s="657"/>
      <c r="GHT51" s="657"/>
      <c r="GHU51" s="657"/>
      <c r="GHV51" s="657"/>
      <c r="GHW51" s="657"/>
      <c r="GHX51" s="657"/>
      <c r="GHY51" s="657"/>
      <c r="GHZ51" s="657"/>
      <c r="GIA51" s="657"/>
      <c r="GIB51" s="657"/>
      <c r="GIC51" s="657"/>
      <c r="GID51" s="657"/>
      <c r="GIE51" s="657"/>
      <c r="GIF51" s="657"/>
      <c r="GIG51" s="657"/>
      <c r="GIH51" s="657"/>
      <c r="GII51" s="657"/>
      <c r="GIJ51" s="657"/>
      <c r="GIK51" s="657"/>
      <c r="GIL51" s="657"/>
      <c r="GIM51" s="657"/>
      <c r="GIN51" s="657"/>
      <c r="GIO51" s="657"/>
      <c r="GIP51" s="657"/>
      <c r="GIQ51" s="657"/>
      <c r="GIR51" s="657"/>
      <c r="GIS51" s="657"/>
      <c r="GIT51" s="657"/>
      <c r="GIU51" s="657"/>
      <c r="GIV51" s="657"/>
      <c r="GIW51" s="657"/>
      <c r="GIX51" s="657"/>
      <c r="GIY51" s="657"/>
      <c r="GIZ51" s="657"/>
      <c r="GJA51" s="657"/>
      <c r="GJB51" s="657"/>
      <c r="GJC51" s="657"/>
      <c r="GJD51" s="657"/>
      <c r="GJE51" s="657"/>
      <c r="GJF51" s="657"/>
      <c r="GJG51" s="657"/>
      <c r="GJH51" s="657"/>
      <c r="GJI51" s="657"/>
      <c r="GJJ51" s="657"/>
      <c r="GJK51" s="657"/>
      <c r="GJL51" s="657"/>
      <c r="GJM51" s="657"/>
      <c r="GJN51" s="657"/>
      <c r="GJO51" s="657"/>
      <c r="GJP51" s="657"/>
      <c r="GJQ51" s="657"/>
      <c r="GJR51" s="657"/>
      <c r="GJS51" s="657"/>
      <c r="GJT51" s="657"/>
      <c r="GJU51" s="657"/>
      <c r="GJV51" s="657"/>
      <c r="GJW51" s="657"/>
      <c r="GJX51" s="657"/>
      <c r="GJY51" s="657"/>
      <c r="GJZ51" s="657"/>
      <c r="GKA51" s="657"/>
      <c r="GKB51" s="657"/>
      <c r="GKC51" s="657"/>
      <c r="GKD51" s="657"/>
      <c r="GKE51" s="657"/>
      <c r="GKF51" s="657"/>
      <c r="GKG51" s="657"/>
      <c r="GKH51" s="657"/>
      <c r="GKI51" s="657"/>
      <c r="GKJ51" s="657"/>
      <c r="GKK51" s="657"/>
      <c r="GKL51" s="657"/>
      <c r="GKM51" s="657"/>
      <c r="GKN51" s="657"/>
      <c r="GKO51" s="657"/>
      <c r="GKP51" s="657"/>
      <c r="GKQ51" s="657"/>
      <c r="GKR51" s="657"/>
      <c r="GKS51" s="657"/>
      <c r="GKT51" s="657"/>
      <c r="GKU51" s="657"/>
      <c r="GKV51" s="657"/>
      <c r="GKW51" s="657"/>
      <c r="GKX51" s="657"/>
      <c r="GKY51" s="657"/>
      <c r="GKZ51" s="657"/>
      <c r="GLA51" s="657"/>
      <c r="GLB51" s="657"/>
      <c r="GLC51" s="657"/>
      <c r="GLD51" s="657"/>
      <c r="GLE51" s="657"/>
      <c r="GLF51" s="657"/>
      <c r="GLG51" s="657"/>
      <c r="GLH51" s="657"/>
      <c r="GLI51" s="657"/>
      <c r="GLJ51" s="657"/>
      <c r="GLK51" s="657"/>
      <c r="GLL51" s="657"/>
      <c r="GLM51" s="657"/>
      <c r="GLN51" s="657"/>
      <c r="GLO51" s="657"/>
      <c r="GLP51" s="657"/>
      <c r="GLQ51" s="657"/>
      <c r="GLR51" s="657"/>
      <c r="GLS51" s="657"/>
      <c r="GLT51" s="657"/>
      <c r="GLU51" s="657"/>
      <c r="GLV51" s="657"/>
      <c r="GLW51" s="657"/>
      <c r="GLX51" s="657"/>
      <c r="GLY51" s="657"/>
      <c r="GLZ51" s="657"/>
      <c r="GMA51" s="657"/>
      <c r="GMB51" s="657"/>
      <c r="GMC51" s="657"/>
      <c r="GMD51" s="657"/>
      <c r="GME51" s="657"/>
      <c r="GMF51" s="657"/>
      <c r="GMG51" s="657"/>
      <c r="GMH51" s="657"/>
      <c r="GMI51" s="657"/>
      <c r="GMJ51" s="657"/>
      <c r="GMK51" s="657"/>
      <c r="GML51" s="657"/>
      <c r="GMM51" s="657"/>
      <c r="GMN51" s="657"/>
      <c r="GMO51" s="657"/>
      <c r="GMP51" s="657"/>
      <c r="GMQ51" s="657"/>
      <c r="GMR51" s="657"/>
      <c r="GMS51" s="657"/>
      <c r="GMT51" s="657"/>
      <c r="GMU51" s="657"/>
      <c r="GMV51" s="657"/>
      <c r="GMW51" s="657"/>
      <c r="GMX51" s="657"/>
      <c r="GMY51" s="657"/>
      <c r="GMZ51" s="657"/>
      <c r="GNA51" s="657"/>
      <c r="GNB51" s="657"/>
      <c r="GNC51" s="657"/>
      <c r="GND51" s="657"/>
      <c r="GNE51" s="657"/>
      <c r="GNF51" s="657"/>
      <c r="GNG51" s="657"/>
      <c r="GNH51" s="657"/>
      <c r="GNI51" s="657"/>
      <c r="GNJ51" s="657"/>
      <c r="GNK51" s="657"/>
      <c r="GNL51" s="657"/>
      <c r="GNM51" s="657"/>
      <c r="GNN51" s="657"/>
      <c r="GNO51" s="657"/>
      <c r="GNP51" s="657"/>
      <c r="GNQ51" s="657"/>
      <c r="GNR51" s="657"/>
      <c r="GNS51" s="657"/>
      <c r="GNT51" s="657"/>
      <c r="GNU51" s="657"/>
      <c r="GNV51" s="657"/>
      <c r="GNW51" s="657"/>
      <c r="GNX51" s="657"/>
      <c r="GNY51" s="657"/>
      <c r="GNZ51" s="657"/>
      <c r="GOA51" s="657"/>
      <c r="GOB51" s="657"/>
      <c r="GOC51" s="657"/>
      <c r="GOD51" s="657"/>
      <c r="GOE51" s="657"/>
      <c r="GOF51" s="657"/>
      <c r="GOG51" s="657"/>
      <c r="GOH51" s="657"/>
      <c r="GOI51" s="657"/>
      <c r="GOJ51" s="657"/>
      <c r="GOK51" s="657"/>
      <c r="GOL51" s="657"/>
      <c r="GOM51" s="657"/>
      <c r="GON51" s="657"/>
      <c r="GOO51" s="657"/>
      <c r="GOP51" s="657"/>
      <c r="GOQ51" s="657"/>
      <c r="GOR51" s="657"/>
      <c r="GOS51" s="657"/>
      <c r="GOT51" s="657"/>
      <c r="GOU51" s="657"/>
      <c r="GOV51" s="657"/>
      <c r="GOW51" s="657"/>
      <c r="GOX51" s="657"/>
      <c r="GOY51" s="657"/>
      <c r="GOZ51" s="657"/>
      <c r="GPA51" s="657"/>
      <c r="GPB51" s="657"/>
      <c r="GPC51" s="657"/>
      <c r="GPD51" s="657"/>
      <c r="GPE51" s="657"/>
      <c r="GPF51" s="657"/>
      <c r="GPG51" s="657"/>
      <c r="GPH51" s="657"/>
      <c r="GPI51" s="657"/>
      <c r="GPJ51" s="657"/>
      <c r="GPK51" s="657"/>
      <c r="GPL51" s="657"/>
      <c r="GPM51" s="657"/>
      <c r="GPN51" s="657"/>
      <c r="GPO51" s="657"/>
      <c r="GPP51" s="657"/>
      <c r="GPQ51" s="657"/>
      <c r="GPR51" s="657"/>
      <c r="GPS51" s="657"/>
      <c r="GPT51" s="657"/>
      <c r="GPU51" s="657"/>
      <c r="GPV51" s="657"/>
      <c r="GPW51" s="657"/>
      <c r="GPX51" s="657"/>
      <c r="GPY51" s="657"/>
      <c r="GPZ51" s="657"/>
      <c r="GQA51" s="657"/>
      <c r="GQB51" s="657"/>
      <c r="GQC51" s="657"/>
      <c r="GQD51" s="657"/>
      <c r="GQE51" s="657"/>
      <c r="GQF51" s="657"/>
      <c r="GQG51" s="657"/>
      <c r="GQH51" s="657"/>
      <c r="GQI51" s="657"/>
      <c r="GQJ51" s="657"/>
      <c r="GQK51" s="657"/>
      <c r="GQL51" s="657"/>
      <c r="GQM51" s="657"/>
      <c r="GQN51" s="657"/>
      <c r="GQO51" s="657"/>
      <c r="GQP51" s="657"/>
      <c r="GQQ51" s="657"/>
      <c r="GQR51" s="657"/>
      <c r="GQS51" s="657"/>
      <c r="GQT51" s="657"/>
      <c r="GQU51" s="657"/>
      <c r="GQV51" s="657"/>
      <c r="GQW51" s="657"/>
      <c r="GQX51" s="657"/>
      <c r="GQY51" s="657"/>
      <c r="GQZ51" s="657"/>
      <c r="GRA51" s="657"/>
      <c r="GRB51" s="657"/>
      <c r="GRC51" s="657"/>
      <c r="GRD51" s="657"/>
      <c r="GRE51" s="657"/>
      <c r="GRF51" s="657"/>
      <c r="GRG51" s="657"/>
      <c r="GRH51" s="657"/>
      <c r="GRI51" s="657"/>
      <c r="GRJ51" s="657"/>
      <c r="GRK51" s="657"/>
      <c r="GRL51" s="657"/>
      <c r="GRM51" s="657"/>
      <c r="GRN51" s="657"/>
      <c r="GRO51" s="657"/>
      <c r="GRP51" s="657"/>
      <c r="GRQ51" s="657"/>
      <c r="GRR51" s="657"/>
      <c r="GRS51" s="657"/>
      <c r="GRT51" s="657"/>
      <c r="GRU51" s="657"/>
      <c r="GRV51" s="657"/>
      <c r="GRW51" s="657"/>
      <c r="GRX51" s="657"/>
      <c r="GRY51" s="657"/>
      <c r="GRZ51" s="657"/>
      <c r="GSA51" s="657"/>
      <c r="GSB51" s="657"/>
      <c r="GSC51" s="657"/>
      <c r="GSD51" s="657"/>
      <c r="GSE51" s="657"/>
      <c r="GSF51" s="657"/>
      <c r="GSG51" s="657"/>
      <c r="GSH51" s="657"/>
      <c r="GSI51" s="657"/>
      <c r="GSJ51" s="657"/>
      <c r="GSK51" s="657"/>
      <c r="GSL51" s="657"/>
      <c r="GSM51" s="657"/>
      <c r="GSN51" s="657"/>
      <c r="GSO51" s="657"/>
      <c r="GSP51" s="657"/>
      <c r="GSQ51" s="657"/>
      <c r="GSR51" s="657"/>
      <c r="GSS51" s="657"/>
      <c r="GST51" s="657"/>
      <c r="GSU51" s="657"/>
      <c r="GSV51" s="657"/>
      <c r="GSW51" s="657"/>
      <c r="GSX51" s="657"/>
      <c r="GSY51" s="657"/>
      <c r="GSZ51" s="657"/>
      <c r="GTA51" s="657"/>
      <c r="GTB51" s="657"/>
      <c r="GTC51" s="657"/>
      <c r="GTD51" s="657"/>
      <c r="GTE51" s="657"/>
      <c r="GTF51" s="657"/>
      <c r="GTG51" s="657"/>
      <c r="GTH51" s="657"/>
      <c r="GTI51" s="657"/>
      <c r="GTJ51" s="657"/>
      <c r="GTK51" s="657"/>
      <c r="GTL51" s="657"/>
      <c r="GTM51" s="657"/>
      <c r="GTN51" s="657"/>
      <c r="GTO51" s="657"/>
      <c r="GTP51" s="657"/>
      <c r="GTQ51" s="657"/>
      <c r="GTR51" s="657"/>
      <c r="GTS51" s="657"/>
      <c r="GTT51" s="657"/>
      <c r="GTU51" s="657"/>
      <c r="GTV51" s="657"/>
      <c r="GTW51" s="657"/>
      <c r="GTX51" s="657"/>
      <c r="GTY51" s="657"/>
      <c r="GTZ51" s="657"/>
      <c r="GUA51" s="657"/>
      <c r="GUB51" s="657"/>
      <c r="GUC51" s="657"/>
      <c r="GUD51" s="657"/>
      <c r="GUE51" s="657"/>
      <c r="GUF51" s="657"/>
      <c r="GUG51" s="657"/>
      <c r="GUH51" s="657"/>
      <c r="GUI51" s="657"/>
      <c r="GUJ51" s="657"/>
      <c r="GUK51" s="657"/>
      <c r="GUL51" s="657"/>
      <c r="GUM51" s="657"/>
      <c r="GUN51" s="657"/>
      <c r="GUO51" s="657"/>
      <c r="GUP51" s="657"/>
      <c r="GUQ51" s="657"/>
      <c r="GUR51" s="657"/>
      <c r="GUS51" s="657"/>
      <c r="GUT51" s="657"/>
      <c r="GUU51" s="657"/>
      <c r="GUV51" s="657"/>
      <c r="GUW51" s="657"/>
      <c r="GUX51" s="657"/>
      <c r="GUY51" s="657"/>
      <c r="GUZ51" s="657"/>
      <c r="GVA51" s="657"/>
      <c r="GVB51" s="657"/>
      <c r="GVC51" s="657"/>
      <c r="GVD51" s="657"/>
      <c r="GVE51" s="657"/>
      <c r="GVF51" s="657"/>
      <c r="GVG51" s="657"/>
      <c r="GVH51" s="657"/>
      <c r="GVI51" s="657"/>
      <c r="GVJ51" s="657"/>
      <c r="GVK51" s="657"/>
      <c r="GVL51" s="657"/>
      <c r="GVM51" s="657"/>
      <c r="GVN51" s="657"/>
      <c r="GVO51" s="657"/>
      <c r="GVP51" s="657"/>
      <c r="GVQ51" s="657"/>
      <c r="GVR51" s="657"/>
      <c r="GVS51" s="657"/>
      <c r="GVT51" s="657"/>
      <c r="GVU51" s="657"/>
      <c r="GVV51" s="657"/>
      <c r="GVW51" s="657"/>
      <c r="GVX51" s="657"/>
      <c r="GVY51" s="657"/>
      <c r="GVZ51" s="657"/>
      <c r="GWA51" s="657"/>
      <c r="GWB51" s="657"/>
      <c r="GWC51" s="657"/>
      <c r="GWD51" s="657"/>
      <c r="GWE51" s="657"/>
      <c r="GWF51" s="657"/>
      <c r="GWG51" s="657"/>
      <c r="GWH51" s="657"/>
      <c r="GWI51" s="657"/>
      <c r="GWJ51" s="657"/>
      <c r="GWK51" s="657"/>
      <c r="GWL51" s="657"/>
      <c r="GWM51" s="657"/>
      <c r="GWN51" s="657"/>
      <c r="GWO51" s="657"/>
      <c r="GWP51" s="657"/>
      <c r="GWQ51" s="657"/>
      <c r="GWR51" s="657"/>
      <c r="GWS51" s="657"/>
      <c r="GWT51" s="657"/>
      <c r="GWU51" s="657"/>
      <c r="GWV51" s="657"/>
      <c r="GWW51" s="657"/>
      <c r="GWX51" s="657"/>
      <c r="GWY51" s="657"/>
      <c r="GWZ51" s="657"/>
      <c r="GXA51" s="657"/>
      <c r="GXB51" s="657"/>
      <c r="GXC51" s="657"/>
      <c r="GXD51" s="657"/>
      <c r="GXE51" s="657"/>
      <c r="GXF51" s="657"/>
      <c r="GXG51" s="657"/>
      <c r="GXH51" s="657"/>
      <c r="GXI51" s="657"/>
      <c r="GXJ51" s="657"/>
      <c r="GXK51" s="657"/>
      <c r="GXL51" s="657"/>
      <c r="GXM51" s="657"/>
      <c r="GXN51" s="657"/>
      <c r="GXO51" s="657"/>
      <c r="GXP51" s="657"/>
      <c r="GXQ51" s="657"/>
      <c r="GXR51" s="657"/>
      <c r="GXS51" s="657"/>
      <c r="GXT51" s="657"/>
      <c r="GXU51" s="657"/>
      <c r="GXV51" s="657"/>
      <c r="GXW51" s="657"/>
      <c r="GXX51" s="657"/>
      <c r="GXY51" s="657"/>
      <c r="GXZ51" s="657"/>
      <c r="GYA51" s="657"/>
      <c r="GYB51" s="657"/>
      <c r="GYC51" s="657"/>
      <c r="GYD51" s="657"/>
      <c r="GYE51" s="657"/>
      <c r="GYF51" s="657"/>
      <c r="GYG51" s="657"/>
      <c r="GYH51" s="657"/>
      <c r="GYI51" s="657"/>
      <c r="GYJ51" s="657"/>
      <c r="GYK51" s="657"/>
      <c r="GYL51" s="657"/>
      <c r="GYM51" s="657"/>
      <c r="GYN51" s="657"/>
      <c r="GYO51" s="657"/>
      <c r="GYP51" s="657"/>
      <c r="GYQ51" s="657"/>
      <c r="GYR51" s="657"/>
      <c r="GYS51" s="657"/>
      <c r="GYT51" s="657"/>
      <c r="GYU51" s="657"/>
      <c r="GYV51" s="657"/>
      <c r="GYW51" s="657"/>
      <c r="GYX51" s="657"/>
      <c r="GYY51" s="657"/>
      <c r="GYZ51" s="657"/>
      <c r="GZA51" s="657"/>
      <c r="GZB51" s="657"/>
      <c r="GZC51" s="657"/>
      <c r="GZD51" s="657"/>
      <c r="GZE51" s="657"/>
      <c r="GZF51" s="657"/>
      <c r="GZG51" s="657"/>
      <c r="GZH51" s="657"/>
      <c r="GZI51" s="657"/>
      <c r="GZJ51" s="657"/>
      <c r="GZK51" s="657"/>
      <c r="GZL51" s="657"/>
      <c r="GZM51" s="657"/>
      <c r="GZN51" s="657"/>
      <c r="GZO51" s="657"/>
      <c r="GZP51" s="657"/>
      <c r="GZQ51" s="657"/>
      <c r="GZR51" s="657"/>
      <c r="GZS51" s="657"/>
      <c r="GZT51" s="657"/>
      <c r="GZU51" s="657"/>
      <c r="GZV51" s="657"/>
      <c r="GZW51" s="657"/>
      <c r="GZX51" s="657"/>
      <c r="GZY51" s="657"/>
      <c r="GZZ51" s="657"/>
      <c r="HAA51" s="657"/>
      <c r="HAB51" s="657"/>
      <c r="HAC51" s="657"/>
      <c r="HAD51" s="657"/>
      <c r="HAE51" s="657"/>
      <c r="HAF51" s="657"/>
      <c r="HAG51" s="657"/>
      <c r="HAH51" s="657"/>
      <c r="HAI51" s="657"/>
      <c r="HAJ51" s="657"/>
      <c r="HAK51" s="657"/>
      <c r="HAL51" s="657"/>
      <c r="HAM51" s="657"/>
      <c r="HAN51" s="657"/>
      <c r="HAO51" s="657"/>
      <c r="HAP51" s="657"/>
      <c r="HAQ51" s="657"/>
      <c r="HAR51" s="657"/>
      <c r="HAS51" s="657"/>
      <c r="HAT51" s="657"/>
      <c r="HAU51" s="657"/>
      <c r="HAV51" s="657"/>
      <c r="HAW51" s="657"/>
      <c r="HAX51" s="657"/>
      <c r="HAY51" s="657"/>
      <c r="HAZ51" s="657"/>
      <c r="HBA51" s="657"/>
      <c r="HBB51" s="657"/>
      <c r="HBC51" s="657"/>
      <c r="HBD51" s="657"/>
      <c r="HBE51" s="657"/>
      <c r="HBF51" s="657"/>
      <c r="HBG51" s="657"/>
      <c r="HBH51" s="657"/>
      <c r="HBI51" s="657"/>
      <c r="HBJ51" s="657"/>
      <c r="HBK51" s="657"/>
      <c r="HBL51" s="657"/>
      <c r="HBM51" s="657"/>
      <c r="HBN51" s="657"/>
      <c r="HBO51" s="657"/>
      <c r="HBP51" s="657"/>
      <c r="HBQ51" s="657"/>
      <c r="HBR51" s="657"/>
      <c r="HBS51" s="657"/>
      <c r="HBT51" s="657"/>
      <c r="HBU51" s="657"/>
      <c r="HBV51" s="657"/>
      <c r="HBW51" s="657"/>
      <c r="HBX51" s="657"/>
      <c r="HBY51" s="657"/>
      <c r="HBZ51" s="657"/>
      <c r="HCA51" s="657"/>
      <c r="HCB51" s="657"/>
      <c r="HCC51" s="657"/>
      <c r="HCD51" s="657"/>
      <c r="HCE51" s="657"/>
      <c r="HCF51" s="657"/>
      <c r="HCG51" s="657"/>
      <c r="HCH51" s="657"/>
      <c r="HCI51" s="657"/>
      <c r="HCJ51" s="657"/>
      <c r="HCK51" s="657"/>
      <c r="HCL51" s="657"/>
      <c r="HCM51" s="657"/>
      <c r="HCN51" s="657"/>
      <c r="HCO51" s="657"/>
      <c r="HCP51" s="657"/>
      <c r="HCQ51" s="657"/>
      <c r="HCR51" s="657"/>
      <c r="HCS51" s="657"/>
      <c r="HCT51" s="657"/>
      <c r="HCU51" s="657"/>
      <c r="HCV51" s="657"/>
      <c r="HCW51" s="657"/>
      <c r="HCX51" s="657"/>
      <c r="HCY51" s="657"/>
      <c r="HCZ51" s="657"/>
      <c r="HDA51" s="657"/>
      <c r="HDB51" s="657"/>
      <c r="HDC51" s="657"/>
      <c r="HDD51" s="657"/>
      <c r="HDE51" s="657"/>
      <c r="HDF51" s="657"/>
      <c r="HDG51" s="657"/>
      <c r="HDH51" s="657"/>
      <c r="HDI51" s="657"/>
      <c r="HDJ51" s="657"/>
      <c r="HDK51" s="657"/>
      <c r="HDL51" s="657"/>
      <c r="HDM51" s="657"/>
      <c r="HDN51" s="657"/>
      <c r="HDO51" s="657"/>
      <c r="HDP51" s="657"/>
      <c r="HDQ51" s="657"/>
      <c r="HDR51" s="657"/>
      <c r="HDS51" s="657"/>
      <c r="HDT51" s="657"/>
      <c r="HDU51" s="657"/>
      <c r="HDV51" s="657"/>
      <c r="HDW51" s="657"/>
      <c r="HDX51" s="657"/>
      <c r="HDY51" s="657"/>
      <c r="HDZ51" s="657"/>
      <c r="HEA51" s="657"/>
      <c r="HEB51" s="657"/>
      <c r="HEC51" s="657"/>
      <c r="HED51" s="657"/>
      <c r="HEE51" s="657"/>
      <c r="HEF51" s="657"/>
      <c r="HEG51" s="657"/>
      <c r="HEH51" s="657"/>
      <c r="HEI51" s="657"/>
      <c r="HEJ51" s="657"/>
      <c r="HEK51" s="657"/>
      <c r="HEL51" s="657"/>
      <c r="HEM51" s="657"/>
      <c r="HEN51" s="657"/>
      <c r="HEO51" s="657"/>
      <c r="HEP51" s="657"/>
      <c r="HEQ51" s="657"/>
      <c r="HER51" s="657"/>
      <c r="HES51" s="657"/>
      <c r="HET51" s="657"/>
      <c r="HEU51" s="657"/>
      <c r="HEV51" s="657"/>
      <c r="HEW51" s="657"/>
      <c r="HEX51" s="657"/>
      <c r="HEY51" s="657"/>
      <c r="HEZ51" s="657"/>
      <c r="HFA51" s="657"/>
      <c r="HFB51" s="657"/>
      <c r="HFC51" s="657"/>
      <c r="HFD51" s="657"/>
      <c r="HFE51" s="657"/>
      <c r="HFF51" s="657"/>
      <c r="HFG51" s="657"/>
      <c r="HFH51" s="657"/>
      <c r="HFI51" s="657"/>
      <c r="HFJ51" s="657"/>
      <c r="HFK51" s="657"/>
      <c r="HFL51" s="657"/>
      <c r="HFM51" s="657"/>
      <c r="HFN51" s="657"/>
      <c r="HFO51" s="657"/>
      <c r="HFP51" s="657"/>
      <c r="HFQ51" s="657"/>
      <c r="HFR51" s="657"/>
      <c r="HFS51" s="657"/>
      <c r="HFT51" s="657"/>
      <c r="HFU51" s="657"/>
      <c r="HFV51" s="657"/>
      <c r="HFW51" s="657"/>
      <c r="HFX51" s="657"/>
      <c r="HFY51" s="657"/>
      <c r="HFZ51" s="657"/>
      <c r="HGA51" s="657"/>
      <c r="HGB51" s="657"/>
      <c r="HGC51" s="657"/>
      <c r="HGD51" s="657"/>
      <c r="HGE51" s="657"/>
      <c r="HGF51" s="657"/>
      <c r="HGG51" s="657"/>
      <c r="HGH51" s="657"/>
      <c r="HGI51" s="657"/>
      <c r="HGJ51" s="657"/>
      <c r="HGK51" s="657"/>
      <c r="HGL51" s="657"/>
      <c r="HGM51" s="657"/>
      <c r="HGN51" s="657"/>
      <c r="HGO51" s="657"/>
      <c r="HGP51" s="657"/>
      <c r="HGQ51" s="657"/>
      <c r="HGR51" s="657"/>
      <c r="HGS51" s="657"/>
      <c r="HGT51" s="657"/>
      <c r="HGU51" s="657"/>
      <c r="HGV51" s="657"/>
      <c r="HGW51" s="657"/>
      <c r="HGX51" s="657"/>
      <c r="HGY51" s="657"/>
      <c r="HGZ51" s="657"/>
      <c r="HHA51" s="657"/>
      <c r="HHB51" s="657"/>
      <c r="HHC51" s="657"/>
      <c r="HHD51" s="657"/>
      <c r="HHE51" s="657"/>
      <c r="HHF51" s="657"/>
      <c r="HHG51" s="657"/>
      <c r="HHH51" s="657"/>
      <c r="HHI51" s="657"/>
      <c r="HHJ51" s="657"/>
      <c r="HHK51" s="657"/>
      <c r="HHL51" s="657"/>
      <c r="HHM51" s="657"/>
      <c r="HHN51" s="657"/>
      <c r="HHO51" s="657"/>
      <c r="HHP51" s="657"/>
      <c r="HHQ51" s="657"/>
      <c r="HHR51" s="657"/>
      <c r="HHS51" s="657"/>
      <c r="HHT51" s="657"/>
      <c r="HHU51" s="657"/>
      <c r="HHV51" s="657"/>
      <c r="HHW51" s="657"/>
      <c r="HHX51" s="657"/>
      <c r="HHY51" s="657"/>
      <c r="HHZ51" s="657"/>
      <c r="HIA51" s="657"/>
      <c r="HIB51" s="657"/>
      <c r="HIC51" s="657"/>
      <c r="HID51" s="657"/>
      <c r="HIE51" s="657"/>
      <c r="HIF51" s="657"/>
      <c r="HIG51" s="657"/>
      <c r="HIH51" s="657"/>
      <c r="HII51" s="657"/>
      <c r="HIJ51" s="657"/>
      <c r="HIK51" s="657"/>
      <c r="HIL51" s="657"/>
      <c r="HIM51" s="657"/>
      <c r="HIN51" s="657"/>
      <c r="HIO51" s="657"/>
      <c r="HIP51" s="657"/>
      <c r="HIQ51" s="657"/>
      <c r="HIR51" s="657"/>
      <c r="HIS51" s="657"/>
      <c r="HIT51" s="657"/>
      <c r="HIU51" s="657"/>
      <c r="HIV51" s="657"/>
      <c r="HIW51" s="657"/>
      <c r="HIX51" s="657"/>
      <c r="HIY51" s="657"/>
      <c r="HIZ51" s="657"/>
      <c r="HJA51" s="657"/>
      <c r="HJB51" s="657"/>
      <c r="HJC51" s="657"/>
      <c r="HJD51" s="657"/>
      <c r="HJE51" s="657"/>
      <c r="HJF51" s="657"/>
      <c r="HJG51" s="657"/>
      <c r="HJH51" s="657"/>
      <c r="HJI51" s="657"/>
      <c r="HJJ51" s="657"/>
      <c r="HJK51" s="657"/>
      <c r="HJL51" s="657"/>
      <c r="HJM51" s="657"/>
      <c r="HJN51" s="657"/>
      <c r="HJO51" s="657"/>
      <c r="HJP51" s="657"/>
      <c r="HJQ51" s="657"/>
      <c r="HJR51" s="657"/>
      <c r="HJS51" s="657"/>
      <c r="HJT51" s="657"/>
      <c r="HJU51" s="657"/>
      <c r="HJV51" s="657"/>
      <c r="HJW51" s="657"/>
      <c r="HJX51" s="657"/>
      <c r="HJY51" s="657"/>
      <c r="HJZ51" s="657"/>
      <c r="HKA51" s="657"/>
      <c r="HKB51" s="657"/>
      <c r="HKC51" s="657"/>
      <c r="HKD51" s="657"/>
      <c r="HKE51" s="657"/>
      <c r="HKF51" s="657"/>
      <c r="HKG51" s="657"/>
      <c r="HKH51" s="657"/>
      <c r="HKI51" s="657"/>
      <c r="HKJ51" s="657"/>
      <c r="HKK51" s="657"/>
      <c r="HKL51" s="657"/>
      <c r="HKM51" s="657"/>
      <c r="HKN51" s="657"/>
      <c r="HKO51" s="657"/>
      <c r="HKP51" s="657"/>
      <c r="HKQ51" s="657"/>
      <c r="HKR51" s="657"/>
      <c r="HKS51" s="657"/>
      <c r="HKT51" s="657"/>
      <c r="HKU51" s="657"/>
      <c r="HKV51" s="657"/>
      <c r="HKW51" s="657"/>
      <c r="HKX51" s="657"/>
      <c r="HKY51" s="657"/>
      <c r="HKZ51" s="657"/>
      <c r="HLA51" s="657"/>
      <c r="HLB51" s="657"/>
      <c r="HLC51" s="657"/>
      <c r="HLD51" s="657"/>
      <c r="HLE51" s="657"/>
      <c r="HLF51" s="657"/>
      <c r="HLG51" s="657"/>
      <c r="HLH51" s="657"/>
      <c r="HLI51" s="657"/>
      <c r="HLJ51" s="657"/>
      <c r="HLK51" s="657"/>
      <c r="HLL51" s="657"/>
      <c r="HLM51" s="657"/>
      <c r="HLN51" s="657"/>
      <c r="HLO51" s="657"/>
      <c r="HLP51" s="657"/>
      <c r="HLQ51" s="657"/>
      <c r="HLR51" s="657"/>
      <c r="HLS51" s="657"/>
      <c r="HLT51" s="657"/>
      <c r="HLU51" s="657"/>
      <c r="HLV51" s="657"/>
      <c r="HLW51" s="657"/>
      <c r="HLX51" s="657"/>
      <c r="HLY51" s="657"/>
      <c r="HLZ51" s="657"/>
      <c r="HMA51" s="657"/>
      <c r="HMB51" s="657"/>
      <c r="HMC51" s="657"/>
      <c r="HMD51" s="657"/>
      <c r="HME51" s="657"/>
      <c r="HMF51" s="657"/>
      <c r="HMG51" s="657"/>
      <c r="HMH51" s="657"/>
      <c r="HMI51" s="657"/>
      <c r="HMJ51" s="657"/>
      <c r="HMK51" s="657"/>
      <c r="HML51" s="657"/>
      <c r="HMM51" s="657"/>
      <c r="HMN51" s="657"/>
      <c r="HMO51" s="657"/>
      <c r="HMP51" s="657"/>
      <c r="HMQ51" s="657"/>
      <c r="HMR51" s="657"/>
      <c r="HMS51" s="657"/>
      <c r="HMT51" s="657"/>
      <c r="HMU51" s="657"/>
      <c r="HMV51" s="657"/>
      <c r="HMW51" s="657"/>
      <c r="HMX51" s="657"/>
      <c r="HMY51" s="657"/>
      <c r="HMZ51" s="657"/>
      <c r="HNA51" s="657"/>
      <c r="HNB51" s="657"/>
      <c r="HNC51" s="657"/>
      <c r="HND51" s="657"/>
      <c r="HNE51" s="657"/>
      <c r="HNF51" s="657"/>
      <c r="HNG51" s="657"/>
      <c r="HNH51" s="657"/>
      <c r="HNI51" s="657"/>
      <c r="HNJ51" s="657"/>
      <c r="HNK51" s="657"/>
      <c r="HNL51" s="657"/>
      <c r="HNM51" s="657"/>
      <c r="HNN51" s="657"/>
      <c r="HNO51" s="657"/>
      <c r="HNP51" s="657"/>
      <c r="HNQ51" s="657"/>
      <c r="HNR51" s="657"/>
      <c r="HNS51" s="657"/>
      <c r="HNT51" s="657"/>
      <c r="HNU51" s="657"/>
      <c r="HNV51" s="657"/>
      <c r="HNW51" s="657"/>
      <c r="HNX51" s="657"/>
      <c r="HNY51" s="657"/>
      <c r="HNZ51" s="657"/>
      <c r="HOA51" s="657"/>
      <c r="HOB51" s="657"/>
      <c r="HOC51" s="657"/>
      <c r="HOD51" s="657"/>
      <c r="HOE51" s="657"/>
      <c r="HOF51" s="657"/>
      <c r="HOG51" s="657"/>
      <c r="HOH51" s="657"/>
      <c r="HOI51" s="657"/>
      <c r="HOJ51" s="657"/>
      <c r="HOK51" s="657"/>
      <c r="HOL51" s="657"/>
      <c r="HOM51" s="657"/>
      <c r="HON51" s="657"/>
      <c r="HOO51" s="657"/>
      <c r="HOP51" s="657"/>
      <c r="HOQ51" s="657"/>
      <c r="HOR51" s="657"/>
      <c r="HOS51" s="657"/>
      <c r="HOT51" s="657"/>
      <c r="HOU51" s="657"/>
      <c r="HOV51" s="657"/>
      <c r="HOW51" s="657"/>
      <c r="HOX51" s="657"/>
      <c r="HOY51" s="657"/>
      <c r="HOZ51" s="657"/>
      <c r="HPA51" s="657"/>
      <c r="HPB51" s="657"/>
      <c r="HPC51" s="657"/>
      <c r="HPD51" s="657"/>
      <c r="HPE51" s="657"/>
      <c r="HPF51" s="657"/>
      <c r="HPG51" s="657"/>
      <c r="HPH51" s="657"/>
      <c r="HPI51" s="657"/>
      <c r="HPJ51" s="657"/>
      <c r="HPK51" s="657"/>
      <c r="HPL51" s="657"/>
      <c r="HPM51" s="657"/>
      <c r="HPN51" s="657"/>
      <c r="HPO51" s="657"/>
      <c r="HPP51" s="657"/>
      <c r="HPQ51" s="657"/>
      <c r="HPR51" s="657"/>
      <c r="HPS51" s="657"/>
      <c r="HPT51" s="657"/>
      <c r="HPU51" s="657"/>
      <c r="HPV51" s="657"/>
      <c r="HPW51" s="657"/>
      <c r="HPX51" s="657"/>
      <c r="HPY51" s="657"/>
      <c r="HPZ51" s="657"/>
      <c r="HQA51" s="657"/>
      <c r="HQB51" s="657"/>
      <c r="HQC51" s="657"/>
      <c r="HQD51" s="657"/>
      <c r="HQE51" s="657"/>
      <c r="HQF51" s="657"/>
      <c r="HQG51" s="657"/>
      <c r="HQH51" s="657"/>
      <c r="HQI51" s="657"/>
      <c r="HQJ51" s="657"/>
      <c r="HQK51" s="657"/>
      <c r="HQL51" s="657"/>
      <c r="HQM51" s="657"/>
      <c r="HQN51" s="657"/>
      <c r="HQO51" s="657"/>
      <c r="HQP51" s="657"/>
      <c r="HQQ51" s="657"/>
      <c r="HQR51" s="657"/>
      <c r="HQS51" s="657"/>
      <c r="HQT51" s="657"/>
      <c r="HQU51" s="657"/>
      <c r="HQV51" s="657"/>
      <c r="HQW51" s="657"/>
      <c r="HQX51" s="657"/>
      <c r="HQY51" s="657"/>
      <c r="HQZ51" s="657"/>
      <c r="HRA51" s="657"/>
      <c r="HRB51" s="657"/>
      <c r="HRC51" s="657"/>
      <c r="HRD51" s="657"/>
      <c r="HRE51" s="657"/>
      <c r="HRF51" s="657"/>
      <c r="HRG51" s="657"/>
      <c r="HRH51" s="657"/>
      <c r="HRI51" s="657"/>
      <c r="HRJ51" s="657"/>
      <c r="HRK51" s="657"/>
      <c r="HRL51" s="657"/>
      <c r="HRM51" s="657"/>
      <c r="HRN51" s="657"/>
      <c r="HRO51" s="657"/>
      <c r="HRP51" s="657"/>
      <c r="HRQ51" s="657"/>
      <c r="HRR51" s="657"/>
      <c r="HRS51" s="657"/>
      <c r="HRT51" s="657"/>
      <c r="HRU51" s="657"/>
      <c r="HRV51" s="657"/>
      <c r="HRW51" s="657"/>
      <c r="HRX51" s="657"/>
      <c r="HRY51" s="657"/>
      <c r="HRZ51" s="657"/>
      <c r="HSA51" s="657"/>
      <c r="HSB51" s="657"/>
      <c r="HSC51" s="657"/>
      <c r="HSD51" s="657"/>
      <c r="HSE51" s="657"/>
      <c r="HSF51" s="657"/>
      <c r="HSG51" s="657"/>
      <c r="HSH51" s="657"/>
      <c r="HSI51" s="657"/>
      <c r="HSJ51" s="657"/>
      <c r="HSK51" s="657"/>
      <c r="HSL51" s="657"/>
      <c r="HSM51" s="657"/>
      <c r="HSN51" s="657"/>
      <c r="HSO51" s="657"/>
      <c r="HSP51" s="657"/>
      <c r="HSQ51" s="657"/>
      <c r="HSR51" s="657"/>
      <c r="HSS51" s="657"/>
      <c r="HST51" s="657"/>
      <c r="HSU51" s="657"/>
      <c r="HSV51" s="657"/>
      <c r="HSW51" s="657"/>
      <c r="HSX51" s="657"/>
      <c r="HSY51" s="657"/>
      <c r="HSZ51" s="657"/>
      <c r="HTA51" s="657"/>
      <c r="HTB51" s="657"/>
      <c r="HTC51" s="657"/>
      <c r="HTD51" s="657"/>
      <c r="HTE51" s="657"/>
      <c r="HTF51" s="657"/>
      <c r="HTG51" s="657"/>
      <c r="HTH51" s="657"/>
      <c r="HTI51" s="657"/>
      <c r="HTJ51" s="657"/>
      <c r="HTK51" s="657"/>
      <c r="HTL51" s="657"/>
      <c r="HTM51" s="657"/>
      <c r="HTN51" s="657"/>
      <c r="HTO51" s="657"/>
      <c r="HTP51" s="657"/>
      <c r="HTQ51" s="657"/>
      <c r="HTR51" s="657"/>
      <c r="HTS51" s="657"/>
      <c r="HTT51" s="657"/>
      <c r="HTU51" s="657"/>
      <c r="HTV51" s="657"/>
      <c r="HTW51" s="657"/>
      <c r="HTX51" s="657"/>
      <c r="HTY51" s="657"/>
      <c r="HTZ51" s="657"/>
      <c r="HUA51" s="657"/>
      <c r="HUB51" s="657"/>
      <c r="HUC51" s="657"/>
      <c r="HUD51" s="657"/>
      <c r="HUE51" s="657"/>
      <c r="HUF51" s="657"/>
      <c r="HUG51" s="657"/>
      <c r="HUH51" s="657"/>
      <c r="HUI51" s="657"/>
      <c r="HUJ51" s="657"/>
      <c r="HUK51" s="657"/>
      <c r="HUL51" s="657"/>
      <c r="HUM51" s="657"/>
      <c r="HUN51" s="657"/>
      <c r="HUO51" s="657"/>
      <c r="HUP51" s="657"/>
      <c r="HUQ51" s="657"/>
      <c r="HUR51" s="657"/>
      <c r="HUS51" s="657"/>
      <c r="HUT51" s="657"/>
      <c r="HUU51" s="657"/>
      <c r="HUV51" s="657"/>
      <c r="HUW51" s="657"/>
      <c r="HUX51" s="657"/>
      <c r="HUY51" s="657"/>
      <c r="HUZ51" s="657"/>
      <c r="HVA51" s="657"/>
      <c r="HVB51" s="657"/>
      <c r="HVC51" s="657"/>
      <c r="HVD51" s="657"/>
      <c r="HVE51" s="657"/>
      <c r="HVF51" s="657"/>
      <c r="HVG51" s="657"/>
      <c r="HVH51" s="657"/>
      <c r="HVI51" s="657"/>
      <c r="HVJ51" s="657"/>
      <c r="HVK51" s="657"/>
      <c r="HVL51" s="657"/>
      <c r="HVM51" s="657"/>
      <c r="HVN51" s="657"/>
      <c r="HVO51" s="657"/>
      <c r="HVP51" s="657"/>
      <c r="HVQ51" s="657"/>
      <c r="HVR51" s="657"/>
      <c r="HVS51" s="657"/>
      <c r="HVT51" s="657"/>
      <c r="HVU51" s="657"/>
      <c r="HVV51" s="657"/>
      <c r="HVW51" s="657"/>
      <c r="HVX51" s="657"/>
      <c r="HVY51" s="657"/>
      <c r="HVZ51" s="657"/>
      <c r="HWA51" s="657"/>
      <c r="HWB51" s="657"/>
      <c r="HWC51" s="657"/>
      <c r="HWD51" s="657"/>
      <c r="HWE51" s="657"/>
      <c r="HWF51" s="657"/>
      <c r="HWG51" s="657"/>
      <c r="HWH51" s="657"/>
      <c r="HWI51" s="657"/>
      <c r="HWJ51" s="657"/>
      <c r="HWK51" s="657"/>
      <c r="HWL51" s="657"/>
      <c r="HWM51" s="657"/>
      <c r="HWN51" s="657"/>
      <c r="HWO51" s="657"/>
      <c r="HWP51" s="657"/>
      <c r="HWQ51" s="657"/>
      <c r="HWR51" s="657"/>
      <c r="HWS51" s="657"/>
      <c r="HWT51" s="657"/>
      <c r="HWU51" s="657"/>
      <c r="HWV51" s="657"/>
      <c r="HWW51" s="657"/>
      <c r="HWX51" s="657"/>
      <c r="HWY51" s="657"/>
      <c r="HWZ51" s="657"/>
      <c r="HXA51" s="657"/>
      <c r="HXB51" s="657"/>
      <c r="HXC51" s="657"/>
      <c r="HXD51" s="657"/>
      <c r="HXE51" s="657"/>
      <c r="HXF51" s="657"/>
      <c r="HXG51" s="657"/>
      <c r="HXH51" s="657"/>
      <c r="HXI51" s="657"/>
      <c r="HXJ51" s="657"/>
      <c r="HXK51" s="657"/>
      <c r="HXL51" s="657"/>
      <c r="HXM51" s="657"/>
      <c r="HXN51" s="657"/>
      <c r="HXO51" s="657"/>
      <c r="HXP51" s="657"/>
      <c r="HXQ51" s="657"/>
      <c r="HXR51" s="657"/>
      <c r="HXS51" s="657"/>
      <c r="HXT51" s="657"/>
      <c r="HXU51" s="657"/>
      <c r="HXV51" s="657"/>
      <c r="HXW51" s="657"/>
      <c r="HXX51" s="657"/>
      <c r="HXY51" s="657"/>
      <c r="HXZ51" s="657"/>
      <c r="HYA51" s="657"/>
      <c r="HYB51" s="657"/>
      <c r="HYC51" s="657"/>
      <c r="HYD51" s="657"/>
      <c r="HYE51" s="657"/>
      <c r="HYF51" s="657"/>
      <c r="HYG51" s="657"/>
      <c r="HYH51" s="657"/>
      <c r="HYI51" s="657"/>
      <c r="HYJ51" s="657"/>
      <c r="HYK51" s="657"/>
      <c r="HYL51" s="657"/>
      <c r="HYM51" s="657"/>
      <c r="HYN51" s="657"/>
      <c r="HYO51" s="657"/>
      <c r="HYP51" s="657"/>
      <c r="HYQ51" s="657"/>
      <c r="HYR51" s="657"/>
      <c r="HYS51" s="657"/>
      <c r="HYT51" s="657"/>
      <c r="HYU51" s="657"/>
      <c r="HYV51" s="657"/>
      <c r="HYW51" s="657"/>
      <c r="HYX51" s="657"/>
      <c r="HYY51" s="657"/>
      <c r="HYZ51" s="657"/>
      <c r="HZA51" s="657"/>
      <c r="HZB51" s="657"/>
      <c r="HZC51" s="657"/>
      <c r="HZD51" s="657"/>
      <c r="HZE51" s="657"/>
      <c r="HZF51" s="657"/>
      <c r="HZG51" s="657"/>
      <c r="HZH51" s="657"/>
      <c r="HZI51" s="657"/>
      <c r="HZJ51" s="657"/>
      <c r="HZK51" s="657"/>
      <c r="HZL51" s="657"/>
      <c r="HZM51" s="657"/>
      <c r="HZN51" s="657"/>
      <c r="HZO51" s="657"/>
      <c r="HZP51" s="657"/>
      <c r="HZQ51" s="657"/>
      <c r="HZR51" s="657"/>
      <c r="HZS51" s="657"/>
      <c r="HZT51" s="657"/>
      <c r="HZU51" s="657"/>
      <c r="HZV51" s="657"/>
      <c r="HZW51" s="657"/>
      <c r="HZX51" s="657"/>
      <c r="HZY51" s="657"/>
      <c r="HZZ51" s="657"/>
      <c r="IAA51" s="657"/>
      <c r="IAB51" s="657"/>
      <c r="IAC51" s="657"/>
      <c r="IAD51" s="657"/>
      <c r="IAE51" s="657"/>
      <c r="IAF51" s="657"/>
      <c r="IAG51" s="657"/>
      <c r="IAH51" s="657"/>
      <c r="IAI51" s="657"/>
      <c r="IAJ51" s="657"/>
      <c r="IAK51" s="657"/>
      <c r="IAL51" s="657"/>
      <c r="IAM51" s="657"/>
      <c r="IAN51" s="657"/>
      <c r="IAO51" s="657"/>
      <c r="IAP51" s="657"/>
      <c r="IAQ51" s="657"/>
      <c r="IAR51" s="657"/>
      <c r="IAS51" s="657"/>
      <c r="IAT51" s="657"/>
      <c r="IAU51" s="657"/>
      <c r="IAV51" s="657"/>
      <c r="IAW51" s="657"/>
      <c r="IAX51" s="657"/>
      <c r="IAY51" s="657"/>
      <c r="IAZ51" s="657"/>
      <c r="IBA51" s="657"/>
      <c r="IBB51" s="657"/>
      <c r="IBC51" s="657"/>
      <c r="IBD51" s="657"/>
      <c r="IBE51" s="657"/>
      <c r="IBF51" s="657"/>
      <c r="IBG51" s="657"/>
      <c r="IBH51" s="657"/>
      <c r="IBI51" s="657"/>
      <c r="IBJ51" s="657"/>
      <c r="IBK51" s="657"/>
      <c r="IBL51" s="657"/>
      <c r="IBM51" s="657"/>
      <c r="IBN51" s="657"/>
      <c r="IBO51" s="657"/>
      <c r="IBP51" s="657"/>
      <c r="IBQ51" s="657"/>
      <c r="IBR51" s="657"/>
      <c r="IBS51" s="657"/>
      <c r="IBT51" s="657"/>
      <c r="IBU51" s="657"/>
      <c r="IBV51" s="657"/>
      <c r="IBW51" s="657"/>
      <c r="IBX51" s="657"/>
      <c r="IBY51" s="657"/>
      <c r="IBZ51" s="657"/>
      <c r="ICA51" s="657"/>
      <c r="ICB51" s="657"/>
      <c r="ICC51" s="657"/>
      <c r="ICD51" s="657"/>
      <c r="ICE51" s="657"/>
      <c r="ICF51" s="657"/>
      <c r="ICG51" s="657"/>
      <c r="ICH51" s="657"/>
      <c r="ICI51" s="657"/>
      <c r="ICJ51" s="657"/>
      <c r="ICK51" s="657"/>
      <c r="ICL51" s="657"/>
      <c r="ICM51" s="657"/>
      <c r="ICN51" s="657"/>
      <c r="ICO51" s="657"/>
      <c r="ICP51" s="657"/>
      <c r="ICQ51" s="657"/>
      <c r="ICR51" s="657"/>
      <c r="ICS51" s="657"/>
      <c r="ICT51" s="657"/>
      <c r="ICU51" s="657"/>
      <c r="ICV51" s="657"/>
      <c r="ICW51" s="657"/>
      <c r="ICX51" s="657"/>
      <c r="ICY51" s="657"/>
      <c r="ICZ51" s="657"/>
      <c r="IDA51" s="657"/>
      <c r="IDB51" s="657"/>
      <c r="IDC51" s="657"/>
      <c r="IDD51" s="657"/>
      <c r="IDE51" s="657"/>
      <c r="IDF51" s="657"/>
      <c r="IDG51" s="657"/>
      <c r="IDH51" s="657"/>
      <c r="IDI51" s="657"/>
      <c r="IDJ51" s="657"/>
      <c r="IDK51" s="657"/>
      <c r="IDL51" s="657"/>
      <c r="IDM51" s="657"/>
      <c r="IDN51" s="657"/>
      <c r="IDO51" s="657"/>
      <c r="IDP51" s="657"/>
      <c r="IDQ51" s="657"/>
      <c r="IDR51" s="657"/>
      <c r="IDS51" s="657"/>
      <c r="IDT51" s="657"/>
      <c r="IDU51" s="657"/>
      <c r="IDV51" s="657"/>
      <c r="IDW51" s="657"/>
      <c r="IDX51" s="657"/>
      <c r="IDY51" s="657"/>
      <c r="IDZ51" s="657"/>
      <c r="IEA51" s="657"/>
      <c r="IEB51" s="657"/>
      <c r="IEC51" s="657"/>
      <c r="IED51" s="657"/>
      <c r="IEE51" s="657"/>
      <c r="IEF51" s="657"/>
      <c r="IEG51" s="657"/>
      <c r="IEH51" s="657"/>
      <c r="IEI51" s="657"/>
      <c r="IEJ51" s="657"/>
      <c r="IEK51" s="657"/>
      <c r="IEL51" s="657"/>
      <c r="IEM51" s="657"/>
      <c r="IEN51" s="657"/>
      <c r="IEO51" s="657"/>
      <c r="IEP51" s="657"/>
      <c r="IEQ51" s="657"/>
      <c r="IER51" s="657"/>
      <c r="IES51" s="657"/>
      <c r="IET51" s="657"/>
      <c r="IEU51" s="657"/>
      <c r="IEV51" s="657"/>
      <c r="IEW51" s="657"/>
      <c r="IEX51" s="657"/>
      <c r="IEY51" s="657"/>
      <c r="IEZ51" s="657"/>
      <c r="IFA51" s="657"/>
      <c r="IFB51" s="657"/>
      <c r="IFC51" s="657"/>
      <c r="IFD51" s="657"/>
      <c r="IFE51" s="657"/>
      <c r="IFF51" s="657"/>
      <c r="IFG51" s="657"/>
      <c r="IFH51" s="657"/>
      <c r="IFI51" s="657"/>
      <c r="IFJ51" s="657"/>
      <c r="IFK51" s="657"/>
      <c r="IFL51" s="657"/>
      <c r="IFM51" s="657"/>
      <c r="IFN51" s="657"/>
      <c r="IFO51" s="657"/>
      <c r="IFP51" s="657"/>
      <c r="IFQ51" s="657"/>
      <c r="IFR51" s="657"/>
      <c r="IFS51" s="657"/>
      <c r="IFT51" s="657"/>
      <c r="IFU51" s="657"/>
      <c r="IFV51" s="657"/>
      <c r="IFW51" s="657"/>
      <c r="IFX51" s="657"/>
      <c r="IFY51" s="657"/>
      <c r="IFZ51" s="657"/>
      <c r="IGA51" s="657"/>
      <c r="IGB51" s="657"/>
      <c r="IGC51" s="657"/>
      <c r="IGD51" s="657"/>
      <c r="IGE51" s="657"/>
      <c r="IGF51" s="657"/>
      <c r="IGG51" s="657"/>
      <c r="IGH51" s="657"/>
      <c r="IGI51" s="657"/>
      <c r="IGJ51" s="657"/>
      <c r="IGK51" s="657"/>
      <c r="IGL51" s="657"/>
      <c r="IGM51" s="657"/>
      <c r="IGN51" s="657"/>
      <c r="IGO51" s="657"/>
      <c r="IGP51" s="657"/>
      <c r="IGQ51" s="657"/>
      <c r="IGR51" s="657"/>
      <c r="IGS51" s="657"/>
      <c r="IGT51" s="657"/>
      <c r="IGU51" s="657"/>
      <c r="IGV51" s="657"/>
      <c r="IGW51" s="657"/>
      <c r="IGX51" s="657"/>
      <c r="IGY51" s="657"/>
      <c r="IGZ51" s="657"/>
      <c r="IHA51" s="657"/>
      <c r="IHB51" s="657"/>
      <c r="IHC51" s="657"/>
      <c r="IHD51" s="657"/>
      <c r="IHE51" s="657"/>
      <c r="IHF51" s="657"/>
      <c r="IHG51" s="657"/>
      <c r="IHH51" s="657"/>
      <c r="IHI51" s="657"/>
      <c r="IHJ51" s="657"/>
      <c r="IHK51" s="657"/>
      <c r="IHL51" s="657"/>
      <c r="IHM51" s="657"/>
      <c r="IHN51" s="657"/>
      <c r="IHO51" s="657"/>
      <c r="IHP51" s="657"/>
      <c r="IHQ51" s="657"/>
      <c r="IHR51" s="657"/>
      <c r="IHS51" s="657"/>
      <c r="IHT51" s="657"/>
      <c r="IHU51" s="657"/>
      <c r="IHV51" s="657"/>
      <c r="IHW51" s="657"/>
      <c r="IHX51" s="657"/>
      <c r="IHY51" s="657"/>
      <c r="IHZ51" s="657"/>
      <c r="IIA51" s="657"/>
      <c r="IIB51" s="657"/>
      <c r="IIC51" s="657"/>
      <c r="IID51" s="657"/>
      <c r="IIE51" s="657"/>
      <c r="IIF51" s="657"/>
      <c r="IIG51" s="657"/>
      <c r="IIH51" s="657"/>
      <c r="III51" s="657"/>
      <c r="IIJ51" s="657"/>
      <c r="IIK51" s="657"/>
      <c r="IIL51" s="657"/>
      <c r="IIM51" s="657"/>
      <c r="IIN51" s="657"/>
      <c r="IIO51" s="657"/>
      <c r="IIP51" s="657"/>
      <c r="IIQ51" s="657"/>
      <c r="IIR51" s="657"/>
      <c r="IIS51" s="657"/>
      <c r="IIT51" s="657"/>
      <c r="IIU51" s="657"/>
      <c r="IIV51" s="657"/>
      <c r="IIW51" s="657"/>
      <c r="IIX51" s="657"/>
      <c r="IIY51" s="657"/>
      <c r="IIZ51" s="657"/>
      <c r="IJA51" s="657"/>
      <c r="IJB51" s="657"/>
      <c r="IJC51" s="657"/>
      <c r="IJD51" s="657"/>
      <c r="IJE51" s="657"/>
      <c r="IJF51" s="657"/>
      <c r="IJG51" s="657"/>
      <c r="IJH51" s="657"/>
      <c r="IJI51" s="657"/>
      <c r="IJJ51" s="657"/>
      <c r="IJK51" s="657"/>
      <c r="IJL51" s="657"/>
      <c r="IJM51" s="657"/>
      <c r="IJN51" s="657"/>
      <c r="IJO51" s="657"/>
      <c r="IJP51" s="657"/>
      <c r="IJQ51" s="657"/>
      <c r="IJR51" s="657"/>
      <c r="IJS51" s="657"/>
      <c r="IJT51" s="657"/>
      <c r="IJU51" s="657"/>
      <c r="IJV51" s="657"/>
      <c r="IJW51" s="657"/>
      <c r="IJX51" s="657"/>
      <c r="IJY51" s="657"/>
      <c r="IJZ51" s="657"/>
      <c r="IKA51" s="657"/>
      <c r="IKB51" s="657"/>
      <c r="IKC51" s="657"/>
      <c r="IKD51" s="657"/>
      <c r="IKE51" s="657"/>
      <c r="IKF51" s="657"/>
      <c r="IKG51" s="657"/>
      <c r="IKH51" s="657"/>
      <c r="IKI51" s="657"/>
      <c r="IKJ51" s="657"/>
      <c r="IKK51" s="657"/>
      <c r="IKL51" s="657"/>
      <c r="IKM51" s="657"/>
      <c r="IKN51" s="657"/>
      <c r="IKO51" s="657"/>
      <c r="IKP51" s="657"/>
      <c r="IKQ51" s="657"/>
      <c r="IKR51" s="657"/>
      <c r="IKS51" s="657"/>
      <c r="IKT51" s="657"/>
      <c r="IKU51" s="657"/>
      <c r="IKV51" s="657"/>
      <c r="IKW51" s="657"/>
      <c r="IKX51" s="657"/>
      <c r="IKY51" s="657"/>
      <c r="IKZ51" s="657"/>
      <c r="ILA51" s="657"/>
      <c r="ILB51" s="657"/>
      <c r="ILC51" s="657"/>
      <c r="ILD51" s="657"/>
      <c r="ILE51" s="657"/>
      <c r="ILF51" s="657"/>
      <c r="ILG51" s="657"/>
      <c r="ILH51" s="657"/>
      <c r="ILI51" s="657"/>
      <c r="ILJ51" s="657"/>
      <c r="ILK51" s="657"/>
      <c r="ILL51" s="657"/>
      <c r="ILM51" s="657"/>
      <c r="ILN51" s="657"/>
      <c r="ILO51" s="657"/>
      <c r="ILP51" s="657"/>
      <c r="ILQ51" s="657"/>
      <c r="ILR51" s="657"/>
      <c r="ILS51" s="657"/>
      <c r="ILT51" s="657"/>
      <c r="ILU51" s="657"/>
      <c r="ILV51" s="657"/>
      <c r="ILW51" s="657"/>
      <c r="ILX51" s="657"/>
      <c r="ILY51" s="657"/>
      <c r="ILZ51" s="657"/>
      <c r="IMA51" s="657"/>
      <c r="IMB51" s="657"/>
      <c r="IMC51" s="657"/>
      <c r="IMD51" s="657"/>
      <c r="IME51" s="657"/>
      <c r="IMF51" s="657"/>
      <c r="IMG51" s="657"/>
      <c r="IMH51" s="657"/>
      <c r="IMI51" s="657"/>
      <c r="IMJ51" s="657"/>
      <c r="IMK51" s="657"/>
      <c r="IML51" s="657"/>
      <c r="IMM51" s="657"/>
      <c r="IMN51" s="657"/>
      <c r="IMO51" s="657"/>
      <c r="IMP51" s="657"/>
      <c r="IMQ51" s="657"/>
      <c r="IMR51" s="657"/>
      <c r="IMS51" s="657"/>
      <c r="IMT51" s="657"/>
      <c r="IMU51" s="657"/>
      <c r="IMV51" s="657"/>
      <c r="IMW51" s="657"/>
      <c r="IMX51" s="657"/>
      <c r="IMY51" s="657"/>
      <c r="IMZ51" s="657"/>
      <c r="INA51" s="657"/>
      <c r="INB51" s="657"/>
      <c r="INC51" s="657"/>
      <c r="IND51" s="657"/>
      <c r="INE51" s="657"/>
      <c r="INF51" s="657"/>
      <c r="ING51" s="657"/>
      <c r="INH51" s="657"/>
      <c r="INI51" s="657"/>
      <c r="INJ51" s="657"/>
      <c r="INK51" s="657"/>
      <c r="INL51" s="657"/>
      <c r="INM51" s="657"/>
      <c r="INN51" s="657"/>
      <c r="INO51" s="657"/>
      <c r="INP51" s="657"/>
      <c r="INQ51" s="657"/>
      <c r="INR51" s="657"/>
      <c r="INS51" s="657"/>
      <c r="INT51" s="657"/>
      <c r="INU51" s="657"/>
      <c r="INV51" s="657"/>
      <c r="INW51" s="657"/>
      <c r="INX51" s="657"/>
      <c r="INY51" s="657"/>
      <c r="INZ51" s="657"/>
      <c r="IOA51" s="657"/>
      <c r="IOB51" s="657"/>
      <c r="IOC51" s="657"/>
      <c r="IOD51" s="657"/>
      <c r="IOE51" s="657"/>
      <c r="IOF51" s="657"/>
      <c r="IOG51" s="657"/>
      <c r="IOH51" s="657"/>
      <c r="IOI51" s="657"/>
      <c r="IOJ51" s="657"/>
      <c r="IOK51" s="657"/>
      <c r="IOL51" s="657"/>
      <c r="IOM51" s="657"/>
      <c r="ION51" s="657"/>
      <c r="IOO51" s="657"/>
      <c r="IOP51" s="657"/>
      <c r="IOQ51" s="657"/>
      <c r="IOR51" s="657"/>
      <c r="IOS51" s="657"/>
      <c r="IOT51" s="657"/>
      <c r="IOU51" s="657"/>
      <c r="IOV51" s="657"/>
      <c r="IOW51" s="657"/>
      <c r="IOX51" s="657"/>
      <c r="IOY51" s="657"/>
      <c r="IOZ51" s="657"/>
      <c r="IPA51" s="657"/>
      <c r="IPB51" s="657"/>
      <c r="IPC51" s="657"/>
      <c r="IPD51" s="657"/>
      <c r="IPE51" s="657"/>
      <c r="IPF51" s="657"/>
      <c r="IPG51" s="657"/>
      <c r="IPH51" s="657"/>
      <c r="IPI51" s="657"/>
      <c r="IPJ51" s="657"/>
      <c r="IPK51" s="657"/>
      <c r="IPL51" s="657"/>
      <c r="IPM51" s="657"/>
      <c r="IPN51" s="657"/>
      <c r="IPO51" s="657"/>
      <c r="IPP51" s="657"/>
      <c r="IPQ51" s="657"/>
      <c r="IPR51" s="657"/>
      <c r="IPS51" s="657"/>
      <c r="IPT51" s="657"/>
      <c r="IPU51" s="657"/>
      <c r="IPV51" s="657"/>
      <c r="IPW51" s="657"/>
      <c r="IPX51" s="657"/>
      <c r="IPY51" s="657"/>
      <c r="IPZ51" s="657"/>
      <c r="IQA51" s="657"/>
      <c r="IQB51" s="657"/>
      <c r="IQC51" s="657"/>
      <c r="IQD51" s="657"/>
      <c r="IQE51" s="657"/>
      <c r="IQF51" s="657"/>
      <c r="IQG51" s="657"/>
      <c r="IQH51" s="657"/>
      <c r="IQI51" s="657"/>
      <c r="IQJ51" s="657"/>
      <c r="IQK51" s="657"/>
      <c r="IQL51" s="657"/>
      <c r="IQM51" s="657"/>
      <c r="IQN51" s="657"/>
      <c r="IQO51" s="657"/>
      <c r="IQP51" s="657"/>
      <c r="IQQ51" s="657"/>
      <c r="IQR51" s="657"/>
      <c r="IQS51" s="657"/>
      <c r="IQT51" s="657"/>
      <c r="IQU51" s="657"/>
      <c r="IQV51" s="657"/>
      <c r="IQW51" s="657"/>
      <c r="IQX51" s="657"/>
      <c r="IQY51" s="657"/>
      <c r="IQZ51" s="657"/>
      <c r="IRA51" s="657"/>
      <c r="IRB51" s="657"/>
      <c r="IRC51" s="657"/>
      <c r="IRD51" s="657"/>
      <c r="IRE51" s="657"/>
      <c r="IRF51" s="657"/>
      <c r="IRG51" s="657"/>
      <c r="IRH51" s="657"/>
      <c r="IRI51" s="657"/>
      <c r="IRJ51" s="657"/>
      <c r="IRK51" s="657"/>
      <c r="IRL51" s="657"/>
      <c r="IRM51" s="657"/>
      <c r="IRN51" s="657"/>
      <c r="IRO51" s="657"/>
      <c r="IRP51" s="657"/>
      <c r="IRQ51" s="657"/>
      <c r="IRR51" s="657"/>
      <c r="IRS51" s="657"/>
      <c r="IRT51" s="657"/>
      <c r="IRU51" s="657"/>
      <c r="IRV51" s="657"/>
      <c r="IRW51" s="657"/>
      <c r="IRX51" s="657"/>
      <c r="IRY51" s="657"/>
      <c r="IRZ51" s="657"/>
      <c r="ISA51" s="657"/>
      <c r="ISB51" s="657"/>
      <c r="ISC51" s="657"/>
      <c r="ISD51" s="657"/>
      <c r="ISE51" s="657"/>
      <c r="ISF51" s="657"/>
      <c r="ISG51" s="657"/>
      <c r="ISH51" s="657"/>
      <c r="ISI51" s="657"/>
      <c r="ISJ51" s="657"/>
      <c r="ISK51" s="657"/>
      <c r="ISL51" s="657"/>
      <c r="ISM51" s="657"/>
      <c r="ISN51" s="657"/>
      <c r="ISO51" s="657"/>
      <c r="ISP51" s="657"/>
      <c r="ISQ51" s="657"/>
      <c r="ISR51" s="657"/>
      <c r="ISS51" s="657"/>
      <c r="IST51" s="657"/>
      <c r="ISU51" s="657"/>
      <c r="ISV51" s="657"/>
      <c r="ISW51" s="657"/>
      <c r="ISX51" s="657"/>
      <c r="ISY51" s="657"/>
      <c r="ISZ51" s="657"/>
      <c r="ITA51" s="657"/>
      <c r="ITB51" s="657"/>
      <c r="ITC51" s="657"/>
      <c r="ITD51" s="657"/>
      <c r="ITE51" s="657"/>
      <c r="ITF51" s="657"/>
      <c r="ITG51" s="657"/>
      <c r="ITH51" s="657"/>
      <c r="ITI51" s="657"/>
      <c r="ITJ51" s="657"/>
      <c r="ITK51" s="657"/>
      <c r="ITL51" s="657"/>
      <c r="ITM51" s="657"/>
      <c r="ITN51" s="657"/>
      <c r="ITO51" s="657"/>
      <c r="ITP51" s="657"/>
      <c r="ITQ51" s="657"/>
      <c r="ITR51" s="657"/>
      <c r="ITS51" s="657"/>
      <c r="ITT51" s="657"/>
      <c r="ITU51" s="657"/>
      <c r="ITV51" s="657"/>
      <c r="ITW51" s="657"/>
      <c r="ITX51" s="657"/>
      <c r="ITY51" s="657"/>
      <c r="ITZ51" s="657"/>
      <c r="IUA51" s="657"/>
      <c r="IUB51" s="657"/>
      <c r="IUC51" s="657"/>
      <c r="IUD51" s="657"/>
      <c r="IUE51" s="657"/>
      <c r="IUF51" s="657"/>
      <c r="IUG51" s="657"/>
      <c r="IUH51" s="657"/>
      <c r="IUI51" s="657"/>
      <c r="IUJ51" s="657"/>
      <c r="IUK51" s="657"/>
      <c r="IUL51" s="657"/>
      <c r="IUM51" s="657"/>
      <c r="IUN51" s="657"/>
      <c r="IUO51" s="657"/>
      <c r="IUP51" s="657"/>
      <c r="IUQ51" s="657"/>
      <c r="IUR51" s="657"/>
      <c r="IUS51" s="657"/>
      <c r="IUT51" s="657"/>
      <c r="IUU51" s="657"/>
      <c r="IUV51" s="657"/>
      <c r="IUW51" s="657"/>
      <c r="IUX51" s="657"/>
      <c r="IUY51" s="657"/>
      <c r="IUZ51" s="657"/>
      <c r="IVA51" s="657"/>
      <c r="IVB51" s="657"/>
      <c r="IVC51" s="657"/>
      <c r="IVD51" s="657"/>
      <c r="IVE51" s="657"/>
      <c r="IVF51" s="657"/>
      <c r="IVG51" s="657"/>
      <c r="IVH51" s="657"/>
      <c r="IVI51" s="657"/>
      <c r="IVJ51" s="657"/>
      <c r="IVK51" s="657"/>
      <c r="IVL51" s="657"/>
      <c r="IVM51" s="657"/>
      <c r="IVN51" s="657"/>
      <c r="IVO51" s="657"/>
      <c r="IVP51" s="657"/>
      <c r="IVQ51" s="657"/>
      <c r="IVR51" s="657"/>
      <c r="IVS51" s="657"/>
      <c r="IVT51" s="657"/>
      <c r="IVU51" s="657"/>
      <c r="IVV51" s="657"/>
      <c r="IVW51" s="657"/>
      <c r="IVX51" s="657"/>
      <c r="IVY51" s="657"/>
      <c r="IVZ51" s="657"/>
      <c r="IWA51" s="657"/>
      <c r="IWB51" s="657"/>
      <c r="IWC51" s="657"/>
      <c r="IWD51" s="657"/>
      <c r="IWE51" s="657"/>
      <c r="IWF51" s="657"/>
      <c r="IWG51" s="657"/>
      <c r="IWH51" s="657"/>
      <c r="IWI51" s="657"/>
      <c r="IWJ51" s="657"/>
      <c r="IWK51" s="657"/>
      <c r="IWL51" s="657"/>
      <c r="IWM51" s="657"/>
      <c r="IWN51" s="657"/>
      <c r="IWO51" s="657"/>
      <c r="IWP51" s="657"/>
      <c r="IWQ51" s="657"/>
      <c r="IWR51" s="657"/>
      <c r="IWS51" s="657"/>
      <c r="IWT51" s="657"/>
      <c r="IWU51" s="657"/>
      <c r="IWV51" s="657"/>
      <c r="IWW51" s="657"/>
      <c r="IWX51" s="657"/>
      <c r="IWY51" s="657"/>
      <c r="IWZ51" s="657"/>
      <c r="IXA51" s="657"/>
      <c r="IXB51" s="657"/>
      <c r="IXC51" s="657"/>
      <c r="IXD51" s="657"/>
      <c r="IXE51" s="657"/>
      <c r="IXF51" s="657"/>
      <c r="IXG51" s="657"/>
      <c r="IXH51" s="657"/>
      <c r="IXI51" s="657"/>
      <c r="IXJ51" s="657"/>
      <c r="IXK51" s="657"/>
      <c r="IXL51" s="657"/>
      <c r="IXM51" s="657"/>
      <c r="IXN51" s="657"/>
      <c r="IXO51" s="657"/>
      <c r="IXP51" s="657"/>
      <c r="IXQ51" s="657"/>
      <c r="IXR51" s="657"/>
      <c r="IXS51" s="657"/>
      <c r="IXT51" s="657"/>
      <c r="IXU51" s="657"/>
      <c r="IXV51" s="657"/>
      <c r="IXW51" s="657"/>
      <c r="IXX51" s="657"/>
      <c r="IXY51" s="657"/>
      <c r="IXZ51" s="657"/>
      <c r="IYA51" s="657"/>
      <c r="IYB51" s="657"/>
      <c r="IYC51" s="657"/>
      <c r="IYD51" s="657"/>
      <c r="IYE51" s="657"/>
      <c r="IYF51" s="657"/>
      <c r="IYG51" s="657"/>
      <c r="IYH51" s="657"/>
      <c r="IYI51" s="657"/>
      <c r="IYJ51" s="657"/>
      <c r="IYK51" s="657"/>
      <c r="IYL51" s="657"/>
      <c r="IYM51" s="657"/>
      <c r="IYN51" s="657"/>
      <c r="IYO51" s="657"/>
      <c r="IYP51" s="657"/>
      <c r="IYQ51" s="657"/>
      <c r="IYR51" s="657"/>
      <c r="IYS51" s="657"/>
      <c r="IYT51" s="657"/>
      <c r="IYU51" s="657"/>
      <c r="IYV51" s="657"/>
      <c r="IYW51" s="657"/>
      <c r="IYX51" s="657"/>
      <c r="IYY51" s="657"/>
      <c r="IYZ51" s="657"/>
      <c r="IZA51" s="657"/>
      <c r="IZB51" s="657"/>
      <c r="IZC51" s="657"/>
      <c r="IZD51" s="657"/>
      <c r="IZE51" s="657"/>
      <c r="IZF51" s="657"/>
      <c r="IZG51" s="657"/>
      <c r="IZH51" s="657"/>
      <c r="IZI51" s="657"/>
      <c r="IZJ51" s="657"/>
      <c r="IZK51" s="657"/>
      <c r="IZL51" s="657"/>
      <c r="IZM51" s="657"/>
      <c r="IZN51" s="657"/>
      <c r="IZO51" s="657"/>
      <c r="IZP51" s="657"/>
      <c r="IZQ51" s="657"/>
      <c r="IZR51" s="657"/>
      <c r="IZS51" s="657"/>
      <c r="IZT51" s="657"/>
      <c r="IZU51" s="657"/>
      <c r="IZV51" s="657"/>
      <c r="IZW51" s="657"/>
      <c r="IZX51" s="657"/>
      <c r="IZY51" s="657"/>
      <c r="IZZ51" s="657"/>
      <c r="JAA51" s="657"/>
      <c r="JAB51" s="657"/>
      <c r="JAC51" s="657"/>
      <c r="JAD51" s="657"/>
      <c r="JAE51" s="657"/>
      <c r="JAF51" s="657"/>
      <c r="JAG51" s="657"/>
      <c r="JAH51" s="657"/>
      <c r="JAI51" s="657"/>
      <c r="JAJ51" s="657"/>
      <c r="JAK51" s="657"/>
      <c r="JAL51" s="657"/>
      <c r="JAM51" s="657"/>
      <c r="JAN51" s="657"/>
      <c r="JAO51" s="657"/>
      <c r="JAP51" s="657"/>
      <c r="JAQ51" s="657"/>
      <c r="JAR51" s="657"/>
      <c r="JAS51" s="657"/>
      <c r="JAT51" s="657"/>
      <c r="JAU51" s="657"/>
      <c r="JAV51" s="657"/>
      <c r="JAW51" s="657"/>
      <c r="JAX51" s="657"/>
      <c r="JAY51" s="657"/>
      <c r="JAZ51" s="657"/>
      <c r="JBA51" s="657"/>
      <c r="JBB51" s="657"/>
      <c r="JBC51" s="657"/>
      <c r="JBD51" s="657"/>
      <c r="JBE51" s="657"/>
      <c r="JBF51" s="657"/>
      <c r="JBG51" s="657"/>
      <c r="JBH51" s="657"/>
      <c r="JBI51" s="657"/>
      <c r="JBJ51" s="657"/>
      <c r="JBK51" s="657"/>
      <c r="JBL51" s="657"/>
      <c r="JBM51" s="657"/>
      <c r="JBN51" s="657"/>
      <c r="JBO51" s="657"/>
      <c r="JBP51" s="657"/>
      <c r="JBQ51" s="657"/>
      <c r="JBR51" s="657"/>
      <c r="JBS51" s="657"/>
      <c r="JBT51" s="657"/>
      <c r="JBU51" s="657"/>
      <c r="JBV51" s="657"/>
      <c r="JBW51" s="657"/>
      <c r="JBX51" s="657"/>
      <c r="JBY51" s="657"/>
      <c r="JBZ51" s="657"/>
      <c r="JCA51" s="657"/>
      <c r="JCB51" s="657"/>
      <c r="JCC51" s="657"/>
      <c r="JCD51" s="657"/>
      <c r="JCE51" s="657"/>
      <c r="JCF51" s="657"/>
      <c r="JCG51" s="657"/>
      <c r="JCH51" s="657"/>
      <c r="JCI51" s="657"/>
      <c r="JCJ51" s="657"/>
      <c r="JCK51" s="657"/>
      <c r="JCL51" s="657"/>
      <c r="JCM51" s="657"/>
      <c r="JCN51" s="657"/>
      <c r="JCO51" s="657"/>
      <c r="JCP51" s="657"/>
      <c r="JCQ51" s="657"/>
      <c r="JCR51" s="657"/>
      <c r="JCS51" s="657"/>
      <c r="JCT51" s="657"/>
      <c r="JCU51" s="657"/>
      <c r="JCV51" s="657"/>
      <c r="JCW51" s="657"/>
      <c r="JCX51" s="657"/>
      <c r="JCY51" s="657"/>
      <c r="JCZ51" s="657"/>
      <c r="JDA51" s="657"/>
      <c r="JDB51" s="657"/>
      <c r="JDC51" s="657"/>
      <c r="JDD51" s="657"/>
      <c r="JDE51" s="657"/>
      <c r="JDF51" s="657"/>
      <c r="JDG51" s="657"/>
      <c r="JDH51" s="657"/>
      <c r="JDI51" s="657"/>
      <c r="JDJ51" s="657"/>
      <c r="JDK51" s="657"/>
      <c r="JDL51" s="657"/>
      <c r="JDM51" s="657"/>
      <c r="JDN51" s="657"/>
      <c r="JDO51" s="657"/>
      <c r="JDP51" s="657"/>
      <c r="JDQ51" s="657"/>
      <c r="JDR51" s="657"/>
      <c r="JDS51" s="657"/>
      <c r="JDT51" s="657"/>
      <c r="JDU51" s="657"/>
      <c r="JDV51" s="657"/>
      <c r="JDW51" s="657"/>
      <c r="JDX51" s="657"/>
      <c r="JDY51" s="657"/>
      <c r="JDZ51" s="657"/>
      <c r="JEA51" s="657"/>
      <c r="JEB51" s="657"/>
      <c r="JEC51" s="657"/>
      <c r="JED51" s="657"/>
      <c r="JEE51" s="657"/>
      <c r="JEF51" s="657"/>
      <c r="JEG51" s="657"/>
      <c r="JEH51" s="657"/>
      <c r="JEI51" s="657"/>
      <c r="JEJ51" s="657"/>
      <c r="JEK51" s="657"/>
      <c r="JEL51" s="657"/>
      <c r="JEM51" s="657"/>
      <c r="JEN51" s="657"/>
      <c r="JEO51" s="657"/>
      <c r="JEP51" s="657"/>
      <c r="JEQ51" s="657"/>
      <c r="JER51" s="657"/>
      <c r="JES51" s="657"/>
      <c r="JET51" s="657"/>
      <c r="JEU51" s="657"/>
      <c r="JEV51" s="657"/>
      <c r="JEW51" s="657"/>
      <c r="JEX51" s="657"/>
      <c r="JEY51" s="657"/>
      <c r="JEZ51" s="657"/>
      <c r="JFA51" s="657"/>
      <c r="JFB51" s="657"/>
      <c r="JFC51" s="657"/>
      <c r="JFD51" s="657"/>
      <c r="JFE51" s="657"/>
      <c r="JFF51" s="657"/>
      <c r="JFG51" s="657"/>
      <c r="JFH51" s="657"/>
      <c r="JFI51" s="657"/>
      <c r="JFJ51" s="657"/>
      <c r="JFK51" s="657"/>
      <c r="JFL51" s="657"/>
      <c r="JFM51" s="657"/>
      <c r="JFN51" s="657"/>
      <c r="JFO51" s="657"/>
      <c r="JFP51" s="657"/>
      <c r="JFQ51" s="657"/>
      <c r="JFR51" s="657"/>
      <c r="JFS51" s="657"/>
      <c r="JFT51" s="657"/>
      <c r="JFU51" s="657"/>
      <c r="JFV51" s="657"/>
      <c r="JFW51" s="657"/>
      <c r="JFX51" s="657"/>
      <c r="JFY51" s="657"/>
      <c r="JFZ51" s="657"/>
      <c r="JGA51" s="657"/>
      <c r="JGB51" s="657"/>
      <c r="JGC51" s="657"/>
      <c r="JGD51" s="657"/>
      <c r="JGE51" s="657"/>
      <c r="JGF51" s="657"/>
      <c r="JGG51" s="657"/>
      <c r="JGH51" s="657"/>
      <c r="JGI51" s="657"/>
      <c r="JGJ51" s="657"/>
      <c r="JGK51" s="657"/>
      <c r="JGL51" s="657"/>
      <c r="JGM51" s="657"/>
      <c r="JGN51" s="657"/>
      <c r="JGO51" s="657"/>
      <c r="JGP51" s="657"/>
      <c r="JGQ51" s="657"/>
      <c r="JGR51" s="657"/>
      <c r="JGS51" s="657"/>
      <c r="JGT51" s="657"/>
      <c r="JGU51" s="657"/>
      <c r="JGV51" s="657"/>
      <c r="JGW51" s="657"/>
      <c r="JGX51" s="657"/>
      <c r="JGY51" s="657"/>
      <c r="JGZ51" s="657"/>
      <c r="JHA51" s="657"/>
      <c r="JHB51" s="657"/>
      <c r="JHC51" s="657"/>
      <c r="JHD51" s="657"/>
      <c r="JHE51" s="657"/>
      <c r="JHF51" s="657"/>
      <c r="JHG51" s="657"/>
      <c r="JHH51" s="657"/>
      <c r="JHI51" s="657"/>
      <c r="JHJ51" s="657"/>
      <c r="JHK51" s="657"/>
      <c r="JHL51" s="657"/>
      <c r="JHM51" s="657"/>
      <c r="JHN51" s="657"/>
      <c r="JHO51" s="657"/>
      <c r="JHP51" s="657"/>
      <c r="JHQ51" s="657"/>
      <c r="JHR51" s="657"/>
      <c r="JHS51" s="657"/>
      <c r="JHT51" s="657"/>
      <c r="JHU51" s="657"/>
      <c r="JHV51" s="657"/>
      <c r="JHW51" s="657"/>
      <c r="JHX51" s="657"/>
      <c r="JHY51" s="657"/>
      <c r="JHZ51" s="657"/>
      <c r="JIA51" s="657"/>
      <c r="JIB51" s="657"/>
      <c r="JIC51" s="657"/>
      <c r="JID51" s="657"/>
      <c r="JIE51" s="657"/>
      <c r="JIF51" s="657"/>
      <c r="JIG51" s="657"/>
      <c r="JIH51" s="657"/>
      <c r="JII51" s="657"/>
      <c r="JIJ51" s="657"/>
      <c r="JIK51" s="657"/>
      <c r="JIL51" s="657"/>
      <c r="JIM51" s="657"/>
      <c r="JIN51" s="657"/>
      <c r="JIO51" s="657"/>
      <c r="JIP51" s="657"/>
      <c r="JIQ51" s="657"/>
      <c r="JIR51" s="657"/>
      <c r="JIS51" s="657"/>
      <c r="JIT51" s="657"/>
      <c r="JIU51" s="657"/>
      <c r="JIV51" s="657"/>
      <c r="JIW51" s="657"/>
      <c r="JIX51" s="657"/>
      <c r="JIY51" s="657"/>
      <c r="JIZ51" s="657"/>
      <c r="JJA51" s="657"/>
      <c r="JJB51" s="657"/>
      <c r="JJC51" s="657"/>
      <c r="JJD51" s="657"/>
      <c r="JJE51" s="657"/>
      <c r="JJF51" s="657"/>
      <c r="JJG51" s="657"/>
      <c r="JJH51" s="657"/>
      <c r="JJI51" s="657"/>
      <c r="JJJ51" s="657"/>
      <c r="JJK51" s="657"/>
      <c r="JJL51" s="657"/>
      <c r="JJM51" s="657"/>
      <c r="JJN51" s="657"/>
      <c r="JJO51" s="657"/>
      <c r="JJP51" s="657"/>
      <c r="JJQ51" s="657"/>
      <c r="JJR51" s="657"/>
      <c r="JJS51" s="657"/>
      <c r="JJT51" s="657"/>
      <c r="JJU51" s="657"/>
      <c r="JJV51" s="657"/>
      <c r="JJW51" s="657"/>
      <c r="JJX51" s="657"/>
      <c r="JJY51" s="657"/>
      <c r="JJZ51" s="657"/>
      <c r="JKA51" s="657"/>
      <c r="JKB51" s="657"/>
      <c r="JKC51" s="657"/>
      <c r="JKD51" s="657"/>
      <c r="JKE51" s="657"/>
      <c r="JKF51" s="657"/>
      <c r="JKG51" s="657"/>
      <c r="JKH51" s="657"/>
      <c r="JKI51" s="657"/>
      <c r="JKJ51" s="657"/>
      <c r="JKK51" s="657"/>
      <c r="JKL51" s="657"/>
      <c r="JKM51" s="657"/>
      <c r="JKN51" s="657"/>
      <c r="JKO51" s="657"/>
      <c r="JKP51" s="657"/>
      <c r="JKQ51" s="657"/>
      <c r="JKR51" s="657"/>
      <c r="JKS51" s="657"/>
      <c r="JKT51" s="657"/>
      <c r="JKU51" s="657"/>
      <c r="JKV51" s="657"/>
      <c r="JKW51" s="657"/>
      <c r="JKX51" s="657"/>
      <c r="JKY51" s="657"/>
      <c r="JKZ51" s="657"/>
      <c r="JLA51" s="657"/>
      <c r="JLB51" s="657"/>
      <c r="JLC51" s="657"/>
      <c r="JLD51" s="657"/>
      <c r="JLE51" s="657"/>
      <c r="JLF51" s="657"/>
      <c r="JLG51" s="657"/>
      <c r="JLH51" s="657"/>
      <c r="JLI51" s="657"/>
      <c r="JLJ51" s="657"/>
      <c r="JLK51" s="657"/>
      <c r="JLL51" s="657"/>
      <c r="JLM51" s="657"/>
      <c r="JLN51" s="657"/>
      <c r="JLO51" s="657"/>
      <c r="JLP51" s="657"/>
      <c r="JLQ51" s="657"/>
      <c r="JLR51" s="657"/>
      <c r="JLS51" s="657"/>
      <c r="JLT51" s="657"/>
      <c r="JLU51" s="657"/>
      <c r="JLV51" s="657"/>
      <c r="JLW51" s="657"/>
      <c r="JLX51" s="657"/>
      <c r="JLY51" s="657"/>
      <c r="JLZ51" s="657"/>
      <c r="JMA51" s="657"/>
      <c r="JMB51" s="657"/>
      <c r="JMC51" s="657"/>
      <c r="JMD51" s="657"/>
      <c r="JME51" s="657"/>
      <c r="JMF51" s="657"/>
      <c r="JMG51" s="657"/>
      <c r="JMH51" s="657"/>
      <c r="JMI51" s="657"/>
      <c r="JMJ51" s="657"/>
      <c r="JMK51" s="657"/>
      <c r="JML51" s="657"/>
      <c r="JMM51" s="657"/>
      <c r="JMN51" s="657"/>
      <c r="JMO51" s="657"/>
      <c r="JMP51" s="657"/>
      <c r="JMQ51" s="657"/>
      <c r="JMR51" s="657"/>
      <c r="JMS51" s="657"/>
      <c r="JMT51" s="657"/>
      <c r="JMU51" s="657"/>
      <c r="JMV51" s="657"/>
      <c r="JMW51" s="657"/>
      <c r="JMX51" s="657"/>
      <c r="JMY51" s="657"/>
      <c r="JMZ51" s="657"/>
      <c r="JNA51" s="657"/>
      <c r="JNB51" s="657"/>
      <c r="JNC51" s="657"/>
      <c r="JND51" s="657"/>
      <c r="JNE51" s="657"/>
      <c r="JNF51" s="657"/>
      <c r="JNG51" s="657"/>
      <c r="JNH51" s="657"/>
      <c r="JNI51" s="657"/>
      <c r="JNJ51" s="657"/>
      <c r="JNK51" s="657"/>
      <c r="JNL51" s="657"/>
      <c r="JNM51" s="657"/>
      <c r="JNN51" s="657"/>
      <c r="JNO51" s="657"/>
      <c r="JNP51" s="657"/>
      <c r="JNQ51" s="657"/>
      <c r="JNR51" s="657"/>
      <c r="JNS51" s="657"/>
      <c r="JNT51" s="657"/>
      <c r="JNU51" s="657"/>
      <c r="JNV51" s="657"/>
      <c r="JNW51" s="657"/>
      <c r="JNX51" s="657"/>
      <c r="JNY51" s="657"/>
      <c r="JNZ51" s="657"/>
      <c r="JOA51" s="657"/>
      <c r="JOB51" s="657"/>
      <c r="JOC51" s="657"/>
      <c r="JOD51" s="657"/>
      <c r="JOE51" s="657"/>
      <c r="JOF51" s="657"/>
      <c r="JOG51" s="657"/>
      <c r="JOH51" s="657"/>
      <c r="JOI51" s="657"/>
      <c r="JOJ51" s="657"/>
      <c r="JOK51" s="657"/>
      <c r="JOL51" s="657"/>
      <c r="JOM51" s="657"/>
      <c r="JON51" s="657"/>
      <c r="JOO51" s="657"/>
      <c r="JOP51" s="657"/>
      <c r="JOQ51" s="657"/>
      <c r="JOR51" s="657"/>
      <c r="JOS51" s="657"/>
      <c r="JOT51" s="657"/>
      <c r="JOU51" s="657"/>
      <c r="JOV51" s="657"/>
      <c r="JOW51" s="657"/>
      <c r="JOX51" s="657"/>
      <c r="JOY51" s="657"/>
      <c r="JOZ51" s="657"/>
      <c r="JPA51" s="657"/>
      <c r="JPB51" s="657"/>
      <c r="JPC51" s="657"/>
      <c r="JPD51" s="657"/>
      <c r="JPE51" s="657"/>
      <c r="JPF51" s="657"/>
      <c r="JPG51" s="657"/>
      <c r="JPH51" s="657"/>
      <c r="JPI51" s="657"/>
      <c r="JPJ51" s="657"/>
      <c r="JPK51" s="657"/>
      <c r="JPL51" s="657"/>
      <c r="JPM51" s="657"/>
      <c r="JPN51" s="657"/>
      <c r="JPO51" s="657"/>
      <c r="JPP51" s="657"/>
      <c r="JPQ51" s="657"/>
      <c r="JPR51" s="657"/>
      <c r="JPS51" s="657"/>
      <c r="JPT51" s="657"/>
      <c r="JPU51" s="657"/>
      <c r="JPV51" s="657"/>
      <c r="JPW51" s="657"/>
      <c r="JPX51" s="657"/>
      <c r="JPY51" s="657"/>
      <c r="JPZ51" s="657"/>
      <c r="JQA51" s="657"/>
      <c r="JQB51" s="657"/>
      <c r="JQC51" s="657"/>
      <c r="JQD51" s="657"/>
      <c r="JQE51" s="657"/>
      <c r="JQF51" s="657"/>
      <c r="JQG51" s="657"/>
      <c r="JQH51" s="657"/>
      <c r="JQI51" s="657"/>
      <c r="JQJ51" s="657"/>
      <c r="JQK51" s="657"/>
      <c r="JQL51" s="657"/>
      <c r="JQM51" s="657"/>
      <c r="JQN51" s="657"/>
      <c r="JQO51" s="657"/>
      <c r="JQP51" s="657"/>
      <c r="JQQ51" s="657"/>
      <c r="JQR51" s="657"/>
      <c r="JQS51" s="657"/>
      <c r="JQT51" s="657"/>
      <c r="JQU51" s="657"/>
      <c r="JQV51" s="657"/>
      <c r="JQW51" s="657"/>
      <c r="JQX51" s="657"/>
      <c r="JQY51" s="657"/>
      <c r="JQZ51" s="657"/>
      <c r="JRA51" s="657"/>
      <c r="JRB51" s="657"/>
      <c r="JRC51" s="657"/>
      <c r="JRD51" s="657"/>
      <c r="JRE51" s="657"/>
      <c r="JRF51" s="657"/>
      <c r="JRG51" s="657"/>
      <c r="JRH51" s="657"/>
      <c r="JRI51" s="657"/>
      <c r="JRJ51" s="657"/>
      <c r="JRK51" s="657"/>
      <c r="JRL51" s="657"/>
      <c r="JRM51" s="657"/>
      <c r="JRN51" s="657"/>
      <c r="JRO51" s="657"/>
      <c r="JRP51" s="657"/>
      <c r="JRQ51" s="657"/>
      <c r="JRR51" s="657"/>
      <c r="JRS51" s="657"/>
      <c r="JRT51" s="657"/>
      <c r="JRU51" s="657"/>
      <c r="JRV51" s="657"/>
      <c r="JRW51" s="657"/>
      <c r="JRX51" s="657"/>
      <c r="JRY51" s="657"/>
      <c r="JRZ51" s="657"/>
      <c r="JSA51" s="657"/>
      <c r="JSB51" s="657"/>
      <c r="JSC51" s="657"/>
      <c r="JSD51" s="657"/>
      <c r="JSE51" s="657"/>
      <c r="JSF51" s="657"/>
      <c r="JSG51" s="657"/>
      <c r="JSH51" s="657"/>
      <c r="JSI51" s="657"/>
      <c r="JSJ51" s="657"/>
      <c r="JSK51" s="657"/>
      <c r="JSL51" s="657"/>
      <c r="JSM51" s="657"/>
      <c r="JSN51" s="657"/>
      <c r="JSO51" s="657"/>
      <c r="JSP51" s="657"/>
      <c r="JSQ51" s="657"/>
      <c r="JSR51" s="657"/>
      <c r="JSS51" s="657"/>
      <c r="JST51" s="657"/>
      <c r="JSU51" s="657"/>
      <c r="JSV51" s="657"/>
      <c r="JSW51" s="657"/>
      <c r="JSX51" s="657"/>
      <c r="JSY51" s="657"/>
      <c r="JSZ51" s="657"/>
      <c r="JTA51" s="657"/>
      <c r="JTB51" s="657"/>
      <c r="JTC51" s="657"/>
      <c r="JTD51" s="657"/>
      <c r="JTE51" s="657"/>
      <c r="JTF51" s="657"/>
      <c r="JTG51" s="657"/>
      <c r="JTH51" s="657"/>
      <c r="JTI51" s="657"/>
      <c r="JTJ51" s="657"/>
      <c r="JTK51" s="657"/>
      <c r="JTL51" s="657"/>
      <c r="JTM51" s="657"/>
      <c r="JTN51" s="657"/>
      <c r="JTO51" s="657"/>
      <c r="JTP51" s="657"/>
      <c r="JTQ51" s="657"/>
      <c r="JTR51" s="657"/>
      <c r="JTS51" s="657"/>
      <c r="JTT51" s="657"/>
      <c r="JTU51" s="657"/>
      <c r="JTV51" s="657"/>
      <c r="JTW51" s="657"/>
      <c r="JTX51" s="657"/>
      <c r="JTY51" s="657"/>
      <c r="JTZ51" s="657"/>
      <c r="JUA51" s="657"/>
      <c r="JUB51" s="657"/>
      <c r="JUC51" s="657"/>
      <c r="JUD51" s="657"/>
      <c r="JUE51" s="657"/>
      <c r="JUF51" s="657"/>
      <c r="JUG51" s="657"/>
      <c r="JUH51" s="657"/>
      <c r="JUI51" s="657"/>
      <c r="JUJ51" s="657"/>
      <c r="JUK51" s="657"/>
      <c r="JUL51" s="657"/>
      <c r="JUM51" s="657"/>
      <c r="JUN51" s="657"/>
      <c r="JUO51" s="657"/>
      <c r="JUP51" s="657"/>
      <c r="JUQ51" s="657"/>
      <c r="JUR51" s="657"/>
      <c r="JUS51" s="657"/>
      <c r="JUT51" s="657"/>
      <c r="JUU51" s="657"/>
      <c r="JUV51" s="657"/>
      <c r="JUW51" s="657"/>
      <c r="JUX51" s="657"/>
      <c r="JUY51" s="657"/>
      <c r="JUZ51" s="657"/>
      <c r="JVA51" s="657"/>
      <c r="JVB51" s="657"/>
      <c r="JVC51" s="657"/>
      <c r="JVD51" s="657"/>
      <c r="JVE51" s="657"/>
      <c r="JVF51" s="657"/>
      <c r="JVG51" s="657"/>
      <c r="JVH51" s="657"/>
      <c r="JVI51" s="657"/>
      <c r="JVJ51" s="657"/>
      <c r="JVK51" s="657"/>
      <c r="JVL51" s="657"/>
      <c r="JVM51" s="657"/>
      <c r="JVN51" s="657"/>
      <c r="JVO51" s="657"/>
      <c r="JVP51" s="657"/>
      <c r="JVQ51" s="657"/>
      <c r="JVR51" s="657"/>
      <c r="JVS51" s="657"/>
      <c r="JVT51" s="657"/>
      <c r="JVU51" s="657"/>
      <c r="JVV51" s="657"/>
      <c r="JVW51" s="657"/>
      <c r="JVX51" s="657"/>
      <c r="JVY51" s="657"/>
      <c r="JVZ51" s="657"/>
      <c r="JWA51" s="657"/>
      <c r="JWB51" s="657"/>
      <c r="JWC51" s="657"/>
      <c r="JWD51" s="657"/>
      <c r="JWE51" s="657"/>
      <c r="JWF51" s="657"/>
      <c r="JWG51" s="657"/>
      <c r="JWH51" s="657"/>
      <c r="JWI51" s="657"/>
      <c r="JWJ51" s="657"/>
      <c r="JWK51" s="657"/>
      <c r="JWL51" s="657"/>
      <c r="JWM51" s="657"/>
      <c r="JWN51" s="657"/>
      <c r="JWO51" s="657"/>
      <c r="JWP51" s="657"/>
      <c r="JWQ51" s="657"/>
      <c r="JWR51" s="657"/>
      <c r="JWS51" s="657"/>
      <c r="JWT51" s="657"/>
      <c r="JWU51" s="657"/>
      <c r="JWV51" s="657"/>
      <c r="JWW51" s="657"/>
      <c r="JWX51" s="657"/>
      <c r="JWY51" s="657"/>
      <c r="JWZ51" s="657"/>
      <c r="JXA51" s="657"/>
      <c r="JXB51" s="657"/>
      <c r="JXC51" s="657"/>
      <c r="JXD51" s="657"/>
      <c r="JXE51" s="657"/>
      <c r="JXF51" s="657"/>
      <c r="JXG51" s="657"/>
      <c r="JXH51" s="657"/>
      <c r="JXI51" s="657"/>
      <c r="JXJ51" s="657"/>
      <c r="JXK51" s="657"/>
      <c r="JXL51" s="657"/>
      <c r="JXM51" s="657"/>
      <c r="JXN51" s="657"/>
      <c r="JXO51" s="657"/>
      <c r="JXP51" s="657"/>
      <c r="JXQ51" s="657"/>
      <c r="JXR51" s="657"/>
      <c r="JXS51" s="657"/>
      <c r="JXT51" s="657"/>
      <c r="JXU51" s="657"/>
      <c r="JXV51" s="657"/>
      <c r="JXW51" s="657"/>
      <c r="JXX51" s="657"/>
      <c r="JXY51" s="657"/>
      <c r="JXZ51" s="657"/>
      <c r="JYA51" s="657"/>
      <c r="JYB51" s="657"/>
      <c r="JYC51" s="657"/>
      <c r="JYD51" s="657"/>
      <c r="JYE51" s="657"/>
      <c r="JYF51" s="657"/>
      <c r="JYG51" s="657"/>
      <c r="JYH51" s="657"/>
      <c r="JYI51" s="657"/>
      <c r="JYJ51" s="657"/>
      <c r="JYK51" s="657"/>
      <c r="JYL51" s="657"/>
      <c r="JYM51" s="657"/>
      <c r="JYN51" s="657"/>
      <c r="JYO51" s="657"/>
      <c r="JYP51" s="657"/>
      <c r="JYQ51" s="657"/>
      <c r="JYR51" s="657"/>
      <c r="JYS51" s="657"/>
      <c r="JYT51" s="657"/>
      <c r="JYU51" s="657"/>
      <c r="JYV51" s="657"/>
      <c r="JYW51" s="657"/>
      <c r="JYX51" s="657"/>
      <c r="JYY51" s="657"/>
      <c r="JYZ51" s="657"/>
      <c r="JZA51" s="657"/>
      <c r="JZB51" s="657"/>
      <c r="JZC51" s="657"/>
      <c r="JZD51" s="657"/>
      <c r="JZE51" s="657"/>
      <c r="JZF51" s="657"/>
      <c r="JZG51" s="657"/>
      <c r="JZH51" s="657"/>
      <c r="JZI51" s="657"/>
      <c r="JZJ51" s="657"/>
      <c r="JZK51" s="657"/>
      <c r="JZL51" s="657"/>
      <c r="JZM51" s="657"/>
      <c r="JZN51" s="657"/>
      <c r="JZO51" s="657"/>
      <c r="JZP51" s="657"/>
      <c r="JZQ51" s="657"/>
      <c r="JZR51" s="657"/>
      <c r="JZS51" s="657"/>
      <c r="JZT51" s="657"/>
      <c r="JZU51" s="657"/>
      <c r="JZV51" s="657"/>
      <c r="JZW51" s="657"/>
      <c r="JZX51" s="657"/>
      <c r="JZY51" s="657"/>
      <c r="JZZ51" s="657"/>
      <c r="KAA51" s="657"/>
      <c r="KAB51" s="657"/>
      <c r="KAC51" s="657"/>
      <c r="KAD51" s="657"/>
      <c r="KAE51" s="657"/>
      <c r="KAF51" s="657"/>
      <c r="KAG51" s="657"/>
      <c r="KAH51" s="657"/>
      <c r="KAI51" s="657"/>
      <c r="KAJ51" s="657"/>
      <c r="KAK51" s="657"/>
      <c r="KAL51" s="657"/>
      <c r="KAM51" s="657"/>
      <c r="KAN51" s="657"/>
      <c r="KAO51" s="657"/>
      <c r="KAP51" s="657"/>
      <c r="KAQ51" s="657"/>
      <c r="KAR51" s="657"/>
      <c r="KAS51" s="657"/>
      <c r="KAT51" s="657"/>
      <c r="KAU51" s="657"/>
      <c r="KAV51" s="657"/>
      <c r="KAW51" s="657"/>
      <c r="KAX51" s="657"/>
      <c r="KAY51" s="657"/>
      <c r="KAZ51" s="657"/>
      <c r="KBA51" s="657"/>
      <c r="KBB51" s="657"/>
      <c r="KBC51" s="657"/>
      <c r="KBD51" s="657"/>
      <c r="KBE51" s="657"/>
      <c r="KBF51" s="657"/>
      <c r="KBG51" s="657"/>
      <c r="KBH51" s="657"/>
      <c r="KBI51" s="657"/>
      <c r="KBJ51" s="657"/>
      <c r="KBK51" s="657"/>
      <c r="KBL51" s="657"/>
      <c r="KBM51" s="657"/>
      <c r="KBN51" s="657"/>
      <c r="KBO51" s="657"/>
      <c r="KBP51" s="657"/>
      <c r="KBQ51" s="657"/>
      <c r="KBR51" s="657"/>
      <c r="KBS51" s="657"/>
      <c r="KBT51" s="657"/>
      <c r="KBU51" s="657"/>
      <c r="KBV51" s="657"/>
      <c r="KBW51" s="657"/>
      <c r="KBX51" s="657"/>
      <c r="KBY51" s="657"/>
      <c r="KBZ51" s="657"/>
      <c r="KCA51" s="657"/>
      <c r="KCB51" s="657"/>
      <c r="KCC51" s="657"/>
      <c r="KCD51" s="657"/>
      <c r="KCE51" s="657"/>
      <c r="KCF51" s="657"/>
      <c r="KCG51" s="657"/>
      <c r="KCH51" s="657"/>
      <c r="KCI51" s="657"/>
      <c r="KCJ51" s="657"/>
      <c r="KCK51" s="657"/>
      <c r="KCL51" s="657"/>
      <c r="KCM51" s="657"/>
      <c r="KCN51" s="657"/>
      <c r="KCO51" s="657"/>
      <c r="KCP51" s="657"/>
      <c r="KCQ51" s="657"/>
      <c r="KCR51" s="657"/>
      <c r="KCS51" s="657"/>
      <c r="KCT51" s="657"/>
      <c r="KCU51" s="657"/>
      <c r="KCV51" s="657"/>
      <c r="KCW51" s="657"/>
      <c r="KCX51" s="657"/>
      <c r="KCY51" s="657"/>
      <c r="KCZ51" s="657"/>
      <c r="KDA51" s="657"/>
      <c r="KDB51" s="657"/>
      <c r="KDC51" s="657"/>
      <c r="KDD51" s="657"/>
      <c r="KDE51" s="657"/>
      <c r="KDF51" s="657"/>
      <c r="KDG51" s="657"/>
      <c r="KDH51" s="657"/>
      <c r="KDI51" s="657"/>
      <c r="KDJ51" s="657"/>
      <c r="KDK51" s="657"/>
      <c r="KDL51" s="657"/>
      <c r="KDM51" s="657"/>
      <c r="KDN51" s="657"/>
      <c r="KDO51" s="657"/>
      <c r="KDP51" s="657"/>
      <c r="KDQ51" s="657"/>
      <c r="KDR51" s="657"/>
      <c r="KDS51" s="657"/>
      <c r="KDT51" s="657"/>
      <c r="KDU51" s="657"/>
      <c r="KDV51" s="657"/>
      <c r="KDW51" s="657"/>
      <c r="KDX51" s="657"/>
      <c r="KDY51" s="657"/>
      <c r="KDZ51" s="657"/>
      <c r="KEA51" s="657"/>
      <c r="KEB51" s="657"/>
      <c r="KEC51" s="657"/>
      <c r="KED51" s="657"/>
      <c r="KEE51" s="657"/>
      <c r="KEF51" s="657"/>
      <c r="KEG51" s="657"/>
      <c r="KEH51" s="657"/>
      <c r="KEI51" s="657"/>
      <c r="KEJ51" s="657"/>
      <c r="KEK51" s="657"/>
      <c r="KEL51" s="657"/>
      <c r="KEM51" s="657"/>
      <c r="KEN51" s="657"/>
      <c r="KEO51" s="657"/>
      <c r="KEP51" s="657"/>
      <c r="KEQ51" s="657"/>
      <c r="KER51" s="657"/>
      <c r="KES51" s="657"/>
      <c r="KET51" s="657"/>
      <c r="KEU51" s="657"/>
      <c r="KEV51" s="657"/>
      <c r="KEW51" s="657"/>
      <c r="KEX51" s="657"/>
      <c r="KEY51" s="657"/>
      <c r="KEZ51" s="657"/>
      <c r="KFA51" s="657"/>
      <c r="KFB51" s="657"/>
      <c r="KFC51" s="657"/>
      <c r="KFD51" s="657"/>
      <c r="KFE51" s="657"/>
      <c r="KFF51" s="657"/>
      <c r="KFG51" s="657"/>
      <c r="KFH51" s="657"/>
      <c r="KFI51" s="657"/>
      <c r="KFJ51" s="657"/>
      <c r="KFK51" s="657"/>
      <c r="KFL51" s="657"/>
      <c r="KFM51" s="657"/>
      <c r="KFN51" s="657"/>
      <c r="KFO51" s="657"/>
      <c r="KFP51" s="657"/>
      <c r="KFQ51" s="657"/>
      <c r="KFR51" s="657"/>
      <c r="KFS51" s="657"/>
      <c r="KFT51" s="657"/>
      <c r="KFU51" s="657"/>
      <c r="KFV51" s="657"/>
      <c r="KFW51" s="657"/>
      <c r="KFX51" s="657"/>
      <c r="KFY51" s="657"/>
      <c r="KFZ51" s="657"/>
      <c r="KGA51" s="657"/>
      <c r="KGB51" s="657"/>
      <c r="KGC51" s="657"/>
      <c r="KGD51" s="657"/>
      <c r="KGE51" s="657"/>
      <c r="KGF51" s="657"/>
      <c r="KGG51" s="657"/>
      <c r="KGH51" s="657"/>
      <c r="KGI51" s="657"/>
      <c r="KGJ51" s="657"/>
      <c r="KGK51" s="657"/>
      <c r="KGL51" s="657"/>
      <c r="KGM51" s="657"/>
      <c r="KGN51" s="657"/>
      <c r="KGO51" s="657"/>
      <c r="KGP51" s="657"/>
      <c r="KGQ51" s="657"/>
      <c r="KGR51" s="657"/>
      <c r="KGS51" s="657"/>
      <c r="KGT51" s="657"/>
      <c r="KGU51" s="657"/>
      <c r="KGV51" s="657"/>
      <c r="KGW51" s="657"/>
      <c r="KGX51" s="657"/>
      <c r="KGY51" s="657"/>
      <c r="KGZ51" s="657"/>
      <c r="KHA51" s="657"/>
      <c r="KHB51" s="657"/>
      <c r="KHC51" s="657"/>
      <c r="KHD51" s="657"/>
      <c r="KHE51" s="657"/>
      <c r="KHF51" s="657"/>
      <c r="KHG51" s="657"/>
      <c r="KHH51" s="657"/>
      <c r="KHI51" s="657"/>
      <c r="KHJ51" s="657"/>
      <c r="KHK51" s="657"/>
      <c r="KHL51" s="657"/>
      <c r="KHM51" s="657"/>
      <c r="KHN51" s="657"/>
      <c r="KHO51" s="657"/>
      <c r="KHP51" s="657"/>
      <c r="KHQ51" s="657"/>
      <c r="KHR51" s="657"/>
      <c r="KHS51" s="657"/>
      <c r="KHT51" s="657"/>
      <c r="KHU51" s="657"/>
      <c r="KHV51" s="657"/>
      <c r="KHW51" s="657"/>
      <c r="KHX51" s="657"/>
      <c r="KHY51" s="657"/>
      <c r="KHZ51" s="657"/>
      <c r="KIA51" s="657"/>
      <c r="KIB51" s="657"/>
      <c r="KIC51" s="657"/>
      <c r="KID51" s="657"/>
      <c r="KIE51" s="657"/>
      <c r="KIF51" s="657"/>
      <c r="KIG51" s="657"/>
      <c r="KIH51" s="657"/>
      <c r="KII51" s="657"/>
      <c r="KIJ51" s="657"/>
      <c r="KIK51" s="657"/>
      <c r="KIL51" s="657"/>
      <c r="KIM51" s="657"/>
      <c r="KIN51" s="657"/>
      <c r="KIO51" s="657"/>
      <c r="KIP51" s="657"/>
      <c r="KIQ51" s="657"/>
      <c r="KIR51" s="657"/>
      <c r="KIS51" s="657"/>
      <c r="KIT51" s="657"/>
      <c r="KIU51" s="657"/>
      <c r="KIV51" s="657"/>
      <c r="KIW51" s="657"/>
      <c r="KIX51" s="657"/>
      <c r="KIY51" s="657"/>
      <c r="KIZ51" s="657"/>
      <c r="KJA51" s="657"/>
      <c r="KJB51" s="657"/>
      <c r="KJC51" s="657"/>
      <c r="KJD51" s="657"/>
      <c r="KJE51" s="657"/>
      <c r="KJF51" s="657"/>
      <c r="KJG51" s="657"/>
      <c r="KJH51" s="657"/>
      <c r="KJI51" s="657"/>
      <c r="KJJ51" s="657"/>
      <c r="KJK51" s="657"/>
      <c r="KJL51" s="657"/>
      <c r="KJM51" s="657"/>
      <c r="KJN51" s="657"/>
      <c r="KJO51" s="657"/>
      <c r="KJP51" s="657"/>
      <c r="KJQ51" s="657"/>
      <c r="KJR51" s="657"/>
      <c r="KJS51" s="657"/>
      <c r="KJT51" s="657"/>
      <c r="KJU51" s="657"/>
      <c r="KJV51" s="657"/>
      <c r="KJW51" s="657"/>
      <c r="KJX51" s="657"/>
      <c r="KJY51" s="657"/>
      <c r="KJZ51" s="657"/>
      <c r="KKA51" s="657"/>
      <c r="KKB51" s="657"/>
      <c r="KKC51" s="657"/>
      <c r="KKD51" s="657"/>
      <c r="KKE51" s="657"/>
      <c r="KKF51" s="657"/>
      <c r="KKG51" s="657"/>
      <c r="KKH51" s="657"/>
      <c r="KKI51" s="657"/>
      <c r="KKJ51" s="657"/>
      <c r="KKK51" s="657"/>
      <c r="KKL51" s="657"/>
      <c r="KKM51" s="657"/>
      <c r="KKN51" s="657"/>
      <c r="KKO51" s="657"/>
      <c r="KKP51" s="657"/>
      <c r="KKQ51" s="657"/>
      <c r="KKR51" s="657"/>
      <c r="KKS51" s="657"/>
      <c r="KKT51" s="657"/>
      <c r="KKU51" s="657"/>
      <c r="KKV51" s="657"/>
      <c r="KKW51" s="657"/>
      <c r="KKX51" s="657"/>
      <c r="KKY51" s="657"/>
      <c r="KKZ51" s="657"/>
      <c r="KLA51" s="657"/>
      <c r="KLB51" s="657"/>
      <c r="KLC51" s="657"/>
      <c r="KLD51" s="657"/>
      <c r="KLE51" s="657"/>
      <c r="KLF51" s="657"/>
      <c r="KLG51" s="657"/>
      <c r="KLH51" s="657"/>
      <c r="KLI51" s="657"/>
      <c r="KLJ51" s="657"/>
      <c r="KLK51" s="657"/>
      <c r="KLL51" s="657"/>
      <c r="KLM51" s="657"/>
      <c r="KLN51" s="657"/>
      <c r="KLO51" s="657"/>
      <c r="KLP51" s="657"/>
      <c r="KLQ51" s="657"/>
      <c r="KLR51" s="657"/>
      <c r="KLS51" s="657"/>
      <c r="KLT51" s="657"/>
      <c r="KLU51" s="657"/>
      <c r="KLV51" s="657"/>
      <c r="KLW51" s="657"/>
      <c r="KLX51" s="657"/>
      <c r="KLY51" s="657"/>
      <c r="KLZ51" s="657"/>
      <c r="KMA51" s="657"/>
      <c r="KMB51" s="657"/>
      <c r="KMC51" s="657"/>
      <c r="KMD51" s="657"/>
      <c r="KME51" s="657"/>
      <c r="KMF51" s="657"/>
      <c r="KMG51" s="657"/>
      <c r="KMH51" s="657"/>
      <c r="KMI51" s="657"/>
      <c r="KMJ51" s="657"/>
      <c r="KMK51" s="657"/>
      <c r="KML51" s="657"/>
      <c r="KMM51" s="657"/>
      <c r="KMN51" s="657"/>
      <c r="KMO51" s="657"/>
      <c r="KMP51" s="657"/>
      <c r="KMQ51" s="657"/>
      <c r="KMR51" s="657"/>
      <c r="KMS51" s="657"/>
      <c r="KMT51" s="657"/>
      <c r="KMU51" s="657"/>
      <c r="KMV51" s="657"/>
      <c r="KMW51" s="657"/>
      <c r="KMX51" s="657"/>
      <c r="KMY51" s="657"/>
      <c r="KMZ51" s="657"/>
      <c r="KNA51" s="657"/>
      <c r="KNB51" s="657"/>
      <c r="KNC51" s="657"/>
      <c r="KND51" s="657"/>
      <c r="KNE51" s="657"/>
      <c r="KNF51" s="657"/>
      <c r="KNG51" s="657"/>
      <c r="KNH51" s="657"/>
      <c r="KNI51" s="657"/>
      <c r="KNJ51" s="657"/>
      <c r="KNK51" s="657"/>
      <c r="KNL51" s="657"/>
      <c r="KNM51" s="657"/>
      <c r="KNN51" s="657"/>
      <c r="KNO51" s="657"/>
      <c r="KNP51" s="657"/>
      <c r="KNQ51" s="657"/>
      <c r="KNR51" s="657"/>
      <c r="KNS51" s="657"/>
      <c r="KNT51" s="657"/>
      <c r="KNU51" s="657"/>
      <c r="KNV51" s="657"/>
      <c r="KNW51" s="657"/>
      <c r="KNX51" s="657"/>
      <c r="KNY51" s="657"/>
      <c r="KNZ51" s="657"/>
      <c r="KOA51" s="657"/>
      <c r="KOB51" s="657"/>
      <c r="KOC51" s="657"/>
      <c r="KOD51" s="657"/>
      <c r="KOE51" s="657"/>
      <c r="KOF51" s="657"/>
      <c r="KOG51" s="657"/>
      <c r="KOH51" s="657"/>
      <c r="KOI51" s="657"/>
      <c r="KOJ51" s="657"/>
      <c r="KOK51" s="657"/>
      <c r="KOL51" s="657"/>
      <c r="KOM51" s="657"/>
      <c r="KON51" s="657"/>
      <c r="KOO51" s="657"/>
      <c r="KOP51" s="657"/>
      <c r="KOQ51" s="657"/>
      <c r="KOR51" s="657"/>
      <c r="KOS51" s="657"/>
      <c r="KOT51" s="657"/>
      <c r="KOU51" s="657"/>
      <c r="KOV51" s="657"/>
      <c r="KOW51" s="657"/>
      <c r="KOX51" s="657"/>
      <c r="KOY51" s="657"/>
      <c r="KOZ51" s="657"/>
      <c r="KPA51" s="657"/>
      <c r="KPB51" s="657"/>
      <c r="KPC51" s="657"/>
      <c r="KPD51" s="657"/>
      <c r="KPE51" s="657"/>
      <c r="KPF51" s="657"/>
      <c r="KPG51" s="657"/>
      <c r="KPH51" s="657"/>
      <c r="KPI51" s="657"/>
      <c r="KPJ51" s="657"/>
      <c r="KPK51" s="657"/>
      <c r="KPL51" s="657"/>
      <c r="KPM51" s="657"/>
      <c r="KPN51" s="657"/>
      <c r="KPO51" s="657"/>
      <c r="KPP51" s="657"/>
      <c r="KPQ51" s="657"/>
      <c r="KPR51" s="657"/>
      <c r="KPS51" s="657"/>
      <c r="KPT51" s="657"/>
      <c r="KPU51" s="657"/>
      <c r="KPV51" s="657"/>
      <c r="KPW51" s="657"/>
      <c r="KPX51" s="657"/>
      <c r="KPY51" s="657"/>
      <c r="KPZ51" s="657"/>
      <c r="KQA51" s="657"/>
      <c r="KQB51" s="657"/>
      <c r="KQC51" s="657"/>
      <c r="KQD51" s="657"/>
      <c r="KQE51" s="657"/>
      <c r="KQF51" s="657"/>
      <c r="KQG51" s="657"/>
      <c r="KQH51" s="657"/>
      <c r="KQI51" s="657"/>
      <c r="KQJ51" s="657"/>
      <c r="KQK51" s="657"/>
      <c r="KQL51" s="657"/>
      <c r="KQM51" s="657"/>
      <c r="KQN51" s="657"/>
      <c r="KQO51" s="657"/>
      <c r="KQP51" s="657"/>
      <c r="KQQ51" s="657"/>
      <c r="KQR51" s="657"/>
      <c r="KQS51" s="657"/>
      <c r="KQT51" s="657"/>
      <c r="KQU51" s="657"/>
      <c r="KQV51" s="657"/>
      <c r="KQW51" s="657"/>
      <c r="KQX51" s="657"/>
      <c r="KQY51" s="657"/>
      <c r="KQZ51" s="657"/>
      <c r="KRA51" s="657"/>
      <c r="KRB51" s="657"/>
      <c r="KRC51" s="657"/>
      <c r="KRD51" s="657"/>
      <c r="KRE51" s="657"/>
      <c r="KRF51" s="657"/>
      <c r="KRG51" s="657"/>
      <c r="KRH51" s="657"/>
      <c r="KRI51" s="657"/>
      <c r="KRJ51" s="657"/>
      <c r="KRK51" s="657"/>
      <c r="KRL51" s="657"/>
      <c r="KRM51" s="657"/>
      <c r="KRN51" s="657"/>
      <c r="KRO51" s="657"/>
      <c r="KRP51" s="657"/>
      <c r="KRQ51" s="657"/>
      <c r="KRR51" s="657"/>
      <c r="KRS51" s="657"/>
      <c r="KRT51" s="657"/>
      <c r="KRU51" s="657"/>
      <c r="KRV51" s="657"/>
      <c r="KRW51" s="657"/>
      <c r="KRX51" s="657"/>
      <c r="KRY51" s="657"/>
      <c r="KRZ51" s="657"/>
      <c r="KSA51" s="657"/>
      <c r="KSB51" s="657"/>
      <c r="KSC51" s="657"/>
      <c r="KSD51" s="657"/>
      <c r="KSE51" s="657"/>
      <c r="KSF51" s="657"/>
      <c r="KSG51" s="657"/>
      <c r="KSH51" s="657"/>
      <c r="KSI51" s="657"/>
      <c r="KSJ51" s="657"/>
      <c r="KSK51" s="657"/>
      <c r="KSL51" s="657"/>
      <c r="KSM51" s="657"/>
      <c r="KSN51" s="657"/>
      <c r="KSO51" s="657"/>
      <c r="KSP51" s="657"/>
      <c r="KSQ51" s="657"/>
      <c r="KSR51" s="657"/>
      <c r="KSS51" s="657"/>
      <c r="KST51" s="657"/>
      <c r="KSU51" s="657"/>
      <c r="KSV51" s="657"/>
      <c r="KSW51" s="657"/>
      <c r="KSX51" s="657"/>
      <c r="KSY51" s="657"/>
      <c r="KSZ51" s="657"/>
      <c r="KTA51" s="657"/>
      <c r="KTB51" s="657"/>
      <c r="KTC51" s="657"/>
      <c r="KTD51" s="657"/>
      <c r="KTE51" s="657"/>
      <c r="KTF51" s="657"/>
      <c r="KTG51" s="657"/>
      <c r="KTH51" s="657"/>
      <c r="KTI51" s="657"/>
      <c r="KTJ51" s="657"/>
      <c r="KTK51" s="657"/>
      <c r="KTL51" s="657"/>
      <c r="KTM51" s="657"/>
      <c r="KTN51" s="657"/>
      <c r="KTO51" s="657"/>
      <c r="KTP51" s="657"/>
      <c r="KTQ51" s="657"/>
      <c r="KTR51" s="657"/>
      <c r="KTS51" s="657"/>
      <c r="KTT51" s="657"/>
      <c r="KTU51" s="657"/>
      <c r="KTV51" s="657"/>
      <c r="KTW51" s="657"/>
      <c r="KTX51" s="657"/>
      <c r="KTY51" s="657"/>
      <c r="KTZ51" s="657"/>
      <c r="KUA51" s="657"/>
      <c r="KUB51" s="657"/>
      <c r="KUC51" s="657"/>
      <c r="KUD51" s="657"/>
      <c r="KUE51" s="657"/>
      <c r="KUF51" s="657"/>
      <c r="KUG51" s="657"/>
      <c r="KUH51" s="657"/>
      <c r="KUI51" s="657"/>
      <c r="KUJ51" s="657"/>
      <c r="KUK51" s="657"/>
      <c r="KUL51" s="657"/>
      <c r="KUM51" s="657"/>
      <c r="KUN51" s="657"/>
      <c r="KUO51" s="657"/>
      <c r="KUP51" s="657"/>
      <c r="KUQ51" s="657"/>
      <c r="KUR51" s="657"/>
      <c r="KUS51" s="657"/>
      <c r="KUT51" s="657"/>
      <c r="KUU51" s="657"/>
      <c r="KUV51" s="657"/>
      <c r="KUW51" s="657"/>
      <c r="KUX51" s="657"/>
      <c r="KUY51" s="657"/>
      <c r="KUZ51" s="657"/>
      <c r="KVA51" s="657"/>
      <c r="KVB51" s="657"/>
      <c r="KVC51" s="657"/>
      <c r="KVD51" s="657"/>
      <c r="KVE51" s="657"/>
      <c r="KVF51" s="657"/>
      <c r="KVG51" s="657"/>
      <c r="KVH51" s="657"/>
      <c r="KVI51" s="657"/>
      <c r="KVJ51" s="657"/>
      <c r="KVK51" s="657"/>
      <c r="KVL51" s="657"/>
      <c r="KVM51" s="657"/>
      <c r="KVN51" s="657"/>
      <c r="KVO51" s="657"/>
      <c r="KVP51" s="657"/>
      <c r="KVQ51" s="657"/>
      <c r="KVR51" s="657"/>
      <c r="KVS51" s="657"/>
      <c r="KVT51" s="657"/>
      <c r="KVU51" s="657"/>
      <c r="KVV51" s="657"/>
      <c r="KVW51" s="657"/>
      <c r="KVX51" s="657"/>
      <c r="KVY51" s="657"/>
      <c r="KVZ51" s="657"/>
      <c r="KWA51" s="657"/>
      <c r="KWB51" s="657"/>
      <c r="KWC51" s="657"/>
      <c r="KWD51" s="657"/>
      <c r="KWE51" s="657"/>
      <c r="KWF51" s="657"/>
      <c r="KWG51" s="657"/>
      <c r="KWH51" s="657"/>
      <c r="KWI51" s="657"/>
      <c r="KWJ51" s="657"/>
      <c r="KWK51" s="657"/>
      <c r="KWL51" s="657"/>
      <c r="KWM51" s="657"/>
      <c r="KWN51" s="657"/>
      <c r="KWO51" s="657"/>
      <c r="KWP51" s="657"/>
      <c r="KWQ51" s="657"/>
      <c r="KWR51" s="657"/>
      <c r="KWS51" s="657"/>
      <c r="KWT51" s="657"/>
      <c r="KWU51" s="657"/>
      <c r="KWV51" s="657"/>
      <c r="KWW51" s="657"/>
      <c r="KWX51" s="657"/>
      <c r="KWY51" s="657"/>
      <c r="KWZ51" s="657"/>
      <c r="KXA51" s="657"/>
      <c r="KXB51" s="657"/>
      <c r="KXC51" s="657"/>
      <c r="KXD51" s="657"/>
      <c r="KXE51" s="657"/>
      <c r="KXF51" s="657"/>
      <c r="KXG51" s="657"/>
      <c r="KXH51" s="657"/>
      <c r="KXI51" s="657"/>
      <c r="KXJ51" s="657"/>
      <c r="KXK51" s="657"/>
      <c r="KXL51" s="657"/>
      <c r="KXM51" s="657"/>
      <c r="KXN51" s="657"/>
      <c r="KXO51" s="657"/>
      <c r="KXP51" s="657"/>
      <c r="KXQ51" s="657"/>
      <c r="KXR51" s="657"/>
      <c r="KXS51" s="657"/>
      <c r="KXT51" s="657"/>
      <c r="KXU51" s="657"/>
      <c r="KXV51" s="657"/>
      <c r="KXW51" s="657"/>
      <c r="KXX51" s="657"/>
      <c r="KXY51" s="657"/>
      <c r="KXZ51" s="657"/>
      <c r="KYA51" s="657"/>
      <c r="KYB51" s="657"/>
      <c r="KYC51" s="657"/>
      <c r="KYD51" s="657"/>
      <c r="KYE51" s="657"/>
      <c r="KYF51" s="657"/>
      <c r="KYG51" s="657"/>
      <c r="KYH51" s="657"/>
      <c r="KYI51" s="657"/>
      <c r="KYJ51" s="657"/>
      <c r="KYK51" s="657"/>
      <c r="KYL51" s="657"/>
      <c r="KYM51" s="657"/>
      <c r="KYN51" s="657"/>
      <c r="KYO51" s="657"/>
      <c r="KYP51" s="657"/>
      <c r="KYQ51" s="657"/>
      <c r="KYR51" s="657"/>
      <c r="KYS51" s="657"/>
      <c r="KYT51" s="657"/>
      <c r="KYU51" s="657"/>
      <c r="KYV51" s="657"/>
      <c r="KYW51" s="657"/>
      <c r="KYX51" s="657"/>
      <c r="KYY51" s="657"/>
      <c r="KYZ51" s="657"/>
      <c r="KZA51" s="657"/>
      <c r="KZB51" s="657"/>
      <c r="KZC51" s="657"/>
      <c r="KZD51" s="657"/>
      <c r="KZE51" s="657"/>
      <c r="KZF51" s="657"/>
      <c r="KZG51" s="657"/>
      <c r="KZH51" s="657"/>
      <c r="KZI51" s="657"/>
      <c r="KZJ51" s="657"/>
      <c r="KZK51" s="657"/>
      <c r="KZL51" s="657"/>
      <c r="KZM51" s="657"/>
      <c r="KZN51" s="657"/>
      <c r="KZO51" s="657"/>
      <c r="KZP51" s="657"/>
      <c r="KZQ51" s="657"/>
      <c r="KZR51" s="657"/>
      <c r="KZS51" s="657"/>
      <c r="KZT51" s="657"/>
      <c r="KZU51" s="657"/>
      <c r="KZV51" s="657"/>
      <c r="KZW51" s="657"/>
      <c r="KZX51" s="657"/>
      <c r="KZY51" s="657"/>
      <c r="KZZ51" s="657"/>
      <c r="LAA51" s="657"/>
      <c r="LAB51" s="657"/>
      <c r="LAC51" s="657"/>
      <c r="LAD51" s="657"/>
      <c r="LAE51" s="657"/>
      <c r="LAF51" s="657"/>
      <c r="LAG51" s="657"/>
      <c r="LAH51" s="657"/>
      <c r="LAI51" s="657"/>
      <c r="LAJ51" s="657"/>
      <c r="LAK51" s="657"/>
      <c r="LAL51" s="657"/>
      <c r="LAM51" s="657"/>
      <c r="LAN51" s="657"/>
      <c r="LAO51" s="657"/>
      <c r="LAP51" s="657"/>
      <c r="LAQ51" s="657"/>
      <c r="LAR51" s="657"/>
      <c r="LAS51" s="657"/>
      <c r="LAT51" s="657"/>
      <c r="LAU51" s="657"/>
      <c r="LAV51" s="657"/>
      <c r="LAW51" s="657"/>
      <c r="LAX51" s="657"/>
      <c r="LAY51" s="657"/>
      <c r="LAZ51" s="657"/>
      <c r="LBA51" s="657"/>
      <c r="LBB51" s="657"/>
      <c r="LBC51" s="657"/>
      <c r="LBD51" s="657"/>
      <c r="LBE51" s="657"/>
      <c r="LBF51" s="657"/>
      <c r="LBG51" s="657"/>
      <c r="LBH51" s="657"/>
      <c r="LBI51" s="657"/>
      <c r="LBJ51" s="657"/>
      <c r="LBK51" s="657"/>
      <c r="LBL51" s="657"/>
      <c r="LBM51" s="657"/>
      <c r="LBN51" s="657"/>
      <c r="LBO51" s="657"/>
      <c r="LBP51" s="657"/>
      <c r="LBQ51" s="657"/>
      <c r="LBR51" s="657"/>
      <c r="LBS51" s="657"/>
      <c r="LBT51" s="657"/>
      <c r="LBU51" s="657"/>
      <c r="LBV51" s="657"/>
      <c r="LBW51" s="657"/>
      <c r="LBX51" s="657"/>
      <c r="LBY51" s="657"/>
      <c r="LBZ51" s="657"/>
      <c r="LCA51" s="657"/>
      <c r="LCB51" s="657"/>
      <c r="LCC51" s="657"/>
      <c r="LCD51" s="657"/>
      <c r="LCE51" s="657"/>
      <c r="LCF51" s="657"/>
      <c r="LCG51" s="657"/>
      <c r="LCH51" s="657"/>
      <c r="LCI51" s="657"/>
      <c r="LCJ51" s="657"/>
      <c r="LCK51" s="657"/>
      <c r="LCL51" s="657"/>
      <c r="LCM51" s="657"/>
      <c r="LCN51" s="657"/>
      <c r="LCO51" s="657"/>
      <c r="LCP51" s="657"/>
      <c r="LCQ51" s="657"/>
      <c r="LCR51" s="657"/>
      <c r="LCS51" s="657"/>
      <c r="LCT51" s="657"/>
      <c r="LCU51" s="657"/>
      <c r="LCV51" s="657"/>
      <c r="LCW51" s="657"/>
      <c r="LCX51" s="657"/>
      <c r="LCY51" s="657"/>
      <c r="LCZ51" s="657"/>
      <c r="LDA51" s="657"/>
      <c r="LDB51" s="657"/>
      <c r="LDC51" s="657"/>
      <c r="LDD51" s="657"/>
      <c r="LDE51" s="657"/>
      <c r="LDF51" s="657"/>
      <c r="LDG51" s="657"/>
      <c r="LDH51" s="657"/>
      <c r="LDI51" s="657"/>
      <c r="LDJ51" s="657"/>
      <c r="LDK51" s="657"/>
      <c r="LDL51" s="657"/>
      <c r="LDM51" s="657"/>
      <c r="LDN51" s="657"/>
      <c r="LDO51" s="657"/>
      <c r="LDP51" s="657"/>
      <c r="LDQ51" s="657"/>
      <c r="LDR51" s="657"/>
      <c r="LDS51" s="657"/>
      <c r="LDT51" s="657"/>
      <c r="LDU51" s="657"/>
      <c r="LDV51" s="657"/>
      <c r="LDW51" s="657"/>
      <c r="LDX51" s="657"/>
      <c r="LDY51" s="657"/>
      <c r="LDZ51" s="657"/>
      <c r="LEA51" s="657"/>
      <c r="LEB51" s="657"/>
      <c r="LEC51" s="657"/>
      <c r="LED51" s="657"/>
      <c r="LEE51" s="657"/>
      <c r="LEF51" s="657"/>
      <c r="LEG51" s="657"/>
      <c r="LEH51" s="657"/>
      <c r="LEI51" s="657"/>
      <c r="LEJ51" s="657"/>
      <c r="LEK51" s="657"/>
      <c r="LEL51" s="657"/>
      <c r="LEM51" s="657"/>
      <c r="LEN51" s="657"/>
      <c r="LEO51" s="657"/>
      <c r="LEP51" s="657"/>
      <c r="LEQ51" s="657"/>
      <c r="LER51" s="657"/>
      <c r="LES51" s="657"/>
      <c r="LET51" s="657"/>
      <c r="LEU51" s="657"/>
      <c r="LEV51" s="657"/>
      <c r="LEW51" s="657"/>
      <c r="LEX51" s="657"/>
      <c r="LEY51" s="657"/>
      <c r="LEZ51" s="657"/>
      <c r="LFA51" s="657"/>
      <c r="LFB51" s="657"/>
      <c r="LFC51" s="657"/>
      <c r="LFD51" s="657"/>
      <c r="LFE51" s="657"/>
      <c r="LFF51" s="657"/>
      <c r="LFG51" s="657"/>
      <c r="LFH51" s="657"/>
      <c r="LFI51" s="657"/>
      <c r="LFJ51" s="657"/>
      <c r="LFK51" s="657"/>
      <c r="LFL51" s="657"/>
      <c r="LFM51" s="657"/>
      <c r="LFN51" s="657"/>
      <c r="LFO51" s="657"/>
      <c r="LFP51" s="657"/>
      <c r="LFQ51" s="657"/>
      <c r="LFR51" s="657"/>
      <c r="LFS51" s="657"/>
      <c r="LFT51" s="657"/>
      <c r="LFU51" s="657"/>
      <c r="LFV51" s="657"/>
      <c r="LFW51" s="657"/>
      <c r="LFX51" s="657"/>
      <c r="LFY51" s="657"/>
      <c r="LFZ51" s="657"/>
      <c r="LGA51" s="657"/>
      <c r="LGB51" s="657"/>
      <c r="LGC51" s="657"/>
      <c r="LGD51" s="657"/>
      <c r="LGE51" s="657"/>
      <c r="LGF51" s="657"/>
      <c r="LGG51" s="657"/>
      <c r="LGH51" s="657"/>
      <c r="LGI51" s="657"/>
      <c r="LGJ51" s="657"/>
      <c r="LGK51" s="657"/>
      <c r="LGL51" s="657"/>
      <c r="LGM51" s="657"/>
      <c r="LGN51" s="657"/>
      <c r="LGO51" s="657"/>
      <c r="LGP51" s="657"/>
      <c r="LGQ51" s="657"/>
      <c r="LGR51" s="657"/>
      <c r="LGS51" s="657"/>
      <c r="LGT51" s="657"/>
      <c r="LGU51" s="657"/>
      <c r="LGV51" s="657"/>
      <c r="LGW51" s="657"/>
      <c r="LGX51" s="657"/>
      <c r="LGY51" s="657"/>
      <c r="LGZ51" s="657"/>
      <c r="LHA51" s="657"/>
      <c r="LHB51" s="657"/>
      <c r="LHC51" s="657"/>
      <c r="LHD51" s="657"/>
      <c r="LHE51" s="657"/>
      <c r="LHF51" s="657"/>
      <c r="LHG51" s="657"/>
      <c r="LHH51" s="657"/>
      <c r="LHI51" s="657"/>
      <c r="LHJ51" s="657"/>
      <c r="LHK51" s="657"/>
      <c r="LHL51" s="657"/>
      <c r="LHM51" s="657"/>
      <c r="LHN51" s="657"/>
      <c r="LHO51" s="657"/>
      <c r="LHP51" s="657"/>
      <c r="LHQ51" s="657"/>
      <c r="LHR51" s="657"/>
      <c r="LHS51" s="657"/>
      <c r="LHT51" s="657"/>
      <c r="LHU51" s="657"/>
      <c r="LHV51" s="657"/>
      <c r="LHW51" s="657"/>
      <c r="LHX51" s="657"/>
      <c r="LHY51" s="657"/>
      <c r="LHZ51" s="657"/>
      <c r="LIA51" s="657"/>
      <c r="LIB51" s="657"/>
      <c r="LIC51" s="657"/>
      <c r="LID51" s="657"/>
      <c r="LIE51" s="657"/>
      <c r="LIF51" s="657"/>
      <c r="LIG51" s="657"/>
      <c r="LIH51" s="657"/>
      <c r="LII51" s="657"/>
      <c r="LIJ51" s="657"/>
      <c r="LIK51" s="657"/>
      <c r="LIL51" s="657"/>
      <c r="LIM51" s="657"/>
      <c r="LIN51" s="657"/>
      <c r="LIO51" s="657"/>
      <c r="LIP51" s="657"/>
      <c r="LIQ51" s="657"/>
      <c r="LIR51" s="657"/>
      <c r="LIS51" s="657"/>
      <c r="LIT51" s="657"/>
      <c r="LIU51" s="657"/>
      <c r="LIV51" s="657"/>
      <c r="LIW51" s="657"/>
      <c r="LIX51" s="657"/>
      <c r="LIY51" s="657"/>
      <c r="LIZ51" s="657"/>
      <c r="LJA51" s="657"/>
      <c r="LJB51" s="657"/>
      <c r="LJC51" s="657"/>
      <c r="LJD51" s="657"/>
      <c r="LJE51" s="657"/>
      <c r="LJF51" s="657"/>
      <c r="LJG51" s="657"/>
      <c r="LJH51" s="657"/>
      <c r="LJI51" s="657"/>
      <c r="LJJ51" s="657"/>
      <c r="LJK51" s="657"/>
      <c r="LJL51" s="657"/>
      <c r="LJM51" s="657"/>
      <c r="LJN51" s="657"/>
      <c r="LJO51" s="657"/>
      <c r="LJP51" s="657"/>
      <c r="LJQ51" s="657"/>
      <c r="LJR51" s="657"/>
      <c r="LJS51" s="657"/>
      <c r="LJT51" s="657"/>
      <c r="LJU51" s="657"/>
      <c r="LJV51" s="657"/>
      <c r="LJW51" s="657"/>
      <c r="LJX51" s="657"/>
      <c r="LJY51" s="657"/>
      <c r="LJZ51" s="657"/>
      <c r="LKA51" s="657"/>
      <c r="LKB51" s="657"/>
      <c r="LKC51" s="657"/>
      <c r="LKD51" s="657"/>
      <c r="LKE51" s="657"/>
      <c r="LKF51" s="657"/>
      <c r="LKG51" s="657"/>
      <c r="LKH51" s="657"/>
      <c r="LKI51" s="657"/>
      <c r="LKJ51" s="657"/>
      <c r="LKK51" s="657"/>
      <c r="LKL51" s="657"/>
      <c r="LKM51" s="657"/>
      <c r="LKN51" s="657"/>
      <c r="LKO51" s="657"/>
      <c r="LKP51" s="657"/>
      <c r="LKQ51" s="657"/>
      <c r="LKR51" s="657"/>
      <c r="LKS51" s="657"/>
      <c r="LKT51" s="657"/>
      <c r="LKU51" s="657"/>
      <c r="LKV51" s="657"/>
      <c r="LKW51" s="657"/>
      <c r="LKX51" s="657"/>
      <c r="LKY51" s="657"/>
      <c r="LKZ51" s="657"/>
      <c r="LLA51" s="657"/>
      <c r="LLB51" s="657"/>
      <c r="LLC51" s="657"/>
      <c r="LLD51" s="657"/>
      <c r="LLE51" s="657"/>
      <c r="LLF51" s="657"/>
      <c r="LLG51" s="657"/>
      <c r="LLH51" s="657"/>
      <c r="LLI51" s="657"/>
      <c r="LLJ51" s="657"/>
      <c r="LLK51" s="657"/>
      <c r="LLL51" s="657"/>
      <c r="LLM51" s="657"/>
      <c r="LLN51" s="657"/>
      <c r="LLO51" s="657"/>
      <c r="LLP51" s="657"/>
      <c r="LLQ51" s="657"/>
      <c r="LLR51" s="657"/>
      <c r="LLS51" s="657"/>
      <c r="LLT51" s="657"/>
      <c r="LLU51" s="657"/>
      <c r="LLV51" s="657"/>
      <c r="LLW51" s="657"/>
      <c r="LLX51" s="657"/>
      <c r="LLY51" s="657"/>
      <c r="LLZ51" s="657"/>
      <c r="LMA51" s="657"/>
      <c r="LMB51" s="657"/>
      <c r="LMC51" s="657"/>
      <c r="LMD51" s="657"/>
      <c r="LME51" s="657"/>
      <c r="LMF51" s="657"/>
      <c r="LMG51" s="657"/>
      <c r="LMH51" s="657"/>
      <c r="LMI51" s="657"/>
      <c r="LMJ51" s="657"/>
      <c r="LMK51" s="657"/>
      <c r="LML51" s="657"/>
      <c r="LMM51" s="657"/>
      <c r="LMN51" s="657"/>
      <c r="LMO51" s="657"/>
      <c r="LMP51" s="657"/>
      <c r="LMQ51" s="657"/>
      <c r="LMR51" s="657"/>
      <c r="LMS51" s="657"/>
      <c r="LMT51" s="657"/>
      <c r="LMU51" s="657"/>
      <c r="LMV51" s="657"/>
      <c r="LMW51" s="657"/>
      <c r="LMX51" s="657"/>
      <c r="LMY51" s="657"/>
      <c r="LMZ51" s="657"/>
      <c r="LNA51" s="657"/>
      <c r="LNB51" s="657"/>
      <c r="LNC51" s="657"/>
      <c r="LND51" s="657"/>
      <c r="LNE51" s="657"/>
      <c r="LNF51" s="657"/>
      <c r="LNG51" s="657"/>
      <c r="LNH51" s="657"/>
      <c r="LNI51" s="657"/>
      <c r="LNJ51" s="657"/>
      <c r="LNK51" s="657"/>
      <c r="LNL51" s="657"/>
      <c r="LNM51" s="657"/>
      <c r="LNN51" s="657"/>
      <c r="LNO51" s="657"/>
      <c r="LNP51" s="657"/>
      <c r="LNQ51" s="657"/>
      <c r="LNR51" s="657"/>
      <c r="LNS51" s="657"/>
      <c r="LNT51" s="657"/>
      <c r="LNU51" s="657"/>
      <c r="LNV51" s="657"/>
      <c r="LNW51" s="657"/>
      <c r="LNX51" s="657"/>
      <c r="LNY51" s="657"/>
      <c r="LNZ51" s="657"/>
      <c r="LOA51" s="657"/>
      <c r="LOB51" s="657"/>
      <c r="LOC51" s="657"/>
      <c r="LOD51" s="657"/>
      <c r="LOE51" s="657"/>
      <c r="LOF51" s="657"/>
      <c r="LOG51" s="657"/>
      <c r="LOH51" s="657"/>
      <c r="LOI51" s="657"/>
      <c r="LOJ51" s="657"/>
      <c r="LOK51" s="657"/>
      <c r="LOL51" s="657"/>
      <c r="LOM51" s="657"/>
      <c r="LON51" s="657"/>
      <c r="LOO51" s="657"/>
      <c r="LOP51" s="657"/>
      <c r="LOQ51" s="657"/>
      <c r="LOR51" s="657"/>
      <c r="LOS51" s="657"/>
      <c r="LOT51" s="657"/>
      <c r="LOU51" s="657"/>
      <c r="LOV51" s="657"/>
      <c r="LOW51" s="657"/>
      <c r="LOX51" s="657"/>
      <c r="LOY51" s="657"/>
      <c r="LOZ51" s="657"/>
      <c r="LPA51" s="657"/>
      <c r="LPB51" s="657"/>
      <c r="LPC51" s="657"/>
      <c r="LPD51" s="657"/>
      <c r="LPE51" s="657"/>
      <c r="LPF51" s="657"/>
      <c r="LPG51" s="657"/>
      <c r="LPH51" s="657"/>
      <c r="LPI51" s="657"/>
      <c r="LPJ51" s="657"/>
      <c r="LPK51" s="657"/>
      <c r="LPL51" s="657"/>
      <c r="LPM51" s="657"/>
      <c r="LPN51" s="657"/>
      <c r="LPO51" s="657"/>
      <c r="LPP51" s="657"/>
      <c r="LPQ51" s="657"/>
      <c r="LPR51" s="657"/>
      <c r="LPS51" s="657"/>
      <c r="LPT51" s="657"/>
      <c r="LPU51" s="657"/>
      <c r="LPV51" s="657"/>
      <c r="LPW51" s="657"/>
      <c r="LPX51" s="657"/>
      <c r="LPY51" s="657"/>
      <c r="LPZ51" s="657"/>
      <c r="LQA51" s="657"/>
      <c r="LQB51" s="657"/>
      <c r="LQC51" s="657"/>
      <c r="LQD51" s="657"/>
      <c r="LQE51" s="657"/>
      <c r="LQF51" s="657"/>
      <c r="LQG51" s="657"/>
      <c r="LQH51" s="657"/>
      <c r="LQI51" s="657"/>
      <c r="LQJ51" s="657"/>
      <c r="LQK51" s="657"/>
      <c r="LQL51" s="657"/>
      <c r="LQM51" s="657"/>
      <c r="LQN51" s="657"/>
      <c r="LQO51" s="657"/>
      <c r="LQP51" s="657"/>
      <c r="LQQ51" s="657"/>
      <c r="LQR51" s="657"/>
      <c r="LQS51" s="657"/>
      <c r="LQT51" s="657"/>
      <c r="LQU51" s="657"/>
      <c r="LQV51" s="657"/>
      <c r="LQW51" s="657"/>
      <c r="LQX51" s="657"/>
      <c r="LQY51" s="657"/>
      <c r="LQZ51" s="657"/>
      <c r="LRA51" s="657"/>
      <c r="LRB51" s="657"/>
      <c r="LRC51" s="657"/>
      <c r="LRD51" s="657"/>
      <c r="LRE51" s="657"/>
      <c r="LRF51" s="657"/>
      <c r="LRG51" s="657"/>
      <c r="LRH51" s="657"/>
      <c r="LRI51" s="657"/>
      <c r="LRJ51" s="657"/>
      <c r="LRK51" s="657"/>
      <c r="LRL51" s="657"/>
      <c r="LRM51" s="657"/>
      <c r="LRN51" s="657"/>
      <c r="LRO51" s="657"/>
      <c r="LRP51" s="657"/>
      <c r="LRQ51" s="657"/>
      <c r="LRR51" s="657"/>
      <c r="LRS51" s="657"/>
      <c r="LRT51" s="657"/>
      <c r="LRU51" s="657"/>
      <c r="LRV51" s="657"/>
      <c r="LRW51" s="657"/>
      <c r="LRX51" s="657"/>
      <c r="LRY51" s="657"/>
      <c r="LRZ51" s="657"/>
      <c r="LSA51" s="657"/>
      <c r="LSB51" s="657"/>
      <c r="LSC51" s="657"/>
      <c r="LSD51" s="657"/>
      <c r="LSE51" s="657"/>
      <c r="LSF51" s="657"/>
      <c r="LSG51" s="657"/>
      <c r="LSH51" s="657"/>
      <c r="LSI51" s="657"/>
      <c r="LSJ51" s="657"/>
      <c r="LSK51" s="657"/>
      <c r="LSL51" s="657"/>
      <c r="LSM51" s="657"/>
      <c r="LSN51" s="657"/>
      <c r="LSO51" s="657"/>
      <c r="LSP51" s="657"/>
      <c r="LSQ51" s="657"/>
      <c r="LSR51" s="657"/>
      <c r="LSS51" s="657"/>
      <c r="LST51" s="657"/>
      <c r="LSU51" s="657"/>
      <c r="LSV51" s="657"/>
      <c r="LSW51" s="657"/>
      <c r="LSX51" s="657"/>
      <c r="LSY51" s="657"/>
      <c r="LSZ51" s="657"/>
      <c r="LTA51" s="657"/>
      <c r="LTB51" s="657"/>
      <c r="LTC51" s="657"/>
      <c r="LTD51" s="657"/>
      <c r="LTE51" s="657"/>
      <c r="LTF51" s="657"/>
      <c r="LTG51" s="657"/>
      <c r="LTH51" s="657"/>
      <c r="LTI51" s="657"/>
      <c r="LTJ51" s="657"/>
      <c r="LTK51" s="657"/>
      <c r="LTL51" s="657"/>
      <c r="LTM51" s="657"/>
      <c r="LTN51" s="657"/>
      <c r="LTO51" s="657"/>
      <c r="LTP51" s="657"/>
      <c r="LTQ51" s="657"/>
      <c r="LTR51" s="657"/>
      <c r="LTS51" s="657"/>
      <c r="LTT51" s="657"/>
      <c r="LTU51" s="657"/>
      <c r="LTV51" s="657"/>
      <c r="LTW51" s="657"/>
      <c r="LTX51" s="657"/>
      <c r="LTY51" s="657"/>
      <c r="LTZ51" s="657"/>
      <c r="LUA51" s="657"/>
      <c r="LUB51" s="657"/>
      <c r="LUC51" s="657"/>
      <c r="LUD51" s="657"/>
      <c r="LUE51" s="657"/>
      <c r="LUF51" s="657"/>
      <c r="LUG51" s="657"/>
      <c r="LUH51" s="657"/>
      <c r="LUI51" s="657"/>
      <c r="LUJ51" s="657"/>
      <c r="LUK51" s="657"/>
      <c r="LUL51" s="657"/>
      <c r="LUM51" s="657"/>
      <c r="LUN51" s="657"/>
      <c r="LUO51" s="657"/>
      <c r="LUP51" s="657"/>
      <c r="LUQ51" s="657"/>
      <c r="LUR51" s="657"/>
      <c r="LUS51" s="657"/>
      <c r="LUT51" s="657"/>
      <c r="LUU51" s="657"/>
      <c r="LUV51" s="657"/>
      <c r="LUW51" s="657"/>
      <c r="LUX51" s="657"/>
      <c r="LUY51" s="657"/>
      <c r="LUZ51" s="657"/>
      <c r="LVA51" s="657"/>
      <c r="LVB51" s="657"/>
      <c r="LVC51" s="657"/>
      <c r="LVD51" s="657"/>
      <c r="LVE51" s="657"/>
      <c r="LVF51" s="657"/>
      <c r="LVG51" s="657"/>
      <c r="LVH51" s="657"/>
      <c r="LVI51" s="657"/>
      <c r="LVJ51" s="657"/>
      <c r="LVK51" s="657"/>
      <c r="LVL51" s="657"/>
      <c r="LVM51" s="657"/>
      <c r="LVN51" s="657"/>
      <c r="LVO51" s="657"/>
      <c r="LVP51" s="657"/>
      <c r="LVQ51" s="657"/>
      <c r="LVR51" s="657"/>
      <c r="LVS51" s="657"/>
      <c r="LVT51" s="657"/>
      <c r="LVU51" s="657"/>
      <c r="LVV51" s="657"/>
      <c r="LVW51" s="657"/>
      <c r="LVX51" s="657"/>
      <c r="LVY51" s="657"/>
      <c r="LVZ51" s="657"/>
      <c r="LWA51" s="657"/>
      <c r="LWB51" s="657"/>
      <c r="LWC51" s="657"/>
      <c r="LWD51" s="657"/>
      <c r="LWE51" s="657"/>
      <c r="LWF51" s="657"/>
      <c r="LWG51" s="657"/>
      <c r="LWH51" s="657"/>
      <c r="LWI51" s="657"/>
      <c r="LWJ51" s="657"/>
      <c r="LWK51" s="657"/>
      <c r="LWL51" s="657"/>
      <c r="LWM51" s="657"/>
      <c r="LWN51" s="657"/>
      <c r="LWO51" s="657"/>
      <c r="LWP51" s="657"/>
      <c r="LWQ51" s="657"/>
      <c r="LWR51" s="657"/>
      <c r="LWS51" s="657"/>
      <c r="LWT51" s="657"/>
      <c r="LWU51" s="657"/>
      <c r="LWV51" s="657"/>
      <c r="LWW51" s="657"/>
      <c r="LWX51" s="657"/>
      <c r="LWY51" s="657"/>
      <c r="LWZ51" s="657"/>
      <c r="LXA51" s="657"/>
      <c r="LXB51" s="657"/>
      <c r="LXC51" s="657"/>
      <c r="LXD51" s="657"/>
      <c r="LXE51" s="657"/>
      <c r="LXF51" s="657"/>
      <c r="LXG51" s="657"/>
      <c r="LXH51" s="657"/>
      <c r="LXI51" s="657"/>
      <c r="LXJ51" s="657"/>
      <c r="LXK51" s="657"/>
      <c r="LXL51" s="657"/>
      <c r="LXM51" s="657"/>
      <c r="LXN51" s="657"/>
      <c r="LXO51" s="657"/>
      <c r="LXP51" s="657"/>
      <c r="LXQ51" s="657"/>
      <c r="LXR51" s="657"/>
      <c r="LXS51" s="657"/>
      <c r="LXT51" s="657"/>
      <c r="LXU51" s="657"/>
      <c r="LXV51" s="657"/>
      <c r="LXW51" s="657"/>
      <c r="LXX51" s="657"/>
      <c r="LXY51" s="657"/>
      <c r="LXZ51" s="657"/>
      <c r="LYA51" s="657"/>
      <c r="LYB51" s="657"/>
      <c r="LYC51" s="657"/>
      <c r="LYD51" s="657"/>
      <c r="LYE51" s="657"/>
      <c r="LYF51" s="657"/>
      <c r="LYG51" s="657"/>
      <c r="LYH51" s="657"/>
      <c r="LYI51" s="657"/>
      <c r="LYJ51" s="657"/>
      <c r="LYK51" s="657"/>
      <c r="LYL51" s="657"/>
      <c r="LYM51" s="657"/>
      <c r="LYN51" s="657"/>
      <c r="LYO51" s="657"/>
      <c r="LYP51" s="657"/>
      <c r="LYQ51" s="657"/>
      <c r="LYR51" s="657"/>
      <c r="LYS51" s="657"/>
      <c r="LYT51" s="657"/>
      <c r="LYU51" s="657"/>
      <c r="LYV51" s="657"/>
      <c r="LYW51" s="657"/>
      <c r="LYX51" s="657"/>
      <c r="LYY51" s="657"/>
      <c r="LYZ51" s="657"/>
      <c r="LZA51" s="657"/>
      <c r="LZB51" s="657"/>
      <c r="LZC51" s="657"/>
      <c r="LZD51" s="657"/>
      <c r="LZE51" s="657"/>
      <c r="LZF51" s="657"/>
      <c r="LZG51" s="657"/>
      <c r="LZH51" s="657"/>
      <c r="LZI51" s="657"/>
      <c r="LZJ51" s="657"/>
      <c r="LZK51" s="657"/>
      <c r="LZL51" s="657"/>
      <c r="LZM51" s="657"/>
      <c r="LZN51" s="657"/>
      <c r="LZO51" s="657"/>
      <c r="LZP51" s="657"/>
      <c r="LZQ51" s="657"/>
      <c r="LZR51" s="657"/>
      <c r="LZS51" s="657"/>
      <c r="LZT51" s="657"/>
      <c r="LZU51" s="657"/>
      <c r="LZV51" s="657"/>
      <c r="LZW51" s="657"/>
      <c r="LZX51" s="657"/>
      <c r="LZY51" s="657"/>
      <c r="LZZ51" s="657"/>
      <c r="MAA51" s="657"/>
      <c r="MAB51" s="657"/>
      <c r="MAC51" s="657"/>
      <c r="MAD51" s="657"/>
      <c r="MAE51" s="657"/>
      <c r="MAF51" s="657"/>
      <c r="MAG51" s="657"/>
      <c r="MAH51" s="657"/>
      <c r="MAI51" s="657"/>
      <c r="MAJ51" s="657"/>
      <c r="MAK51" s="657"/>
      <c r="MAL51" s="657"/>
      <c r="MAM51" s="657"/>
      <c r="MAN51" s="657"/>
      <c r="MAO51" s="657"/>
      <c r="MAP51" s="657"/>
      <c r="MAQ51" s="657"/>
      <c r="MAR51" s="657"/>
      <c r="MAS51" s="657"/>
      <c r="MAT51" s="657"/>
      <c r="MAU51" s="657"/>
      <c r="MAV51" s="657"/>
      <c r="MAW51" s="657"/>
      <c r="MAX51" s="657"/>
      <c r="MAY51" s="657"/>
      <c r="MAZ51" s="657"/>
      <c r="MBA51" s="657"/>
      <c r="MBB51" s="657"/>
      <c r="MBC51" s="657"/>
      <c r="MBD51" s="657"/>
      <c r="MBE51" s="657"/>
      <c r="MBF51" s="657"/>
      <c r="MBG51" s="657"/>
      <c r="MBH51" s="657"/>
      <c r="MBI51" s="657"/>
      <c r="MBJ51" s="657"/>
      <c r="MBK51" s="657"/>
      <c r="MBL51" s="657"/>
      <c r="MBM51" s="657"/>
      <c r="MBN51" s="657"/>
      <c r="MBO51" s="657"/>
      <c r="MBP51" s="657"/>
      <c r="MBQ51" s="657"/>
      <c r="MBR51" s="657"/>
      <c r="MBS51" s="657"/>
      <c r="MBT51" s="657"/>
      <c r="MBU51" s="657"/>
      <c r="MBV51" s="657"/>
      <c r="MBW51" s="657"/>
      <c r="MBX51" s="657"/>
      <c r="MBY51" s="657"/>
      <c r="MBZ51" s="657"/>
      <c r="MCA51" s="657"/>
      <c r="MCB51" s="657"/>
      <c r="MCC51" s="657"/>
      <c r="MCD51" s="657"/>
      <c r="MCE51" s="657"/>
      <c r="MCF51" s="657"/>
      <c r="MCG51" s="657"/>
      <c r="MCH51" s="657"/>
      <c r="MCI51" s="657"/>
      <c r="MCJ51" s="657"/>
      <c r="MCK51" s="657"/>
      <c r="MCL51" s="657"/>
      <c r="MCM51" s="657"/>
      <c r="MCN51" s="657"/>
      <c r="MCO51" s="657"/>
      <c r="MCP51" s="657"/>
      <c r="MCQ51" s="657"/>
      <c r="MCR51" s="657"/>
      <c r="MCS51" s="657"/>
      <c r="MCT51" s="657"/>
      <c r="MCU51" s="657"/>
      <c r="MCV51" s="657"/>
      <c r="MCW51" s="657"/>
      <c r="MCX51" s="657"/>
      <c r="MCY51" s="657"/>
      <c r="MCZ51" s="657"/>
      <c r="MDA51" s="657"/>
      <c r="MDB51" s="657"/>
      <c r="MDC51" s="657"/>
      <c r="MDD51" s="657"/>
      <c r="MDE51" s="657"/>
      <c r="MDF51" s="657"/>
      <c r="MDG51" s="657"/>
      <c r="MDH51" s="657"/>
      <c r="MDI51" s="657"/>
      <c r="MDJ51" s="657"/>
      <c r="MDK51" s="657"/>
      <c r="MDL51" s="657"/>
      <c r="MDM51" s="657"/>
      <c r="MDN51" s="657"/>
      <c r="MDO51" s="657"/>
      <c r="MDP51" s="657"/>
      <c r="MDQ51" s="657"/>
      <c r="MDR51" s="657"/>
      <c r="MDS51" s="657"/>
      <c r="MDT51" s="657"/>
      <c r="MDU51" s="657"/>
      <c r="MDV51" s="657"/>
      <c r="MDW51" s="657"/>
      <c r="MDX51" s="657"/>
      <c r="MDY51" s="657"/>
      <c r="MDZ51" s="657"/>
      <c r="MEA51" s="657"/>
      <c r="MEB51" s="657"/>
      <c r="MEC51" s="657"/>
      <c r="MED51" s="657"/>
      <c r="MEE51" s="657"/>
      <c r="MEF51" s="657"/>
      <c r="MEG51" s="657"/>
      <c r="MEH51" s="657"/>
      <c r="MEI51" s="657"/>
      <c r="MEJ51" s="657"/>
      <c r="MEK51" s="657"/>
      <c r="MEL51" s="657"/>
      <c r="MEM51" s="657"/>
      <c r="MEN51" s="657"/>
      <c r="MEO51" s="657"/>
      <c r="MEP51" s="657"/>
      <c r="MEQ51" s="657"/>
      <c r="MER51" s="657"/>
      <c r="MES51" s="657"/>
      <c r="MET51" s="657"/>
      <c r="MEU51" s="657"/>
      <c r="MEV51" s="657"/>
      <c r="MEW51" s="657"/>
      <c r="MEX51" s="657"/>
      <c r="MEY51" s="657"/>
      <c r="MEZ51" s="657"/>
      <c r="MFA51" s="657"/>
      <c r="MFB51" s="657"/>
      <c r="MFC51" s="657"/>
      <c r="MFD51" s="657"/>
      <c r="MFE51" s="657"/>
      <c r="MFF51" s="657"/>
      <c r="MFG51" s="657"/>
      <c r="MFH51" s="657"/>
      <c r="MFI51" s="657"/>
      <c r="MFJ51" s="657"/>
      <c r="MFK51" s="657"/>
      <c r="MFL51" s="657"/>
      <c r="MFM51" s="657"/>
      <c r="MFN51" s="657"/>
      <c r="MFO51" s="657"/>
      <c r="MFP51" s="657"/>
      <c r="MFQ51" s="657"/>
      <c r="MFR51" s="657"/>
      <c r="MFS51" s="657"/>
      <c r="MFT51" s="657"/>
      <c r="MFU51" s="657"/>
      <c r="MFV51" s="657"/>
      <c r="MFW51" s="657"/>
      <c r="MFX51" s="657"/>
      <c r="MFY51" s="657"/>
      <c r="MFZ51" s="657"/>
      <c r="MGA51" s="657"/>
      <c r="MGB51" s="657"/>
      <c r="MGC51" s="657"/>
      <c r="MGD51" s="657"/>
      <c r="MGE51" s="657"/>
      <c r="MGF51" s="657"/>
      <c r="MGG51" s="657"/>
      <c r="MGH51" s="657"/>
      <c r="MGI51" s="657"/>
      <c r="MGJ51" s="657"/>
      <c r="MGK51" s="657"/>
      <c r="MGL51" s="657"/>
      <c r="MGM51" s="657"/>
      <c r="MGN51" s="657"/>
      <c r="MGO51" s="657"/>
      <c r="MGP51" s="657"/>
      <c r="MGQ51" s="657"/>
      <c r="MGR51" s="657"/>
      <c r="MGS51" s="657"/>
      <c r="MGT51" s="657"/>
      <c r="MGU51" s="657"/>
      <c r="MGV51" s="657"/>
      <c r="MGW51" s="657"/>
      <c r="MGX51" s="657"/>
      <c r="MGY51" s="657"/>
      <c r="MGZ51" s="657"/>
      <c r="MHA51" s="657"/>
      <c r="MHB51" s="657"/>
      <c r="MHC51" s="657"/>
      <c r="MHD51" s="657"/>
      <c r="MHE51" s="657"/>
      <c r="MHF51" s="657"/>
      <c r="MHG51" s="657"/>
      <c r="MHH51" s="657"/>
      <c r="MHI51" s="657"/>
      <c r="MHJ51" s="657"/>
      <c r="MHK51" s="657"/>
      <c r="MHL51" s="657"/>
      <c r="MHM51" s="657"/>
      <c r="MHN51" s="657"/>
      <c r="MHO51" s="657"/>
      <c r="MHP51" s="657"/>
      <c r="MHQ51" s="657"/>
      <c r="MHR51" s="657"/>
      <c r="MHS51" s="657"/>
      <c r="MHT51" s="657"/>
      <c r="MHU51" s="657"/>
      <c r="MHV51" s="657"/>
      <c r="MHW51" s="657"/>
      <c r="MHX51" s="657"/>
      <c r="MHY51" s="657"/>
      <c r="MHZ51" s="657"/>
      <c r="MIA51" s="657"/>
      <c r="MIB51" s="657"/>
      <c r="MIC51" s="657"/>
      <c r="MID51" s="657"/>
      <c r="MIE51" s="657"/>
      <c r="MIF51" s="657"/>
      <c r="MIG51" s="657"/>
      <c r="MIH51" s="657"/>
      <c r="MII51" s="657"/>
      <c r="MIJ51" s="657"/>
      <c r="MIK51" s="657"/>
      <c r="MIL51" s="657"/>
      <c r="MIM51" s="657"/>
      <c r="MIN51" s="657"/>
      <c r="MIO51" s="657"/>
      <c r="MIP51" s="657"/>
      <c r="MIQ51" s="657"/>
      <c r="MIR51" s="657"/>
      <c r="MIS51" s="657"/>
      <c r="MIT51" s="657"/>
      <c r="MIU51" s="657"/>
      <c r="MIV51" s="657"/>
      <c r="MIW51" s="657"/>
      <c r="MIX51" s="657"/>
      <c r="MIY51" s="657"/>
      <c r="MIZ51" s="657"/>
      <c r="MJA51" s="657"/>
      <c r="MJB51" s="657"/>
      <c r="MJC51" s="657"/>
      <c r="MJD51" s="657"/>
      <c r="MJE51" s="657"/>
      <c r="MJF51" s="657"/>
      <c r="MJG51" s="657"/>
      <c r="MJH51" s="657"/>
      <c r="MJI51" s="657"/>
      <c r="MJJ51" s="657"/>
      <c r="MJK51" s="657"/>
      <c r="MJL51" s="657"/>
      <c r="MJM51" s="657"/>
      <c r="MJN51" s="657"/>
      <c r="MJO51" s="657"/>
      <c r="MJP51" s="657"/>
      <c r="MJQ51" s="657"/>
      <c r="MJR51" s="657"/>
      <c r="MJS51" s="657"/>
      <c r="MJT51" s="657"/>
      <c r="MJU51" s="657"/>
      <c r="MJV51" s="657"/>
      <c r="MJW51" s="657"/>
      <c r="MJX51" s="657"/>
      <c r="MJY51" s="657"/>
      <c r="MJZ51" s="657"/>
      <c r="MKA51" s="657"/>
      <c r="MKB51" s="657"/>
      <c r="MKC51" s="657"/>
      <c r="MKD51" s="657"/>
      <c r="MKE51" s="657"/>
      <c r="MKF51" s="657"/>
      <c r="MKG51" s="657"/>
      <c r="MKH51" s="657"/>
      <c r="MKI51" s="657"/>
      <c r="MKJ51" s="657"/>
      <c r="MKK51" s="657"/>
      <c r="MKL51" s="657"/>
      <c r="MKM51" s="657"/>
      <c r="MKN51" s="657"/>
      <c r="MKO51" s="657"/>
      <c r="MKP51" s="657"/>
      <c r="MKQ51" s="657"/>
      <c r="MKR51" s="657"/>
      <c r="MKS51" s="657"/>
      <c r="MKT51" s="657"/>
      <c r="MKU51" s="657"/>
      <c r="MKV51" s="657"/>
      <c r="MKW51" s="657"/>
      <c r="MKX51" s="657"/>
      <c r="MKY51" s="657"/>
      <c r="MKZ51" s="657"/>
      <c r="MLA51" s="657"/>
      <c r="MLB51" s="657"/>
      <c r="MLC51" s="657"/>
      <c r="MLD51" s="657"/>
      <c r="MLE51" s="657"/>
      <c r="MLF51" s="657"/>
      <c r="MLG51" s="657"/>
      <c r="MLH51" s="657"/>
      <c r="MLI51" s="657"/>
      <c r="MLJ51" s="657"/>
      <c r="MLK51" s="657"/>
      <c r="MLL51" s="657"/>
      <c r="MLM51" s="657"/>
      <c r="MLN51" s="657"/>
      <c r="MLO51" s="657"/>
      <c r="MLP51" s="657"/>
      <c r="MLQ51" s="657"/>
      <c r="MLR51" s="657"/>
      <c r="MLS51" s="657"/>
      <c r="MLT51" s="657"/>
      <c r="MLU51" s="657"/>
      <c r="MLV51" s="657"/>
      <c r="MLW51" s="657"/>
      <c r="MLX51" s="657"/>
      <c r="MLY51" s="657"/>
      <c r="MLZ51" s="657"/>
      <c r="MMA51" s="657"/>
      <c r="MMB51" s="657"/>
      <c r="MMC51" s="657"/>
      <c r="MMD51" s="657"/>
      <c r="MME51" s="657"/>
      <c r="MMF51" s="657"/>
      <c r="MMG51" s="657"/>
      <c r="MMH51" s="657"/>
      <c r="MMI51" s="657"/>
      <c r="MMJ51" s="657"/>
      <c r="MMK51" s="657"/>
      <c r="MML51" s="657"/>
      <c r="MMM51" s="657"/>
      <c r="MMN51" s="657"/>
      <c r="MMO51" s="657"/>
      <c r="MMP51" s="657"/>
      <c r="MMQ51" s="657"/>
      <c r="MMR51" s="657"/>
      <c r="MMS51" s="657"/>
      <c r="MMT51" s="657"/>
      <c r="MMU51" s="657"/>
      <c r="MMV51" s="657"/>
      <c r="MMW51" s="657"/>
      <c r="MMX51" s="657"/>
      <c r="MMY51" s="657"/>
      <c r="MMZ51" s="657"/>
      <c r="MNA51" s="657"/>
      <c r="MNB51" s="657"/>
      <c r="MNC51" s="657"/>
      <c r="MND51" s="657"/>
      <c r="MNE51" s="657"/>
      <c r="MNF51" s="657"/>
      <c r="MNG51" s="657"/>
      <c r="MNH51" s="657"/>
      <c r="MNI51" s="657"/>
      <c r="MNJ51" s="657"/>
      <c r="MNK51" s="657"/>
      <c r="MNL51" s="657"/>
      <c r="MNM51" s="657"/>
      <c r="MNN51" s="657"/>
      <c r="MNO51" s="657"/>
      <c r="MNP51" s="657"/>
      <c r="MNQ51" s="657"/>
      <c r="MNR51" s="657"/>
      <c r="MNS51" s="657"/>
      <c r="MNT51" s="657"/>
      <c r="MNU51" s="657"/>
      <c r="MNV51" s="657"/>
      <c r="MNW51" s="657"/>
      <c r="MNX51" s="657"/>
      <c r="MNY51" s="657"/>
      <c r="MNZ51" s="657"/>
      <c r="MOA51" s="657"/>
      <c r="MOB51" s="657"/>
      <c r="MOC51" s="657"/>
      <c r="MOD51" s="657"/>
      <c r="MOE51" s="657"/>
      <c r="MOF51" s="657"/>
      <c r="MOG51" s="657"/>
      <c r="MOH51" s="657"/>
      <c r="MOI51" s="657"/>
      <c r="MOJ51" s="657"/>
      <c r="MOK51" s="657"/>
      <c r="MOL51" s="657"/>
      <c r="MOM51" s="657"/>
      <c r="MON51" s="657"/>
      <c r="MOO51" s="657"/>
      <c r="MOP51" s="657"/>
      <c r="MOQ51" s="657"/>
      <c r="MOR51" s="657"/>
      <c r="MOS51" s="657"/>
      <c r="MOT51" s="657"/>
      <c r="MOU51" s="657"/>
      <c r="MOV51" s="657"/>
      <c r="MOW51" s="657"/>
      <c r="MOX51" s="657"/>
      <c r="MOY51" s="657"/>
      <c r="MOZ51" s="657"/>
      <c r="MPA51" s="657"/>
      <c r="MPB51" s="657"/>
      <c r="MPC51" s="657"/>
      <c r="MPD51" s="657"/>
      <c r="MPE51" s="657"/>
      <c r="MPF51" s="657"/>
      <c r="MPG51" s="657"/>
      <c r="MPH51" s="657"/>
      <c r="MPI51" s="657"/>
      <c r="MPJ51" s="657"/>
      <c r="MPK51" s="657"/>
      <c r="MPL51" s="657"/>
      <c r="MPM51" s="657"/>
      <c r="MPN51" s="657"/>
      <c r="MPO51" s="657"/>
      <c r="MPP51" s="657"/>
      <c r="MPQ51" s="657"/>
      <c r="MPR51" s="657"/>
      <c r="MPS51" s="657"/>
      <c r="MPT51" s="657"/>
      <c r="MPU51" s="657"/>
      <c r="MPV51" s="657"/>
      <c r="MPW51" s="657"/>
      <c r="MPX51" s="657"/>
      <c r="MPY51" s="657"/>
      <c r="MPZ51" s="657"/>
      <c r="MQA51" s="657"/>
      <c r="MQB51" s="657"/>
      <c r="MQC51" s="657"/>
      <c r="MQD51" s="657"/>
      <c r="MQE51" s="657"/>
      <c r="MQF51" s="657"/>
      <c r="MQG51" s="657"/>
      <c r="MQH51" s="657"/>
      <c r="MQI51" s="657"/>
      <c r="MQJ51" s="657"/>
      <c r="MQK51" s="657"/>
      <c r="MQL51" s="657"/>
      <c r="MQM51" s="657"/>
      <c r="MQN51" s="657"/>
      <c r="MQO51" s="657"/>
      <c r="MQP51" s="657"/>
      <c r="MQQ51" s="657"/>
      <c r="MQR51" s="657"/>
      <c r="MQS51" s="657"/>
      <c r="MQT51" s="657"/>
      <c r="MQU51" s="657"/>
      <c r="MQV51" s="657"/>
      <c r="MQW51" s="657"/>
      <c r="MQX51" s="657"/>
      <c r="MQY51" s="657"/>
      <c r="MQZ51" s="657"/>
      <c r="MRA51" s="657"/>
      <c r="MRB51" s="657"/>
      <c r="MRC51" s="657"/>
      <c r="MRD51" s="657"/>
      <c r="MRE51" s="657"/>
      <c r="MRF51" s="657"/>
      <c r="MRG51" s="657"/>
      <c r="MRH51" s="657"/>
      <c r="MRI51" s="657"/>
      <c r="MRJ51" s="657"/>
      <c r="MRK51" s="657"/>
      <c r="MRL51" s="657"/>
      <c r="MRM51" s="657"/>
      <c r="MRN51" s="657"/>
      <c r="MRO51" s="657"/>
      <c r="MRP51" s="657"/>
      <c r="MRQ51" s="657"/>
      <c r="MRR51" s="657"/>
      <c r="MRS51" s="657"/>
      <c r="MRT51" s="657"/>
      <c r="MRU51" s="657"/>
      <c r="MRV51" s="657"/>
      <c r="MRW51" s="657"/>
      <c r="MRX51" s="657"/>
      <c r="MRY51" s="657"/>
      <c r="MRZ51" s="657"/>
      <c r="MSA51" s="657"/>
      <c r="MSB51" s="657"/>
      <c r="MSC51" s="657"/>
      <c r="MSD51" s="657"/>
      <c r="MSE51" s="657"/>
      <c r="MSF51" s="657"/>
      <c r="MSG51" s="657"/>
      <c r="MSH51" s="657"/>
      <c r="MSI51" s="657"/>
      <c r="MSJ51" s="657"/>
      <c r="MSK51" s="657"/>
      <c r="MSL51" s="657"/>
      <c r="MSM51" s="657"/>
      <c r="MSN51" s="657"/>
      <c r="MSO51" s="657"/>
      <c r="MSP51" s="657"/>
      <c r="MSQ51" s="657"/>
      <c r="MSR51" s="657"/>
      <c r="MSS51" s="657"/>
      <c r="MST51" s="657"/>
      <c r="MSU51" s="657"/>
      <c r="MSV51" s="657"/>
      <c r="MSW51" s="657"/>
      <c r="MSX51" s="657"/>
      <c r="MSY51" s="657"/>
      <c r="MSZ51" s="657"/>
      <c r="MTA51" s="657"/>
      <c r="MTB51" s="657"/>
      <c r="MTC51" s="657"/>
      <c r="MTD51" s="657"/>
      <c r="MTE51" s="657"/>
      <c r="MTF51" s="657"/>
      <c r="MTG51" s="657"/>
      <c r="MTH51" s="657"/>
      <c r="MTI51" s="657"/>
      <c r="MTJ51" s="657"/>
      <c r="MTK51" s="657"/>
      <c r="MTL51" s="657"/>
      <c r="MTM51" s="657"/>
      <c r="MTN51" s="657"/>
      <c r="MTO51" s="657"/>
      <c r="MTP51" s="657"/>
      <c r="MTQ51" s="657"/>
      <c r="MTR51" s="657"/>
      <c r="MTS51" s="657"/>
      <c r="MTT51" s="657"/>
      <c r="MTU51" s="657"/>
      <c r="MTV51" s="657"/>
      <c r="MTW51" s="657"/>
      <c r="MTX51" s="657"/>
      <c r="MTY51" s="657"/>
      <c r="MTZ51" s="657"/>
      <c r="MUA51" s="657"/>
      <c r="MUB51" s="657"/>
      <c r="MUC51" s="657"/>
      <c r="MUD51" s="657"/>
      <c r="MUE51" s="657"/>
      <c r="MUF51" s="657"/>
      <c r="MUG51" s="657"/>
      <c r="MUH51" s="657"/>
      <c r="MUI51" s="657"/>
      <c r="MUJ51" s="657"/>
      <c r="MUK51" s="657"/>
      <c r="MUL51" s="657"/>
      <c r="MUM51" s="657"/>
      <c r="MUN51" s="657"/>
      <c r="MUO51" s="657"/>
      <c r="MUP51" s="657"/>
      <c r="MUQ51" s="657"/>
      <c r="MUR51" s="657"/>
      <c r="MUS51" s="657"/>
      <c r="MUT51" s="657"/>
      <c r="MUU51" s="657"/>
      <c r="MUV51" s="657"/>
      <c r="MUW51" s="657"/>
      <c r="MUX51" s="657"/>
      <c r="MUY51" s="657"/>
      <c r="MUZ51" s="657"/>
      <c r="MVA51" s="657"/>
      <c r="MVB51" s="657"/>
      <c r="MVC51" s="657"/>
      <c r="MVD51" s="657"/>
      <c r="MVE51" s="657"/>
      <c r="MVF51" s="657"/>
      <c r="MVG51" s="657"/>
      <c r="MVH51" s="657"/>
      <c r="MVI51" s="657"/>
      <c r="MVJ51" s="657"/>
      <c r="MVK51" s="657"/>
      <c r="MVL51" s="657"/>
      <c r="MVM51" s="657"/>
      <c r="MVN51" s="657"/>
      <c r="MVO51" s="657"/>
      <c r="MVP51" s="657"/>
      <c r="MVQ51" s="657"/>
      <c r="MVR51" s="657"/>
      <c r="MVS51" s="657"/>
      <c r="MVT51" s="657"/>
      <c r="MVU51" s="657"/>
      <c r="MVV51" s="657"/>
      <c r="MVW51" s="657"/>
      <c r="MVX51" s="657"/>
      <c r="MVY51" s="657"/>
      <c r="MVZ51" s="657"/>
      <c r="MWA51" s="657"/>
      <c r="MWB51" s="657"/>
      <c r="MWC51" s="657"/>
      <c r="MWD51" s="657"/>
      <c r="MWE51" s="657"/>
      <c r="MWF51" s="657"/>
      <c r="MWG51" s="657"/>
      <c r="MWH51" s="657"/>
      <c r="MWI51" s="657"/>
      <c r="MWJ51" s="657"/>
      <c r="MWK51" s="657"/>
      <c r="MWL51" s="657"/>
      <c r="MWM51" s="657"/>
      <c r="MWN51" s="657"/>
      <c r="MWO51" s="657"/>
      <c r="MWP51" s="657"/>
      <c r="MWQ51" s="657"/>
      <c r="MWR51" s="657"/>
      <c r="MWS51" s="657"/>
      <c r="MWT51" s="657"/>
      <c r="MWU51" s="657"/>
      <c r="MWV51" s="657"/>
      <c r="MWW51" s="657"/>
      <c r="MWX51" s="657"/>
      <c r="MWY51" s="657"/>
      <c r="MWZ51" s="657"/>
      <c r="MXA51" s="657"/>
      <c r="MXB51" s="657"/>
      <c r="MXC51" s="657"/>
      <c r="MXD51" s="657"/>
      <c r="MXE51" s="657"/>
      <c r="MXF51" s="657"/>
      <c r="MXG51" s="657"/>
      <c r="MXH51" s="657"/>
      <c r="MXI51" s="657"/>
      <c r="MXJ51" s="657"/>
      <c r="MXK51" s="657"/>
      <c r="MXL51" s="657"/>
      <c r="MXM51" s="657"/>
      <c r="MXN51" s="657"/>
      <c r="MXO51" s="657"/>
      <c r="MXP51" s="657"/>
      <c r="MXQ51" s="657"/>
      <c r="MXR51" s="657"/>
      <c r="MXS51" s="657"/>
      <c r="MXT51" s="657"/>
      <c r="MXU51" s="657"/>
      <c r="MXV51" s="657"/>
      <c r="MXW51" s="657"/>
      <c r="MXX51" s="657"/>
      <c r="MXY51" s="657"/>
      <c r="MXZ51" s="657"/>
      <c r="MYA51" s="657"/>
      <c r="MYB51" s="657"/>
      <c r="MYC51" s="657"/>
      <c r="MYD51" s="657"/>
      <c r="MYE51" s="657"/>
      <c r="MYF51" s="657"/>
      <c r="MYG51" s="657"/>
      <c r="MYH51" s="657"/>
      <c r="MYI51" s="657"/>
      <c r="MYJ51" s="657"/>
      <c r="MYK51" s="657"/>
      <c r="MYL51" s="657"/>
      <c r="MYM51" s="657"/>
      <c r="MYN51" s="657"/>
      <c r="MYO51" s="657"/>
      <c r="MYP51" s="657"/>
      <c r="MYQ51" s="657"/>
      <c r="MYR51" s="657"/>
      <c r="MYS51" s="657"/>
      <c r="MYT51" s="657"/>
      <c r="MYU51" s="657"/>
      <c r="MYV51" s="657"/>
      <c r="MYW51" s="657"/>
      <c r="MYX51" s="657"/>
      <c r="MYY51" s="657"/>
      <c r="MYZ51" s="657"/>
      <c r="MZA51" s="657"/>
      <c r="MZB51" s="657"/>
      <c r="MZC51" s="657"/>
      <c r="MZD51" s="657"/>
      <c r="MZE51" s="657"/>
      <c r="MZF51" s="657"/>
      <c r="MZG51" s="657"/>
      <c r="MZH51" s="657"/>
      <c r="MZI51" s="657"/>
      <c r="MZJ51" s="657"/>
      <c r="MZK51" s="657"/>
      <c r="MZL51" s="657"/>
      <c r="MZM51" s="657"/>
      <c r="MZN51" s="657"/>
      <c r="MZO51" s="657"/>
      <c r="MZP51" s="657"/>
      <c r="MZQ51" s="657"/>
      <c r="MZR51" s="657"/>
      <c r="MZS51" s="657"/>
      <c r="MZT51" s="657"/>
      <c r="MZU51" s="657"/>
      <c r="MZV51" s="657"/>
      <c r="MZW51" s="657"/>
      <c r="MZX51" s="657"/>
      <c r="MZY51" s="657"/>
      <c r="MZZ51" s="657"/>
      <c r="NAA51" s="657"/>
      <c r="NAB51" s="657"/>
      <c r="NAC51" s="657"/>
      <c r="NAD51" s="657"/>
      <c r="NAE51" s="657"/>
      <c r="NAF51" s="657"/>
      <c r="NAG51" s="657"/>
      <c r="NAH51" s="657"/>
      <c r="NAI51" s="657"/>
      <c r="NAJ51" s="657"/>
      <c r="NAK51" s="657"/>
      <c r="NAL51" s="657"/>
      <c r="NAM51" s="657"/>
      <c r="NAN51" s="657"/>
      <c r="NAO51" s="657"/>
      <c r="NAP51" s="657"/>
      <c r="NAQ51" s="657"/>
      <c r="NAR51" s="657"/>
      <c r="NAS51" s="657"/>
      <c r="NAT51" s="657"/>
      <c r="NAU51" s="657"/>
      <c r="NAV51" s="657"/>
      <c r="NAW51" s="657"/>
      <c r="NAX51" s="657"/>
      <c r="NAY51" s="657"/>
      <c r="NAZ51" s="657"/>
      <c r="NBA51" s="657"/>
      <c r="NBB51" s="657"/>
      <c r="NBC51" s="657"/>
      <c r="NBD51" s="657"/>
      <c r="NBE51" s="657"/>
      <c r="NBF51" s="657"/>
      <c r="NBG51" s="657"/>
      <c r="NBH51" s="657"/>
      <c r="NBI51" s="657"/>
      <c r="NBJ51" s="657"/>
      <c r="NBK51" s="657"/>
      <c r="NBL51" s="657"/>
      <c r="NBM51" s="657"/>
      <c r="NBN51" s="657"/>
      <c r="NBO51" s="657"/>
      <c r="NBP51" s="657"/>
      <c r="NBQ51" s="657"/>
      <c r="NBR51" s="657"/>
      <c r="NBS51" s="657"/>
      <c r="NBT51" s="657"/>
      <c r="NBU51" s="657"/>
      <c r="NBV51" s="657"/>
      <c r="NBW51" s="657"/>
      <c r="NBX51" s="657"/>
      <c r="NBY51" s="657"/>
      <c r="NBZ51" s="657"/>
      <c r="NCA51" s="657"/>
      <c r="NCB51" s="657"/>
      <c r="NCC51" s="657"/>
      <c r="NCD51" s="657"/>
      <c r="NCE51" s="657"/>
      <c r="NCF51" s="657"/>
      <c r="NCG51" s="657"/>
      <c r="NCH51" s="657"/>
      <c r="NCI51" s="657"/>
      <c r="NCJ51" s="657"/>
      <c r="NCK51" s="657"/>
      <c r="NCL51" s="657"/>
      <c r="NCM51" s="657"/>
      <c r="NCN51" s="657"/>
      <c r="NCO51" s="657"/>
      <c r="NCP51" s="657"/>
      <c r="NCQ51" s="657"/>
      <c r="NCR51" s="657"/>
      <c r="NCS51" s="657"/>
      <c r="NCT51" s="657"/>
      <c r="NCU51" s="657"/>
      <c r="NCV51" s="657"/>
      <c r="NCW51" s="657"/>
      <c r="NCX51" s="657"/>
      <c r="NCY51" s="657"/>
      <c r="NCZ51" s="657"/>
      <c r="NDA51" s="657"/>
      <c r="NDB51" s="657"/>
      <c r="NDC51" s="657"/>
      <c r="NDD51" s="657"/>
      <c r="NDE51" s="657"/>
      <c r="NDF51" s="657"/>
      <c r="NDG51" s="657"/>
      <c r="NDH51" s="657"/>
      <c r="NDI51" s="657"/>
      <c r="NDJ51" s="657"/>
      <c r="NDK51" s="657"/>
      <c r="NDL51" s="657"/>
      <c r="NDM51" s="657"/>
      <c r="NDN51" s="657"/>
      <c r="NDO51" s="657"/>
      <c r="NDP51" s="657"/>
      <c r="NDQ51" s="657"/>
      <c r="NDR51" s="657"/>
      <c r="NDS51" s="657"/>
      <c r="NDT51" s="657"/>
      <c r="NDU51" s="657"/>
      <c r="NDV51" s="657"/>
      <c r="NDW51" s="657"/>
      <c r="NDX51" s="657"/>
      <c r="NDY51" s="657"/>
      <c r="NDZ51" s="657"/>
      <c r="NEA51" s="657"/>
      <c r="NEB51" s="657"/>
      <c r="NEC51" s="657"/>
      <c r="NED51" s="657"/>
      <c r="NEE51" s="657"/>
      <c r="NEF51" s="657"/>
      <c r="NEG51" s="657"/>
      <c r="NEH51" s="657"/>
      <c r="NEI51" s="657"/>
      <c r="NEJ51" s="657"/>
      <c r="NEK51" s="657"/>
      <c r="NEL51" s="657"/>
      <c r="NEM51" s="657"/>
      <c r="NEN51" s="657"/>
      <c r="NEO51" s="657"/>
      <c r="NEP51" s="657"/>
      <c r="NEQ51" s="657"/>
      <c r="NER51" s="657"/>
      <c r="NES51" s="657"/>
      <c r="NET51" s="657"/>
      <c r="NEU51" s="657"/>
      <c r="NEV51" s="657"/>
      <c r="NEW51" s="657"/>
      <c r="NEX51" s="657"/>
      <c r="NEY51" s="657"/>
      <c r="NEZ51" s="657"/>
      <c r="NFA51" s="657"/>
      <c r="NFB51" s="657"/>
      <c r="NFC51" s="657"/>
      <c r="NFD51" s="657"/>
      <c r="NFE51" s="657"/>
      <c r="NFF51" s="657"/>
      <c r="NFG51" s="657"/>
      <c r="NFH51" s="657"/>
      <c r="NFI51" s="657"/>
      <c r="NFJ51" s="657"/>
      <c r="NFK51" s="657"/>
      <c r="NFL51" s="657"/>
      <c r="NFM51" s="657"/>
      <c r="NFN51" s="657"/>
      <c r="NFO51" s="657"/>
      <c r="NFP51" s="657"/>
      <c r="NFQ51" s="657"/>
      <c r="NFR51" s="657"/>
      <c r="NFS51" s="657"/>
      <c r="NFT51" s="657"/>
      <c r="NFU51" s="657"/>
      <c r="NFV51" s="657"/>
      <c r="NFW51" s="657"/>
      <c r="NFX51" s="657"/>
      <c r="NFY51" s="657"/>
      <c r="NFZ51" s="657"/>
      <c r="NGA51" s="657"/>
      <c r="NGB51" s="657"/>
      <c r="NGC51" s="657"/>
      <c r="NGD51" s="657"/>
      <c r="NGE51" s="657"/>
      <c r="NGF51" s="657"/>
      <c r="NGG51" s="657"/>
      <c r="NGH51" s="657"/>
      <c r="NGI51" s="657"/>
      <c r="NGJ51" s="657"/>
      <c r="NGK51" s="657"/>
      <c r="NGL51" s="657"/>
      <c r="NGM51" s="657"/>
      <c r="NGN51" s="657"/>
      <c r="NGO51" s="657"/>
      <c r="NGP51" s="657"/>
      <c r="NGQ51" s="657"/>
      <c r="NGR51" s="657"/>
      <c r="NGS51" s="657"/>
      <c r="NGT51" s="657"/>
      <c r="NGU51" s="657"/>
      <c r="NGV51" s="657"/>
      <c r="NGW51" s="657"/>
      <c r="NGX51" s="657"/>
      <c r="NGY51" s="657"/>
      <c r="NGZ51" s="657"/>
      <c r="NHA51" s="657"/>
      <c r="NHB51" s="657"/>
      <c r="NHC51" s="657"/>
      <c r="NHD51" s="657"/>
      <c r="NHE51" s="657"/>
      <c r="NHF51" s="657"/>
      <c r="NHG51" s="657"/>
      <c r="NHH51" s="657"/>
      <c r="NHI51" s="657"/>
      <c r="NHJ51" s="657"/>
      <c r="NHK51" s="657"/>
      <c r="NHL51" s="657"/>
      <c r="NHM51" s="657"/>
      <c r="NHN51" s="657"/>
      <c r="NHO51" s="657"/>
      <c r="NHP51" s="657"/>
      <c r="NHQ51" s="657"/>
      <c r="NHR51" s="657"/>
      <c r="NHS51" s="657"/>
      <c r="NHT51" s="657"/>
      <c r="NHU51" s="657"/>
      <c r="NHV51" s="657"/>
      <c r="NHW51" s="657"/>
      <c r="NHX51" s="657"/>
      <c r="NHY51" s="657"/>
      <c r="NHZ51" s="657"/>
      <c r="NIA51" s="657"/>
      <c r="NIB51" s="657"/>
      <c r="NIC51" s="657"/>
      <c r="NID51" s="657"/>
      <c r="NIE51" s="657"/>
      <c r="NIF51" s="657"/>
      <c r="NIG51" s="657"/>
      <c r="NIH51" s="657"/>
      <c r="NII51" s="657"/>
      <c r="NIJ51" s="657"/>
      <c r="NIK51" s="657"/>
      <c r="NIL51" s="657"/>
      <c r="NIM51" s="657"/>
      <c r="NIN51" s="657"/>
      <c r="NIO51" s="657"/>
      <c r="NIP51" s="657"/>
      <c r="NIQ51" s="657"/>
      <c r="NIR51" s="657"/>
      <c r="NIS51" s="657"/>
      <c r="NIT51" s="657"/>
      <c r="NIU51" s="657"/>
      <c r="NIV51" s="657"/>
      <c r="NIW51" s="657"/>
      <c r="NIX51" s="657"/>
      <c r="NIY51" s="657"/>
      <c r="NIZ51" s="657"/>
      <c r="NJA51" s="657"/>
      <c r="NJB51" s="657"/>
      <c r="NJC51" s="657"/>
      <c r="NJD51" s="657"/>
      <c r="NJE51" s="657"/>
      <c r="NJF51" s="657"/>
      <c r="NJG51" s="657"/>
      <c r="NJH51" s="657"/>
      <c r="NJI51" s="657"/>
      <c r="NJJ51" s="657"/>
      <c r="NJK51" s="657"/>
      <c r="NJL51" s="657"/>
      <c r="NJM51" s="657"/>
      <c r="NJN51" s="657"/>
      <c r="NJO51" s="657"/>
      <c r="NJP51" s="657"/>
      <c r="NJQ51" s="657"/>
      <c r="NJR51" s="657"/>
      <c r="NJS51" s="657"/>
      <c r="NJT51" s="657"/>
      <c r="NJU51" s="657"/>
      <c r="NJV51" s="657"/>
      <c r="NJW51" s="657"/>
      <c r="NJX51" s="657"/>
      <c r="NJY51" s="657"/>
      <c r="NJZ51" s="657"/>
      <c r="NKA51" s="657"/>
      <c r="NKB51" s="657"/>
      <c r="NKC51" s="657"/>
      <c r="NKD51" s="657"/>
      <c r="NKE51" s="657"/>
      <c r="NKF51" s="657"/>
      <c r="NKG51" s="657"/>
      <c r="NKH51" s="657"/>
      <c r="NKI51" s="657"/>
      <c r="NKJ51" s="657"/>
      <c r="NKK51" s="657"/>
      <c r="NKL51" s="657"/>
      <c r="NKM51" s="657"/>
      <c r="NKN51" s="657"/>
      <c r="NKO51" s="657"/>
      <c r="NKP51" s="657"/>
      <c r="NKQ51" s="657"/>
      <c r="NKR51" s="657"/>
      <c r="NKS51" s="657"/>
      <c r="NKT51" s="657"/>
      <c r="NKU51" s="657"/>
      <c r="NKV51" s="657"/>
      <c r="NKW51" s="657"/>
      <c r="NKX51" s="657"/>
      <c r="NKY51" s="657"/>
      <c r="NKZ51" s="657"/>
      <c r="NLA51" s="657"/>
      <c r="NLB51" s="657"/>
      <c r="NLC51" s="657"/>
      <c r="NLD51" s="657"/>
      <c r="NLE51" s="657"/>
      <c r="NLF51" s="657"/>
      <c r="NLG51" s="657"/>
      <c r="NLH51" s="657"/>
      <c r="NLI51" s="657"/>
      <c r="NLJ51" s="657"/>
      <c r="NLK51" s="657"/>
      <c r="NLL51" s="657"/>
      <c r="NLM51" s="657"/>
      <c r="NLN51" s="657"/>
      <c r="NLO51" s="657"/>
      <c r="NLP51" s="657"/>
      <c r="NLQ51" s="657"/>
      <c r="NLR51" s="657"/>
      <c r="NLS51" s="657"/>
      <c r="NLT51" s="657"/>
      <c r="NLU51" s="657"/>
      <c r="NLV51" s="657"/>
      <c r="NLW51" s="657"/>
      <c r="NLX51" s="657"/>
      <c r="NLY51" s="657"/>
      <c r="NLZ51" s="657"/>
      <c r="NMA51" s="657"/>
      <c r="NMB51" s="657"/>
      <c r="NMC51" s="657"/>
      <c r="NMD51" s="657"/>
      <c r="NME51" s="657"/>
      <c r="NMF51" s="657"/>
      <c r="NMG51" s="657"/>
      <c r="NMH51" s="657"/>
      <c r="NMI51" s="657"/>
      <c r="NMJ51" s="657"/>
      <c r="NMK51" s="657"/>
      <c r="NML51" s="657"/>
      <c r="NMM51" s="657"/>
      <c r="NMN51" s="657"/>
      <c r="NMO51" s="657"/>
      <c r="NMP51" s="657"/>
      <c r="NMQ51" s="657"/>
      <c r="NMR51" s="657"/>
      <c r="NMS51" s="657"/>
      <c r="NMT51" s="657"/>
      <c r="NMU51" s="657"/>
      <c r="NMV51" s="657"/>
      <c r="NMW51" s="657"/>
      <c r="NMX51" s="657"/>
      <c r="NMY51" s="657"/>
      <c r="NMZ51" s="657"/>
      <c r="NNA51" s="657"/>
      <c r="NNB51" s="657"/>
      <c r="NNC51" s="657"/>
      <c r="NND51" s="657"/>
      <c r="NNE51" s="657"/>
      <c r="NNF51" s="657"/>
      <c r="NNG51" s="657"/>
      <c r="NNH51" s="657"/>
      <c r="NNI51" s="657"/>
      <c r="NNJ51" s="657"/>
      <c r="NNK51" s="657"/>
      <c r="NNL51" s="657"/>
      <c r="NNM51" s="657"/>
      <c r="NNN51" s="657"/>
      <c r="NNO51" s="657"/>
      <c r="NNP51" s="657"/>
      <c r="NNQ51" s="657"/>
      <c r="NNR51" s="657"/>
      <c r="NNS51" s="657"/>
      <c r="NNT51" s="657"/>
      <c r="NNU51" s="657"/>
      <c r="NNV51" s="657"/>
      <c r="NNW51" s="657"/>
      <c r="NNX51" s="657"/>
      <c r="NNY51" s="657"/>
      <c r="NNZ51" s="657"/>
      <c r="NOA51" s="657"/>
      <c r="NOB51" s="657"/>
      <c r="NOC51" s="657"/>
      <c r="NOD51" s="657"/>
      <c r="NOE51" s="657"/>
      <c r="NOF51" s="657"/>
      <c r="NOG51" s="657"/>
      <c r="NOH51" s="657"/>
      <c r="NOI51" s="657"/>
      <c r="NOJ51" s="657"/>
      <c r="NOK51" s="657"/>
      <c r="NOL51" s="657"/>
      <c r="NOM51" s="657"/>
      <c r="NON51" s="657"/>
      <c r="NOO51" s="657"/>
      <c r="NOP51" s="657"/>
      <c r="NOQ51" s="657"/>
      <c r="NOR51" s="657"/>
      <c r="NOS51" s="657"/>
      <c r="NOT51" s="657"/>
      <c r="NOU51" s="657"/>
      <c r="NOV51" s="657"/>
      <c r="NOW51" s="657"/>
      <c r="NOX51" s="657"/>
      <c r="NOY51" s="657"/>
      <c r="NOZ51" s="657"/>
      <c r="NPA51" s="657"/>
      <c r="NPB51" s="657"/>
      <c r="NPC51" s="657"/>
      <c r="NPD51" s="657"/>
      <c r="NPE51" s="657"/>
      <c r="NPF51" s="657"/>
      <c r="NPG51" s="657"/>
      <c r="NPH51" s="657"/>
      <c r="NPI51" s="657"/>
      <c r="NPJ51" s="657"/>
      <c r="NPK51" s="657"/>
      <c r="NPL51" s="657"/>
      <c r="NPM51" s="657"/>
      <c r="NPN51" s="657"/>
      <c r="NPO51" s="657"/>
      <c r="NPP51" s="657"/>
      <c r="NPQ51" s="657"/>
      <c r="NPR51" s="657"/>
      <c r="NPS51" s="657"/>
      <c r="NPT51" s="657"/>
      <c r="NPU51" s="657"/>
      <c r="NPV51" s="657"/>
      <c r="NPW51" s="657"/>
      <c r="NPX51" s="657"/>
      <c r="NPY51" s="657"/>
      <c r="NPZ51" s="657"/>
      <c r="NQA51" s="657"/>
      <c r="NQB51" s="657"/>
      <c r="NQC51" s="657"/>
      <c r="NQD51" s="657"/>
      <c r="NQE51" s="657"/>
      <c r="NQF51" s="657"/>
      <c r="NQG51" s="657"/>
      <c r="NQH51" s="657"/>
      <c r="NQI51" s="657"/>
      <c r="NQJ51" s="657"/>
      <c r="NQK51" s="657"/>
      <c r="NQL51" s="657"/>
      <c r="NQM51" s="657"/>
      <c r="NQN51" s="657"/>
      <c r="NQO51" s="657"/>
      <c r="NQP51" s="657"/>
      <c r="NQQ51" s="657"/>
      <c r="NQR51" s="657"/>
      <c r="NQS51" s="657"/>
      <c r="NQT51" s="657"/>
      <c r="NQU51" s="657"/>
      <c r="NQV51" s="657"/>
      <c r="NQW51" s="657"/>
      <c r="NQX51" s="657"/>
      <c r="NQY51" s="657"/>
      <c r="NQZ51" s="657"/>
      <c r="NRA51" s="657"/>
      <c r="NRB51" s="657"/>
      <c r="NRC51" s="657"/>
      <c r="NRD51" s="657"/>
      <c r="NRE51" s="657"/>
      <c r="NRF51" s="657"/>
      <c r="NRG51" s="657"/>
      <c r="NRH51" s="657"/>
      <c r="NRI51" s="657"/>
      <c r="NRJ51" s="657"/>
      <c r="NRK51" s="657"/>
      <c r="NRL51" s="657"/>
      <c r="NRM51" s="657"/>
      <c r="NRN51" s="657"/>
      <c r="NRO51" s="657"/>
      <c r="NRP51" s="657"/>
      <c r="NRQ51" s="657"/>
      <c r="NRR51" s="657"/>
      <c r="NRS51" s="657"/>
      <c r="NRT51" s="657"/>
      <c r="NRU51" s="657"/>
      <c r="NRV51" s="657"/>
      <c r="NRW51" s="657"/>
      <c r="NRX51" s="657"/>
      <c r="NRY51" s="657"/>
      <c r="NRZ51" s="657"/>
      <c r="NSA51" s="657"/>
      <c r="NSB51" s="657"/>
      <c r="NSC51" s="657"/>
      <c r="NSD51" s="657"/>
      <c r="NSE51" s="657"/>
      <c r="NSF51" s="657"/>
      <c r="NSG51" s="657"/>
      <c r="NSH51" s="657"/>
      <c r="NSI51" s="657"/>
      <c r="NSJ51" s="657"/>
      <c r="NSK51" s="657"/>
      <c r="NSL51" s="657"/>
      <c r="NSM51" s="657"/>
      <c r="NSN51" s="657"/>
      <c r="NSO51" s="657"/>
      <c r="NSP51" s="657"/>
      <c r="NSQ51" s="657"/>
      <c r="NSR51" s="657"/>
      <c r="NSS51" s="657"/>
      <c r="NST51" s="657"/>
      <c r="NSU51" s="657"/>
      <c r="NSV51" s="657"/>
      <c r="NSW51" s="657"/>
      <c r="NSX51" s="657"/>
      <c r="NSY51" s="657"/>
      <c r="NSZ51" s="657"/>
      <c r="NTA51" s="657"/>
      <c r="NTB51" s="657"/>
      <c r="NTC51" s="657"/>
      <c r="NTD51" s="657"/>
      <c r="NTE51" s="657"/>
      <c r="NTF51" s="657"/>
      <c r="NTG51" s="657"/>
      <c r="NTH51" s="657"/>
      <c r="NTI51" s="657"/>
      <c r="NTJ51" s="657"/>
      <c r="NTK51" s="657"/>
      <c r="NTL51" s="657"/>
      <c r="NTM51" s="657"/>
      <c r="NTN51" s="657"/>
      <c r="NTO51" s="657"/>
      <c r="NTP51" s="657"/>
      <c r="NTQ51" s="657"/>
      <c r="NTR51" s="657"/>
      <c r="NTS51" s="657"/>
      <c r="NTT51" s="657"/>
      <c r="NTU51" s="657"/>
      <c r="NTV51" s="657"/>
      <c r="NTW51" s="657"/>
      <c r="NTX51" s="657"/>
      <c r="NTY51" s="657"/>
      <c r="NTZ51" s="657"/>
      <c r="NUA51" s="657"/>
      <c r="NUB51" s="657"/>
      <c r="NUC51" s="657"/>
      <c r="NUD51" s="657"/>
      <c r="NUE51" s="657"/>
      <c r="NUF51" s="657"/>
      <c r="NUG51" s="657"/>
      <c r="NUH51" s="657"/>
      <c r="NUI51" s="657"/>
      <c r="NUJ51" s="657"/>
      <c r="NUK51" s="657"/>
      <c r="NUL51" s="657"/>
      <c r="NUM51" s="657"/>
      <c r="NUN51" s="657"/>
      <c r="NUO51" s="657"/>
      <c r="NUP51" s="657"/>
      <c r="NUQ51" s="657"/>
      <c r="NUR51" s="657"/>
      <c r="NUS51" s="657"/>
      <c r="NUT51" s="657"/>
      <c r="NUU51" s="657"/>
      <c r="NUV51" s="657"/>
      <c r="NUW51" s="657"/>
      <c r="NUX51" s="657"/>
      <c r="NUY51" s="657"/>
      <c r="NUZ51" s="657"/>
      <c r="NVA51" s="657"/>
      <c r="NVB51" s="657"/>
      <c r="NVC51" s="657"/>
      <c r="NVD51" s="657"/>
      <c r="NVE51" s="657"/>
      <c r="NVF51" s="657"/>
      <c r="NVG51" s="657"/>
      <c r="NVH51" s="657"/>
      <c r="NVI51" s="657"/>
      <c r="NVJ51" s="657"/>
      <c r="NVK51" s="657"/>
      <c r="NVL51" s="657"/>
      <c r="NVM51" s="657"/>
      <c r="NVN51" s="657"/>
      <c r="NVO51" s="657"/>
      <c r="NVP51" s="657"/>
      <c r="NVQ51" s="657"/>
      <c r="NVR51" s="657"/>
      <c r="NVS51" s="657"/>
      <c r="NVT51" s="657"/>
      <c r="NVU51" s="657"/>
      <c r="NVV51" s="657"/>
      <c r="NVW51" s="657"/>
      <c r="NVX51" s="657"/>
      <c r="NVY51" s="657"/>
      <c r="NVZ51" s="657"/>
      <c r="NWA51" s="657"/>
      <c r="NWB51" s="657"/>
      <c r="NWC51" s="657"/>
      <c r="NWD51" s="657"/>
      <c r="NWE51" s="657"/>
      <c r="NWF51" s="657"/>
      <c r="NWG51" s="657"/>
      <c r="NWH51" s="657"/>
      <c r="NWI51" s="657"/>
      <c r="NWJ51" s="657"/>
      <c r="NWK51" s="657"/>
      <c r="NWL51" s="657"/>
      <c r="NWM51" s="657"/>
      <c r="NWN51" s="657"/>
      <c r="NWO51" s="657"/>
      <c r="NWP51" s="657"/>
      <c r="NWQ51" s="657"/>
      <c r="NWR51" s="657"/>
      <c r="NWS51" s="657"/>
      <c r="NWT51" s="657"/>
      <c r="NWU51" s="657"/>
      <c r="NWV51" s="657"/>
      <c r="NWW51" s="657"/>
      <c r="NWX51" s="657"/>
      <c r="NWY51" s="657"/>
      <c r="NWZ51" s="657"/>
      <c r="NXA51" s="657"/>
      <c r="NXB51" s="657"/>
      <c r="NXC51" s="657"/>
      <c r="NXD51" s="657"/>
      <c r="NXE51" s="657"/>
      <c r="NXF51" s="657"/>
      <c r="NXG51" s="657"/>
      <c r="NXH51" s="657"/>
      <c r="NXI51" s="657"/>
      <c r="NXJ51" s="657"/>
      <c r="NXK51" s="657"/>
      <c r="NXL51" s="657"/>
      <c r="NXM51" s="657"/>
      <c r="NXN51" s="657"/>
      <c r="NXO51" s="657"/>
      <c r="NXP51" s="657"/>
      <c r="NXQ51" s="657"/>
      <c r="NXR51" s="657"/>
      <c r="NXS51" s="657"/>
      <c r="NXT51" s="657"/>
      <c r="NXU51" s="657"/>
      <c r="NXV51" s="657"/>
      <c r="NXW51" s="657"/>
      <c r="NXX51" s="657"/>
      <c r="NXY51" s="657"/>
      <c r="NXZ51" s="657"/>
      <c r="NYA51" s="657"/>
      <c r="NYB51" s="657"/>
      <c r="NYC51" s="657"/>
      <c r="NYD51" s="657"/>
      <c r="NYE51" s="657"/>
      <c r="NYF51" s="657"/>
      <c r="NYG51" s="657"/>
      <c r="NYH51" s="657"/>
      <c r="NYI51" s="657"/>
      <c r="NYJ51" s="657"/>
      <c r="NYK51" s="657"/>
      <c r="NYL51" s="657"/>
      <c r="NYM51" s="657"/>
      <c r="NYN51" s="657"/>
      <c r="NYO51" s="657"/>
      <c r="NYP51" s="657"/>
      <c r="NYQ51" s="657"/>
      <c r="NYR51" s="657"/>
      <c r="NYS51" s="657"/>
      <c r="NYT51" s="657"/>
      <c r="NYU51" s="657"/>
      <c r="NYV51" s="657"/>
      <c r="NYW51" s="657"/>
      <c r="NYX51" s="657"/>
      <c r="NYY51" s="657"/>
      <c r="NYZ51" s="657"/>
      <c r="NZA51" s="657"/>
      <c r="NZB51" s="657"/>
      <c r="NZC51" s="657"/>
      <c r="NZD51" s="657"/>
      <c r="NZE51" s="657"/>
      <c r="NZF51" s="657"/>
      <c r="NZG51" s="657"/>
      <c r="NZH51" s="657"/>
      <c r="NZI51" s="657"/>
      <c r="NZJ51" s="657"/>
      <c r="NZK51" s="657"/>
      <c r="NZL51" s="657"/>
      <c r="NZM51" s="657"/>
      <c r="NZN51" s="657"/>
      <c r="NZO51" s="657"/>
      <c r="NZP51" s="657"/>
      <c r="NZQ51" s="657"/>
      <c r="NZR51" s="657"/>
      <c r="NZS51" s="657"/>
      <c r="NZT51" s="657"/>
      <c r="NZU51" s="657"/>
      <c r="NZV51" s="657"/>
      <c r="NZW51" s="657"/>
      <c r="NZX51" s="657"/>
      <c r="NZY51" s="657"/>
      <c r="NZZ51" s="657"/>
      <c r="OAA51" s="657"/>
      <c r="OAB51" s="657"/>
      <c r="OAC51" s="657"/>
      <c r="OAD51" s="657"/>
      <c r="OAE51" s="657"/>
      <c r="OAF51" s="657"/>
      <c r="OAG51" s="657"/>
      <c r="OAH51" s="657"/>
      <c r="OAI51" s="657"/>
      <c r="OAJ51" s="657"/>
      <c r="OAK51" s="657"/>
      <c r="OAL51" s="657"/>
      <c r="OAM51" s="657"/>
      <c r="OAN51" s="657"/>
      <c r="OAO51" s="657"/>
      <c r="OAP51" s="657"/>
      <c r="OAQ51" s="657"/>
      <c r="OAR51" s="657"/>
      <c r="OAS51" s="657"/>
      <c r="OAT51" s="657"/>
      <c r="OAU51" s="657"/>
      <c r="OAV51" s="657"/>
      <c r="OAW51" s="657"/>
      <c r="OAX51" s="657"/>
      <c r="OAY51" s="657"/>
      <c r="OAZ51" s="657"/>
      <c r="OBA51" s="657"/>
      <c r="OBB51" s="657"/>
      <c r="OBC51" s="657"/>
      <c r="OBD51" s="657"/>
      <c r="OBE51" s="657"/>
      <c r="OBF51" s="657"/>
      <c r="OBG51" s="657"/>
      <c r="OBH51" s="657"/>
      <c r="OBI51" s="657"/>
      <c r="OBJ51" s="657"/>
      <c r="OBK51" s="657"/>
      <c r="OBL51" s="657"/>
      <c r="OBM51" s="657"/>
      <c r="OBN51" s="657"/>
      <c r="OBO51" s="657"/>
      <c r="OBP51" s="657"/>
      <c r="OBQ51" s="657"/>
      <c r="OBR51" s="657"/>
      <c r="OBS51" s="657"/>
      <c r="OBT51" s="657"/>
      <c r="OBU51" s="657"/>
      <c r="OBV51" s="657"/>
      <c r="OBW51" s="657"/>
      <c r="OBX51" s="657"/>
      <c r="OBY51" s="657"/>
      <c r="OBZ51" s="657"/>
      <c r="OCA51" s="657"/>
      <c r="OCB51" s="657"/>
      <c r="OCC51" s="657"/>
      <c r="OCD51" s="657"/>
      <c r="OCE51" s="657"/>
      <c r="OCF51" s="657"/>
      <c r="OCG51" s="657"/>
      <c r="OCH51" s="657"/>
      <c r="OCI51" s="657"/>
      <c r="OCJ51" s="657"/>
      <c r="OCK51" s="657"/>
      <c r="OCL51" s="657"/>
      <c r="OCM51" s="657"/>
      <c r="OCN51" s="657"/>
      <c r="OCO51" s="657"/>
      <c r="OCP51" s="657"/>
      <c r="OCQ51" s="657"/>
      <c r="OCR51" s="657"/>
      <c r="OCS51" s="657"/>
      <c r="OCT51" s="657"/>
      <c r="OCU51" s="657"/>
      <c r="OCV51" s="657"/>
      <c r="OCW51" s="657"/>
      <c r="OCX51" s="657"/>
      <c r="OCY51" s="657"/>
      <c r="OCZ51" s="657"/>
      <c r="ODA51" s="657"/>
      <c r="ODB51" s="657"/>
      <c r="ODC51" s="657"/>
      <c r="ODD51" s="657"/>
      <c r="ODE51" s="657"/>
      <c r="ODF51" s="657"/>
      <c r="ODG51" s="657"/>
      <c r="ODH51" s="657"/>
      <c r="ODI51" s="657"/>
      <c r="ODJ51" s="657"/>
      <c r="ODK51" s="657"/>
      <c r="ODL51" s="657"/>
      <c r="ODM51" s="657"/>
      <c r="ODN51" s="657"/>
      <c r="ODO51" s="657"/>
      <c r="ODP51" s="657"/>
      <c r="ODQ51" s="657"/>
      <c r="ODR51" s="657"/>
      <c r="ODS51" s="657"/>
      <c r="ODT51" s="657"/>
      <c r="ODU51" s="657"/>
      <c r="ODV51" s="657"/>
      <c r="ODW51" s="657"/>
      <c r="ODX51" s="657"/>
      <c r="ODY51" s="657"/>
      <c r="ODZ51" s="657"/>
      <c r="OEA51" s="657"/>
      <c r="OEB51" s="657"/>
      <c r="OEC51" s="657"/>
      <c r="OED51" s="657"/>
      <c r="OEE51" s="657"/>
      <c r="OEF51" s="657"/>
      <c r="OEG51" s="657"/>
      <c r="OEH51" s="657"/>
      <c r="OEI51" s="657"/>
      <c r="OEJ51" s="657"/>
      <c r="OEK51" s="657"/>
      <c r="OEL51" s="657"/>
      <c r="OEM51" s="657"/>
      <c r="OEN51" s="657"/>
      <c r="OEO51" s="657"/>
      <c r="OEP51" s="657"/>
      <c r="OEQ51" s="657"/>
      <c r="OER51" s="657"/>
      <c r="OES51" s="657"/>
      <c r="OET51" s="657"/>
      <c r="OEU51" s="657"/>
      <c r="OEV51" s="657"/>
      <c r="OEW51" s="657"/>
      <c r="OEX51" s="657"/>
      <c r="OEY51" s="657"/>
      <c r="OEZ51" s="657"/>
      <c r="OFA51" s="657"/>
      <c r="OFB51" s="657"/>
      <c r="OFC51" s="657"/>
      <c r="OFD51" s="657"/>
      <c r="OFE51" s="657"/>
      <c r="OFF51" s="657"/>
      <c r="OFG51" s="657"/>
      <c r="OFH51" s="657"/>
      <c r="OFI51" s="657"/>
      <c r="OFJ51" s="657"/>
      <c r="OFK51" s="657"/>
      <c r="OFL51" s="657"/>
      <c r="OFM51" s="657"/>
      <c r="OFN51" s="657"/>
      <c r="OFO51" s="657"/>
      <c r="OFP51" s="657"/>
      <c r="OFQ51" s="657"/>
      <c r="OFR51" s="657"/>
      <c r="OFS51" s="657"/>
      <c r="OFT51" s="657"/>
      <c r="OFU51" s="657"/>
      <c r="OFV51" s="657"/>
      <c r="OFW51" s="657"/>
      <c r="OFX51" s="657"/>
      <c r="OFY51" s="657"/>
      <c r="OFZ51" s="657"/>
      <c r="OGA51" s="657"/>
      <c r="OGB51" s="657"/>
      <c r="OGC51" s="657"/>
      <c r="OGD51" s="657"/>
      <c r="OGE51" s="657"/>
      <c r="OGF51" s="657"/>
      <c r="OGG51" s="657"/>
      <c r="OGH51" s="657"/>
      <c r="OGI51" s="657"/>
      <c r="OGJ51" s="657"/>
      <c r="OGK51" s="657"/>
      <c r="OGL51" s="657"/>
      <c r="OGM51" s="657"/>
      <c r="OGN51" s="657"/>
      <c r="OGO51" s="657"/>
      <c r="OGP51" s="657"/>
      <c r="OGQ51" s="657"/>
      <c r="OGR51" s="657"/>
      <c r="OGS51" s="657"/>
      <c r="OGT51" s="657"/>
      <c r="OGU51" s="657"/>
      <c r="OGV51" s="657"/>
      <c r="OGW51" s="657"/>
      <c r="OGX51" s="657"/>
      <c r="OGY51" s="657"/>
      <c r="OGZ51" s="657"/>
      <c r="OHA51" s="657"/>
      <c r="OHB51" s="657"/>
      <c r="OHC51" s="657"/>
      <c r="OHD51" s="657"/>
      <c r="OHE51" s="657"/>
      <c r="OHF51" s="657"/>
      <c r="OHG51" s="657"/>
      <c r="OHH51" s="657"/>
      <c r="OHI51" s="657"/>
      <c r="OHJ51" s="657"/>
      <c r="OHK51" s="657"/>
      <c r="OHL51" s="657"/>
      <c r="OHM51" s="657"/>
      <c r="OHN51" s="657"/>
      <c r="OHO51" s="657"/>
      <c r="OHP51" s="657"/>
      <c r="OHQ51" s="657"/>
      <c r="OHR51" s="657"/>
      <c r="OHS51" s="657"/>
      <c r="OHT51" s="657"/>
      <c r="OHU51" s="657"/>
      <c r="OHV51" s="657"/>
      <c r="OHW51" s="657"/>
      <c r="OHX51" s="657"/>
      <c r="OHY51" s="657"/>
      <c r="OHZ51" s="657"/>
      <c r="OIA51" s="657"/>
      <c r="OIB51" s="657"/>
      <c r="OIC51" s="657"/>
      <c r="OID51" s="657"/>
      <c r="OIE51" s="657"/>
      <c r="OIF51" s="657"/>
      <c r="OIG51" s="657"/>
      <c r="OIH51" s="657"/>
      <c r="OII51" s="657"/>
      <c r="OIJ51" s="657"/>
      <c r="OIK51" s="657"/>
      <c r="OIL51" s="657"/>
      <c r="OIM51" s="657"/>
      <c r="OIN51" s="657"/>
      <c r="OIO51" s="657"/>
      <c r="OIP51" s="657"/>
      <c r="OIQ51" s="657"/>
      <c r="OIR51" s="657"/>
      <c r="OIS51" s="657"/>
      <c r="OIT51" s="657"/>
      <c r="OIU51" s="657"/>
      <c r="OIV51" s="657"/>
      <c r="OIW51" s="657"/>
      <c r="OIX51" s="657"/>
      <c r="OIY51" s="657"/>
      <c r="OIZ51" s="657"/>
      <c r="OJA51" s="657"/>
      <c r="OJB51" s="657"/>
      <c r="OJC51" s="657"/>
      <c r="OJD51" s="657"/>
      <c r="OJE51" s="657"/>
      <c r="OJF51" s="657"/>
      <c r="OJG51" s="657"/>
      <c r="OJH51" s="657"/>
      <c r="OJI51" s="657"/>
      <c r="OJJ51" s="657"/>
      <c r="OJK51" s="657"/>
      <c r="OJL51" s="657"/>
      <c r="OJM51" s="657"/>
      <c r="OJN51" s="657"/>
      <c r="OJO51" s="657"/>
      <c r="OJP51" s="657"/>
      <c r="OJQ51" s="657"/>
      <c r="OJR51" s="657"/>
      <c r="OJS51" s="657"/>
      <c r="OJT51" s="657"/>
      <c r="OJU51" s="657"/>
      <c r="OJV51" s="657"/>
      <c r="OJW51" s="657"/>
      <c r="OJX51" s="657"/>
      <c r="OJY51" s="657"/>
      <c r="OJZ51" s="657"/>
      <c r="OKA51" s="657"/>
      <c r="OKB51" s="657"/>
      <c r="OKC51" s="657"/>
      <c r="OKD51" s="657"/>
      <c r="OKE51" s="657"/>
      <c r="OKF51" s="657"/>
      <c r="OKG51" s="657"/>
      <c r="OKH51" s="657"/>
      <c r="OKI51" s="657"/>
      <c r="OKJ51" s="657"/>
      <c r="OKK51" s="657"/>
      <c r="OKL51" s="657"/>
      <c r="OKM51" s="657"/>
      <c r="OKN51" s="657"/>
      <c r="OKO51" s="657"/>
      <c r="OKP51" s="657"/>
      <c r="OKQ51" s="657"/>
      <c r="OKR51" s="657"/>
      <c r="OKS51" s="657"/>
      <c r="OKT51" s="657"/>
      <c r="OKU51" s="657"/>
      <c r="OKV51" s="657"/>
      <c r="OKW51" s="657"/>
      <c r="OKX51" s="657"/>
      <c r="OKY51" s="657"/>
      <c r="OKZ51" s="657"/>
      <c r="OLA51" s="657"/>
      <c r="OLB51" s="657"/>
      <c r="OLC51" s="657"/>
      <c r="OLD51" s="657"/>
      <c r="OLE51" s="657"/>
      <c r="OLF51" s="657"/>
      <c r="OLG51" s="657"/>
      <c r="OLH51" s="657"/>
      <c r="OLI51" s="657"/>
      <c r="OLJ51" s="657"/>
      <c r="OLK51" s="657"/>
      <c r="OLL51" s="657"/>
      <c r="OLM51" s="657"/>
      <c r="OLN51" s="657"/>
      <c r="OLO51" s="657"/>
      <c r="OLP51" s="657"/>
      <c r="OLQ51" s="657"/>
      <c r="OLR51" s="657"/>
      <c r="OLS51" s="657"/>
      <c r="OLT51" s="657"/>
      <c r="OLU51" s="657"/>
      <c r="OLV51" s="657"/>
      <c r="OLW51" s="657"/>
      <c r="OLX51" s="657"/>
      <c r="OLY51" s="657"/>
      <c r="OLZ51" s="657"/>
      <c r="OMA51" s="657"/>
      <c r="OMB51" s="657"/>
      <c r="OMC51" s="657"/>
      <c r="OMD51" s="657"/>
      <c r="OME51" s="657"/>
      <c r="OMF51" s="657"/>
      <c r="OMG51" s="657"/>
      <c r="OMH51" s="657"/>
      <c r="OMI51" s="657"/>
      <c r="OMJ51" s="657"/>
      <c r="OMK51" s="657"/>
      <c r="OML51" s="657"/>
      <c r="OMM51" s="657"/>
      <c r="OMN51" s="657"/>
      <c r="OMO51" s="657"/>
      <c r="OMP51" s="657"/>
      <c r="OMQ51" s="657"/>
      <c r="OMR51" s="657"/>
      <c r="OMS51" s="657"/>
      <c r="OMT51" s="657"/>
      <c r="OMU51" s="657"/>
      <c r="OMV51" s="657"/>
      <c r="OMW51" s="657"/>
      <c r="OMX51" s="657"/>
      <c r="OMY51" s="657"/>
      <c r="OMZ51" s="657"/>
      <c r="ONA51" s="657"/>
      <c r="ONB51" s="657"/>
      <c r="ONC51" s="657"/>
      <c r="OND51" s="657"/>
      <c r="ONE51" s="657"/>
      <c r="ONF51" s="657"/>
      <c r="ONG51" s="657"/>
      <c r="ONH51" s="657"/>
      <c r="ONI51" s="657"/>
      <c r="ONJ51" s="657"/>
      <c r="ONK51" s="657"/>
      <c r="ONL51" s="657"/>
      <c r="ONM51" s="657"/>
      <c r="ONN51" s="657"/>
      <c r="ONO51" s="657"/>
      <c r="ONP51" s="657"/>
      <c r="ONQ51" s="657"/>
      <c r="ONR51" s="657"/>
      <c r="ONS51" s="657"/>
      <c r="ONT51" s="657"/>
      <c r="ONU51" s="657"/>
      <c r="ONV51" s="657"/>
      <c r="ONW51" s="657"/>
      <c r="ONX51" s="657"/>
      <c r="ONY51" s="657"/>
      <c r="ONZ51" s="657"/>
      <c r="OOA51" s="657"/>
      <c r="OOB51" s="657"/>
      <c r="OOC51" s="657"/>
      <c r="OOD51" s="657"/>
      <c r="OOE51" s="657"/>
      <c r="OOF51" s="657"/>
      <c r="OOG51" s="657"/>
      <c r="OOH51" s="657"/>
      <c r="OOI51" s="657"/>
      <c r="OOJ51" s="657"/>
      <c r="OOK51" s="657"/>
      <c r="OOL51" s="657"/>
      <c r="OOM51" s="657"/>
      <c r="OON51" s="657"/>
      <c r="OOO51" s="657"/>
      <c r="OOP51" s="657"/>
      <c r="OOQ51" s="657"/>
      <c r="OOR51" s="657"/>
      <c r="OOS51" s="657"/>
      <c r="OOT51" s="657"/>
      <c r="OOU51" s="657"/>
      <c r="OOV51" s="657"/>
      <c r="OOW51" s="657"/>
      <c r="OOX51" s="657"/>
      <c r="OOY51" s="657"/>
      <c r="OOZ51" s="657"/>
      <c r="OPA51" s="657"/>
      <c r="OPB51" s="657"/>
      <c r="OPC51" s="657"/>
      <c r="OPD51" s="657"/>
      <c r="OPE51" s="657"/>
      <c r="OPF51" s="657"/>
      <c r="OPG51" s="657"/>
      <c r="OPH51" s="657"/>
      <c r="OPI51" s="657"/>
      <c r="OPJ51" s="657"/>
      <c r="OPK51" s="657"/>
      <c r="OPL51" s="657"/>
      <c r="OPM51" s="657"/>
      <c r="OPN51" s="657"/>
      <c r="OPO51" s="657"/>
      <c r="OPP51" s="657"/>
      <c r="OPQ51" s="657"/>
      <c r="OPR51" s="657"/>
      <c r="OPS51" s="657"/>
      <c r="OPT51" s="657"/>
      <c r="OPU51" s="657"/>
      <c r="OPV51" s="657"/>
      <c r="OPW51" s="657"/>
      <c r="OPX51" s="657"/>
      <c r="OPY51" s="657"/>
      <c r="OPZ51" s="657"/>
      <c r="OQA51" s="657"/>
      <c r="OQB51" s="657"/>
      <c r="OQC51" s="657"/>
      <c r="OQD51" s="657"/>
      <c r="OQE51" s="657"/>
      <c r="OQF51" s="657"/>
      <c r="OQG51" s="657"/>
      <c r="OQH51" s="657"/>
      <c r="OQI51" s="657"/>
      <c r="OQJ51" s="657"/>
      <c r="OQK51" s="657"/>
      <c r="OQL51" s="657"/>
      <c r="OQM51" s="657"/>
      <c r="OQN51" s="657"/>
      <c r="OQO51" s="657"/>
      <c r="OQP51" s="657"/>
      <c r="OQQ51" s="657"/>
      <c r="OQR51" s="657"/>
      <c r="OQS51" s="657"/>
      <c r="OQT51" s="657"/>
      <c r="OQU51" s="657"/>
      <c r="OQV51" s="657"/>
      <c r="OQW51" s="657"/>
      <c r="OQX51" s="657"/>
      <c r="OQY51" s="657"/>
      <c r="OQZ51" s="657"/>
      <c r="ORA51" s="657"/>
      <c r="ORB51" s="657"/>
      <c r="ORC51" s="657"/>
      <c r="ORD51" s="657"/>
      <c r="ORE51" s="657"/>
      <c r="ORF51" s="657"/>
      <c r="ORG51" s="657"/>
      <c r="ORH51" s="657"/>
      <c r="ORI51" s="657"/>
      <c r="ORJ51" s="657"/>
      <c r="ORK51" s="657"/>
      <c r="ORL51" s="657"/>
      <c r="ORM51" s="657"/>
      <c r="ORN51" s="657"/>
      <c r="ORO51" s="657"/>
      <c r="ORP51" s="657"/>
      <c r="ORQ51" s="657"/>
      <c r="ORR51" s="657"/>
      <c r="ORS51" s="657"/>
      <c r="ORT51" s="657"/>
      <c r="ORU51" s="657"/>
      <c r="ORV51" s="657"/>
      <c r="ORW51" s="657"/>
      <c r="ORX51" s="657"/>
      <c r="ORY51" s="657"/>
      <c r="ORZ51" s="657"/>
      <c r="OSA51" s="657"/>
      <c r="OSB51" s="657"/>
      <c r="OSC51" s="657"/>
      <c r="OSD51" s="657"/>
      <c r="OSE51" s="657"/>
      <c r="OSF51" s="657"/>
      <c r="OSG51" s="657"/>
      <c r="OSH51" s="657"/>
      <c r="OSI51" s="657"/>
      <c r="OSJ51" s="657"/>
      <c r="OSK51" s="657"/>
      <c r="OSL51" s="657"/>
      <c r="OSM51" s="657"/>
      <c r="OSN51" s="657"/>
      <c r="OSO51" s="657"/>
      <c r="OSP51" s="657"/>
      <c r="OSQ51" s="657"/>
      <c r="OSR51" s="657"/>
      <c r="OSS51" s="657"/>
      <c r="OST51" s="657"/>
      <c r="OSU51" s="657"/>
      <c r="OSV51" s="657"/>
      <c r="OSW51" s="657"/>
      <c r="OSX51" s="657"/>
      <c r="OSY51" s="657"/>
      <c r="OSZ51" s="657"/>
      <c r="OTA51" s="657"/>
      <c r="OTB51" s="657"/>
      <c r="OTC51" s="657"/>
      <c r="OTD51" s="657"/>
      <c r="OTE51" s="657"/>
      <c r="OTF51" s="657"/>
      <c r="OTG51" s="657"/>
      <c r="OTH51" s="657"/>
      <c r="OTI51" s="657"/>
      <c r="OTJ51" s="657"/>
      <c r="OTK51" s="657"/>
      <c r="OTL51" s="657"/>
      <c r="OTM51" s="657"/>
      <c r="OTN51" s="657"/>
      <c r="OTO51" s="657"/>
      <c r="OTP51" s="657"/>
      <c r="OTQ51" s="657"/>
      <c r="OTR51" s="657"/>
      <c r="OTS51" s="657"/>
      <c r="OTT51" s="657"/>
      <c r="OTU51" s="657"/>
      <c r="OTV51" s="657"/>
      <c r="OTW51" s="657"/>
      <c r="OTX51" s="657"/>
      <c r="OTY51" s="657"/>
      <c r="OTZ51" s="657"/>
      <c r="OUA51" s="657"/>
      <c r="OUB51" s="657"/>
      <c r="OUC51" s="657"/>
      <c r="OUD51" s="657"/>
      <c r="OUE51" s="657"/>
      <c r="OUF51" s="657"/>
      <c r="OUG51" s="657"/>
      <c r="OUH51" s="657"/>
      <c r="OUI51" s="657"/>
      <c r="OUJ51" s="657"/>
      <c r="OUK51" s="657"/>
      <c r="OUL51" s="657"/>
      <c r="OUM51" s="657"/>
      <c r="OUN51" s="657"/>
      <c r="OUO51" s="657"/>
      <c r="OUP51" s="657"/>
      <c r="OUQ51" s="657"/>
      <c r="OUR51" s="657"/>
      <c r="OUS51" s="657"/>
      <c r="OUT51" s="657"/>
      <c r="OUU51" s="657"/>
      <c r="OUV51" s="657"/>
      <c r="OUW51" s="657"/>
      <c r="OUX51" s="657"/>
      <c r="OUY51" s="657"/>
      <c r="OUZ51" s="657"/>
      <c r="OVA51" s="657"/>
      <c r="OVB51" s="657"/>
      <c r="OVC51" s="657"/>
      <c r="OVD51" s="657"/>
      <c r="OVE51" s="657"/>
      <c r="OVF51" s="657"/>
      <c r="OVG51" s="657"/>
      <c r="OVH51" s="657"/>
      <c r="OVI51" s="657"/>
      <c r="OVJ51" s="657"/>
      <c r="OVK51" s="657"/>
      <c r="OVL51" s="657"/>
      <c r="OVM51" s="657"/>
      <c r="OVN51" s="657"/>
      <c r="OVO51" s="657"/>
      <c r="OVP51" s="657"/>
      <c r="OVQ51" s="657"/>
      <c r="OVR51" s="657"/>
      <c r="OVS51" s="657"/>
      <c r="OVT51" s="657"/>
      <c r="OVU51" s="657"/>
      <c r="OVV51" s="657"/>
      <c r="OVW51" s="657"/>
      <c r="OVX51" s="657"/>
      <c r="OVY51" s="657"/>
      <c r="OVZ51" s="657"/>
      <c r="OWA51" s="657"/>
      <c r="OWB51" s="657"/>
      <c r="OWC51" s="657"/>
      <c r="OWD51" s="657"/>
      <c r="OWE51" s="657"/>
      <c r="OWF51" s="657"/>
      <c r="OWG51" s="657"/>
      <c r="OWH51" s="657"/>
      <c r="OWI51" s="657"/>
      <c r="OWJ51" s="657"/>
      <c r="OWK51" s="657"/>
      <c r="OWL51" s="657"/>
      <c r="OWM51" s="657"/>
      <c r="OWN51" s="657"/>
      <c r="OWO51" s="657"/>
      <c r="OWP51" s="657"/>
      <c r="OWQ51" s="657"/>
      <c r="OWR51" s="657"/>
      <c r="OWS51" s="657"/>
      <c r="OWT51" s="657"/>
      <c r="OWU51" s="657"/>
      <c r="OWV51" s="657"/>
      <c r="OWW51" s="657"/>
      <c r="OWX51" s="657"/>
      <c r="OWY51" s="657"/>
      <c r="OWZ51" s="657"/>
      <c r="OXA51" s="657"/>
      <c r="OXB51" s="657"/>
      <c r="OXC51" s="657"/>
      <c r="OXD51" s="657"/>
      <c r="OXE51" s="657"/>
      <c r="OXF51" s="657"/>
      <c r="OXG51" s="657"/>
      <c r="OXH51" s="657"/>
      <c r="OXI51" s="657"/>
      <c r="OXJ51" s="657"/>
      <c r="OXK51" s="657"/>
      <c r="OXL51" s="657"/>
      <c r="OXM51" s="657"/>
      <c r="OXN51" s="657"/>
      <c r="OXO51" s="657"/>
      <c r="OXP51" s="657"/>
      <c r="OXQ51" s="657"/>
      <c r="OXR51" s="657"/>
      <c r="OXS51" s="657"/>
      <c r="OXT51" s="657"/>
      <c r="OXU51" s="657"/>
      <c r="OXV51" s="657"/>
      <c r="OXW51" s="657"/>
      <c r="OXX51" s="657"/>
      <c r="OXY51" s="657"/>
      <c r="OXZ51" s="657"/>
      <c r="OYA51" s="657"/>
      <c r="OYB51" s="657"/>
      <c r="OYC51" s="657"/>
      <c r="OYD51" s="657"/>
      <c r="OYE51" s="657"/>
      <c r="OYF51" s="657"/>
      <c r="OYG51" s="657"/>
      <c r="OYH51" s="657"/>
      <c r="OYI51" s="657"/>
      <c r="OYJ51" s="657"/>
      <c r="OYK51" s="657"/>
      <c r="OYL51" s="657"/>
      <c r="OYM51" s="657"/>
      <c r="OYN51" s="657"/>
      <c r="OYO51" s="657"/>
      <c r="OYP51" s="657"/>
      <c r="OYQ51" s="657"/>
      <c r="OYR51" s="657"/>
      <c r="OYS51" s="657"/>
      <c r="OYT51" s="657"/>
      <c r="OYU51" s="657"/>
      <c r="OYV51" s="657"/>
      <c r="OYW51" s="657"/>
      <c r="OYX51" s="657"/>
      <c r="OYY51" s="657"/>
      <c r="OYZ51" s="657"/>
      <c r="OZA51" s="657"/>
      <c r="OZB51" s="657"/>
      <c r="OZC51" s="657"/>
      <c r="OZD51" s="657"/>
      <c r="OZE51" s="657"/>
      <c r="OZF51" s="657"/>
      <c r="OZG51" s="657"/>
      <c r="OZH51" s="657"/>
      <c r="OZI51" s="657"/>
      <c r="OZJ51" s="657"/>
      <c r="OZK51" s="657"/>
      <c r="OZL51" s="657"/>
      <c r="OZM51" s="657"/>
      <c r="OZN51" s="657"/>
      <c r="OZO51" s="657"/>
      <c r="OZP51" s="657"/>
      <c r="OZQ51" s="657"/>
      <c r="OZR51" s="657"/>
      <c r="OZS51" s="657"/>
      <c r="OZT51" s="657"/>
      <c r="OZU51" s="657"/>
      <c r="OZV51" s="657"/>
      <c r="OZW51" s="657"/>
      <c r="OZX51" s="657"/>
      <c r="OZY51" s="657"/>
      <c r="OZZ51" s="657"/>
      <c r="PAA51" s="657"/>
      <c r="PAB51" s="657"/>
      <c r="PAC51" s="657"/>
      <c r="PAD51" s="657"/>
      <c r="PAE51" s="657"/>
      <c r="PAF51" s="657"/>
      <c r="PAG51" s="657"/>
      <c r="PAH51" s="657"/>
      <c r="PAI51" s="657"/>
      <c r="PAJ51" s="657"/>
      <c r="PAK51" s="657"/>
      <c r="PAL51" s="657"/>
      <c r="PAM51" s="657"/>
      <c r="PAN51" s="657"/>
      <c r="PAO51" s="657"/>
      <c r="PAP51" s="657"/>
      <c r="PAQ51" s="657"/>
      <c r="PAR51" s="657"/>
      <c r="PAS51" s="657"/>
      <c r="PAT51" s="657"/>
      <c r="PAU51" s="657"/>
      <c r="PAV51" s="657"/>
      <c r="PAW51" s="657"/>
      <c r="PAX51" s="657"/>
      <c r="PAY51" s="657"/>
      <c r="PAZ51" s="657"/>
      <c r="PBA51" s="657"/>
      <c r="PBB51" s="657"/>
      <c r="PBC51" s="657"/>
      <c r="PBD51" s="657"/>
      <c r="PBE51" s="657"/>
      <c r="PBF51" s="657"/>
      <c r="PBG51" s="657"/>
      <c r="PBH51" s="657"/>
      <c r="PBI51" s="657"/>
      <c r="PBJ51" s="657"/>
      <c r="PBK51" s="657"/>
      <c r="PBL51" s="657"/>
      <c r="PBM51" s="657"/>
      <c r="PBN51" s="657"/>
      <c r="PBO51" s="657"/>
      <c r="PBP51" s="657"/>
      <c r="PBQ51" s="657"/>
      <c r="PBR51" s="657"/>
      <c r="PBS51" s="657"/>
      <c r="PBT51" s="657"/>
      <c r="PBU51" s="657"/>
      <c r="PBV51" s="657"/>
      <c r="PBW51" s="657"/>
      <c r="PBX51" s="657"/>
      <c r="PBY51" s="657"/>
      <c r="PBZ51" s="657"/>
      <c r="PCA51" s="657"/>
      <c r="PCB51" s="657"/>
      <c r="PCC51" s="657"/>
      <c r="PCD51" s="657"/>
      <c r="PCE51" s="657"/>
      <c r="PCF51" s="657"/>
      <c r="PCG51" s="657"/>
      <c r="PCH51" s="657"/>
      <c r="PCI51" s="657"/>
      <c r="PCJ51" s="657"/>
      <c r="PCK51" s="657"/>
      <c r="PCL51" s="657"/>
      <c r="PCM51" s="657"/>
      <c r="PCN51" s="657"/>
      <c r="PCO51" s="657"/>
      <c r="PCP51" s="657"/>
      <c r="PCQ51" s="657"/>
      <c r="PCR51" s="657"/>
      <c r="PCS51" s="657"/>
      <c r="PCT51" s="657"/>
      <c r="PCU51" s="657"/>
      <c r="PCV51" s="657"/>
      <c r="PCW51" s="657"/>
      <c r="PCX51" s="657"/>
      <c r="PCY51" s="657"/>
      <c r="PCZ51" s="657"/>
      <c r="PDA51" s="657"/>
      <c r="PDB51" s="657"/>
      <c r="PDC51" s="657"/>
      <c r="PDD51" s="657"/>
      <c r="PDE51" s="657"/>
      <c r="PDF51" s="657"/>
      <c r="PDG51" s="657"/>
      <c r="PDH51" s="657"/>
      <c r="PDI51" s="657"/>
      <c r="PDJ51" s="657"/>
      <c r="PDK51" s="657"/>
      <c r="PDL51" s="657"/>
      <c r="PDM51" s="657"/>
      <c r="PDN51" s="657"/>
      <c r="PDO51" s="657"/>
      <c r="PDP51" s="657"/>
      <c r="PDQ51" s="657"/>
      <c r="PDR51" s="657"/>
      <c r="PDS51" s="657"/>
      <c r="PDT51" s="657"/>
      <c r="PDU51" s="657"/>
      <c r="PDV51" s="657"/>
      <c r="PDW51" s="657"/>
      <c r="PDX51" s="657"/>
      <c r="PDY51" s="657"/>
      <c r="PDZ51" s="657"/>
      <c r="PEA51" s="657"/>
      <c r="PEB51" s="657"/>
      <c r="PEC51" s="657"/>
      <c r="PED51" s="657"/>
      <c r="PEE51" s="657"/>
      <c r="PEF51" s="657"/>
      <c r="PEG51" s="657"/>
      <c r="PEH51" s="657"/>
      <c r="PEI51" s="657"/>
      <c r="PEJ51" s="657"/>
      <c r="PEK51" s="657"/>
      <c r="PEL51" s="657"/>
      <c r="PEM51" s="657"/>
      <c r="PEN51" s="657"/>
      <c r="PEO51" s="657"/>
      <c r="PEP51" s="657"/>
      <c r="PEQ51" s="657"/>
      <c r="PER51" s="657"/>
      <c r="PES51" s="657"/>
      <c r="PET51" s="657"/>
      <c r="PEU51" s="657"/>
      <c r="PEV51" s="657"/>
      <c r="PEW51" s="657"/>
      <c r="PEX51" s="657"/>
      <c r="PEY51" s="657"/>
      <c r="PEZ51" s="657"/>
      <c r="PFA51" s="657"/>
      <c r="PFB51" s="657"/>
      <c r="PFC51" s="657"/>
      <c r="PFD51" s="657"/>
      <c r="PFE51" s="657"/>
      <c r="PFF51" s="657"/>
      <c r="PFG51" s="657"/>
      <c r="PFH51" s="657"/>
      <c r="PFI51" s="657"/>
      <c r="PFJ51" s="657"/>
      <c r="PFK51" s="657"/>
      <c r="PFL51" s="657"/>
      <c r="PFM51" s="657"/>
      <c r="PFN51" s="657"/>
      <c r="PFO51" s="657"/>
      <c r="PFP51" s="657"/>
      <c r="PFQ51" s="657"/>
      <c r="PFR51" s="657"/>
      <c r="PFS51" s="657"/>
      <c r="PFT51" s="657"/>
      <c r="PFU51" s="657"/>
      <c r="PFV51" s="657"/>
      <c r="PFW51" s="657"/>
      <c r="PFX51" s="657"/>
      <c r="PFY51" s="657"/>
      <c r="PFZ51" s="657"/>
      <c r="PGA51" s="657"/>
      <c r="PGB51" s="657"/>
      <c r="PGC51" s="657"/>
      <c r="PGD51" s="657"/>
      <c r="PGE51" s="657"/>
      <c r="PGF51" s="657"/>
      <c r="PGG51" s="657"/>
      <c r="PGH51" s="657"/>
      <c r="PGI51" s="657"/>
      <c r="PGJ51" s="657"/>
      <c r="PGK51" s="657"/>
      <c r="PGL51" s="657"/>
      <c r="PGM51" s="657"/>
      <c r="PGN51" s="657"/>
      <c r="PGO51" s="657"/>
      <c r="PGP51" s="657"/>
      <c r="PGQ51" s="657"/>
      <c r="PGR51" s="657"/>
      <c r="PGS51" s="657"/>
      <c r="PGT51" s="657"/>
      <c r="PGU51" s="657"/>
      <c r="PGV51" s="657"/>
      <c r="PGW51" s="657"/>
      <c r="PGX51" s="657"/>
      <c r="PGY51" s="657"/>
      <c r="PGZ51" s="657"/>
      <c r="PHA51" s="657"/>
      <c r="PHB51" s="657"/>
      <c r="PHC51" s="657"/>
      <c r="PHD51" s="657"/>
      <c r="PHE51" s="657"/>
      <c r="PHF51" s="657"/>
      <c r="PHG51" s="657"/>
      <c r="PHH51" s="657"/>
      <c r="PHI51" s="657"/>
      <c r="PHJ51" s="657"/>
      <c r="PHK51" s="657"/>
      <c r="PHL51" s="657"/>
      <c r="PHM51" s="657"/>
      <c r="PHN51" s="657"/>
      <c r="PHO51" s="657"/>
      <c r="PHP51" s="657"/>
      <c r="PHQ51" s="657"/>
      <c r="PHR51" s="657"/>
      <c r="PHS51" s="657"/>
      <c r="PHT51" s="657"/>
      <c r="PHU51" s="657"/>
      <c r="PHV51" s="657"/>
      <c r="PHW51" s="657"/>
      <c r="PHX51" s="657"/>
      <c r="PHY51" s="657"/>
      <c r="PHZ51" s="657"/>
      <c r="PIA51" s="657"/>
      <c r="PIB51" s="657"/>
      <c r="PIC51" s="657"/>
      <c r="PID51" s="657"/>
      <c r="PIE51" s="657"/>
      <c r="PIF51" s="657"/>
      <c r="PIG51" s="657"/>
      <c r="PIH51" s="657"/>
      <c r="PII51" s="657"/>
      <c r="PIJ51" s="657"/>
      <c r="PIK51" s="657"/>
      <c r="PIL51" s="657"/>
      <c r="PIM51" s="657"/>
      <c r="PIN51" s="657"/>
      <c r="PIO51" s="657"/>
      <c r="PIP51" s="657"/>
      <c r="PIQ51" s="657"/>
      <c r="PIR51" s="657"/>
      <c r="PIS51" s="657"/>
      <c r="PIT51" s="657"/>
      <c r="PIU51" s="657"/>
      <c r="PIV51" s="657"/>
      <c r="PIW51" s="657"/>
      <c r="PIX51" s="657"/>
      <c r="PIY51" s="657"/>
      <c r="PIZ51" s="657"/>
      <c r="PJA51" s="657"/>
      <c r="PJB51" s="657"/>
      <c r="PJC51" s="657"/>
      <c r="PJD51" s="657"/>
      <c r="PJE51" s="657"/>
      <c r="PJF51" s="657"/>
      <c r="PJG51" s="657"/>
      <c r="PJH51" s="657"/>
      <c r="PJI51" s="657"/>
      <c r="PJJ51" s="657"/>
      <c r="PJK51" s="657"/>
      <c r="PJL51" s="657"/>
      <c r="PJM51" s="657"/>
      <c r="PJN51" s="657"/>
      <c r="PJO51" s="657"/>
      <c r="PJP51" s="657"/>
      <c r="PJQ51" s="657"/>
      <c r="PJR51" s="657"/>
      <c r="PJS51" s="657"/>
      <c r="PJT51" s="657"/>
      <c r="PJU51" s="657"/>
      <c r="PJV51" s="657"/>
      <c r="PJW51" s="657"/>
      <c r="PJX51" s="657"/>
      <c r="PJY51" s="657"/>
      <c r="PJZ51" s="657"/>
      <c r="PKA51" s="657"/>
      <c r="PKB51" s="657"/>
      <c r="PKC51" s="657"/>
      <c r="PKD51" s="657"/>
      <c r="PKE51" s="657"/>
      <c r="PKF51" s="657"/>
      <c r="PKG51" s="657"/>
      <c r="PKH51" s="657"/>
      <c r="PKI51" s="657"/>
      <c r="PKJ51" s="657"/>
      <c r="PKK51" s="657"/>
      <c r="PKL51" s="657"/>
      <c r="PKM51" s="657"/>
      <c r="PKN51" s="657"/>
      <c r="PKO51" s="657"/>
      <c r="PKP51" s="657"/>
      <c r="PKQ51" s="657"/>
      <c r="PKR51" s="657"/>
      <c r="PKS51" s="657"/>
      <c r="PKT51" s="657"/>
      <c r="PKU51" s="657"/>
      <c r="PKV51" s="657"/>
      <c r="PKW51" s="657"/>
      <c r="PKX51" s="657"/>
      <c r="PKY51" s="657"/>
      <c r="PKZ51" s="657"/>
      <c r="PLA51" s="657"/>
      <c r="PLB51" s="657"/>
      <c r="PLC51" s="657"/>
      <c r="PLD51" s="657"/>
      <c r="PLE51" s="657"/>
      <c r="PLF51" s="657"/>
      <c r="PLG51" s="657"/>
      <c r="PLH51" s="657"/>
      <c r="PLI51" s="657"/>
      <c r="PLJ51" s="657"/>
      <c r="PLK51" s="657"/>
      <c r="PLL51" s="657"/>
      <c r="PLM51" s="657"/>
      <c r="PLN51" s="657"/>
      <c r="PLO51" s="657"/>
      <c r="PLP51" s="657"/>
      <c r="PLQ51" s="657"/>
      <c r="PLR51" s="657"/>
      <c r="PLS51" s="657"/>
      <c r="PLT51" s="657"/>
      <c r="PLU51" s="657"/>
      <c r="PLV51" s="657"/>
      <c r="PLW51" s="657"/>
      <c r="PLX51" s="657"/>
      <c r="PLY51" s="657"/>
      <c r="PLZ51" s="657"/>
      <c r="PMA51" s="657"/>
      <c r="PMB51" s="657"/>
      <c r="PMC51" s="657"/>
      <c r="PMD51" s="657"/>
      <c r="PME51" s="657"/>
      <c r="PMF51" s="657"/>
      <c r="PMG51" s="657"/>
      <c r="PMH51" s="657"/>
      <c r="PMI51" s="657"/>
      <c r="PMJ51" s="657"/>
      <c r="PMK51" s="657"/>
      <c r="PML51" s="657"/>
      <c r="PMM51" s="657"/>
      <c r="PMN51" s="657"/>
      <c r="PMO51" s="657"/>
      <c r="PMP51" s="657"/>
      <c r="PMQ51" s="657"/>
      <c r="PMR51" s="657"/>
      <c r="PMS51" s="657"/>
      <c r="PMT51" s="657"/>
      <c r="PMU51" s="657"/>
      <c r="PMV51" s="657"/>
      <c r="PMW51" s="657"/>
      <c r="PMX51" s="657"/>
      <c r="PMY51" s="657"/>
      <c r="PMZ51" s="657"/>
      <c r="PNA51" s="657"/>
      <c r="PNB51" s="657"/>
      <c r="PNC51" s="657"/>
      <c r="PND51" s="657"/>
      <c r="PNE51" s="657"/>
      <c r="PNF51" s="657"/>
      <c r="PNG51" s="657"/>
      <c r="PNH51" s="657"/>
      <c r="PNI51" s="657"/>
      <c r="PNJ51" s="657"/>
      <c r="PNK51" s="657"/>
      <c r="PNL51" s="657"/>
      <c r="PNM51" s="657"/>
      <c r="PNN51" s="657"/>
      <c r="PNO51" s="657"/>
      <c r="PNP51" s="657"/>
      <c r="PNQ51" s="657"/>
      <c r="PNR51" s="657"/>
      <c r="PNS51" s="657"/>
      <c r="PNT51" s="657"/>
      <c r="PNU51" s="657"/>
      <c r="PNV51" s="657"/>
      <c r="PNW51" s="657"/>
      <c r="PNX51" s="657"/>
      <c r="PNY51" s="657"/>
      <c r="PNZ51" s="657"/>
      <c r="POA51" s="657"/>
      <c r="POB51" s="657"/>
      <c r="POC51" s="657"/>
      <c r="POD51" s="657"/>
      <c r="POE51" s="657"/>
      <c r="POF51" s="657"/>
      <c r="POG51" s="657"/>
      <c r="POH51" s="657"/>
      <c r="POI51" s="657"/>
      <c r="POJ51" s="657"/>
      <c r="POK51" s="657"/>
      <c r="POL51" s="657"/>
      <c r="POM51" s="657"/>
      <c r="PON51" s="657"/>
      <c r="POO51" s="657"/>
      <c r="POP51" s="657"/>
      <c r="POQ51" s="657"/>
      <c r="POR51" s="657"/>
      <c r="POS51" s="657"/>
      <c r="POT51" s="657"/>
      <c r="POU51" s="657"/>
      <c r="POV51" s="657"/>
      <c r="POW51" s="657"/>
      <c r="POX51" s="657"/>
      <c r="POY51" s="657"/>
      <c r="POZ51" s="657"/>
      <c r="PPA51" s="657"/>
      <c r="PPB51" s="657"/>
      <c r="PPC51" s="657"/>
      <c r="PPD51" s="657"/>
      <c r="PPE51" s="657"/>
      <c r="PPF51" s="657"/>
      <c r="PPG51" s="657"/>
      <c r="PPH51" s="657"/>
      <c r="PPI51" s="657"/>
      <c r="PPJ51" s="657"/>
      <c r="PPK51" s="657"/>
      <c r="PPL51" s="657"/>
      <c r="PPM51" s="657"/>
      <c r="PPN51" s="657"/>
      <c r="PPO51" s="657"/>
      <c r="PPP51" s="657"/>
      <c r="PPQ51" s="657"/>
      <c r="PPR51" s="657"/>
      <c r="PPS51" s="657"/>
      <c r="PPT51" s="657"/>
      <c r="PPU51" s="657"/>
      <c r="PPV51" s="657"/>
      <c r="PPW51" s="657"/>
      <c r="PPX51" s="657"/>
      <c r="PPY51" s="657"/>
      <c r="PPZ51" s="657"/>
      <c r="PQA51" s="657"/>
      <c r="PQB51" s="657"/>
      <c r="PQC51" s="657"/>
      <c r="PQD51" s="657"/>
      <c r="PQE51" s="657"/>
      <c r="PQF51" s="657"/>
      <c r="PQG51" s="657"/>
      <c r="PQH51" s="657"/>
      <c r="PQI51" s="657"/>
      <c r="PQJ51" s="657"/>
      <c r="PQK51" s="657"/>
      <c r="PQL51" s="657"/>
      <c r="PQM51" s="657"/>
      <c r="PQN51" s="657"/>
      <c r="PQO51" s="657"/>
      <c r="PQP51" s="657"/>
      <c r="PQQ51" s="657"/>
      <c r="PQR51" s="657"/>
      <c r="PQS51" s="657"/>
      <c r="PQT51" s="657"/>
      <c r="PQU51" s="657"/>
      <c r="PQV51" s="657"/>
      <c r="PQW51" s="657"/>
      <c r="PQX51" s="657"/>
      <c r="PQY51" s="657"/>
      <c r="PQZ51" s="657"/>
      <c r="PRA51" s="657"/>
      <c r="PRB51" s="657"/>
      <c r="PRC51" s="657"/>
      <c r="PRD51" s="657"/>
      <c r="PRE51" s="657"/>
      <c r="PRF51" s="657"/>
      <c r="PRG51" s="657"/>
      <c r="PRH51" s="657"/>
      <c r="PRI51" s="657"/>
      <c r="PRJ51" s="657"/>
      <c r="PRK51" s="657"/>
      <c r="PRL51" s="657"/>
      <c r="PRM51" s="657"/>
      <c r="PRN51" s="657"/>
      <c r="PRO51" s="657"/>
      <c r="PRP51" s="657"/>
      <c r="PRQ51" s="657"/>
      <c r="PRR51" s="657"/>
      <c r="PRS51" s="657"/>
      <c r="PRT51" s="657"/>
      <c r="PRU51" s="657"/>
      <c r="PRV51" s="657"/>
      <c r="PRW51" s="657"/>
      <c r="PRX51" s="657"/>
      <c r="PRY51" s="657"/>
      <c r="PRZ51" s="657"/>
      <c r="PSA51" s="657"/>
      <c r="PSB51" s="657"/>
      <c r="PSC51" s="657"/>
      <c r="PSD51" s="657"/>
      <c r="PSE51" s="657"/>
      <c r="PSF51" s="657"/>
      <c r="PSG51" s="657"/>
      <c r="PSH51" s="657"/>
      <c r="PSI51" s="657"/>
      <c r="PSJ51" s="657"/>
      <c r="PSK51" s="657"/>
      <c r="PSL51" s="657"/>
      <c r="PSM51" s="657"/>
      <c r="PSN51" s="657"/>
      <c r="PSO51" s="657"/>
      <c r="PSP51" s="657"/>
      <c r="PSQ51" s="657"/>
      <c r="PSR51" s="657"/>
      <c r="PSS51" s="657"/>
      <c r="PST51" s="657"/>
      <c r="PSU51" s="657"/>
      <c r="PSV51" s="657"/>
      <c r="PSW51" s="657"/>
      <c r="PSX51" s="657"/>
      <c r="PSY51" s="657"/>
      <c r="PSZ51" s="657"/>
      <c r="PTA51" s="657"/>
      <c r="PTB51" s="657"/>
      <c r="PTC51" s="657"/>
      <c r="PTD51" s="657"/>
      <c r="PTE51" s="657"/>
      <c r="PTF51" s="657"/>
      <c r="PTG51" s="657"/>
      <c r="PTH51" s="657"/>
      <c r="PTI51" s="657"/>
      <c r="PTJ51" s="657"/>
      <c r="PTK51" s="657"/>
      <c r="PTL51" s="657"/>
      <c r="PTM51" s="657"/>
      <c r="PTN51" s="657"/>
      <c r="PTO51" s="657"/>
      <c r="PTP51" s="657"/>
      <c r="PTQ51" s="657"/>
      <c r="PTR51" s="657"/>
      <c r="PTS51" s="657"/>
      <c r="PTT51" s="657"/>
      <c r="PTU51" s="657"/>
      <c r="PTV51" s="657"/>
      <c r="PTW51" s="657"/>
      <c r="PTX51" s="657"/>
      <c r="PTY51" s="657"/>
      <c r="PTZ51" s="657"/>
      <c r="PUA51" s="657"/>
      <c r="PUB51" s="657"/>
      <c r="PUC51" s="657"/>
      <c r="PUD51" s="657"/>
      <c r="PUE51" s="657"/>
      <c r="PUF51" s="657"/>
      <c r="PUG51" s="657"/>
      <c r="PUH51" s="657"/>
      <c r="PUI51" s="657"/>
      <c r="PUJ51" s="657"/>
      <c r="PUK51" s="657"/>
      <c r="PUL51" s="657"/>
      <c r="PUM51" s="657"/>
      <c r="PUN51" s="657"/>
      <c r="PUO51" s="657"/>
      <c r="PUP51" s="657"/>
      <c r="PUQ51" s="657"/>
      <c r="PUR51" s="657"/>
      <c r="PUS51" s="657"/>
      <c r="PUT51" s="657"/>
      <c r="PUU51" s="657"/>
      <c r="PUV51" s="657"/>
      <c r="PUW51" s="657"/>
      <c r="PUX51" s="657"/>
      <c r="PUY51" s="657"/>
      <c r="PUZ51" s="657"/>
      <c r="PVA51" s="657"/>
      <c r="PVB51" s="657"/>
      <c r="PVC51" s="657"/>
      <c r="PVD51" s="657"/>
      <c r="PVE51" s="657"/>
      <c r="PVF51" s="657"/>
      <c r="PVG51" s="657"/>
      <c r="PVH51" s="657"/>
      <c r="PVI51" s="657"/>
      <c r="PVJ51" s="657"/>
      <c r="PVK51" s="657"/>
      <c r="PVL51" s="657"/>
      <c r="PVM51" s="657"/>
      <c r="PVN51" s="657"/>
      <c r="PVO51" s="657"/>
      <c r="PVP51" s="657"/>
      <c r="PVQ51" s="657"/>
      <c r="PVR51" s="657"/>
      <c r="PVS51" s="657"/>
      <c r="PVT51" s="657"/>
      <c r="PVU51" s="657"/>
      <c r="PVV51" s="657"/>
      <c r="PVW51" s="657"/>
      <c r="PVX51" s="657"/>
      <c r="PVY51" s="657"/>
      <c r="PVZ51" s="657"/>
      <c r="PWA51" s="657"/>
      <c r="PWB51" s="657"/>
      <c r="PWC51" s="657"/>
      <c r="PWD51" s="657"/>
      <c r="PWE51" s="657"/>
      <c r="PWF51" s="657"/>
      <c r="PWG51" s="657"/>
      <c r="PWH51" s="657"/>
      <c r="PWI51" s="657"/>
      <c r="PWJ51" s="657"/>
      <c r="PWK51" s="657"/>
      <c r="PWL51" s="657"/>
      <c r="PWM51" s="657"/>
      <c r="PWN51" s="657"/>
      <c r="PWO51" s="657"/>
      <c r="PWP51" s="657"/>
      <c r="PWQ51" s="657"/>
      <c r="PWR51" s="657"/>
      <c r="PWS51" s="657"/>
      <c r="PWT51" s="657"/>
      <c r="PWU51" s="657"/>
      <c r="PWV51" s="657"/>
      <c r="PWW51" s="657"/>
      <c r="PWX51" s="657"/>
      <c r="PWY51" s="657"/>
      <c r="PWZ51" s="657"/>
      <c r="PXA51" s="657"/>
      <c r="PXB51" s="657"/>
      <c r="PXC51" s="657"/>
      <c r="PXD51" s="657"/>
      <c r="PXE51" s="657"/>
      <c r="PXF51" s="657"/>
      <c r="PXG51" s="657"/>
      <c r="PXH51" s="657"/>
      <c r="PXI51" s="657"/>
      <c r="PXJ51" s="657"/>
      <c r="PXK51" s="657"/>
      <c r="PXL51" s="657"/>
      <c r="PXM51" s="657"/>
      <c r="PXN51" s="657"/>
      <c r="PXO51" s="657"/>
      <c r="PXP51" s="657"/>
      <c r="PXQ51" s="657"/>
      <c r="PXR51" s="657"/>
      <c r="PXS51" s="657"/>
      <c r="PXT51" s="657"/>
      <c r="PXU51" s="657"/>
      <c r="PXV51" s="657"/>
      <c r="PXW51" s="657"/>
      <c r="PXX51" s="657"/>
      <c r="PXY51" s="657"/>
      <c r="PXZ51" s="657"/>
      <c r="PYA51" s="657"/>
      <c r="PYB51" s="657"/>
      <c r="PYC51" s="657"/>
      <c r="PYD51" s="657"/>
      <c r="PYE51" s="657"/>
      <c r="PYF51" s="657"/>
      <c r="PYG51" s="657"/>
      <c r="PYH51" s="657"/>
      <c r="PYI51" s="657"/>
      <c r="PYJ51" s="657"/>
      <c r="PYK51" s="657"/>
      <c r="PYL51" s="657"/>
      <c r="PYM51" s="657"/>
      <c r="PYN51" s="657"/>
      <c r="PYO51" s="657"/>
      <c r="PYP51" s="657"/>
      <c r="PYQ51" s="657"/>
      <c r="PYR51" s="657"/>
      <c r="PYS51" s="657"/>
      <c r="PYT51" s="657"/>
      <c r="PYU51" s="657"/>
      <c r="PYV51" s="657"/>
      <c r="PYW51" s="657"/>
      <c r="PYX51" s="657"/>
      <c r="PYY51" s="657"/>
      <c r="PYZ51" s="657"/>
      <c r="PZA51" s="657"/>
      <c r="PZB51" s="657"/>
      <c r="PZC51" s="657"/>
      <c r="PZD51" s="657"/>
      <c r="PZE51" s="657"/>
      <c r="PZF51" s="657"/>
      <c r="PZG51" s="657"/>
      <c r="PZH51" s="657"/>
      <c r="PZI51" s="657"/>
      <c r="PZJ51" s="657"/>
      <c r="PZK51" s="657"/>
      <c r="PZL51" s="657"/>
      <c r="PZM51" s="657"/>
      <c r="PZN51" s="657"/>
      <c r="PZO51" s="657"/>
      <c r="PZP51" s="657"/>
      <c r="PZQ51" s="657"/>
      <c r="PZR51" s="657"/>
      <c r="PZS51" s="657"/>
      <c r="PZT51" s="657"/>
      <c r="PZU51" s="657"/>
      <c r="PZV51" s="657"/>
      <c r="PZW51" s="657"/>
      <c r="PZX51" s="657"/>
      <c r="PZY51" s="657"/>
      <c r="PZZ51" s="657"/>
      <c r="QAA51" s="657"/>
      <c r="QAB51" s="657"/>
      <c r="QAC51" s="657"/>
      <c r="QAD51" s="657"/>
      <c r="QAE51" s="657"/>
      <c r="QAF51" s="657"/>
      <c r="QAG51" s="657"/>
      <c r="QAH51" s="657"/>
      <c r="QAI51" s="657"/>
      <c r="QAJ51" s="657"/>
      <c r="QAK51" s="657"/>
      <c r="QAL51" s="657"/>
      <c r="QAM51" s="657"/>
      <c r="QAN51" s="657"/>
      <c r="QAO51" s="657"/>
      <c r="QAP51" s="657"/>
      <c r="QAQ51" s="657"/>
      <c r="QAR51" s="657"/>
      <c r="QAS51" s="657"/>
      <c r="QAT51" s="657"/>
      <c r="QAU51" s="657"/>
      <c r="QAV51" s="657"/>
      <c r="QAW51" s="657"/>
      <c r="QAX51" s="657"/>
      <c r="QAY51" s="657"/>
      <c r="QAZ51" s="657"/>
      <c r="QBA51" s="657"/>
      <c r="QBB51" s="657"/>
      <c r="QBC51" s="657"/>
      <c r="QBD51" s="657"/>
      <c r="QBE51" s="657"/>
      <c r="QBF51" s="657"/>
      <c r="QBG51" s="657"/>
      <c r="QBH51" s="657"/>
      <c r="QBI51" s="657"/>
      <c r="QBJ51" s="657"/>
      <c r="QBK51" s="657"/>
      <c r="QBL51" s="657"/>
      <c r="QBM51" s="657"/>
      <c r="QBN51" s="657"/>
      <c r="QBO51" s="657"/>
      <c r="QBP51" s="657"/>
      <c r="QBQ51" s="657"/>
      <c r="QBR51" s="657"/>
      <c r="QBS51" s="657"/>
      <c r="QBT51" s="657"/>
      <c r="QBU51" s="657"/>
      <c r="QBV51" s="657"/>
      <c r="QBW51" s="657"/>
      <c r="QBX51" s="657"/>
      <c r="QBY51" s="657"/>
      <c r="QBZ51" s="657"/>
      <c r="QCA51" s="657"/>
      <c r="QCB51" s="657"/>
      <c r="QCC51" s="657"/>
      <c r="QCD51" s="657"/>
      <c r="QCE51" s="657"/>
      <c r="QCF51" s="657"/>
      <c r="QCG51" s="657"/>
      <c r="QCH51" s="657"/>
      <c r="QCI51" s="657"/>
      <c r="QCJ51" s="657"/>
      <c r="QCK51" s="657"/>
      <c r="QCL51" s="657"/>
      <c r="QCM51" s="657"/>
      <c r="QCN51" s="657"/>
      <c r="QCO51" s="657"/>
      <c r="QCP51" s="657"/>
      <c r="QCQ51" s="657"/>
      <c r="QCR51" s="657"/>
      <c r="QCS51" s="657"/>
      <c r="QCT51" s="657"/>
      <c r="QCU51" s="657"/>
      <c r="QCV51" s="657"/>
      <c r="QCW51" s="657"/>
      <c r="QCX51" s="657"/>
      <c r="QCY51" s="657"/>
      <c r="QCZ51" s="657"/>
      <c r="QDA51" s="657"/>
      <c r="QDB51" s="657"/>
      <c r="QDC51" s="657"/>
      <c r="QDD51" s="657"/>
      <c r="QDE51" s="657"/>
      <c r="QDF51" s="657"/>
      <c r="QDG51" s="657"/>
      <c r="QDH51" s="657"/>
      <c r="QDI51" s="657"/>
      <c r="QDJ51" s="657"/>
      <c r="QDK51" s="657"/>
      <c r="QDL51" s="657"/>
      <c r="QDM51" s="657"/>
      <c r="QDN51" s="657"/>
      <c r="QDO51" s="657"/>
      <c r="QDP51" s="657"/>
      <c r="QDQ51" s="657"/>
      <c r="QDR51" s="657"/>
      <c r="QDS51" s="657"/>
      <c r="QDT51" s="657"/>
      <c r="QDU51" s="657"/>
      <c r="QDV51" s="657"/>
      <c r="QDW51" s="657"/>
      <c r="QDX51" s="657"/>
      <c r="QDY51" s="657"/>
      <c r="QDZ51" s="657"/>
      <c r="QEA51" s="657"/>
      <c r="QEB51" s="657"/>
      <c r="QEC51" s="657"/>
      <c r="QED51" s="657"/>
      <c r="QEE51" s="657"/>
      <c r="QEF51" s="657"/>
      <c r="QEG51" s="657"/>
      <c r="QEH51" s="657"/>
      <c r="QEI51" s="657"/>
      <c r="QEJ51" s="657"/>
      <c r="QEK51" s="657"/>
      <c r="QEL51" s="657"/>
      <c r="QEM51" s="657"/>
      <c r="QEN51" s="657"/>
      <c r="QEO51" s="657"/>
      <c r="QEP51" s="657"/>
      <c r="QEQ51" s="657"/>
      <c r="QER51" s="657"/>
      <c r="QES51" s="657"/>
      <c r="QET51" s="657"/>
      <c r="QEU51" s="657"/>
      <c r="QEV51" s="657"/>
      <c r="QEW51" s="657"/>
      <c r="QEX51" s="657"/>
      <c r="QEY51" s="657"/>
      <c r="QEZ51" s="657"/>
      <c r="QFA51" s="657"/>
      <c r="QFB51" s="657"/>
      <c r="QFC51" s="657"/>
      <c r="QFD51" s="657"/>
      <c r="QFE51" s="657"/>
      <c r="QFF51" s="657"/>
      <c r="QFG51" s="657"/>
      <c r="QFH51" s="657"/>
      <c r="QFI51" s="657"/>
      <c r="QFJ51" s="657"/>
      <c r="QFK51" s="657"/>
      <c r="QFL51" s="657"/>
      <c r="QFM51" s="657"/>
      <c r="QFN51" s="657"/>
      <c r="QFO51" s="657"/>
      <c r="QFP51" s="657"/>
      <c r="QFQ51" s="657"/>
      <c r="QFR51" s="657"/>
      <c r="QFS51" s="657"/>
      <c r="QFT51" s="657"/>
      <c r="QFU51" s="657"/>
      <c r="QFV51" s="657"/>
      <c r="QFW51" s="657"/>
      <c r="QFX51" s="657"/>
      <c r="QFY51" s="657"/>
      <c r="QFZ51" s="657"/>
      <c r="QGA51" s="657"/>
      <c r="QGB51" s="657"/>
      <c r="QGC51" s="657"/>
      <c r="QGD51" s="657"/>
      <c r="QGE51" s="657"/>
      <c r="QGF51" s="657"/>
      <c r="QGG51" s="657"/>
      <c r="QGH51" s="657"/>
      <c r="QGI51" s="657"/>
      <c r="QGJ51" s="657"/>
      <c r="QGK51" s="657"/>
      <c r="QGL51" s="657"/>
      <c r="QGM51" s="657"/>
      <c r="QGN51" s="657"/>
      <c r="QGO51" s="657"/>
      <c r="QGP51" s="657"/>
      <c r="QGQ51" s="657"/>
      <c r="QGR51" s="657"/>
      <c r="QGS51" s="657"/>
      <c r="QGT51" s="657"/>
      <c r="QGU51" s="657"/>
      <c r="QGV51" s="657"/>
      <c r="QGW51" s="657"/>
      <c r="QGX51" s="657"/>
      <c r="QGY51" s="657"/>
      <c r="QGZ51" s="657"/>
      <c r="QHA51" s="657"/>
      <c r="QHB51" s="657"/>
      <c r="QHC51" s="657"/>
      <c r="QHD51" s="657"/>
      <c r="QHE51" s="657"/>
      <c r="QHF51" s="657"/>
      <c r="QHG51" s="657"/>
      <c r="QHH51" s="657"/>
      <c r="QHI51" s="657"/>
      <c r="QHJ51" s="657"/>
      <c r="QHK51" s="657"/>
      <c r="QHL51" s="657"/>
      <c r="QHM51" s="657"/>
      <c r="QHN51" s="657"/>
      <c r="QHO51" s="657"/>
      <c r="QHP51" s="657"/>
      <c r="QHQ51" s="657"/>
      <c r="QHR51" s="657"/>
      <c r="QHS51" s="657"/>
      <c r="QHT51" s="657"/>
      <c r="QHU51" s="657"/>
      <c r="QHV51" s="657"/>
      <c r="QHW51" s="657"/>
      <c r="QHX51" s="657"/>
      <c r="QHY51" s="657"/>
      <c r="QHZ51" s="657"/>
      <c r="QIA51" s="657"/>
      <c r="QIB51" s="657"/>
      <c r="QIC51" s="657"/>
      <c r="QID51" s="657"/>
      <c r="QIE51" s="657"/>
      <c r="QIF51" s="657"/>
      <c r="QIG51" s="657"/>
      <c r="QIH51" s="657"/>
      <c r="QII51" s="657"/>
      <c r="QIJ51" s="657"/>
      <c r="QIK51" s="657"/>
      <c r="QIL51" s="657"/>
      <c r="QIM51" s="657"/>
      <c r="QIN51" s="657"/>
      <c r="QIO51" s="657"/>
      <c r="QIP51" s="657"/>
      <c r="QIQ51" s="657"/>
      <c r="QIR51" s="657"/>
      <c r="QIS51" s="657"/>
      <c r="QIT51" s="657"/>
      <c r="QIU51" s="657"/>
      <c r="QIV51" s="657"/>
      <c r="QIW51" s="657"/>
      <c r="QIX51" s="657"/>
      <c r="QIY51" s="657"/>
      <c r="QIZ51" s="657"/>
      <c r="QJA51" s="657"/>
      <c r="QJB51" s="657"/>
      <c r="QJC51" s="657"/>
      <c r="QJD51" s="657"/>
      <c r="QJE51" s="657"/>
      <c r="QJF51" s="657"/>
      <c r="QJG51" s="657"/>
      <c r="QJH51" s="657"/>
      <c r="QJI51" s="657"/>
      <c r="QJJ51" s="657"/>
      <c r="QJK51" s="657"/>
      <c r="QJL51" s="657"/>
      <c r="QJM51" s="657"/>
      <c r="QJN51" s="657"/>
      <c r="QJO51" s="657"/>
      <c r="QJP51" s="657"/>
      <c r="QJQ51" s="657"/>
      <c r="QJR51" s="657"/>
      <c r="QJS51" s="657"/>
      <c r="QJT51" s="657"/>
      <c r="QJU51" s="657"/>
      <c r="QJV51" s="657"/>
      <c r="QJW51" s="657"/>
      <c r="QJX51" s="657"/>
      <c r="QJY51" s="657"/>
      <c r="QJZ51" s="657"/>
      <c r="QKA51" s="657"/>
      <c r="QKB51" s="657"/>
      <c r="QKC51" s="657"/>
      <c r="QKD51" s="657"/>
      <c r="QKE51" s="657"/>
      <c r="QKF51" s="657"/>
      <c r="QKG51" s="657"/>
      <c r="QKH51" s="657"/>
      <c r="QKI51" s="657"/>
      <c r="QKJ51" s="657"/>
      <c r="QKK51" s="657"/>
      <c r="QKL51" s="657"/>
      <c r="QKM51" s="657"/>
      <c r="QKN51" s="657"/>
      <c r="QKO51" s="657"/>
      <c r="QKP51" s="657"/>
      <c r="QKQ51" s="657"/>
      <c r="QKR51" s="657"/>
      <c r="QKS51" s="657"/>
      <c r="QKT51" s="657"/>
      <c r="QKU51" s="657"/>
      <c r="QKV51" s="657"/>
      <c r="QKW51" s="657"/>
      <c r="QKX51" s="657"/>
      <c r="QKY51" s="657"/>
      <c r="QKZ51" s="657"/>
      <c r="QLA51" s="657"/>
      <c r="QLB51" s="657"/>
      <c r="QLC51" s="657"/>
      <c r="QLD51" s="657"/>
      <c r="QLE51" s="657"/>
      <c r="QLF51" s="657"/>
      <c r="QLG51" s="657"/>
      <c r="QLH51" s="657"/>
      <c r="QLI51" s="657"/>
      <c r="QLJ51" s="657"/>
      <c r="QLK51" s="657"/>
      <c r="QLL51" s="657"/>
      <c r="QLM51" s="657"/>
      <c r="QLN51" s="657"/>
      <c r="QLO51" s="657"/>
      <c r="QLP51" s="657"/>
      <c r="QLQ51" s="657"/>
      <c r="QLR51" s="657"/>
      <c r="QLS51" s="657"/>
      <c r="QLT51" s="657"/>
      <c r="QLU51" s="657"/>
      <c r="QLV51" s="657"/>
      <c r="QLW51" s="657"/>
      <c r="QLX51" s="657"/>
      <c r="QLY51" s="657"/>
      <c r="QLZ51" s="657"/>
      <c r="QMA51" s="657"/>
      <c r="QMB51" s="657"/>
      <c r="QMC51" s="657"/>
      <c r="QMD51" s="657"/>
      <c r="QME51" s="657"/>
      <c r="QMF51" s="657"/>
      <c r="QMG51" s="657"/>
      <c r="QMH51" s="657"/>
      <c r="QMI51" s="657"/>
      <c r="QMJ51" s="657"/>
      <c r="QMK51" s="657"/>
      <c r="QML51" s="657"/>
      <c r="QMM51" s="657"/>
      <c r="QMN51" s="657"/>
      <c r="QMO51" s="657"/>
      <c r="QMP51" s="657"/>
      <c r="QMQ51" s="657"/>
      <c r="QMR51" s="657"/>
      <c r="QMS51" s="657"/>
      <c r="QMT51" s="657"/>
      <c r="QMU51" s="657"/>
      <c r="QMV51" s="657"/>
      <c r="QMW51" s="657"/>
      <c r="QMX51" s="657"/>
      <c r="QMY51" s="657"/>
      <c r="QMZ51" s="657"/>
      <c r="QNA51" s="657"/>
      <c r="QNB51" s="657"/>
      <c r="QNC51" s="657"/>
      <c r="QND51" s="657"/>
      <c r="QNE51" s="657"/>
      <c r="QNF51" s="657"/>
      <c r="QNG51" s="657"/>
      <c r="QNH51" s="657"/>
      <c r="QNI51" s="657"/>
      <c r="QNJ51" s="657"/>
      <c r="QNK51" s="657"/>
      <c r="QNL51" s="657"/>
      <c r="QNM51" s="657"/>
      <c r="QNN51" s="657"/>
      <c r="QNO51" s="657"/>
      <c r="QNP51" s="657"/>
      <c r="QNQ51" s="657"/>
      <c r="QNR51" s="657"/>
      <c r="QNS51" s="657"/>
      <c r="QNT51" s="657"/>
      <c r="QNU51" s="657"/>
      <c r="QNV51" s="657"/>
      <c r="QNW51" s="657"/>
      <c r="QNX51" s="657"/>
      <c r="QNY51" s="657"/>
      <c r="QNZ51" s="657"/>
      <c r="QOA51" s="657"/>
      <c r="QOB51" s="657"/>
      <c r="QOC51" s="657"/>
      <c r="QOD51" s="657"/>
      <c r="QOE51" s="657"/>
      <c r="QOF51" s="657"/>
      <c r="QOG51" s="657"/>
      <c r="QOH51" s="657"/>
      <c r="QOI51" s="657"/>
      <c r="QOJ51" s="657"/>
      <c r="QOK51" s="657"/>
      <c r="QOL51" s="657"/>
      <c r="QOM51" s="657"/>
      <c r="QON51" s="657"/>
      <c r="QOO51" s="657"/>
      <c r="QOP51" s="657"/>
      <c r="QOQ51" s="657"/>
      <c r="QOR51" s="657"/>
      <c r="QOS51" s="657"/>
      <c r="QOT51" s="657"/>
      <c r="QOU51" s="657"/>
      <c r="QOV51" s="657"/>
      <c r="QOW51" s="657"/>
      <c r="QOX51" s="657"/>
      <c r="QOY51" s="657"/>
      <c r="QOZ51" s="657"/>
      <c r="QPA51" s="657"/>
      <c r="QPB51" s="657"/>
      <c r="QPC51" s="657"/>
      <c r="QPD51" s="657"/>
      <c r="QPE51" s="657"/>
      <c r="QPF51" s="657"/>
      <c r="QPG51" s="657"/>
      <c r="QPH51" s="657"/>
      <c r="QPI51" s="657"/>
      <c r="QPJ51" s="657"/>
      <c r="QPK51" s="657"/>
      <c r="QPL51" s="657"/>
      <c r="QPM51" s="657"/>
      <c r="QPN51" s="657"/>
      <c r="QPO51" s="657"/>
      <c r="QPP51" s="657"/>
      <c r="QPQ51" s="657"/>
      <c r="QPR51" s="657"/>
      <c r="QPS51" s="657"/>
      <c r="QPT51" s="657"/>
      <c r="QPU51" s="657"/>
      <c r="QPV51" s="657"/>
      <c r="QPW51" s="657"/>
      <c r="QPX51" s="657"/>
      <c r="QPY51" s="657"/>
      <c r="QPZ51" s="657"/>
      <c r="QQA51" s="657"/>
      <c r="QQB51" s="657"/>
      <c r="QQC51" s="657"/>
      <c r="QQD51" s="657"/>
      <c r="QQE51" s="657"/>
      <c r="QQF51" s="657"/>
      <c r="QQG51" s="657"/>
      <c r="QQH51" s="657"/>
      <c r="QQI51" s="657"/>
      <c r="QQJ51" s="657"/>
      <c r="QQK51" s="657"/>
      <c r="QQL51" s="657"/>
      <c r="QQM51" s="657"/>
      <c r="QQN51" s="657"/>
      <c r="QQO51" s="657"/>
      <c r="QQP51" s="657"/>
      <c r="QQQ51" s="657"/>
      <c r="QQR51" s="657"/>
      <c r="QQS51" s="657"/>
      <c r="QQT51" s="657"/>
      <c r="QQU51" s="657"/>
      <c r="QQV51" s="657"/>
      <c r="QQW51" s="657"/>
      <c r="QQX51" s="657"/>
      <c r="QQY51" s="657"/>
      <c r="QQZ51" s="657"/>
      <c r="QRA51" s="657"/>
      <c r="QRB51" s="657"/>
      <c r="QRC51" s="657"/>
      <c r="QRD51" s="657"/>
      <c r="QRE51" s="657"/>
      <c r="QRF51" s="657"/>
      <c r="QRG51" s="657"/>
      <c r="QRH51" s="657"/>
      <c r="QRI51" s="657"/>
      <c r="QRJ51" s="657"/>
      <c r="QRK51" s="657"/>
      <c r="QRL51" s="657"/>
      <c r="QRM51" s="657"/>
      <c r="QRN51" s="657"/>
      <c r="QRO51" s="657"/>
      <c r="QRP51" s="657"/>
      <c r="QRQ51" s="657"/>
      <c r="QRR51" s="657"/>
      <c r="QRS51" s="657"/>
      <c r="QRT51" s="657"/>
      <c r="QRU51" s="657"/>
      <c r="QRV51" s="657"/>
      <c r="QRW51" s="657"/>
      <c r="QRX51" s="657"/>
      <c r="QRY51" s="657"/>
      <c r="QRZ51" s="657"/>
      <c r="QSA51" s="657"/>
      <c r="QSB51" s="657"/>
      <c r="QSC51" s="657"/>
      <c r="QSD51" s="657"/>
      <c r="QSE51" s="657"/>
      <c r="QSF51" s="657"/>
      <c r="QSG51" s="657"/>
      <c r="QSH51" s="657"/>
      <c r="QSI51" s="657"/>
      <c r="QSJ51" s="657"/>
      <c r="QSK51" s="657"/>
      <c r="QSL51" s="657"/>
      <c r="QSM51" s="657"/>
      <c r="QSN51" s="657"/>
      <c r="QSO51" s="657"/>
      <c r="QSP51" s="657"/>
      <c r="QSQ51" s="657"/>
      <c r="QSR51" s="657"/>
      <c r="QSS51" s="657"/>
      <c r="QST51" s="657"/>
      <c r="QSU51" s="657"/>
      <c r="QSV51" s="657"/>
      <c r="QSW51" s="657"/>
      <c r="QSX51" s="657"/>
      <c r="QSY51" s="657"/>
      <c r="QSZ51" s="657"/>
      <c r="QTA51" s="657"/>
      <c r="QTB51" s="657"/>
      <c r="QTC51" s="657"/>
      <c r="QTD51" s="657"/>
      <c r="QTE51" s="657"/>
      <c r="QTF51" s="657"/>
      <c r="QTG51" s="657"/>
      <c r="QTH51" s="657"/>
      <c r="QTI51" s="657"/>
      <c r="QTJ51" s="657"/>
      <c r="QTK51" s="657"/>
      <c r="QTL51" s="657"/>
      <c r="QTM51" s="657"/>
      <c r="QTN51" s="657"/>
      <c r="QTO51" s="657"/>
      <c r="QTP51" s="657"/>
      <c r="QTQ51" s="657"/>
      <c r="QTR51" s="657"/>
      <c r="QTS51" s="657"/>
      <c r="QTT51" s="657"/>
      <c r="QTU51" s="657"/>
      <c r="QTV51" s="657"/>
      <c r="QTW51" s="657"/>
      <c r="QTX51" s="657"/>
      <c r="QTY51" s="657"/>
      <c r="QTZ51" s="657"/>
      <c r="QUA51" s="657"/>
      <c r="QUB51" s="657"/>
      <c r="QUC51" s="657"/>
      <c r="QUD51" s="657"/>
      <c r="QUE51" s="657"/>
      <c r="QUF51" s="657"/>
      <c r="QUG51" s="657"/>
      <c r="QUH51" s="657"/>
      <c r="QUI51" s="657"/>
      <c r="QUJ51" s="657"/>
      <c r="QUK51" s="657"/>
      <c r="QUL51" s="657"/>
      <c r="QUM51" s="657"/>
      <c r="QUN51" s="657"/>
      <c r="QUO51" s="657"/>
      <c r="QUP51" s="657"/>
      <c r="QUQ51" s="657"/>
      <c r="QUR51" s="657"/>
      <c r="QUS51" s="657"/>
      <c r="QUT51" s="657"/>
      <c r="QUU51" s="657"/>
      <c r="QUV51" s="657"/>
      <c r="QUW51" s="657"/>
      <c r="QUX51" s="657"/>
      <c r="QUY51" s="657"/>
      <c r="QUZ51" s="657"/>
      <c r="QVA51" s="657"/>
      <c r="QVB51" s="657"/>
      <c r="QVC51" s="657"/>
      <c r="QVD51" s="657"/>
      <c r="QVE51" s="657"/>
      <c r="QVF51" s="657"/>
      <c r="QVG51" s="657"/>
      <c r="QVH51" s="657"/>
      <c r="QVI51" s="657"/>
      <c r="QVJ51" s="657"/>
      <c r="QVK51" s="657"/>
      <c r="QVL51" s="657"/>
      <c r="QVM51" s="657"/>
      <c r="QVN51" s="657"/>
      <c r="QVO51" s="657"/>
      <c r="QVP51" s="657"/>
      <c r="QVQ51" s="657"/>
      <c r="QVR51" s="657"/>
      <c r="QVS51" s="657"/>
      <c r="QVT51" s="657"/>
      <c r="QVU51" s="657"/>
      <c r="QVV51" s="657"/>
      <c r="QVW51" s="657"/>
      <c r="QVX51" s="657"/>
      <c r="QVY51" s="657"/>
      <c r="QVZ51" s="657"/>
      <c r="QWA51" s="657"/>
      <c r="QWB51" s="657"/>
      <c r="QWC51" s="657"/>
      <c r="QWD51" s="657"/>
      <c r="QWE51" s="657"/>
      <c r="QWF51" s="657"/>
      <c r="QWG51" s="657"/>
      <c r="QWH51" s="657"/>
      <c r="QWI51" s="657"/>
      <c r="QWJ51" s="657"/>
      <c r="QWK51" s="657"/>
      <c r="QWL51" s="657"/>
      <c r="QWM51" s="657"/>
      <c r="QWN51" s="657"/>
      <c r="QWO51" s="657"/>
      <c r="QWP51" s="657"/>
      <c r="QWQ51" s="657"/>
      <c r="QWR51" s="657"/>
      <c r="QWS51" s="657"/>
      <c r="QWT51" s="657"/>
      <c r="QWU51" s="657"/>
      <c r="QWV51" s="657"/>
      <c r="QWW51" s="657"/>
      <c r="QWX51" s="657"/>
      <c r="QWY51" s="657"/>
      <c r="QWZ51" s="657"/>
      <c r="QXA51" s="657"/>
      <c r="QXB51" s="657"/>
      <c r="QXC51" s="657"/>
      <c r="QXD51" s="657"/>
      <c r="QXE51" s="657"/>
      <c r="QXF51" s="657"/>
      <c r="QXG51" s="657"/>
      <c r="QXH51" s="657"/>
      <c r="QXI51" s="657"/>
      <c r="QXJ51" s="657"/>
      <c r="QXK51" s="657"/>
      <c r="QXL51" s="657"/>
      <c r="QXM51" s="657"/>
      <c r="QXN51" s="657"/>
      <c r="QXO51" s="657"/>
      <c r="QXP51" s="657"/>
      <c r="QXQ51" s="657"/>
      <c r="QXR51" s="657"/>
      <c r="QXS51" s="657"/>
      <c r="QXT51" s="657"/>
      <c r="QXU51" s="657"/>
      <c r="QXV51" s="657"/>
      <c r="QXW51" s="657"/>
      <c r="QXX51" s="657"/>
      <c r="QXY51" s="657"/>
      <c r="QXZ51" s="657"/>
      <c r="QYA51" s="657"/>
      <c r="QYB51" s="657"/>
      <c r="QYC51" s="657"/>
      <c r="QYD51" s="657"/>
      <c r="QYE51" s="657"/>
      <c r="QYF51" s="657"/>
      <c r="QYG51" s="657"/>
      <c r="QYH51" s="657"/>
      <c r="QYI51" s="657"/>
      <c r="QYJ51" s="657"/>
      <c r="QYK51" s="657"/>
      <c r="QYL51" s="657"/>
      <c r="QYM51" s="657"/>
      <c r="QYN51" s="657"/>
      <c r="QYO51" s="657"/>
      <c r="QYP51" s="657"/>
      <c r="QYQ51" s="657"/>
      <c r="QYR51" s="657"/>
      <c r="QYS51" s="657"/>
      <c r="QYT51" s="657"/>
      <c r="QYU51" s="657"/>
      <c r="QYV51" s="657"/>
      <c r="QYW51" s="657"/>
      <c r="QYX51" s="657"/>
      <c r="QYY51" s="657"/>
      <c r="QYZ51" s="657"/>
      <c r="QZA51" s="657"/>
      <c r="QZB51" s="657"/>
      <c r="QZC51" s="657"/>
      <c r="QZD51" s="657"/>
      <c r="QZE51" s="657"/>
      <c r="QZF51" s="657"/>
      <c r="QZG51" s="657"/>
      <c r="QZH51" s="657"/>
      <c r="QZI51" s="657"/>
      <c r="QZJ51" s="657"/>
      <c r="QZK51" s="657"/>
      <c r="QZL51" s="657"/>
      <c r="QZM51" s="657"/>
      <c r="QZN51" s="657"/>
      <c r="QZO51" s="657"/>
      <c r="QZP51" s="657"/>
      <c r="QZQ51" s="657"/>
      <c r="QZR51" s="657"/>
      <c r="QZS51" s="657"/>
      <c r="QZT51" s="657"/>
      <c r="QZU51" s="657"/>
      <c r="QZV51" s="657"/>
      <c r="QZW51" s="657"/>
      <c r="QZX51" s="657"/>
      <c r="QZY51" s="657"/>
      <c r="QZZ51" s="657"/>
      <c r="RAA51" s="657"/>
      <c r="RAB51" s="657"/>
      <c r="RAC51" s="657"/>
      <c r="RAD51" s="657"/>
      <c r="RAE51" s="657"/>
      <c r="RAF51" s="657"/>
      <c r="RAG51" s="657"/>
      <c r="RAH51" s="657"/>
      <c r="RAI51" s="657"/>
      <c r="RAJ51" s="657"/>
      <c r="RAK51" s="657"/>
      <c r="RAL51" s="657"/>
      <c r="RAM51" s="657"/>
      <c r="RAN51" s="657"/>
      <c r="RAO51" s="657"/>
      <c r="RAP51" s="657"/>
      <c r="RAQ51" s="657"/>
      <c r="RAR51" s="657"/>
      <c r="RAS51" s="657"/>
      <c r="RAT51" s="657"/>
      <c r="RAU51" s="657"/>
      <c r="RAV51" s="657"/>
      <c r="RAW51" s="657"/>
      <c r="RAX51" s="657"/>
      <c r="RAY51" s="657"/>
      <c r="RAZ51" s="657"/>
      <c r="RBA51" s="657"/>
      <c r="RBB51" s="657"/>
      <c r="RBC51" s="657"/>
      <c r="RBD51" s="657"/>
      <c r="RBE51" s="657"/>
      <c r="RBF51" s="657"/>
      <c r="RBG51" s="657"/>
      <c r="RBH51" s="657"/>
      <c r="RBI51" s="657"/>
      <c r="RBJ51" s="657"/>
      <c r="RBK51" s="657"/>
      <c r="RBL51" s="657"/>
      <c r="RBM51" s="657"/>
      <c r="RBN51" s="657"/>
      <c r="RBO51" s="657"/>
      <c r="RBP51" s="657"/>
      <c r="RBQ51" s="657"/>
      <c r="RBR51" s="657"/>
      <c r="RBS51" s="657"/>
      <c r="RBT51" s="657"/>
      <c r="RBU51" s="657"/>
      <c r="RBV51" s="657"/>
      <c r="RBW51" s="657"/>
      <c r="RBX51" s="657"/>
      <c r="RBY51" s="657"/>
      <c r="RBZ51" s="657"/>
      <c r="RCA51" s="657"/>
      <c r="RCB51" s="657"/>
      <c r="RCC51" s="657"/>
      <c r="RCD51" s="657"/>
      <c r="RCE51" s="657"/>
      <c r="RCF51" s="657"/>
      <c r="RCG51" s="657"/>
      <c r="RCH51" s="657"/>
      <c r="RCI51" s="657"/>
      <c r="RCJ51" s="657"/>
      <c r="RCK51" s="657"/>
      <c r="RCL51" s="657"/>
      <c r="RCM51" s="657"/>
      <c r="RCN51" s="657"/>
      <c r="RCO51" s="657"/>
      <c r="RCP51" s="657"/>
      <c r="RCQ51" s="657"/>
      <c r="RCR51" s="657"/>
      <c r="RCS51" s="657"/>
      <c r="RCT51" s="657"/>
      <c r="RCU51" s="657"/>
      <c r="RCV51" s="657"/>
      <c r="RCW51" s="657"/>
      <c r="RCX51" s="657"/>
      <c r="RCY51" s="657"/>
      <c r="RCZ51" s="657"/>
      <c r="RDA51" s="657"/>
      <c r="RDB51" s="657"/>
      <c r="RDC51" s="657"/>
      <c r="RDD51" s="657"/>
      <c r="RDE51" s="657"/>
      <c r="RDF51" s="657"/>
      <c r="RDG51" s="657"/>
      <c r="RDH51" s="657"/>
      <c r="RDI51" s="657"/>
      <c r="RDJ51" s="657"/>
      <c r="RDK51" s="657"/>
      <c r="RDL51" s="657"/>
      <c r="RDM51" s="657"/>
      <c r="RDN51" s="657"/>
      <c r="RDO51" s="657"/>
      <c r="RDP51" s="657"/>
      <c r="RDQ51" s="657"/>
      <c r="RDR51" s="657"/>
      <c r="RDS51" s="657"/>
      <c r="RDT51" s="657"/>
      <c r="RDU51" s="657"/>
      <c r="RDV51" s="657"/>
      <c r="RDW51" s="657"/>
      <c r="RDX51" s="657"/>
      <c r="RDY51" s="657"/>
      <c r="RDZ51" s="657"/>
      <c r="REA51" s="657"/>
      <c r="REB51" s="657"/>
      <c r="REC51" s="657"/>
      <c r="RED51" s="657"/>
      <c r="REE51" s="657"/>
      <c r="REF51" s="657"/>
      <c r="REG51" s="657"/>
      <c r="REH51" s="657"/>
      <c r="REI51" s="657"/>
      <c r="REJ51" s="657"/>
      <c r="REK51" s="657"/>
      <c r="REL51" s="657"/>
      <c r="REM51" s="657"/>
      <c r="REN51" s="657"/>
      <c r="REO51" s="657"/>
      <c r="REP51" s="657"/>
      <c r="REQ51" s="657"/>
      <c r="RER51" s="657"/>
      <c r="RES51" s="657"/>
      <c r="RET51" s="657"/>
      <c r="REU51" s="657"/>
      <c r="REV51" s="657"/>
      <c r="REW51" s="657"/>
      <c r="REX51" s="657"/>
      <c r="REY51" s="657"/>
      <c r="REZ51" s="657"/>
      <c r="RFA51" s="657"/>
      <c r="RFB51" s="657"/>
      <c r="RFC51" s="657"/>
      <c r="RFD51" s="657"/>
      <c r="RFE51" s="657"/>
      <c r="RFF51" s="657"/>
      <c r="RFG51" s="657"/>
      <c r="RFH51" s="657"/>
      <c r="RFI51" s="657"/>
      <c r="RFJ51" s="657"/>
      <c r="RFK51" s="657"/>
      <c r="RFL51" s="657"/>
      <c r="RFM51" s="657"/>
      <c r="RFN51" s="657"/>
      <c r="RFO51" s="657"/>
      <c r="RFP51" s="657"/>
      <c r="RFQ51" s="657"/>
      <c r="RFR51" s="657"/>
      <c r="RFS51" s="657"/>
      <c r="RFT51" s="657"/>
      <c r="RFU51" s="657"/>
      <c r="RFV51" s="657"/>
      <c r="RFW51" s="657"/>
      <c r="RFX51" s="657"/>
      <c r="RFY51" s="657"/>
      <c r="RFZ51" s="657"/>
      <c r="RGA51" s="657"/>
      <c r="RGB51" s="657"/>
      <c r="RGC51" s="657"/>
      <c r="RGD51" s="657"/>
      <c r="RGE51" s="657"/>
      <c r="RGF51" s="657"/>
      <c r="RGG51" s="657"/>
      <c r="RGH51" s="657"/>
      <c r="RGI51" s="657"/>
      <c r="RGJ51" s="657"/>
      <c r="RGK51" s="657"/>
      <c r="RGL51" s="657"/>
      <c r="RGM51" s="657"/>
      <c r="RGN51" s="657"/>
      <c r="RGO51" s="657"/>
      <c r="RGP51" s="657"/>
      <c r="RGQ51" s="657"/>
      <c r="RGR51" s="657"/>
      <c r="RGS51" s="657"/>
      <c r="RGT51" s="657"/>
      <c r="RGU51" s="657"/>
      <c r="RGV51" s="657"/>
      <c r="RGW51" s="657"/>
      <c r="RGX51" s="657"/>
      <c r="RGY51" s="657"/>
      <c r="RGZ51" s="657"/>
      <c r="RHA51" s="657"/>
      <c r="RHB51" s="657"/>
      <c r="RHC51" s="657"/>
      <c r="RHD51" s="657"/>
      <c r="RHE51" s="657"/>
      <c r="RHF51" s="657"/>
      <c r="RHG51" s="657"/>
      <c r="RHH51" s="657"/>
      <c r="RHI51" s="657"/>
      <c r="RHJ51" s="657"/>
      <c r="RHK51" s="657"/>
      <c r="RHL51" s="657"/>
      <c r="RHM51" s="657"/>
      <c r="RHN51" s="657"/>
      <c r="RHO51" s="657"/>
      <c r="RHP51" s="657"/>
      <c r="RHQ51" s="657"/>
      <c r="RHR51" s="657"/>
      <c r="RHS51" s="657"/>
      <c r="RHT51" s="657"/>
      <c r="RHU51" s="657"/>
      <c r="RHV51" s="657"/>
      <c r="RHW51" s="657"/>
      <c r="RHX51" s="657"/>
      <c r="RHY51" s="657"/>
      <c r="RHZ51" s="657"/>
      <c r="RIA51" s="657"/>
      <c r="RIB51" s="657"/>
      <c r="RIC51" s="657"/>
      <c r="RID51" s="657"/>
      <c r="RIE51" s="657"/>
      <c r="RIF51" s="657"/>
      <c r="RIG51" s="657"/>
      <c r="RIH51" s="657"/>
      <c r="RII51" s="657"/>
      <c r="RIJ51" s="657"/>
      <c r="RIK51" s="657"/>
      <c r="RIL51" s="657"/>
      <c r="RIM51" s="657"/>
      <c r="RIN51" s="657"/>
      <c r="RIO51" s="657"/>
      <c r="RIP51" s="657"/>
      <c r="RIQ51" s="657"/>
      <c r="RIR51" s="657"/>
      <c r="RIS51" s="657"/>
      <c r="RIT51" s="657"/>
      <c r="RIU51" s="657"/>
      <c r="RIV51" s="657"/>
      <c r="RIW51" s="657"/>
      <c r="RIX51" s="657"/>
      <c r="RIY51" s="657"/>
      <c r="RIZ51" s="657"/>
      <c r="RJA51" s="657"/>
      <c r="RJB51" s="657"/>
      <c r="RJC51" s="657"/>
      <c r="RJD51" s="657"/>
      <c r="RJE51" s="657"/>
      <c r="RJF51" s="657"/>
      <c r="RJG51" s="657"/>
      <c r="RJH51" s="657"/>
      <c r="RJI51" s="657"/>
      <c r="RJJ51" s="657"/>
      <c r="RJK51" s="657"/>
      <c r="RJL51" s="657"/>
      <c r="RJM51" s="657"/>
      <c r="RJN51" s="657"/>
      <c r="RJO51" s="657"/>
      <c r="RJP51" s="657"/>
      <c r="RJQ51" s="657"/>
      <c r="RJR51" s="657"/>
      <c r="RJS51" s="657"/>
      <c r="RJT51" s="657"/>
      <c r="RJU51" s="657"/>
      <c r="RJV51" s="657"/>
      <c r="RJW51" s="657"/>
      <c r="RJX51" s="657"/>
      <c r="RJY51" s="657"/>
      <c r="RJZ51" s="657"/>
      <c r="RKA51" s="657"/>
      <c r="RKB51" s="657"/>
      <c r="RKC51" s="657"/>
      <c r="RKD51" s="657"/>
      <c r="RKE51" s="657"/>
      <c r="RKF51" s="657"/>
      <c r="RKG51" s="657"/>
      <c r="RKH51" s="657"/>
      <c r="RKI51" s="657"/>
      <c r="RKJ51" s="657"/>
      <c r="RKK51" s="657"/>
      <c r="RKL51" s="657"/>
      <c r="RKM51" s="657"/>
      <c r="RKN51" s="657"/>
      <c r="RKO51" s="657"/>
      <c r="RKP51" s="657"/>
      <c r="RKQ51" s="657"/>
      <c r="RKR51" s="657"/>
      <c r="RKS51" s="657"/>
      <c r="RKT51" s="657"/>
      <c r="RKU51" s="657"/>
      <c r="RKV51" s="657"/>
      <c r="RKW51" s="657"/>
      <c r="RKX51" s="657"/>
      <c r="RKY51" s="657"/>
      <c r="RKZ51" s="657"/>
      <c r="RLA51" s="657"/>
      <c r="RLB51" s="657"/>
      <c r="RLC51" s="657"/>
      <c r="RLD51" s="657"/>
      <c r="RLE51" s="657"/>
      <c r="RLF51" s="657"/>
      <c r="RLG51" s="657"/>
      <c r="RLH51" s="657"/>
      <c r="RLI51" s="657"/>
      <c r="RLJ51" s="657"/>
      <c r="RLK51" s="657"/>
      <c r="RLL51" s="657"/>
      <c r="RLM51" s="657"/>
      <c r="RLN51" s="657"/>
      <c r="RLO51" s="657"/>
      <c r="RLP51" s="657"/>
      <c r="RLQ51" s="657"/>
      <c r="RLR51" s="657"/>
      <c r="RLS51" s="657"/>
      <c r="RLT51" s="657"/>
      <c r="RLU51" s="657"/>
      <c r="RLV51" s="657"/>
      <c r="RLW51" s="657"/>
      <c r="RLX51" s="657"/>
      <c r="RLY51" s="657"/>
      <c r="RLZ51" s="657"/>
      <c r="RMA51" s="657"/>
      <c r="RMB51" s="657"/>
      <c r="RMC51" s="657"/>
      <c r="RMD51" s="657"/>
      <c r="RME51" s="657"/>
      <c r="RMF51" s="657"/>
      <c r="RMG51" s="657"/>
      <c r="RMH51" s="657"/>
      <c r="RMI51" s="657"/>
      <c r="RMJ51" s="657"/>
      <c r="RMK51" s="657"/>
      <c r="RML51" s="657"/>
      <c r="RMM51" s="657"/>
      <c r="RMN51" s="657"/>
      <c r="RMO51" s="657"/>
      <c r="RMP51" s="657"/>
      <c r="RMQ51" s="657"/>
      <c r="RMR51" s="657"/>
      <c r="RMS51" s="657"/>
      <c r="RMT51" s="657"/>
      <c r="RMU51" s="657"/>
      <c r="RMV51" s="657"/>
      <c r="RMW51" s="657"/>
      <c r="RMX51" s="657"/>
      <c r="RMY51" s="657"/>
      <c r="RMZ51" s="657"/>
      <c r="RNA51" s="657"/>
      <c r="RNB51" s="657"/>
      <c r="RNC51" s="657"/>
      <c r="RND51" s="657"/>
      <c r="RNE51" s="657"/>
      <c r="RNF51" s="657"/>
      <c r="RNG51" s="657"/>
      <c r="RNH51" s="657"/>
      <c r="RNI51" s="657"/>
      <c r="RNJ51" s="657"/>
      <c r="RNK51" s="657"/>
      <c r="RNL51" s="657"/>
      <c r="RNM51" s="657"/>
      <c r="RNN51" s="657"/>
      <c r="RNO51" s="657"/>
      <c r="RNP51" s="657"/>
      <c r="RNQ51" s="657"/>
      <c r="RNR51" s="657"/>
      <c r="RNS51" s="657"/>
      <c r="RNT51" s="657"/>
      <c r="RNU51" s="657"/>
      <c r="RNV51" s="657"/>
      <c r="RNW51" s="657"/>
      <c r="RNX51" s="657"/>
      <c r="RNY51" s="657"/>
      <c r="RNZ51" s="657"/>
      <c r="ROA51" s="657"/>
      <c r="ROB51" s="657"/>
      <c r="ROC51" s="657"/>
      <c r="ROD51" s="657"/>
      <c r="ROE51" s="657"/>
      <c r="ROF51" s="657"/>
      <c r="ROG51" s="657"/>
      <c r="ROH51" s="657"/>
      <c r="ROI51" s="657"/>
      <c r="ROJ51" s="657"/>
      <c r="ROK51" s="657"/>
      <c r="ROL51" s="657"/>
      <c r="ROM51" s="657"/>
      <c r="RON51" s="657"/>
      <c r="ROO51" s="657"/>
      <c r="ROP51" s="657"/>
      <c r="ROQ51" s="657"/>
      <c r="ROR51" s="657"/>
      <c r="ROS51" s="657"/>
      <c r="ROT51" s="657"/>
      <c r="ROU51" s="657"/>
      <c r="ROV51" s="657"/>
      <c r="ROW51" s="657"/>
      <c r="ROX51" s="657"/>
      <c r="ROY51" s="657"/>
      <c r="ROZ51" s="657"/>
      <c r="RPA51" s="657"/>
      <c r="RPB51" s="657"/>
      <c r="RPC51" s="657"/>
      <c r="RPD51" s="657"/>
      <c r="RPE51" s="657"/>
      <c r="RPF51" s="657"/>
      <c r="RPG51" s="657"/>
      <c r="RPH51" s="657"/>
      <c r="RPI51" s="657"/>
      <c r="RPJ51" s="657"/>
      <c r="RPK51" s="657"/>
      <c r="RPL51" s="657"/>
      <c r="RPM51" s="657"/>
      <c r="RPN51" s="657"/>
      <c r="RPO51" s="657"/>
      <c r="RPP51" s="657"/>
      <c r="RPQ51" s="657"/>
      <c r="RPR51" s="657"/>
      <c r="RPS51" s="657"/>
      <c r="RPT51" s="657"/>
      <c r="RPU51" s="657"/>
      <c r="RPV51" s="657"/>
      <c r="RPW51" s="657"/>
      <c r="RPX51" s="657"/>
      <c r="RPY51" s="657"/>
      <c r="RPZ51" s="657"/>
      <c r="RQA51" s="657"/>
      <c r="RQB51" s="657"/>
      <c r="RQC51" s="657"/>
      <c r="RQD51" s="657"/>
      <c r="RQE51" s="657"/>
      <c r="RQF51" s="657"/>
      <c r="RQG51" s="657"/>
      <c r="RQH51" s="657"/>
      <c r="RQI51" s="657"/>
      <c r="RQJ51" s="657"/>
      <c r="RQK51" s="657"/>
      <c r="RQL51" s="657"/>
      <c r="RQM51" s="657"/>
      <c r="RQN51" s="657"/>
      <c r="RQO51" s="657"/>
      <c r="RQP51" s="657"/>
      <c r="RQQ51" s="657"/>
      <c r="RQR51" s="657"/>
      <c r="RQS51" s="657"/>
      <c r="RQT51" s="657"/>
      <c r="RQU51" s="657"/>
      <c r="RQV51" s="657"/>
      <c r="RQW51" s="657"/>
      <c r="RQX51" s="657"/>
      <c r="RQY51" s="657"/>
      <c r="RQZ51" s="657"/>
      <c r="RRA51" s="657"/>
      <c r="RRB51" s="657"/>
      <c r="RRC51" s="657"/>
      <c r="RRD51" s="657"/>
      <c r="RRE51" s="657"/>
      <c r="RRF51" s="657"/>
      <c r="RRG51" s="657"/>
      <c r="RRH51" s="657"/>
      <c r="RRI51" s="657"/>
      <c r="RRJ51" s="657"/>
      <c r="RRK51" s="657"/>
      <c r="RRL51" s="657"/>
      <c r="RRM51" s="657"/>
      <c r="RRN51" s="657"/>
      <c r="RRO51" s="657"/>
      <c r="RRP51" s="657"/>
      <c r="RRQ51" s="657"/>
      <c r="RRR51" s="657"/>
      <c r="RRS51" s="657"/>
      <c r="RRT51" s="657"/>
      <c r="RRU51" s="657"/>
      <c r="RRV51" s="657"/>
      <c r="RRW51" s="657"/>
      <c r="RRX51" s="657"/>
      <c r="RRY51" s="657"/>
      <c r="RRZ51" s="657"/>
      <c r="RSA51" s="657"/>
      <c r="RSB51" s="657"/>
      <c r="RSC51" s="657"/>
      <c r="RSD51" s="657"/>
      <c r="RSE51" s="657"/>
      <c r="RSF51" s="657"/>
      <c r="RSG51" s="657"/>
      <c r="RSH51" s="657"/>
      <c r="RSI51" s="657"/>
      <c r="RSJ51" s="657"/>
      <c r="RSK51" s="657"/>
      <c r="RSL51" s="657"/>
      <c r="RSM51" s="657"/>
      <c r="RSN51" s="657"/>
      <c r="RSO51" s="657"/>
      <c r="RSP51" s="657"/>
      <c r="RSQ51" s="657"/>
      <c r="RSR51" s="657"/>
      <c r="RSS51" s="657"/>
      <c r="RST51" s="657"/>
      <c r="RSU51" s="657"/>
      <c r="RSV51" s="657"/>
      <c r="RSW51" s="657"/>
      <c r="RSX51" s="657"/>
      <c r="RSY51" s="657"/>
      <c r="RSZ51" s="657"/>
      <c r="RTA51" s="657"/>
      <c r="RTB51" s="657"/>
      <c r="RTC51" s="657"/>
      <c r="RTD51" s="657"/>
      <c r="RTE51" s="657"/>
      <c r="RTF51" s="657"/>
      <c r="RTG51" s="657"/>
      <c r="RTH51" s="657"/>
      <c r="RTI51" s="657"/>
      <c r="RTJ51" s="657"/>
      <c r="RTK51" s="657"/>
      <c r="RTL51" s="657"/>
      <c r="RTM51" s="657"/>
      <c r="RTN51" s="657"/>
      <c r="RTO51" s="657"/>
      <c r="RTP51" s="657"/>
      <c r="RTQ51" s="657"/>
      <c r="RTR51" s="657"/>
      <c r="RTS51" s="657"/>
      <c r="RTT51" s="657"/>
      <c r="RTU51" s="657"/>
      <c r="RTV51" s="657"/>
      <c r="RTW51" s="657"/>
      <c r="RTX51" s="657"/>
      <c r="RTY51" s="657"/>
      <c r="RTZ51" s="657"/>
      <c r="RUA51" s="657"/>
      <c r="RUB51" s="657"/>
      <c r="RUC51" s="657"/>
      <c r="RUD51" s="657"/>
      <c r="RUE51" s="657"/>
      <c r="RUF51" s="657"/>
      <c r="RUG51" s="657"/>
      <c r="RUH51" s="657"/>
      <c r="RUI51" s="657"/>
      <c r="RUJ51" s="657"/>
      <c r="RUK51" s="657"/>
      <c r="RUL51" s="657"/>
      <c r="RUM51" s="657"/>
      <c r="RUN51" s="657"/>
      <c r="RUO51" s="657"/>
      <c r="RUP51" s="657"/>
      <c r="RUQ51" s="657"/>
      <c r="RUR51" s="657"/>
      <c r="RUS51" s="657"/>
      <c r="RUT51" s="657"/>
      <c r="RUU51" s="657"/>
      <c r="RUV51" s="657"/>
      <c r="RUW51" s="657"/>
      <c r="RUX51" s="657"/>
      <c r="RUY51" s="657"/>
      <c r="RUZ51" s="657"/>
      <c r="RVA51" s="657"/>
      <c r="RVB51" s="657"/>
      <c r="RVC51" s="657"/>
      <c r="RVD51" s="657"/>
      <c r="RVE51" s="657"/>
      <c r="RVF51" s="657"/>
      <c r="RVG51" s="657"/>
      <c r="RVH51" s="657"/>
      <c r="RVI51" s="657"/>
      <c r="RVJ51" s="657"/>
      <c r="RVK51" s="657"/>
      <c r="RVL51" s="657"/>
      <c r="RVM51" s="657"/>
      <c r="RVN51" s="657"/>
      <c r="RVO51" s="657"/>
      <c r="RVP51" s="657"/>
      <c r="RVQ51" s="657"/>
      <c r="RVR51" s="657"/>
      <c r="RVS51" s="657"/>
      <c r="RVT51" s="657"/>
      <c r="RVU51" s="657"/>
      <c r="RVV51" s="657"/>
      <c r="RVW51" s="657"/>
      <c r="RVX51" s="657"/>
      <c r="RVY51" s="657"/>
      <c r="RVZ51" s="657"/>
      <c r="RWA51" s="657"/>
      <c r="RWB51" s="657"/>
      <c r="RWC51" s="657"/>
      <c r="RWD51" s="657"/>
      <c r="RWE51" s="657"/>
      <c r="RWF51" s="657"/>
      <c r="RWG51" s="657"/>
      <c r="RWH51" s="657"/>
      <c r="RWI51" s="657"/>
      <c r="RWJ51" s="657"/>
      <c r="RWK51" s="657"/>
      <c r="RWL51" s="657"/>
      <c r="RWM51" s="657"/>
      <c r="RWN51" s="657"/>
      <c r="RWO51" s="657"/>
      <c r="RWP51" s="657"/>
      <c r="RWQ51" s="657"/>
      <c r="RWR51" s="657"/>
      <c r="RWS51" s="657"/>
      <c r="RWT51" s="657"/>
      <c r="RWU51" s="657"/>
      <c r="RWV51" s="657"/>
      <c r="RWW51" s="657"/>
      <c r="RWX51" s="657"/>
      <c r="RWY51" s="657"/>
      <c r="RWZ51" s="657"/>
      <c r="RXA51" s="657"/>
      <c r="RXB51" s="657"/>
      <c r="RXC51" s="657"/>
      <c r="RXD51" s="657"/>
      <c r="RXE51" s="657"/>
      <c r="RXF51" s="657"/>
      <c r="RXG51" s="657"/>
      <c r="RXH51" s="657"/>
      <c r="RXI51" s="657"/>
      <c r="RXJ51" s="657"/>
      <c r="RXK51" s="657"/>
      <c r="RXL51" s="657"/>
      <c r="RXM51" s="657"/>
      <c r="RXN51" s="657"/>
      <c r="RXO51" s="657"/>
      <c r="RXP51" s="657"/>
      <c r="RXQ51" s="657"/>
      <c r="RXR51" s="657"/>
      <c r="RXS51" s="657"/>
      <c r="RXT51" s="657"/>
      <c r="RXU51" s="657"/>
      <c r="RXV51" s="657"/>
      <c r="RXW51" s="657"/>
      <c r="RXX51" s="657"/>
      <c r="RXY51" s="657"/>
      <c r="RXZ51" s="657"/>
      <c r="RYA51" s="657"/>
      <c r="RYB51" s="657"/>
      <c r="RYC51" s="657"/>
      <c r="RYD51" s="657"/>
      <c r="RYE51" s="657"/>
      <c r="RYF51" s="657"/>
      <c r="RYG51" s="657"/>
      <c r="RYH51" s="657"/>
      <c r="RYI51" s="657"/>
      <c r="RYJ51" s="657"/>
      <c r="RYK51" s="657"/>
      <c r="RYL51" s="657"/>
      <c r="RYM51" s="657"/>
      <c r="RYN51" s="657"/>
      <c r="RYO51" s="657"/>
      <c r="RYP51" s="657"/>
      <c r="RYQ51" s="657"/>
      <c r="RYR51" s="657"/>
      <c r="RYS51" s="657"/>
      <c r="RYT51" s="657"/>
      <c r="RYU51" s="657"/>
      <c r="RYV51" s="657"/>
      <c r="RYW51" s="657"/>
      <c r="RYX51" s="657"/>
      <c r="RYY51" s="657"/>
      <c r="RYZ51" s="657"/>
      <c r="RZA51" s="657"/>
      <c r="RZB51" s="657"/>
      <c r="RZC51" s="657"/>
      <c r="RZD51" s="657"/>
      <c r="RZE51" s="657"/>
      <c r="RZF51" s="657"/>
      <c r="RZG51" s="657"/>
      <c r="RZH51" s="657"/>
      <c r="RZI51" s="657"/>
      <c r="RZJ51" s="657"/>
      <c r="RZK51" s="657"/>
      <c r="RZL51" s="657"/>
      <c r="RZM51" s="657"/>
      <c r="RZN51" s="657"/>
      <c r="RZO51" s="657"/>
      <c r="RZP51" s="657"/>
      <c r="RZQ51" s="657"/>
      <c r="RZR51" s="657"/>
      <c r="RZS51" s="657"/>
      <c r="RZT51" s="657"/>
      <c r="RZU51" s="657"/>
      <c r="RZV51" s="657"/>
      <c r="RZW51" s="657"/>
      <c r="RZX51" s="657"/>
      <c r="RZY51" s="657"/>
      <c r="RZZ51" s="657"/>
      <c r="SAA51" s="657"/>
      <c r="SAB51" s="657"/>
      <c r="SAC51" s="657"/>
      <c r="SAD51" s="657"/>
      <c r="SAE51" s="657"/>
      <c r="SAF51" s="657"/>
      <c r="SAG51" s="657"/>
      <c r="SAH51" s="657"/>
      <c r="SAI51" s="657"/>
      <c r="SAJ51" s="657"/>
      <c r="SAK51" s="657"/>
      <c r="SAL51" s="657"/>
      <c r="SAM51" s="657"/>
      <c r="SAN51" s="657"/>
      <c r="SAO51" s="657"/>
      <c r="SAP51" s="657"/>
      <c r="SAQ51" s="657"/>
      <c r="SAR51" s="657"/>
      <c r="SAS51" s="657"/>
      <c r="SAT51" s="657"/>
      <c r="SAU51" s="657"/>
      <c r="SAV51" s="657"/>
      <c r="SAW51" s="657"/>
      <c r="SAX51" s="657"/>
      <c r="SAY51" s="657"/>
      <c r="SAZ51" s="657"/>
      <c r="SBA51" s="657"/>
      <c r="SBB51" s="657"/>
      <c r="SBC51" s="657"/>
      <c r="SBD51" s="657"/>
      <c r="SBE51" s="657"/>
      <c r="SBF51" s="657"/>
      <c r="SBG51" s="657"/>
      <c r="SBH51" s="657"/>
      <c r="SBI51" s="657"/>
      <c r="SBJ51" s="657"/>
      <c r="SBK51" s="657"/>
      <c r="SBL51" s="657"/>
      <c r="SBM51" s="657"/>
      <c r="SBN51" s="657"/>
      <c r="SBO51" s="657"/>
      <c r="SBP51" s="657"/>
      <c r="SBQ51" s="657"/>
      <c r="SBR51" s="657"/>
      <c r="SBS51" s="657"/>
      <c r="SBT51" s="657"/>
      <c r="SBU51" s="657"/>
      <c r="SBV51" s="657"/>
      <c r="SBW51" s="657"/>
      <c r="SBX51" s="657"/>
      <c r="SBY51" s="657"/>
      <c r="SBZ51" s="657"/>
      <c r="SCA51" s="657"/>
      <c r="SCB51" s="657"/>
      <c r="SCC51" s="657"/>
      <c r="SCD51" s="657"/>
      <c r="SCE51" s="657"/>
      <c r="SCF51" s="657"/>
      <c r="SCG51" s="657"/>
      <c r="SCH51" s="657"/>
      <c r="SCI51" s="657"/>
      <c r="SCJ51" s="657"/>
      <c r="SCK51" s="657"/>
      <c r="SCL51" s="657"/>
      <c r="SCM51" s="657"/>
      <c r="SCN51" s="657"/>
      <c r="SCO51" s="657"/>
      <c r="SCP51" s="657"/>
      <c r="SCQ51" s="657"/>
      <c r="SCR51" s="657"/>
      <c r="SCS51" s="657"/>
      <c r="SCT51" s="657"/>
      <c r="SCU51" s="657"/>
      <c r="SCV51" s="657"/>
      <c r="SCW51" s="657"/>
      <c r="SCX51" s="657"/>
      <c r="SCY51" s="657"/>
      <c r="SCZ51" s="657"/>
      <c r="SDA51" s="657"/>
      <c r="SDB51" s="657"/>
      <c r="SDC51" s="657"/>
      <c r="SDD51" s="657"/>
      <c r="SDE51" s="657"/>
      <c r="SDF51" s="657"/>
      <c r="SDG51" s="657"/>
      <c r="SDH51" s="657"/>
      <c r="SDI51" s="657"/>
      <c r="SDJ51" s="657"/>
      <c r="SDK51" s="657"/>
      <c r="SDL51" s="657"/>
      <c r="SDM51" s="657"/>
      <c r="SDN51" s="657"/>
      <c r="SDO51" s="657"/>
      <c r="SDP51" s="657"/>
      <c r="SDQ51" s="657"/>
      <c r="SDR51" s="657"/>
      <c r="SDS51" s="657"/>
      <c r="SDT51" s="657"/>
      <c r="SDU51" s="657"/>
      <c r="SDV51" s="657"/>
      <c r="SDW51" s="657"/>
      <c r="SDX51" s="657"/>
      <c r="SDY51" s="657"/>
      <c r="SDZ51" s="657"/>
      <c r="SEA51" s="657"/>
      <c r="SEB51" s="657"/>
      <c r="SEC51" s="657"/>
      <c r="SED51" s="657"/>
      <c r="SEE51" s="657"/>
      <c r="SEF51" s="657"/>
      <c r="SEG51" s="657"/>
      <c r="SEH51" s="657"/>
      <c r="SEI51" s="657"/>
      <c r="SEJ51" s="657"/>
      <c r="SEK51" s="657"/>
      <c r="SEL51" s="657"/>
      <c r="SEM51" s="657"/>
      <c r="SEN51" s="657"/>
      <c r="SEO51" s="657"/>
      <c r="SEP51" s="657"/>
      <c r="SEQ51" s="657"/>
      <c r="SER51" s="657"/>
      <c r="SES51" s="657"/>
      <c r="SET51" s="657"/>
      <c r="SEU51" s="657"/>
      <c r="SEV51" s="657"/>
      <c r="SEW51" s="657"/>
      <c r="SEX51" s="657"/>
      <c r="SEY51" s="657"/>
      <c r="SEZ51" s="657"/>
      <c r="SFA51" s="657"/>
      <c r="SFB51" s="657"/>
      <c r="SFC51" s="657"/>
      <c r="SFD51" s="657"/>
      <c r="SFE51" s="657"/>
      <c r="SFF51" s="657"/>
      <c r="SFG51" s="657"/>
      <c r="SFH51" s="657"/>
      <c r="SFI51" s="657"/>
      <c r="SFJ51" s="657"/>
      <c r="SFK51" s="657"/>
      <c r="SFL51" s="657"/>
      <c r="SFM51" s="657"/>
      <c r="SFN51" s="657"/>
      <c r="SFO51" s="657"/>
      <c r="SFP51" s="657"/>
      <c r="SFQ51" s="657"/>
      <c r="SFR51" s="657"/>
      <c r="SFS51" s="657"/>
      <c r="SFT51" s="657"/>
      <c r="SFU51" s="657"/>
      <c r="SFV51" s="657"/>
      <c r="SFW51" s="657"/>
      <c r="SFX51" s="657"/>
      <c r="SFY51" s="657"/>
      <c r="SFZ51" s="657"/>
      <c r="SGA51" s="657"/>
      <c r="SGB51" s="657"/>
      <c r="SGC51" s="657"/>
      <c r="SGD51" s="657"/>
      <c r="SGE51" s="657"/>
      <c r="SGF51" s="657"/>
      <c r="SGG51" s="657"/>
      <c r="SGH51" s="657"/>
      <c r="SGI51" s="657"/>
      <c r="SGJ51" s="657"/>
      <c r="SGK51" s="657"/>
      <c r="SGL51" s="657"/>
      <c r="SGM51" s="657"/>
      <c r="SGN51" s="657"/>
      <c r="SGO51" s="657"/>
      <c r="SGP51" s="657"/>
      <c r="SGQ51" s="657"/>
      <c r="SGR51" s="657"/>
      <c r="SGS51" s="657"/>
      <c r="SGT51" s="657"/>
      <c r="SGU51" s="657"/>
      <c r="SGV51" s="657"/>
      <c r="SGW51" s="657"/>
      <c r="SGX51" s="657"/>
      <c r="SGY51" s="657"/>
      <c r="SGZ51" s="657"/>
      <c r="SHA51" s="657"/>
      <c r="SHB51" s="657"/>
      <c r="SHC51" s="657"/>
      <c r="SHD51" s="657"/>
      <c r="SHE51" s="657"/>
      <c r="SHF51" s="657"/>
      <c r="SHG51" s="657"/>
      <c r="SHH51" s="657"/>
      <c r="SHI51" s="657"/>
      <c r="SHJ51" s="657"/>
      <c r="SHK51" s="657"/>
      <c r="SHL51" s="657"/>
      <c r="SHM51" s="657"/>
      <c r="SHN51" s="657"/>
      <c r="SHO51" s="657"/>
      <c r="SHP51" s="657"/>
      <c r="SHQ51" s="657"/>
      <c r="SHR51" s="657"/>
      <c r="SHS51" s="657"/>
      <c r="SHT51" s="657"/>
      <c r="SHU51" s="657"/>
      <c r="SHV51" s="657"/>
      <c r="SHW51" s="657"/>
      <c r="SHX51" s="657"/>
      <c r="SHY51" s="657"/>
      <c r="SHZ51" s="657"/>
      <c r="SIA51" s="657"/>
      <c r="SIB51" s="657"/>
      <c r="SIC51" s="657"/>
      <c r="SID51" s="657"/>
      <c r="SIE51" s="657"/>
      <c r="SIF51" s="657"/>
      <c r="SIG51" s="657"/>
      <c r="SIH51" s="657"/>
      <c r="SII51" s="657"/>
      <c r="SIJ51" s="657"/>
      <c r="SIK51" s="657"/>
      <c r="SIL51" s="657"/>
      <c r="SIM51" s="657"/>
      <c r="SIN51" s="657"/>
      <c r="SIO51" s="657"/>
      <c r="SIP51" s="657"/>
      <c r="SIQ51" s="657"/>
      <c r="SIR51" s="657"/>
      <c r="SIS51" s="657"/>
      <c r="SIT51" s="657"/>
      <c r="SIU51" s="657"/>
      <c r="SIV51" s="657"/>
      <c r="SIW51" s="657"/>
      <c r="SIX51" s="657"/>
      <c r="SIY51" s="657"/>
      <c r="SIZ51" s="657"/>
      <c r="SJA51" s="657"/>
      <c r="SJB51" s="657"/>
      <c r="SJC51" s="657"/>
      <c r="SJD51" s="657"/>
      <c r="SJE51" s="657"/>
      <c r="SJF51" s="657"/>
      <c r="SJG51" s="657"/>
      <c r="SJH51" s="657"/>
      <c r="SJI51" s="657"/>
      <c r="SJJ51" s="657"/>
      <c r="SJK51" s="657"/>
      <c r="SJL51" s="657"/>
      <c r="SJM51" s="657"/>
      <c r="SJN51" s="657"/>
      <c r="SJO51" s="657"/>
      <c r="SJP51" s="657"/>
      <c r="SJQ51" s="657"/>
      <c r="SJR51" s="657"/>
      <c r="SJS51" s="657"/>
      <c r="SJT51" s="657"/>
      <c r="SJU51" s="657"/>
      <c r="SJV51" s="657"/>
      <c r="SJW51" s="657"/>
      <c r="SJX51" s="657"/>
      <c r="SJY51" s="657"/>
      <c r="SJZ51" s="657"/>
      <c r="SKA51" s="657"/>
      <c r="SKB51" s="657"/>
      <c r="SKC51" s="657"/>
      <c r="SKD51" s="657"/>
      <c r="SKE51" s="657"/>
      <c r="SKF51" s="657"/>
      <c r="SKG51" s="657"/>
      <c r="SKH51" s="657"/>
      <c r="SKI51" s="657"/>
      <c r="SKJ51" s="657"/>
      <c r="SKK51" s="657"/>
      <c r="SKL51" s="657"/>
      <c r="SKM51" s="657"/>
      <c r="SKN51" s="657"/>
      <c r="SKO51" s="657"/>
      <c r="SKP51" s="657"/>
      <c r="SKQ51" s="657"/>
      <c r="SKR51" s="657"/>
      <c r="SKS51" s="657"/>
      <c r="SKT51" s="657"/>
      <c r="SKU51" s="657"/>
      <c r="SKV51" s="657"/>
      <c r="SKW51" s="657"/>
      <c r="SKX51" s="657"/>
      <c r="SKY51" s="657"/>
      <c r="SKZ51" s="657"/>
      <c r="SLA51" s="657"/>
      <c r="SLB51" s="657"/>
      <c r="SLC51" s="657"/>
      <c r="SLD51" s="657"/>
      <c r="SLE51" s="657"/>
      <c r="SLF51" s="657"/>
      <c r="SLG51" s="657"/>
      <c r="SLH51" s="657"/>
      <c r="SLI51" s="657"/>
      <c r="SLJ51" s="657"/>
      <c r="SLK51" s="657"/>
      <c r="SLL51" s="657"/>
      <c r="SLM51" s="657"/>
      <c r="SLN51" s="657"/>
      <c r="SLO51" s="657"/>
      <c r="SLP51" s="657"/>
      <c r="SLQ51" s="657"/>
      <c r="SLR51" s="657"/>
      <c r="SLS51" s="657"/>
      <c r="SLT51" s="657"/>
      <c r="SLU51" s="657"/>
      <c r="SLV51" s="657"/>
      <c r="SLW51" s="657"/>
      <c r="SLX51" s="657"/>
      <c r="SLY51" s="657"/>
      <c r="SLZ51" s="657"/>
      <c r="SMA51" s="657"/>
      <c r="SMB51" s="657"/>
      <c r="SMC51" s="657"/>
      <c r="SMD51" s="657"/>
      <c r="SME51" s="657"/>
      <c r="SMF51" s="657"/>
      <c r="SMG51" s="657"/>
      <c r="SMH51" s="657"/>
      <c r="SMI51" s="657"/>
      <c r="SMJ51" s="657"/>
      <c r="SMK51" s="657"/>
      <c r="SML51" s="657"/>
      <c r="SMM51" s="657"/>
      <c r="SMN51" s="657"/>
      <c r="SMO51" s="657"/>
      <c r="SMP51" s="657"/>
      <c r="SMQ51" s="657"/>
      <c r="SMR51" s="657"/>
      <c r="SMS51" s="657"/>
      <c r="SMT51" s="657"/>
      <c r="SMU51" s="657"/>
      <c r="SMV51" s="657"/>
      <c r="SMW51" s="657"/>
      <c r="SMX51" s="657"/>
      <c r="SMY51" s="657"/>
      <c r="SMZ51" s="657"/>
      <c r="SNA51" s="657"/>
      <c r="SNB51" s="657"/>
      <c r="SNC51" s="657"/>
      <c r="SND51" s="657"/>
      <c r="SNE51" s="657"/>
      <c r="SNF51" s="657"/>
      <c r="SNG51" s="657"/>
      <c r="SNH51" s="657"/>
      <c r="SNI51" s="657"/>
      <c r="SNJ51" s="657"/>
      <c r="SNK51" s="657"/>
      <c r="SNL51" s="657"/>
      <c r="SNM51" s="657"/>
      <c r="SNN51" s="657"/>
      <c r="SNO51" s="657"/>
      <c r="SNP51" s="657"/>
      <c r="SNQ51" s="657"/>
      <c r="SNR51" s="657"/>
      <c r="SNS51" s="657"/>
      <c r="SNT51" s="657"/>
      <c r="SNU51" s="657"/>
      <c r="SNV51" s="657"/>
      <c r="SNW51" s="657"/>
      <c r="SNX51" s="657"/>
      <c r="SNY51" s="657"/>
      <c r="SNZ51" s="657"/>
      <c r="SOA51" s="657"/>
      <c r="SOB51" s="657"/>
      <c r="SOC51" s="657"/>
      <c r="SOD51" s="657"/>
      <c r="SOE51" s="657"/>
      <c r="SOF51" s="657"/>
      <c r="SOG51" s="657"/>
      <c r="SOH51" s="657"/>
      <c r="SOI51" s="657"/>
      <c r="SOJ51" s="657"/>
      <c r="SOK51" s="657"/>
      <c r="SOL51" s="657"/>
      <c r="SOM51" s="657"/>
      <c r="SON51" s="657"/>
      <c r="SOO51" s="657"/>
      <c r="SOP51" s="657"/>
      <c r="SOQ51" s="657"/>
      <c r="SOR51" s="657"/>
      <c r="SOS51" s="657"/>
      <c r="SOT51" s="657"/>
      <c r="SOU51" s="657"/>
      <c r="SOV51" s="657"/>
      <c r="SOW51" s="657"/>
      <c r="SOX51" s="657"/>
      <c r="SOY51" s="657"/>
      <c r="SOZ51" s="657"/>
      <c r="SPA51" s="657"/>
      <c r="SPB51" s="657"/>
      <c r="SPC51" s="657"/>
      <c r="SPD51" s="657"/>
      <c r="SPE51" s="657"/>
      <c r="SPF51" s="657"/>
      <c r="SPG51" s="657"/>
      <c r="SPH51" s="657"/>
      <c r="SPI51" s="657"/>
      <c r="SPJ51" s="657"/>
      <c r="SPK51" s="657"/>
      <c r="SPL51" s="657"/>
      <c r="SPM51" s="657"/>
      <c r="SPN51" s="657"/>
      <c r="SPO51" s="657"/>
      <c r="SPP51" s="657"/>
      <c r="SPQ51" s="657"/>
      <c r="SPR51" s="657"/>
      <c r="SPS51" s="657"/>
      <c r="SPT51" s="657"/>
      <c r="SPU51" s="657"/>
      <c r="SPV51" s="657"/>
      <c r="SPW51" s="657"/>
      <c r="SPX51" s="657"/>
      <c r="SPY51" s="657"/>
      <c r="SPZ51" s="657"/>
      <c r="SQA51" s="657"/>
      <c r="SQB51" s="657"/>
      <c r="SQC51" s="657"/>
      <c r="SQD51" s="657"/>
      <c r="SQE51" s="657"/>
      <c r="SQF51" s="657"/>
      <c r="SQG51" s="657"/>
      <c r="SQH51" s="657"/>
      <c r="SQI51" s="657"/>
      <c r="SQJ51" s="657"/>
      <c r="SQK51" s="657"/>
      <c r="SQL51" s="657"/>
      <c r="SQM51" s="657"/>
      <c r="SQN51" s="657"/>
      <c r="SQO51" s="657"/>
      <c r="SQP51" s="657"/>
      <c r="SQQ51" s="657"/>
      <c r="SQR51" s="657"/>
      <c r="SQS51" s="657"/>
      <c r="SQT51" s="657"/>
      <c r="SQU51" s="657"/>
      <c r="SQV51" s="657"/>
      <c r="SQW51" s="657"/>
      <c r="SQX51" s="657"/>
      <c r="SQY51" s="657"/>
      <c r="SQZ51" s="657"/>
      <c r="SRA51" s="657"/>
      <c r="SRB51" s="657"/>
      <c r="SRC51" s="657"/>
      <c r="SRD51" s="657"/>
      <c r="SRE51" s="657"/>
      <c r="SRF51" s="657"/>
      <c r="SRG51" s="657"/>
      <c r="SRH51" s="657"/>
      <c r="SRI51" s="657"/>
      <c r="SRJ51" s="657"/>
      <c r="SRK51" s="657"/>
      <c r="SRL51" s="657"/>
      <c r="SRM51" s="657"/>
      <c r="SRN51" s="657"/>
      <c r="SRO51" s="657"/>
      <c r="SRP51" s="657"/>
      <c r="SRQ51" s="657"/>
      <c r="SRR51" s="657"/>
      <c r="SRS51" s="657"/>
      <c r="SRT51" s="657"/>
      <c r="SRU51" s="657"/>
      <c r="SRV51" s="657"/>
      <c r="SRW51" s="657"/>
      <c r="SRX51" s="657"/>
      <c r="SRY51" s="657"/>
      <c r="SRZ51" s="657"/>
      <c r="SSA51" s="657"/>
      <c r="SSB51" s="657"/>
      <c r="SSC51" s="657"/>
      <c r="SSD51" s="657"/>
      <c r="SSE51" s="657"/>
      <c r="SSF51" s="657"/>
      <c r="SSG51" s="657"/>
      <c r="SSH51" s="657"/>
      <c r="SSI51" s="657"/>
      <c r="SSJ51" s="657"/>
      <c r="SSK51" s="657"/>
      <c r="SSL51" s="657"/>
      <c r="SSM51" s="657"/>
      <c r="SSN51" s="657"/>
      <c r="SSO51" s="657"/>
      <c r="SSP51" s="657"/>
      <c r="SSQ51" s="657"/>
      <c r="SSR51" s="657"/>
      <c r="SSS51" s="657"/>
      <c r="SST51" s="657"/>
      <c r="SSU51" s="657"/>
      <c r="SSV51" s="657"/>
      <c r="SSW51" s="657"/>
      <c r="SSX51" s="657"/>
      <c r="SSY51" s="657"/>
      <c r="SSZ51" s="657"/>
      <c r="STA51" s="657"/>
      <c r="STB51" s="657"/>
      <c r="STC51" s="657"/>
      <c r="STD51" s="657"/>
      <c r="STE51" s="657"/>
      <c r="STF51" s="657"/>
      <c r="STG51" s="657"/>
      <c r="STH51" s="657"/>
      <c r="STI51" s="657"/>
      <c r="STJ51" s="657"/>
      <c r="STK51" s="657"/>
      <c r="STL51" s="657"/>
      <c r="STM51" s="657"/>
      <c r="STN51" s="657"/>
      <c r="STO51" s="657"/>
      <c r="STP51" s="657"/>
      <c r="STQ51" s="657"/>
      <c r="STR51" s="657"/>
      <c r="STS51" s="657"/>
      <c r="STT51" s="657"/>
      <c r="STU51" s="657"/>
      <c r="STV51" s="657"/>
      <c r="STW51" s="657"/>
      <c r="STX51" s="657"/>
      <c r="STY51" s="657"/>
      <c r="STZ51" s="657"/>
      <c r="SUA51" s="657"/>
      <c r="SUB51" s="657"/>
      <c r="SUC51" s="657"/>
      <c r="SUD51" s="657"/>
      <c r="SUE51" s="657"/>
      <c r="SUF51" s="657"/>
      <c r="SUG51" s="657"/>
      <c r="SUH51" s="657"/>
      <c r="SUI51" s="657"/>
      <c r="SUJ51" s="657"/>
      <c r="SUK51" s="657"/>
      <c r="SUL51" s="657"/>
      <c r="SUM51" s="657"/>
      <c r="SUN51" s="657"/>
      <c r="SUO51" s="657"/>
      <c r="SUP51" s="657"/>
      <c r="SUQ51" s="657"/>
      <c r="SUR51" s="657"/>
      <c r="SUS51" s="657"/>
      <c r="SUT51" s="657"/>
      <c r="SUU51" s="657"/>
      <c r="SUV51" s="657"/>
      <c r="SUW51" s="657"/>
      <c r="SUX51" s="657"/>
      <c r="SUY51" s="657"/>
      <c r="SUZ51" s="657"/>
      <c r="SVA51" s="657"/>
      <c r="SVB51" s="657"/>
      <c r="SVC51" s="657"/>
      <c r="SVD51" s="657"/>
      <c r="SVE51" s="657"/>
      <c r="SVF51" s="657"/>
      <c r="SVG51" s="657"/>
      <c r="SVH51" s="657"/>
      <c r="SVI51" s="657"/>
      <c r="SVJ51" s="657"/>
      <c r="SVK51" s="657"/>
      <c r="SVL51" s="657"/>
      <c r="SVM51" s="657"/>
      <c r="SVN51" s="657"/>
      <c r="SVO51" s="657"/>
      <c r="SVP51" s="657"/>
      <c r="SVQ51" s="657"/>
      <c r="SVR51" s="657"/>
      <c r="SVS51" s="657"/>
      <c r="SVT51" s="657"/>
      <c r="SVU51" s="657"/>
      <c r="SVV51" s="657"/>
      <c r="SVW51" s="657"/>
      <c r="SVX51" s="657"/>
      <c r="SVY51" s="657"/>
      <c r="SVZ51" s="657"/>
      <c r="SWA51" s="657"/>
      <c r="SWB51" s="657"/>
      <c r="SWC51" s="657"/>
      <c r="SWD51" s="657"/>
      <c r="SWE51" s="657"/>
      <c r="SWF51" s="657"/>
      <c r="SWG51" s="657"/>
      <c r="SWH51" s="657"/>
      <c r="SWI51" s="657"/>
      <c r="SWJ51" s="657"/>
      <c r="SWK51" s="657"/>
      <c r="SWL51" s="657"/>
      <c r="SWM51" s="657"/>
      <c r="SWN51" s="657"/>
      <c r="SWO51" s="657"/>
      <c r="SWP51" s="657"/>
      <c r="SWQ51" s="657"/>
      <c r="SWR51" s="657"/>
      <c r="SWS51" s="657"/>
      <c r="SWT51" s="657"/>
      <c r="SWU51" s="657"/>
      <c r="SWV51" s="657"/>
      <c r="SWW51" s="657"/>
      <c r="SWX51" s="657"/>
      <c r="SWY51" s="657"/>
      <c r="SWZ51" s="657"/>
      <c r="SXA51" s="657"/>
      <c r="SXB51" s="657"/>
      <c r="SXC51" s="657"/>
      <c r="SXD51" s="657"/>
      <c r="SXE51" s="657"/>
      <c r="SXF51" s="657"/>
      <c r="SXG51" s="657"/>
      <c r="SXH51" s="657"/>
      <c r="SXI51" s="657"/>
      <c r="SXJ51" s="657"/>
      <c r="SXK51" s="657"/>
      <c r="SXL51" s="657"/>
      <c r="SXM51" s="657"/>
      <c r="SXN51" s="657"/>
      <c r="SXO51" s="657"/>
      <c r="SXP51" s="657"/>
      <c r="SXQ51" s="657"/>
      <c r="SXR51" s="657"/>
      <c r="SXS51" s="657"/>
      <c r="SXT51" s="657"/>
      <c r="SXU51" s="657"/>
      <c r="SXV51" s="657"/>
      <c r="SXW51" s="657"/>
      <c r="SXX51" s="657"/>
      <c r="SXY51" s="657"/>
      <c r="SXZ51" s="657"/>
      <c r="SYA51" s="657"/>
      <c r="SYB51" s="657"/>
      <c r="SYC51" s="657"/>
      <c r="SYD51" s="657"/>
      <c r="SYE51" s="657"/>
      <c r="SYF51" s="657"/>
      <c r="SYG51" s="657"/>
      <c r="SYH51" s="657"/>
      <c r="SYI51" s="657"/>
      <c r="SYJ51" s="657"/>
      <c r="SYK51" s="657"/>
      <c r="SYL51" s="657"/>
      <c r="SYM51" s="657"/>
      <c r="SYN51" s="657"/>
      <c r="SYO51" s="657"/>
      <c r="SYP51" s="657"/>
      <c r="SYQ51" s="657"/>
      <c r="SYR51" s="657"/>
      <c r="SYS51" s="657"/>
      <c r="SYT51" s="657"/>
      <c r="SYU51" s="657"/>
      <c r="SYV51" s="657"/>
      <c r="SYW51" s="657"/>
      <c r="SYX51" s="657"/>
      <c r="SYY51" s="657"/>
      <c r="SYZ51" s="657"/>
      <c r="SZA51" s="657"/>
      <c r="SZB51" s="657"/>
      <c r="SZC51" s="657"/>
      <c r="SZD51" s="657"/>
      <c r="SZE51" s="657"/>
      <c r="SZF51" s="657"/>
      <c r="SZG51" s="657"/>
      <c r="SZH51" s="657"/>
      <c r="SZI51" s="657"/>
      <c r="SZJ51" s="657"/>
      <c r="SZK51" s="657"/>
      <c r="SZL51" s="657"/>
      <c r="SZM51" s="657"/>
      <c r="SZN51" s="657"/>
      <c r="SZO51" s="657"/>
      <c r="SZP51" s="657"/>
      <c r="SZQ51" s="657"/>
      <c r="SZR51" s="657"/>
      <c r="SZS51" s="657"/>
      <c r="SZT51" s="657"/>
      <c r="SZU51" s="657"/>
      <c r="SZV51" s="657"/>
      <c r="SZW51" s="657"/>
      <c r="SZX51" s="657"/>
      <c r="SZY51" s="657"/>
      <c r="SZZ51" s="657"/>
      <c r="TAA51" s="657"/>
      <c r="TAB51" s="657"/>
      <c r="TAC51" s="657"/>
      <c r="TAD51" s="657"/>
      <c r="TAE51" s="657"/>
      <c r="TAF51" s="657"/>
      <c r="TAG51" s="657"/>
      <c r="TAH51" s="657"/>
      <c r="TAI51" s="657"/>
      <c r="TAJ51" s="657"/>
      <c r="TAK51" s="657"/>
      <c r="TAL51" s="657"/>
      <c r="TAM51" s="657"/>
      <c r="TAN51" s="657"/>
      <c r="TAO51" s="657"/>
      <c r="TAP51" s="657"/>
      <c r="TAQ51" s="657"/>
      <c r="TAR51" s="657"/>
      <c r="TAS51" s="657"/>
      <c r="TAT51" s="657"/>
      <c r="TAU51" s="657"/>
      <c r="TAV51" s="657"/>
      <c r="TAW51" s="657"/>
      <c r="TAX51" s="657"/>
      <c r="TAY51" s="657"/>
      <c r="TAZ51" s="657"/>
      <c r="TBA51" s="657"/>
      <c r="TBB51" s="657"/>
      <c r="TBC51" s="657"/>
      <c r="TBD51" s="657"/>
      <c r="TBE51" s="657"/>
      <c r="TBF51" s="657"/>
      <c r="TBG51" s="657"/>
      <c r="TBH51" s="657"/>
      <c r="TBI51" s="657"/>
      <c r="TBJ51" s="657"/>
      <c r="TBK51" s="657"/>
      <c r="TBL51" s="657"/>
      <c r="TBM51" s="657"/>
      <c r="TBN51" s="657"/>
      <c r="TBO51" s="657"/>
      <c r="TBP51" s="657"/>
      <c r="TBQ51" s="657"/>
      <c r="TBR51" s="657"/>
      <c r="TBS51" s="657"/>
      <c r="TBT51" s="657"/>
      <c r="TBU51" s="657"/>
      <c r="TBV51" s="657"/>
      <c r="TBW51" s="657"/>
      <c r="TBX51" s="657"/>
      <c r="TBY51" s="657"/>
      <c r="TBZ51" s="657"/>
      <c r="TCA51" s="657"/>
      <c r="TCB51" s="657"/>
      <c r="TCC51" s="657"/>
      <c r="TCD51" s="657"/>
      <c r="TCE51" s="657"/>
      <c r="TCF51" s="657"/>
      <c r="TCG51" s="657"/>
      <c r="TCH51" s="657"/>
      <c r="TCI51" s="657"/>
      <c r="TCJ51" s="657"/>
      <c r="TCK51" s="657"/>
      <c r="TCL51" s="657"/>
      <c r="TCM51" s="657"/>
      <c r="TCN51" s="657"/>
      <c r="TCO51" s="657"/>
      <c r="TCP51" s="657"/>
      <c r="TCQ51" s="657"/>
      <c r="TCR51" s="657"/>
      <c r="TCS51" s="657"/>
      <c r="TCT51" s="657"/>
      <c r="TCU51" s="657"/>
      <c r="TCV51" s="657"/>
      <c r="TCW51" s="657"/>
      <c r="TCX51" s="657"/>
      <c r="TCY51" s="657"/>
      <c r="TCZ51" s="657"/>
      <c r="TDA51" s="657"/>
      <c r="TDB51" s="657"/>
      <c r="TDC51" s="657"/>
      <c r="TDD51" s="657"/>
      <c r="TDE51" s="657"/>
      <c r="TDF51" s="657"/>
      <c r="TDG51" s="657"/>
      <c r="TDH51" s="657"/>
      <c r="TDI51" s="657"/>
      <c r="TDJ51" s="657"/>
      <c r="TDK51" s="657"/>
      <c r="TDL51" s="657"/>
      <c r="TDM51" s="657"/>
      <c r="TDN51" s="657"/>
      <c r="TDO51" s="657"/>
      <c r="TDP51" s="657"/>
      <c r="TDQ51" s="657"/>
      <c r="TDR51" s="657"/>
      <c r="TDS51" s="657"/>
      <c r="TDT51" s="657"/>
      <c r="TDU51" s="657"/>
      <c r="TDV51" s="657"/>
      <c r="TDW51" s="657"/>
      <c r="TDX51" s="657"/>
      <c r="TDY51" s="657"/>
      <c r="TDZ51" s="657"/>
      <c r="TEA51" s="657"/>
      <c r="TEB51" s="657"/>
      <c r="TEC51" s="657"/>
      <c r="TED51" s="657"/>
      <c r="TEE51" s="657"/>
      <c r="TEF51" s="657"/>
      <c r="TEG51" s="657"/>
      <c r="TEH51" s="657"/>
      <c r="TEI51" s="657"/>
      <c r="TEJ51" s="657"/>
      <c r="TEK51" s="657"/>
      <c r="TEL51" s="657"/>
      <c r="TEM51" s="657"/>
      <c r="TEN51" s="657"/>
      <c r="TEO51" s="657"/>
      <c r="TEP51" s="657"/>
      <c r="TEQ51" s="657"/>
      <c r="TER51" s="657"/>
      <c r="TES51" s="657"/>
      <c r="TET51" s="657"/>
      <c r="TEU51" s="657"/>
      <c r="TEV51" s="657"/>
      <c r="TEW51" s="657"/>
      <c r="TEX51" s="657"/>
      <c r="TEY51" s="657"/>
      <c r="TEZ51" s="657"/>
      <c r="TFA51" s="657"/>
      <c r="TFB51" s="657"/>
      <c r="TFC51" s="657"/>
      <c r="TFD51" s="657"/>
      <c r="TFE51" s="657"/>
      <c r="TFF51" s="657"/>
      <c r="TFG51" s="657"/>
      <c r="TFH51" s="657"/>
      <c r="TFI51" s="657"/>
      <c r="TFJ51" s="657"/>
      <c r="TFK51" s="657"/>
      <c r="TFL51" s="657"/>
      <c r="TFM51" s="657"/>
      <c r="TFN51" s="657"/>
      <c r="TFO51" s="657"/>
      <c r="TFP51" s="657"/>
      <c r="TFQ51" s="657"/>
      <c r="TFR51" s="657"/>
      <c r="TFS51" s="657"/>
      <c r="TFT51" s="657"/>
      <c r="TFU51" s="657"/>
      <c r="TFV51" s="657"/>
      <c r="TFW51" s="657"/>
      <c r="TFX51" s="657"/>
      <c r="TFY51" s="657"/>
      <c r="TFZ51" s="657"/>
      <c r="TGA51" s="657"/>
      <c r="TGB51" s="657"/>
      <c r="TGC51" s="657"/>
      <c r="TGD51" s="657"/>
      <c r="TGE51" s="657"/>
      <c r="TGF51" s="657"/>
      <c r="TGG51" s="657"/>
      <c r="TGH51" s="657"/>
      <c r="TGI51" s="657"/>
      <c r="TGJ51" s="657"/>
      <c r="TGK51" s="657"/>
      <c r="TGL51" s="657"/>
      <c r="TGM51" s="657"/>
      <c r="TGN51" s="657"/>
      <c r="TGO51" s="657"/>
      <c r="TGP51" s="657"/>
      <c r="TGQ51" s="657"/>
      <c r="TGR51" s="657"/>
      <c r="TGS51" s="657"/>
      <c r="TGT51" s="657"/>
      <c r="TGU51" s="657"/>
      <c r="TGV51" s="657"/>
      <c r="TGW51" s="657"/>
      <c r="TGX51" s="657"/>
      <c r="TGY51" s="657"/>
      <c r="TGZ51" s="657"/>
      <c r="THA51" s="657"/>
      <c r="THB51" s="657"/>
      <c r="THC51" s="657"/>
      <c r="THD51" s="657"/>
      <c r="THE51" s="657"/>
      <c r="THF51" s="657"/>
      <c r="THG51" s="657"/>
      <c r="THH51" s="657"/>
      <c r="THI51" s="657"/>
      <c r="THJ51" s="657"/>
      <c r="THK51" s="657"/>
      <c r="THL51" s="657"/>
      <c r="THM51" s="657"/>
      <c r="THN51" s="657"/>
      <c r="THO51" s="657"/>
      <c r="THP51" s="657"/>
      <c r="THQ51" s="657"/>
      <c r="THR51" s="657"/>
      <c r="THS51" s="657"/>
      <c r="THT51" s="657"/>
      <c r="THU51" s="657"/>
      <c r="THV51" s="657"/>
      <c r="THW51" s="657"/>
      <c r="THX51" s="657"/>
      <c r="THY51" s="657"/>
      <c r="THZ51" s="657"/>
      <c r="TIA51" s="657"/>
      <c r="TIB51" s="657"/>
      <c r="TIC51" s="657"/>
      <c r="TID51" s="657"/>
      <c r="TIE51" s="657"/>
      <c r="TIF51" s="657"/>
      <c r="TIG51" s="657"/>
      <c r="TIH51" s="657"/>
      <c r="TII51" s="657"/>
      <c r="TIJ51" s="657"/>
      <c r="TIK51" s="657"/>
      <c r="TIL51" s="657"/>
      <c r="TIM51" s="657"/>
      <c r="TIN51" s="657"/>
      <c r="TIO51" s="657"/>
      <c r="TIP51" s="657"/>
      <c r="TIQ51" s="657"/>
      <c r="TIR51" s="657"/>
      <c r="TIS51" s="657"/>
      <c r="TIT51" s="657"/>
      <c r="TIU51" s="657"/>
      <c r="TIV51" s="657"/>
      <c r="TIW51" s="657"/>
      <c r="TIX51" s="657"/>
      <c r="TIY51" s="657"/>
      <c r="TIZ51" s="657"/>
      <c r="TJA51" s="657"/>
      <c r="TJB51" s="657"/>
      <c r="TJC51" s="657"/>
      <c r="TJD51" s="657"/>
      <c r="TJE51" s="657"/>
      <c r="TJF51" s="657"/>
      <c r="TJG51" s="657"/>
      <c r="TJH51" s="657"/>
      <c r="TJI51" s="657"/>
      <c r="TJJ51" s="657"/>
      <c r="TJK51" s="657"/>
      <c r="TJL51" s="657"/>
      <c r="TJM51" s="657"/>
      <c r="TJN51" s="657"/>
      <c r="TJO51" s="657"/>
      <c r="TJP51" s="657"/>
      <c r="TJQ51" s="657"/>
      <c r="TJR51" s="657"/>
      <c r="TJS51" s="657"/>
      <c r="TJT51" s="657"/>
      <c r="TJU51" s="657"/>
      <c r="TJV51" s="657"/>
      <c r="TJW51" s="657"/>
      <c r="TJX51" s="657"/>
      <c r="TJY51" s="657"/>
      <c r="TJZ51" s="657"/>
      <c r="TKA51" s="657"/>
      <c r="TKB51" s="657"/>
      <c r="TKC51" s="657"/>
      <c r="TKD51" s="657"/>
      <c r="TKE51" s="657"/>
      <c r="TKF51" s="657"/>
      <c r="TKG51" s="657"/>
      <c r="TKH51" s="657"/>
      <c r="TKI51" s="657"/>
      <c r="TKJ51" s="657"/>
      <c r="TKK51" s="657"/>
      <c r="TKL51" s="657"/>
      <c r="TKM51" s="657"/>
      <c r="TKN51" s="657"/>
      <c r="TKO51" s="657"/>
      <c r="TKP51" s="657"/>
      <c r="TKQ51" s="657"/>
      <c r="TKR51" s="657"/>
      <c r="TKS51" s="657"/>
      <c r="TKT51" s="657"/>
      <c r="TKU51" s="657"/>
      <c r="TKV51" s="657"/>
      <c r="TKW51" s="657"/>
      <c r="TKX51" s="657"/>
      <c r="TKY51" s="657"/>
      <c r="TKZ51" s="657"/>
      <c r="TLA51" s="657"/>
      <c r="TLB51" s="657"/>
      <c r="TLC51" s="657"/>
      <c r="TLD51" s="657"/>
      <c r="TLE51" s="657"/>
      <c r="TLF51" s="657"/>
      <c r="TLG51" s="657"/>
      <c r="TLH51" s="657"/>
      <c r="TLI51" s="657"/>
      <c r="TLJ51" s="657"/>
      <c r="TLK51" s="657"/>
      <c r="TLL51" s="657"/>
      <c r="TLM51" s="657"/>
      <c r="TLN51" s="657"/>
      <c r="TLO51" s="657"/>
      <c r="TLP51" s="657"/>
      <c r="TLQ51" s="657"/>
      <c r="TLR51" s="657"/>
      <c r="TLS51" s="657"/>
      <c r="TLT51" s="657"/>
      <c r="TLU51" s="657"/>
      <c r="TLV51" s="657"/>
      <c r="TLW51" s="657"/>
      <c r="TLX51" s="657"/>
      <c r="TLY51" s="657"/>
      <c r="TLZ51" s="657"/>
      <c r="TMA51" s="657"/>
      <c r="TMB51" s="657"/>
      <c r="TMC51" s="657"/>
      <c r="TMD51" s="657"/>
      <c r="TME51" s="657"/>
      <c r="TMF51" s="657"/>
      <c r="TMG51" s="657"/>
      <c r="TMH51" s="657"/>
      <c r="TMI51" s="657"/>
      <c r="TMJ51" s="657"/>
      <c r="TMK51" s="657"/>
      <c r="TML51" s="657"/>
      <c r="TMM51" s="657"/>
      <c r="TMN51" s="657"/>
      <c r="TMO51" s="657"/>
      <c r="TMP51" s="657"/>
      <c r="TMQ51" s="657"/>
      <c r="TMR51" s="657"/>
      <c r="TMS51" s="657"/>
      <c r="TMT51" s="657"/>
      <c r="TMU51" s="657"/>
      <c r="TMV51" s="657"/>
      <c r="TMW51" s="657"/>
      <c r="TMX51" s="657"/>
      <c r="TMY51" s="657"/>
      <c r="TMZ51" s="657"/>
      <c r="TNA51" s="657"/>
      <c r="TNB51" s="657"/>
      <c r="TNC51" s="657"/>
      <c r="TND51" s="657"/>
      <c r="TNE51" s="657"/>
      <c r="TNF51" s="657"/>
      <c r="TNG51" s="657"/>
      <c r="TNH51" s="657"/>
      <c r="TNI51" s="657"/>
      <c r="TNJ51" s="657"/>
      <c r="TNK51" s="657"/>
      <c r="TNL51" s="657"/>
      <c r="TNM51" s="657"/>
      <c r="TNN51" s="657"/>
      <c r="TNO51" s="657"/>
      <c r="TNP51" s="657"/>
      <c r="TNQ51" s="657"/>
      <c r="TNR51" s="657"/>
      <c r="TNS51" s="657"/>
      <c r="TNT51" s="657"/>
      <c r="TNU51" s="657"/>
      <c r="TNV51" s="657"/>
      <c r="TNW51" s="657"/>
      <c r="TNX51" s="657"/>
      <c r="TNY51" s="657"/>
      <c r="TNZ51" s="657"/>
      <c r="TOA51" s="657"/>
      <c r="TOB51" s="657"/>
      <c r="TOC51" s="657"/>
      <c r="TOD51" s="657"/>
      <c r="TOE51" s="657"/>
      <c r="TOF51" s="657"/>
      <c r="TOG51" s="657"/>
      <c r="TOH51" s="657"/>
      <c r="TOI51" s="657"/>
      <c r="TOJ51" s="657"/>
      <c r="TOK51" s="657"/>
      <c r="TOL51" s="657"/>
      <c r="TOM51" s="657"/>
      <c r="TON51" s="657"/>
      <c r="TOO51" s="657"/>
      <c r="TOP51" s="657"/>
      <c r="TOQ51" s="657"/>
      <c r="TOR51" s="657"/>
      <c r="TOS51" s="657"/>
      <c r="TOT51" s="657"/>
      <c r="TOU51" s="657"/>
      <c r="TOV51" s="657"/>
      <c r="TOW51" s="657"/>
      <c r="TOX51" s="657"/>
      <c r="TOY51" s="657"/>
      <c r="TOZ51" s="657"/>
      <c r="TPA51" s="657"/>
      <c r="TPB51" s="657"/>
      <c r="TPC51" s="657"/>
      <c r="TPD51" s="657"/>
      <c r="TPE51" s="657"/>
      <c r="TPF51" s="657"/>
      <c r="TPG51" s="657"/>
      <c r="TPH51" s="657"/>
      <c r="TPI51" s="657"/>
      <c r="TPJ51" s="657"/>
      <c r="TPK51" s="657"/>
      <c r="TPL51" s="657"/>
      <c r="TPM51" s="657"/>
      <c r="TPN51" s="657"/>
      <c r="TPO51" s="657"/>
      <c r="TPP51" s="657"/>
      <c r="TPQ51" s="657"/>
      <c r="TPR51" s="657"/>
      <c r="TPS51" s="657"/>
      <c r="TPT51" s="657"/>
      <c r="TPU51" s="657"/>
      <c r="TPV51" s="657"/>
      <c r="TPW51" s="657"/>
      <c r="TPX51" s="657"/>
      <c r="TPY51" s="657"/>
      <c r="TPZ51" s="657"/>
      <c r="TQA51" s="657"/>
      <c r="TQB51" s="657"/>
      <c r="TQC51" s="657"/>
      <c r="TQD51" s="657"/>
      <c r="TQE51" s="657"/>
      <c r="TQF51" s="657"/>
      <c r="TQG51" s="657"/>
      <c r="TQH51" s="657"/>
      <c r="TQI51" s="657"/>
      <c r="TQJ51" s="657"/>
      <c r="TQK51" s="657"/>
      <c r="TQL51" s="657"/>
      <c r="TQM51" s="657"/>
      <c r="TQN51" s="657"/>
      <c r="TQO51" s="657"/>
      <c r="TQP51" s="657"/>
      <c r="TQQ51" s="657"/>
      <c r="TQR51" s="657"/>
      <c r="TQS51" s="657"/>
      <c r="TQT51" s="657"/>
      <c r="TQU51" s="657"/>
      <c r="TQV51" s="657"/>
      <c r="TQW51" s="657"/>
      <c r="TQX51" s="657"/>
      <c r="TQY51" s="657"/>
      <c r="TQZ51" s="657"/>
      <c r="TRA51" s="657"/>
      <c r="TRB51" s="657"/>
      <c r="TRC51" s="657"/>
      <c r="TRD51" s="657"/>
      <c r="TRE51" s="657"/>
      <c r="TRF51" s="657"/>
      <c r="TRG51" s="657"/>
      <c r="TRH51" s="657"/>
      <c r="TRI51" s="657"/>
      <c r="TRJ51" s="657"/>
      <c r="TRK51" s="657"/>
      <c r="TRL51" s="657"/>
      <c r="TRM51" s="657"/>
      <c r="TRN51" s="657"/>
      <c r="TRO51" s="657"/>
      <c r="TRP51" s="657"/>
      <c r="TRQ51" s="657"/>
      <c r="TRR51" s="657"/>
      <c r="TRS51" s="657"/>
      <c r="TRT51" s="657"/>
      <c r="TRU51" s="657"/>
      <c r="TRV51" s="657"/>
      <c r="TRW51" s="657"/>
      <c r="TRX51" s="657"/>
      <c r="TRY51" s="657"/>
      <c r="TRZ51" s="657"/>
      <c r="TSA51" s="657"/>
      <c r="TSB51" s="657"/>
      <c r="TSC51" s="657"/>
      <c r="TSD51" s="657"/>
      <c r="TSE51" s="657"/>
      <c r="TSF51" s="657"/>
      <c r="TSG51" s="657"/>
      <c r="TSH51" s="657"/>
      <c r="TSI51" s="657"/>
      <c r="TSJ51" s="657"/>
      <c r="TSK51" s="657"/>
      <c r="TSL51" s="657"/>
      <c r="TSM51" s="657"/>
      <c r="TSN51" s="657"/>
      <c r="TSO51" s="657"/>
      <c r="TSP51" s="657"/>
      <c r="TSQ51" s="657"/>
      <c r="TSR51" s="657"/>
      <c r="TSS51" s="657"/>
      <c r="TST51" s="657"/>
      <c r="TSU51" s="657"/>
      <c r="TSV51" s="657"/>
      <c r="TSW51" s="657"/>
      <c r="TSX51" s="657"/>
      <c r="TSY51" s="657"/>
      <c r="TSZ51" s="657"/>
      <c r="TTA51" s="657"/>
      <c r="TTB51" s="657"/>
      <c r="TTC51" s="657"/>
      <c r="TTD51" s="657"/>
      <c r="TTE51" s="657"/>
      <c r="TTF51" s="657"/>
      <c r="TTG51" s="657"/>
      <c r="TTH51" s="657"/>
      <c r="TTI51" s="657"/>
      <c r="TTJ51" s="657"/>
      <c r="TTK51" s="657"/>
      <c r="TTL51" s="657"/>
      <c r="TTM51" s="657"/>
      <c r="TTN51" s="657"/>
      <c r="TTO51" s="657"/>
      <c r="TTP51" s="657"/>
      <c r="TTQ51" s="657"/>
      <c r="TTR51" s="657"/>
      <c r="TTS51" s="657"/>
      <c r="TTT51" s="657"/>
      <c r="TTU51" s="657"/>
      <c r="TTV51" s="657"/>
      <c r="TTW51" s="657"/>
      <c r="TTX51" s="657"/>
      <c r="TTY51" s="657"/>
      <c r="TTZ51" s="657"/>
      <c r="TUA51" s="657"/>
      <c r="TUB51" s="657"/>
      <c r="TUC51" s="657"/>
      <c r="TUD51" s="657"/>
      <c r="TUE51" s="657"/>
      <c r="TUF51" s="657"/>
      <c r="TUG51" s="657"/>
      <c r="TUH51" s="657"/>
      <c r="TUI51" s="657"/>
      <c r="TUJ51" s="657"/>
      <c r="TUK51" s="657"/>
      <c r="TUL51" s="657"/>
      <c r="TUM51" s="657"/>
      <c r="TUN51" s="657"/>
      <c r="TUO51" s="657"/>
      <c r="TUP51" s="657"/>
      <c r="TUQ51" s="657"/>
      <c r="TUR51" s="657"/>
      <c r="TUS51" s="657"/>
      <c r="TUT51" s="657"/>
      <c r="TUU51" s="657"/>
      <c r="TUV51" s="657"/>
      <c r="TUW51" s="657"/>
      <c r="TUX51" s="657"/>
      <c r="TUY51" s="657"/>
      <c r="TUZ51" s="657"/>
      <c r="TVA51" s="657"/>
      <c r="TVB51" s="657"/>
      <c r="TVC51" s="657"/>
      <c r="TVD51" s="657"/>
      <c r="TVE51" s="657"/>
      <c r="TVF51" s="657"/>
      <c r="TVG51" s="657"/>
      <c r="TVH51" s="657"/>
      <c r="TVI51" s="657"/>
      <c r="TVJ51" s="657"/>
      <c r="TVK51" s="657"/>
      <c r="TVL51" s="657"/>
      <c r="TVM51" s="657"/>
      <c r="TVN51" s="657"/>
      <c r="TVO51" s="657"/>
      <c r="TVP51" s="657"/>
      <c r="TVQ51" s="657"/>
      <c r="TVR51" s="657"/>
      <c r="TVS51" s="657"/>
      <c r="TVT51" s="657"/>
      <c r="TVU51" s="657"/>
      <c r="TVV51" s="657"/>
      <c r="TVW51" s="657"/>
      <c r="TVX51" s="657"/>
      <c r="TVY51" s="657"/>
      <c r="TVZ51" s="657"/>
      <c r="TWA51" s="657"/>
      <c r="TWB51" s="657"/>
      <c r="TWC51" s="657"/>
      <c r="TWD51" s="657"/>
      <c r="TWE51" s="657"/>
      <c r="TWF51" s="657"/>
      <c r="TWG51" s="657"/>
      <c r="TWH51" s="657"/>
      <c r="TWI51" s="657"/>
      <c r="TWJ51" s="657"/>
      <c r="TWK51" s="657"/>
      <c r="TWL51" s="657"/>
      <c r="TWM51" s="657"/>
      <c r="TWN51" s="657"/>
      <c r="TWO51" s="657"/>
      <c r="TWP51" s="657"/>
      <c r="TWQ51" s="657"/>
      <c r="TWR51" s="657"/>
      <c r="TWS51" s="657"/>
      <c r="TWT51" s="657"/>
      <c r="TWU51" s="657"/>
      <c r="TWV51" s="657"/>
      <c r="TWW51" s="657"/>
      <c r="TWX51" s="657"/>
      <c r="TWY51" s="657"/>
      <c r="TWZ51" s="657"/>
      <c r="TXA51" s="657"/>
      <c r="TXB51" s="657"/>
      <c r="TXC51" s="657"/>
      <c r="TXD51" s="657"/>
      <c r="TXE51" s="657"/>
      <c r="TXF51" s="657"/>
      <c r="TXG51" s="657"/>
      <c r="TXH51" s="657"/>
      <c r="TXI51" s="657"/>
      <c r="TXJ51" s="657"/>
      <c r="TXK51" s="657"/>
      <c r="TXL51" s="657"/>
      <c r="TXM51" s="657"/>
      <c r="TXN51" s="657"/>
      <c r="TXO51" s="657"/>
      <c r="TXP51" s="657"/>
      <c r="TXQ51" s="657"/>
      <c r="TXR51" s="657"/>
      <c r="TXS51" s="657"/>
      <c r="TXT51" s="657"/>
      <c r="TXU51" s="657"/>
      <c r="TXV51" s="657"/>
      <c r="TXW51" s="657"/>
      <c r="TXX51" s="657"/>
      <c r="TXY51" s="657"/>
      <c r="TXZ51" s="657"/>
      <c r="TYA51" s="657"/>
      <c r="TYB51" s="657"/>
      <c r="TYC51" s="657"/>
      <c r="TYD51" s="657"/>
      <c r="TYE51" s="657"/>
      <c r="TYF51" s="657"/>
      <c r="TYG51" s="657"/>
      <c r="TYH51" s="657"/>
      <c r="TYI51" s="657"/>
      <c r="TYJ51" s="657"/>
      <c r="TYK51" s="657"/>
      <c r="TYL51" s="657"/>
      <c r="TYM51" s="657"/>
      <c r="TYN51" s="657"/>
      <c r="TYO51" s="657"/>
      <c r="TYP51" s="657"/>
      <c r="TYQ51" s="657"/>
      <c r="TYR51" s="657"/>
      <c r="TYS51" s="657"/>
      <c r="TYT51" s="657"/>
      <c r="TYU51" s="657"/>
      <c r="TYV51" s="657"/>
      <c r="TYW51" s="657"/>
      <c r="TYX51" s="657"/>
      <c r="TYY51" s="657"/>
      <c r="TYZ51" s="657"/>
      <c r="TZA51" s="657"/>
      <c r="TZB51" s="657"/>
      <c r="TZC51" s="657"/>
      <c r="TZD51" s="657"/>
      <c r="TZE51" s="657"/>
      <c r="TZF51" s="657"/>
      <c r="TZG51" s="657"/>
      <c r="TZH51" s="657"/>
      <c r="TZI51" s="657"/>
      <c r="TZJ51" s="657"/>
      <c r="TZK51" s="657"/>
      <c r="TZL51" s="657"/>
      <c r="TZM51" s="657"/>
      <c r="TZN51" s="657"/>
      <c r="TZO51" s="657"/>
      <c r="TZP51" s="657"/>
      <c r="TZQ51" s="657"/>
      <c r="TZR51" s="657"/>
      <c r="TZS51" s="657"/>
      <c r="TZT51" s="657"/>
      <c r="TZU51" s="657"/>
      <c r="TZV51" s="657"/>
      <c r="TZW51" s="657"/>
      <c r="TZX51" s="657"/>
      <c r="TZY51" s="657"/>
      <c r="TZZ51" s="657"/>
      <c r="UAA51" s="657"/>
      <c r="UAB51" s="657"/>
      <c r="UAC51" s="657"/>
      <c r="UAD51" s="657"/>
      <c r="UAE51" s="657"/>
      <c r="UAF51" s="657"/>
      <c r="UAG51" s="657"/>
      <c r="UAH51" s="657"/>
      <c r="UAI51" s="657"/>
      <c r="UAJ51" s="657"/>
      <c r="UAK51" s="657"/>
      <c r="UAL51" s="657"/>
      <c r="UAM51" s="657"/>
      <c r="UAN51" s="657"/>
      <c r="UAO51" s="657"/>
      <c r="UAP51" s="657"/>
      <c r="UAQ51" s="657"/>
      <c r="UAR51" s="657"/>
      <c r="UAS51" s="657"/>
      <c r="UAT51" s="657"/>
      <c r="UAU51" s="657"/>
      <c r="UAV51" s="657"/>
      <c r="UAW51" s="657"/>
      <c r="UAX51" s="657"/>
      <c r="UAY51" s="657"/>
      <c r="UAZ51" s="657"/>
      <c r="UBA51" s="657"/>
      <c r="UBB51" s="657"/>
      <c r="UBC51" s="657"/>
      <c r="UBD51" s="657"/>
      <c r="UBE51" s="657"/>
      <c r="UBF51" s="657"/>
      <c r="UBG51" s="657"/>
      <c r="UBH51" s="657"/>
      <c r="UBI51" s="657"/>
      <c r="UBJ51" s="657"/>
      <c r="UBK51" s="657"/>
      <c r="UBL51" s="657"/>
      <c r="UBM51" s="657"/>
      <c r="UBN51" s="657"/>
      <c r="UBO51" s="657"/>
      <c r="UBP51" s="657"/>
      <c r="UBQ51" s="657"/>
      <c r="UBR51" s="657"/>
      <c r="UBS51" s="657"/>
      <c r="UBT51" s="657"/>
      <c r="UBU51" s="657"/>
      <c r="UBV51" s="657"/>
      <c r="UBW51" s="657"/>
      <c r="UBX51" s="657"/>
      <c r="UBY51" s="657"/>
      <c r="UBZ51" s="657"/>
      <c r="UCA51" s="657"/>
      <c r="UCB51" s="657"/>
      <c r="UCC51" s="657"/>
      <c r="UCD51" s="657"/>
      <c r="UCE51" s="657"/>
      <c r="UCF51" s="657"/>
      <c r="UCG51" s="657"/>
      <c r="UCH51" s="657"/>
      <c r="UCI51" s="657"/>
      <c r="UCJ51" s="657"/>
      <c r="UCK51" s="657"/>
      <c r="UCL51" s="657"/>
      <c r="UCM51" s="657"/>
      <c r="UCN51" s="657"/>
      <c r="UCO51" s="657"/>
      <c r="UCP51" s="657"/>
      <c r="UCQ51" s="657"/>
      <c r="UCR51" s="657"/>
      <c r="UCS51" s="657"/>
      <c r="UCT51" s="657"/>
      <c r="UCU51" s="657"/>
      <c r="UCV51" s="657"/>
      <c r="UCW51" s="657"/>
      <c r="UCX51" s="657"/>
      <c r="UCY51" s="657"/>
      <c r="UCZ51" s="657"/>
      <c r="UDA51" s="657"/>
      <c r="UDB51" s="657"/>
      <c r="UDC51" s="657"/>
      <c r="UDD51" s="657"/>
      <c r="UDE51" s="657"/>
      <c r="UDF51" s="657"/>
      <c r="UDG51" s="657"/>
      <c r="UDH51" s="657"/>
      <c r="UDI51" s="657"/>
      <c r="UDJ51" s="657"/>
      <c r="UDK51" s="657"/>
      <c r="UDL51" s="657"/>
      <c r="UDM51" s="657"/>
      <c r="UDN51" s="657"/>
      <c r="UDO51" s="657"/>
      <c r="UDP51" s="657"/>
      <c r="UDQ51" s="657"/>
      <c r="UDR51" s="657"/>
      <c r="UDS51" s="657"/>
      <c r="UDT51" s="657"/>
      <c r="UDU51" s="657"/>
      <c r="UDV51" s="657"/>
      <c r="UDW51" s="657"/>
      <c r="UDX51" s="657"/>
      <c r="UDY51" s="657"/>
      <c r="UDZ51" s="657"/>
      <c r="UEA51" s="657"/>
      <c r="UEB51" s="657"/>
      <c r="UEC51" s="657"/>
      <c r="UED51" s="657"/>
      <c r="UEE51" s="657"/>
      <c r="UEF51" s="657"/>
      <c r="UEG51" s="657"/>
      <c r="UEH51" s="657"/>
      <c r="UEI51" s="657"/>
      <c r="UEJ51" s="657"/>
      <c r="UEK51" s="657"/>
      <c r="UEL51" s="657"/>
      <c r="UEM51" s="657"/>
      <c r="UEN51" s="657"/>
      <c r="UEO51" s="657"/>
      <c r="UEP51" s="657"/>
      <c r="UEQ51" s="657"/>
      <c r="UER51" s="657"/>
      <c r="UES51" s="657"/>
      <c r="UET51" s="657"/>
      <c r="UEU51" s="657"/>
      <c r="UEV51" s="657"/>
      <c r="UEW51" s="657"/>
      <c r="UEX51" s="657"/>
      <c r="UEY51" s="657"/>
      <c r="UEZ51" s="657"/>
      <c r="UFA51" s="657"/>
      <c r="UFB51" s="657"/>
      <c r="UFC51" s="657"/>
      <c r="UFD51" s="657"/>
      <c r="UFE51" s="657"/>
      <c r="UFF51" s="657"/>
      <c r="UFG51" s="657"/>
      <c r="UFH51" s="657"/>
      <c r="UFI51" s="657"/>
      <c r="UFJ51" s="657"/>
      <c r="UFK51" s="657"/>
      <c r="UFL51" s="657"/>
      <c r="UFM51" s="657"/>
      <c r="UFN51" s="657"/>
      <c r="UFO51" s="657"/>
      <c r="UFP51" s="657"/>
      <c r="UFQ51" s="657"/>
      <c r="UFR51" s="657"/>
      <c r="UFS51" s="657"/>
      <c r="UFT51" s="657"/>
      <c r="UFU51" s="657"/>
      <c r="UFV51" s="657"/>
      <c r="UFW51" s="657"/>
      <c r="UFX51" s="657"/>
      <c r="UFY51" s="657"/>
      <c r="UFZ51" s="657"/>
      <c r="UGA51" s="657"/>
      <c r="UGB51" s="657"/>
      <c r="UGC51" s="657"/>
      <c r="UGD51" s="657"/>
      <c r="UGE51" s="657"/>
      <c r="UGF51" s="657"/>
      <c r="UGG51" s="657"/>
      <c r="UGH51" s="657"/>
      <c r="UGI51" s="657"/>
      <c r="UGJ51" s="657"/>
      <c r="UGK51" s="657"/>
      <c r="UGL51" s="657"/>
      <c r="UGM51" s="657"/>
      <c r="UGN51" s="657"/>
      <c r="UGO51" s="657"/>
      <c r="UGP51" s="657"/>
      <c r="UGQ51" s="657"/>
      <c r="UGR51" s="657"/>
      <c r="UGS51" s="657"/>
      <c r="UGT51" s="657"/>
      <c r="UGU51" s="657"/>
      <c r="UGV51" s="657"/>
      <c r="UGW51" s="657"/>
      <c r="UGX51" s="657"/>
      <c r="UGY51" s="657"/>
      <c r="UGZ51" s="657"/>
      <c r="UHA51" s="657"/>
      <c r="UHB51" s="657"/>
      <c r="UHC51" s="657"/>
      <c r="UHD51" s="657"/>
      <c r="UHE51" s="657"/>
      <c r="UHF51" s="657"/>
      <c r="UHG51" s="657"/>
      <c r="UHH51" s="657"/>
      <c r="UHI51" s="657"/>
      <c r="UHJ51" s="657"/>
      <c r="UHK51" s="657"/>
      <c r="UHL51" s="657"/>
      <c r="UHM51" s="657"/>
      <c r="UHN51" s="657"/>
      <c r="UHO51" s="657"/>
      <c r="UHP51" s="657"/>
      <c r="UHQ51" s="657"/>
      <c r="UHR51" s="657"/>
      <c r="UHS51" s="657"/>
      <c r="UHT51" s="657"/>
      <c r="UHU51" s="657"/>
      <c r="UHV51" s="657"/>
      <c r="UHW51" s="657"/>
      <c r="UHX51" s="657"/>
      <c r="UHY51" s="657"/>
      <c r="UHZ51" s="657"/>
      <c r="UIA51" s="657"/>
      <c r="UIB51" s="657"/>
      <c r="UIC51" s="657"/>
      <c r="UID51" s="657"/>
      <c r="UIE51" s="657"/>
      <c r="UIF51" s="657"/>
      <c r="UIG51" s="657"/>
      <c r="UIH51" s="657"/>
      <c r="UII51" s="657"/>
      <c r="UIJ51" s="657"/>
      <c r="UIK51" s="657"/>
      <c r="UIL51" s="657"/>
      <c r="UIM51" s="657"/>
      <c r="UIN51" s="657"/>
      <c r="UIO51" s="657"/>
      <c r="UIP51" s="657"/>
      <c r="UIQ51" s="657"/>
      <c r="UIR51" s="657"/>
      <c r="UIS51" s="657"/>
      <c r="UIT51" s="657"/>
      <c r="UIU51" s="657"/>
      <c r="UIV51" s="657"/>
      <c r="UIW51" s="657"/>
      <c r="UIX51" s="657"/>
      <c r="UIY51" s="657"/>
      <c r="UIZ51" s="657"/>
      <c r="UJA51" s="657"/>
      <c r="UJB51" s="657"/>
      <c r="UJC51" s="657"/>
      <c r="UJD51" s="657"/>
      <c r="UJE51" s="657"/>
      <c r="UJF51" s="657"/>
      <c r="UJG51" s="657"/>
      <c r="UJH51" s="657"/>
      <c r="UJI51" s="657"/>
      <c r="UJJ51" s="657"/>
      <c r="UJK51" s="657"/>
      <c r="UJL51" s="657"/>
      <c r="UJM51" s="657"/>
      <c r="UJN51" s="657"/>
      <c r="UJO51" s="657"/>
      <c r="UJP51" s="657"/>
      <c r="UJQ51" s="657"/>
      <c r="UJR51" s="657"/>
      <c r="UJS51" s="657"/>
      <c r="UJT51" s="657"/>
      <c r="UJU51" s="657"/>
      <c r="UJV51" s="657"/>
      <c r="UJW51" s="657"/>
      <c r="UJX51" s="657"/>
      <c r="UJY51" s="657"/>
      <c r="UJZ51" s="657"/>
      <c r="UKA51" s="657"/>
      <c r="UKB51" s="657"/>
      <c r="UKC51" s="657"/>
      <c r="UKD51" s="657"/>
      <c r="UKE51" s="657"/>
      <c r="UKF51" s="657"/>
      <c r="UKG51" s="657"/>
      <c r="UKH51" s="657"/>
      <c r="UKI51" s="657"/>
      <c r="UKJ51" s="657"/>
      <c r="UKK51" s="657"/>
      <c r="UKL51" s="657"/>
      <c r="UKM51" s="657"/>
      <c r="UKN51" s="657"/>
      <c r="UKO51" s="657"/>
      <c r="UKP51" s="657"/>
      <c r="UKQ51" s="657"/>
      <c r="UKR51" s="657"/>
      <c r="UKS51" s="657"/>
      <c r="UKT51" s="657"/>
      <c r="UKU51" s="657"/>
      <c r="UKV51" s="657"/>
      <c r="UKW51" s="657"/>
      <c r="UKX51" s="657"/>
      <c r="UKY51" s="657"/>
      <c r="UKZ51" s="657"/>
      <c r="ULA51" s="657"/>
      <c r="ULB51" s="657"/>
      <c r="ULC51" s="657"/>
      <c r="ULD51" s="657"/>
      <c r="ULE51" s="657"/>
      <c r="ULF51" s="657"/>
      <c r="ULG51" s="657"/>
      <c r="ULH51" s="657"/>
      <c r="ULI51" s="657"/>
      <c r="ULJ51" s="657"/>
      <c r="ULK51" s="657"/>
      <c r="ULL51" s="657"/>
      <c r="ULM51" s="657"/>
      <c r="ULN51" s="657"/>
      <c r="ULO51" s="657"/>
      <c r="ULP51" s="657"/>
      <c r="ULQ51" s="657"/>
      <c r="ULR51" s="657"/>
      <c r="ULS51" s="657"/>
      <c r="ULT51" s="657"/>
      <c r="ULU51" s="657"/>
      <c r="ULV51" s="657"/>
      <c r="ULW51" s="657"/>
      <c r="ULX51" s="657"/>
      <c r="ULY51" s="657"/>
      <c r="ULZ51" s="657"/>
      <c r="UMA51" s="657"/>
      <c r="UMB51" s="657"/>
      <c r="UMC51" s="657"/>
      <c r="UMD51" s="657"/>
      <c r="UME51" s="657"/>
      <c r="UMF51" s="657"/>
      <c r="UMG51" s="657"/>
      <c r="UMH51" s="657"/>
      <c r="UMI51" s="657"/>
      <c r="UMJ51" s="657"/>
      <c r="UMK51" s="657"/>
      <c r="UML51" s="657"/>
      <c r="UMM51" s="657"/>
      <c r="UMN51" s="657"/>
      <c r="UMO51" s="657"/>
      <c r="UMP51" s="657"/>
      <c r="UMQ51" s="657"/>
      <c r="UMR51" s="657"/>
      <c r="UMS51" s="657"/>
      <c r="UMT51" s="657"/>
      <c r="UMU51" s="657"/>
      <c r="UMV51" s="657"/>
      <c r="UMW51" s="657"/>
      <c r="UMX51" s="657"/>
      <c r="UMY51" s="657"/>
      <c r="UMZ51" s="657"/>
      <c r="UNA51" s="657"/>
      <c r="UNB51" s="657"/>
      <c r="UNC51" s="657"/>
      <c r="UND51" s="657"/>
      <c r="UNE51" s="657"/>
      <c r="UNF51" s="657"/>
      <c r="UNG51" s="657"/>
      <c r="UNH51" s="657"/>
      <c r="UNI51" s="657"/>
      <c r="UNJ51" s="657"/>
      <c r="UNK51" s="657"/>
      <c r="UNL51" s="657"/>
      <c r="UNM51" s="657"/>
      <c r="UNN51" s="657"/>
      <c r="UNO51" s="657"/>
      <c r="UNP51" s="657"/>
      <c r="UNQ51" s="657"/>
      <c r="UNR51" s="657"/>
      <c r="UNS51" s="657"/>
      <c r="UNT51" s="657"/>
      <c r="UNU51" s="657"/>
      <c r="UNV51" s="657"/>
      <c r="UNW51" s="657"/>
      <c r="UNX51" s="657"/>
      <c r="UNY51" s="657"/>
      <c r="UNZ51" s="657"/>
      <c r="UOA51" s="657"/>
      <c r="UOB51" s="657"/>
      <c r="UOC51" s="657"/>
      <c r="UOD51" s="657"/>
      <c r="UOE51" s="657"/>
      <c r="UOF51" s="657"/>
      <c r="UOG51" s="657"/>
      <c r="UOH51" s="657"/>
      <c r="UOI51" s="657"/>
      <c r="UOJ51" s="657"/>
      <c r="UOK51" s="657"/>
      <c r="UOL51" s="657"/>
      <c r="UOM51" s="657"/>
      <c r="UON51" s="657"/>
      <c r="UOO51" s="657"/>
      <c r="UOP51" s="657"/>
      <c r="UOQ51" s="657"/>
      <c r="UOR51" s="657"/>
      <c r="UOS51" s="657"/>
      <c r="UOT51" s="657"/>
      <c r="UOU51" s="657"/>
      <c r="UOV51" s="657"/>
      <c r="UOW51" s="657"/>
      <c r="UOX51" s="657"/>
      <c r="UOY51" s="657"/>
      <c r="UOZ51" s="657"/>
      <c r="UPA51" s="657"/>
      <c r="UPB51" s="657"/>
      <c r="UPC51" s="657"/>
      <c r="UPD51" s="657"/>
      <c r="UPE51" s="657"/>
      <c r="UPF51" s="657"/>
      <c r="UPG51" s="657"/>
      <c r="UPH51" s="657"/>
      <c r="UPI51" s="657"/>
      <c r="UPJ51" s="657"/>
      <c r="UPK51" s="657"/>
      <c r="UPL51" s="657"/>
      <c r="UPM51" s="657"/>
      <c r="UPN51" s="657"/>
      <c r="UPO51" s="657"/>
      <c r="UPP51" s="657"/>
      <c r="UPQ51" s="657"/>
      <c r="UPR51" s="657"/>
      <c r="UPS51" s="657"/>
      <c r="UPT51" s="657"/>
      <c r="UPU51" s="657"/>
      <c r="UPV51" s="657"/>
      <c r="UPW51" s="657"/>
      <c r="UPX51" s="657"/>
      <c r="UPY51" s="657"/>
      <c r="UPZ51" s="657"/>
      <c r="UQA51" s="657"/>
      <c r="UQB51" s="657"/>
      <c r="UQC51" s="657"/>
      <c r="UQD51" s="657"/>
      <c r="UQE51" s="657"/>
      <c r="UQF51" s="657"/>
      <c r="UQG51" s="657"/>
      <c r="UQH51" s="657"/>
      <c r="UQI51" s="657"/>
      <c r="UQJ51" s="657"/>
      <c r="UQK51" s="657"/>
      <c r="UQL51" s="657"/>
      <c r="UQM51" s="657"/>
      <c r="UQN51" s="657"/>
      <c r="UQO51" s="657"/>
      <c r="UQP51" s="657"/>
      <c r="UQQ51" s="657"/>
      <c r="UQR51" s="657"/>
      <c r="UQS51" s="657"/>
      <c r="UQT51" s="657"/>
      <c r="UQU51" s="657"/>
      <c r="UQV51" s="657"/>
      <c r="UQW51" s="657"/>
      <c r="UQX51" s="657"/>
      <c r="UQY51" s="657"/>
      <c r="UQZ51" s="657"/>
      <c r="URA51" s="657"/>
      <c r="URB51" s="657"/>
      <c r="URC51" s="657"/>
      <c r="URD51" s="657"/>
      <c r="URE51" s="657"/>
      <c r="URF51" s="657"/>
      <c r="URG51" s="657"/>
      <c r="URH51" s="657"/>
      <c r="URI51" s="657"/>
      <c r="URJ51" s="657"/>
      <c r="URK51" s="657"/>
      <c r="URL51" s="657"/>
      <c r="URM51" s="657"/>
      <c r="URN51" s="657"/>
      <c r="URO51" s="657"/>
      <c r="URP51" s="657"/>
      <c r="URQ51" s="657"/>
      <c r="URR51" s="657"/>
      <c r="URS51" s="657"/>
      <c r="URT51" s="657"/>
      <c r="URU51" s="657"/>
      <c r="URV51" s="657"/>
      <c r="URW51" s="657"/>
      <c r="URX51" s="657"/>
      <c r="URY51" s="657"/>
      <c r="URZ51" s="657"/>
      <c r="USA51" s="657"/>
      <c r="USB51" s="657"/>
      <c r="USC51" s="657"/>
      <c r="USD51" s="657"/>
      <c r="USE51" s="657"/>
      <c r="USF51" s="657"/>
      <c r="USG51" s="657"/>
      <c r="USH51" s="657"/>
      <c r="USI51" s="657"/>
      <c r="USJ51" s="657"/>
      <c r="USK51" s="657"/>
      <c r="USL51" s="657"/>
      <c r="USM51" s="657"/>
      <c r="USN51" s="657"/>
      <c r="USO51" s="657"/>
      <c r="USP51" s="657"/>
      <c r="USQ51" s="657"/>
      <c r="USR51" s="657"/>
      <c r="USS51" s="657"/>
      <c r="UST51" s="657"/>
      <c r="USU51" s="657"/>
      <c r="USV51" s="657"/>
      <c r="USW51" s="657"/>
      <c r="USX51" s="657"/>
      <c r="USY51" s="657"/>
      <c r="USZ51" s="657"/>
      <c r="UTA51" s="657"/>
      <c r="UTB51" s="657"/>
      <c r="UTC51" s="657"/>
      <c r="UTD51" s="657"/>
      <c r="UTE51" s="657"/>
      <c r="UTF51" s="657"/>
      <c r="UTG51" s="657"/>
      <c r="UTH51" s="657"/>
      <c r="UTI51" s="657"/>
      <c r="UTJ51" s="657"/>
      <c r="UTK51" s="657"/>
      <c r="UTL51" s="657"/>
      <c r="UTM51" s="657"/>
      <c r="UTN51" s="657"/>
      <c r="UTO51" s="657"/>
      <c r="UTP51" s="657"/>
      <c r="UTQ51" s="657"/>
      <c r="UTR51" s="657"/>
      <c r="UTS51" s="657"/>
      <c r="UTT51" s="657"/>
      <c r="UTU51" s="657"/>
      <c r="UTV51" s="657"/>
      <c r="UTW51" s="657"/>
      <c r="UTX51" s="657"/>
      <c r="UTY51" s="657"/>
      <c r="UTZ51" s="657"/>
      <c r="UUA51" s="657"/>
      <c r="UUB51" s="657"/>
      <c r="UUC51" s="657"/>
      <c r="UUD51" s="657"/>
      <c r="UUE51" s="657"/>
      <c r="UUF51" s="657"/>
      <c r="UUG51" s="657"/>
      <c r="UUH51" s="657"/>
      <c r="UUI51" s="657"/>
      <c r="UUJ51" s="657"/>
      <c r="UUK51" s="657"/>
      <c r="UUL51" s="657"/>
      <c r="UUM51" s="657"/>
      <c r="UUN51" s="657"/>
      <c r="UUO51" s="657"/>
      <c r="UUP51" s="657"/>
      <c r="UUQ51" s="657"/>
      <c r="UUR51" s="657"/>
      <c r="UUS51" s="657"/>
      <c r="UUT51" s="657"/>
      <c r="UUU51" s="657"/>
      <c r="UUV51" s="657"/>
      <c r="UUW51" s="657"/>
      <c r="UUX51" s="657"/>
      <c r="UUY51" s="657"/>
      <c r="UUZ51" s="657"/>
      <c r="UVA51" s="657"/>
      <c r="UVB51" s="657"/>
      <c r="UVC51" s="657"/>
      <c r="UVD51" s="657"/>
      <c r="UVE51" s="657"/>
      <c r="UVF51" s="657"/>
      <c r="UVG51" s="657"/>
      <c r="UVH51" s="657"/>
      <c r="UVI51" s="657"/>
      <c r="UVJ51" s="657"/>
      <c r="UVK51" s="657"/>
      <c r="UVL51" s="657"/>
      <c r="UVM51" s="657"/>
      <c r="UVN51" s="657"/>
      <c r="UVO51" s="657"/>
      <c r="UVP51" s="657"/>
      <c r="UVQ51" s="657"/>
      <c r="UVR51" s="657"/>
      <c r="UVS51" s="657"/>
      <c r="UVT51" s="657"/>
      <c r="UVU51" s="657"/>
      <c r="UVV51" s="657"/>
      <c r="UVW51" s="657"/>
      <c r="UVX51" s="657"/>
      <c r="UVY51" s="657"/>
      <c r="UVZ51" s="657"/>
      <c r="UWA51" s="657"/>
      <c r="UWB51" s="657"/>
      <c r="UWC51" s="657"/>
      <c r="UWD51" s="657"/>
      <c r="UWE51" s="657"/>
      <c r="UWF51" s="657"/>
      <c r="UWG51" s="657"/>
      <c r="UWH51" s="657"/>
      <c r="UWI51" s="657"/>
      <c r="UWJ51" s="657"/>
      <c r="UWK51" s="657"/>
      <c r="UWL51" s="657"/>
      <c r="UWM51" s="657"/>
      <c r="UWN51" s="657"/>
      <c r="UWO51" s="657"/>
      <c r="UWP51" s="657"/>
      <c r="UWQ51" s="657"/>
      <c r="UWR51" s="657"/>
      <c r="UWS51" s="657"/>
      <c r="UWT51" s="657"/>
      <c r="UWU51" s="657"/>
      <c r="UWV51" s="657"/>
      <c r="UWW51" s="657"/>
      <c r="UWX51" s="657"/>
      <c r="UWY51" s="657"/>
      <c r="UWZ51" s="657"/>
      <c r="UXA51" s="657"/>
      <c r="UXB51" s="657"/>
      <c r="UXC51" s="657"/>
      <c r="UXD51" s="657"/>
      <c r="UXE51" s="657"/>
      <c r="UXF51" s="657"/>
      <c r="UXG51" s="657"/>
      <c r="UXH51" s="657"/>
      <c r="UXI51" s="657"/>
      <c r="UXJ51" s="657"/>
      <c r="UXK51" s="657"/>
      <c r="UXL51" s="657"/>
      <c r="UXM51" s="657"/>
      <c r="UXN51" s="657"/>
      <c r="UXO51" s="657"/>
      <c r="UXP51" s="657"/>
      <c r="UXQ51" s="657"/>
      <c r="UXR51" s="657"/>
      <c r="UXS51" s="657"/>
      <c r="UXT51" s="657"/>
      <c r="UXU51" s="657"/>
      <c r="UXV51" s="657"/>
      <c r="UXW51" s="657"/>
      <c r="UXX51" s="657"/>
      <c r="UXY51" s="657"/>
      <c r="UXZ51" s="657"/>
      <c r="UYA51" s="657"/>
      <c r="UYB51" s="657"/>
      <c r="UYC51" s="657"/>
      <c r="UYD51" s="657"/>
      <c r="UYE51" s="657"/>
      <c r="UYF51" s="657"/>
      <c r="UYG51" s="657"/>
      <c r="UYH51" s="657"/>
      <c r="UYI51" s="657"/>
      <c r="UYJ51" s="657"/>
      <c r="UYK51" s="657"/>
      <c r="UYL51" s="657"/>
      <c r="UYM51" s="657"/>
      <c r="UYN51" s="657"/>
      <c r="UYO51" s="657"/>
      <c r="UYP51" s="657"/>
      <c r="UYQ51" s="657"/>
      <c r="UYR51" s="657"/>
      <c r="UYS51" s="657"/>
      <c r="UYT51" s="657"/>
      <c r="UYU51" s="657"/>
      <c r="UYV51" s="657"/>
      <c r="UYW51" s="657"/>
      <c r="UYX51" s="657"/>
      <c r="UYY51" s="657"/>
      <c r="UYZ51" s="657"/>
      <c r="UZA51" s="657"/>
      <c r="UZB51" s="657"/>
      <c r="UZC51" s="657"/>
      <c r="UZD51" s="657"/>
      <c r="UZE51" s="657"/>
      <c r="UZF51" s="657"/>
      <c r="UZG51" s="657"/>
      <c r="UZH51" s="657"/>
      <c r="UZI51" s="657"/>
      <c r="UZJ51" s="657"/>
      <c r="UZK51" s="657"/>
      <c r="UZL51" s="657"/>
      <c r="UZM51" s="657"/>
      <c r="UZN51" s="657"/>
      <c r="UZO51" s="657"/>
      <c r="UZP51" s="657"/>
      <c r="UZQ51" s="657"/>
      <c r="UZR51" s="657"/>
      <c r="UZS51" s="657"/>
      <c r="UZT51" s="657"/>
      <c r="UZU51" s="657"/>
      <c r="UZV51" s="657"/>
      <c r="UZW51" s="657"/>
      <c r="UZX51" s="657"/>
      <c r="UZY51" s="657"/>
      <c r="UZZ51" s="657"/>
      <c r="VAA51" s="657"/>
      <c r="VAB51" s="657"/>
      <c r="VAC51" s="657"/>
      <c r="VAD51" s="657"/>
      <c r="VAE51" s="657"/>
      <c r="VAF51" s="657"/>
      <c r="VAG51" s="657"/>
      <c r="VAH51" s="657"/>
      <c r="VAI51" s="657"/>
      <c r="VAJ51" s="657"/>
      <c r="VAK51" s="657"/>
      <c r="VAL51" s="657"/>
      <c r="VAM51" s="657"/>
      <c r="VAN51" s="657"/>
      <c r="VAO51" s="657"/>
      <c r="VAP51" s="657"/>
      <c r="VAQ51" s="657"/>
      <c r="VAR51" s="657"/>
      <c r="VAS51" s="657"/>
      <c r="VAT51" s="657"/>
      <c r="VAU51" s="657"/>
      <c r="VAV51" s="657"/>
      <c r="VAW51" s="657"/>
      <c r="VAX51" s="657"/>
      <c r="VAY51" s="657"/>
      <c r="VAZ51" s="657"/>
      <c r="VBA51" s="657"/>
      <c r="VBB51" s="657"/>
      <c r="VBC51" s="657"/>
      <c r="VBD51" s="657"/>
      <c r="VBE51" s="657"/>
      <c r="VBF51" s="657"/>
      <c r="VBG51" s="657"/>
      <c r="VBH51" s="657"/>
      <c r="VBI51" s="657"/>
      <c r="VBJ51" s="657"/>
      <c r="VBK51" s="657"/>
      <c r="VBL51" s="657"/>
      <c r="VBM51" s="657"/>
      <c r="VBN51" s="657"/>
      <c r="VBO51" s="657"/>
      <c r="VBP51" s="657"/>
      <c r="VBQ51" s="657"/>
      <c r="VBR51" s="657"/>
      <c r="VBS51" s="657"/>
      <c r="VBT51" s="657"/>
      <c r="VBU51" s="657"/>
      <c r="VBV51" s="657"/>
      <c r="VBW51" s="657"/>
      <c r="VBX51" s="657"/>
      <c r="VBY51" s="657"/>
      <c r="VBZ51" s="657"/>
      <c r="VCA51" s="657"/>
      <c r="VCB51" s="657"/>
      <c r="VCC51" s="657"/>
      <c r="VCD51" s="657"/>
      <c r="VCE51" s="657"/>
      <c r="VCF51" s="657"/>
      <c r="VCG51" s="657"/>
      <c r="VCH51" s="657"/>
      <c r="VCI51" s="657"/>
      <c r="VCJ51" s="657"/>
      <c r="VCK51" s="657"/>
      <c r="VCL51" s="657"/>
      <c r="VCM51" s="657"/>
      <c r="VCN51" s="657"/>
      <c r="VCO51" s="657"/>
      <c r="VCP51" s="657"/>
      <c r="VCQ51" s="657"/>
      <c r="VCR51" s="657"/>
      <c r="VCS51" s="657"/>
      <c r="VCT51" s="657"/>
      <c r="VCU51" s="657"/>
      <c r="VCV51" s="657"/>
      <c r="VCW51" s="657"/>
      <c r="VCX51" s="657"/>
      <c r="VCY51" s="657"/>
      <c r="VCZ51" s="657"/>
      <c r="VDA51" s="657"/>
      <c r="VDB51" s="657"/>
      <c r="VDC51" s="657"/>
      <c r="VDD51" s="657"/>
      <c r="VDE51" s="657"/>
      <c r="VDF51" s="657"/>
      <c r="VDG51" s="657"/>
      <c r="VDH51" s="657"/>
      <c r="VDI51" s="657"/>
      <c r="VDJ51" s="657"/>
      <c r="VDK51" s="657"/>
      <c r="VDL51" s="657"/>
      <c r="VDM51" s="657"/>
      <c r="VDN51" s="657"/>
      <c r="VDO51" s="657"/>
      <c r="VDP51" s="657"/>
      <c r="VDQ51" s="657"/>
      <c r="VDR51" s="657"/>
      <c r="VDS51" s="657"/>
      <c r="VDT51" s="657"/>
      <c r="VDU51" s="657"/>
      <c r="VDV51" s="657"/>
      <c r="VDW51" s="657"/>
      <c r="VDX51" s="657"/>
      <c r="VDY51" s="657"/>
      <c r="VDZ51" s="657"/>
      <c r="VEA51" s="657"/>
      <c r="VEB51" s="657"/>
      <c r="VEC51" s="657"/>
      <c r="VED51" s="657"/>
      <c r="VEE51" s="657"/>
      <c r="VEF51" s="657"/>
      <c r="VEG51" s="657"/>
      <c r="VEH51" s="657"/>
      <c r="VEI51" s="657"/>
      <c r="VEJ51" s="657"/>
      <c r="VEK51" s="657"/>
      <c r="VEL51" s="657"/>
      <c r="VEM51" s="657"/>
      <c r="VEN51" s="657"/>
      <c r="VEO51" s="657"/>
      <c r="VEP51" s="657"/>
      <c r="VEQ51" s="657"/>
      <c r="VER51" s="657"/>
      <c r="VES51" s="657"/>
      <c r="VET51" s="657"/>
      <c r="VEU51" s="657"/>
      <c r="VEV51" s="657"/>
      <c r="VEW51" s="657"/>
      <c r="VEX51" s="657"/>
      <c r="VEY51" s="657"/>
      <c r="VEZ51" s="657"/>
      <c r="VFA51" s="657"/>
      <c r="VFB51" s="657"/>
      <c r="VFC51" s="657"/>
      <c r="VFD51" s="657"/>
      <c r="VFE51" s="657"/>
      <c r="VFF51" s="657"/>
      <c r="VFG51" s="657"/>
      <c r="VFH51" s="657"/>
      <c r="VFI51" s="657"/>
      <c r="VFJ51" s="657"/>
      <c r="VFK51" s="657"/>
      <c r="VFL51" s="657"/>
      <c r="VFM51" s="657"/>
      <c r="VFN51" s="657"/>
      <c r="VFO51" s="657"/>
      <c r="VFP51" s="657"/>
      <c r="VFQ51" s="657"/>
      <c r="VFR51" s="657"/>
      <c r="VFS51" s="657"/>
      <c r="VFT51" s="657"/>
      <c r="VFU51" s="657"/>
      <c r="VFV51" s="657"/>
      <c r="VFW51" s="657"/>
      <c r="VFX51" s="657"/>
      <c r="VFY51" s="657"/>
      <c r="VFZ51" s="657"/>
      <c r="VGA51" s="657"/>
      <c r="VGB51" s="657"/>
      <c r="VGC51" s="657"/>
      <c r="VGD51" s="657"/>
      <c r="VGE51" s="657"/>
      <c r="VGF51" s="657"/>
      <c r="VGG51" s="657"/>
      <c r="VGH51" s="657"/>
      <c r="VGI51" s="657"/>
      <c r="VGJ51" s="657"/>
      <c r="VGK51" s="657"/>
      <c r="VGL51" s="657"/>
      <c r="VGM51" s="657"/>
      <c r="VGN51" s="657"/>
      <c r="VGO51" s="657"/>
      <c r="VGP51" s="657"/>
      <c r="VGQ51" s="657"/>
      <c r="VGR51" s="657"/>
      <c r="VGS51" s="657"/>
      <c r="VGT51" s="657"/>
      <c r="VGU51" s="657"/>
      <c r="VGV51" s="657"/>
      <c r="VGW51" s="657"/>
      <c r="VGX51" s="657"/>
      <c r="VGY51" s="657"/>
      <c r="VGZ51" s="657"/>
      <c r="VHA51" s="657"/>
      <c r="VHB51" s="657"/>
      <c r="VHC51" s="657"/>
      <c r="VHD51" s="657"/>
      <c r="VHE51" s="657"/>
      <c r="VHF51" s="657"/>
      <c r="VHG51" s="657"/>
      <c r="VHH51" s="657"/>
      <c r="VHI51" s="657"/>
      <c r="VHJ51" s="657"/>
      <c r="VHK51" s="657"/>
      <c r="VHL51" s="657"/>
      <c r="VHM51" s="657"/>
      <c r="VHN51" s="657"/>
      <c r="VHO51" s="657"/>
      <c r="VHP51" s="657"/>
      <c r="VHQ51" s="657"/>
      <c r="VHR51" s="657"/>
      <c r="VHS51" s="657"/>
      <c r="VHT51" s="657"/>
      <c r="VHU51" s="657"/>
      <c r="VHV51" s="657"/>
      <c r="VHW51" s="657"/>
      <c r="VHX51" s="657"/>
      <c r="VHY51" s="657"/>
      <c r="VHZ51" s="657"/>
      <c r="VIA51" s="657"/>
      <c r="VIB51" s="657"/>
      <c r="VIC51" s="657"/>
      <c r="VID51" s="657"/>
      <c r="VIE51" s="657"/>
      <c r="VIF51" s="657"/>
      <c r="VIG51" s="657"/>
      <c r="VIH51" s="657"/>
      <c r="VII51" s="657"/>
      <c r="VIJ51" s="657"/>
      <c r="VIK51" s="657"/>
      <c r="VIL51" s="657"/>
      <c r="VIM51" s="657"/>
      <c r="VIN51" s="657"/>
      <c r="VIO51" s="657"/>
      <c r="VIP51" s="657"/>
      <c r="VIQ51" s="657"/>
      <c r="VIR51" s="657"/>
      <c r="VIS51" s="657"/>
      <c r="VIT51" s="657"/>
      <c r="VIU51" s="657"/>
      <c r="VIV51" s="657"/>
      <c r="VIW51" s="657"/>
      <c r="VIX51" s="657"/>
      <c r="VIY51" s="657"/>
      <c r="VIZ51" s="657"/>
      <c r="VJA51" s="657"/>
      <c r="VJB51" s="657"/>
      <c r="VJC51" s="657"/>
      <c r="VJD51" s="657"/>
      <c r="VJE51" s="657"/>
      <c r="VJF51" s="657"/>
      <c r="VJG51" s="657"/>
      <c r="VJH51" s="657"/>
      <c r="VJI51" s="657"/>
      <c r="VJJ51" s="657"/>
      <c r="VJK51" s="657"/>
      <c r="VJL51" s="657"/>
      <c r="VJM51" s="657"/>
      <c r="VJN51" s="657"/>
      <c r="VJO51" s="657"/>
      <c r="VJP51" s="657"/>
      <c r="VJQ51" s="657"/>
      <c r="VJR51" s="657"/>
      <c r="VJS51" s="657"/>
      <c r="VJT51" s="657"/>
      <c r="VJU51" s="657"/>
      <c r="VJV51" s="657"/>
      <c r="VJW51" s="657"/>
      <c r="VJX51" s="657"/>
      <c r="VJY51" s="657"/>
      <c r="VJZ51" s="657"/>
      <c r="VKA51" s="657"/>
      <c r="VKB51" s="657"/>
      <c r="VKC51" s="657"/>
      <c r="VKD51" s="657"/>
      <c r="VKE51" s="657"/>
      <c r="VKF51" s="657"/>
      <c r="VKG51" s="657"/>
      <c r="VKH51" s="657"/>
      <c r="VKI51" s="657"/>
      <c r="VKJ51" s="657"/>
      <c r="VKK51" s="657"/>
      <c r="VKL51" s="657"/>
      <c r="VKM51" s="657"/>
      <c r="VKN51" s="657"/>
      <c r="VKO51" s="657"/>
      <c r="VKP51" s="657"/>
      <c r="VKQ51" s="657"/>
      <c r="VKR51" s="657"/>
      <c r="VKS51" s="657"/>
      <c r="VKT51" s="657"/>
      <c r="VKU51" s="657"/>
      <c r="VKV51" s="657"/>
      <c r="VKW51" s="657"/>
      <c r="VKX51" s="657"/>
      <c r="VKY51" s="657"/>
      <c r="VKZ51" s="657"/>
      <c r="VLA51" s="657"/>
      <c r="VLB51" s="657"/>
      <c r="VLC51" s="657"/>
      <c r="VLD51" s="657"/>
      <c r="VLE51" s="657"/>
      <c r="VLF51" s="657"/>
      <c r="VLG51" s="657"/>
      <c r="VLH51" s="657"/>
      <c r="VLI51" s="657"/>
      <c r="VLJ51" s="657"/>
      <c r="VLK51" s="657"/>
      <c r="VLL51" s="657"/>
      <c r="VLM51" s="657"/>
      <c r="VLN51" s="657"/>
      <c r="VLO51" s="657"/>
      <c r="VLP51" s="657"/>
      <c r="VLQ51" s="657"/>
      <c r="VLR51" s="657"/>
      <c r="VLS51" s="657"/>
      <c r="VLT51" s="657"/>
      <c r="VLU51" s="657"/>
      <c r="VLV51" s="657"/>
      <c r="VLW51" s="657"/>
      <c r="VLX51" s="657"/>
      <c r="VLY51" s="657"/>
      <c r="VLZ51" s="657"/>
      <c r="VMA51" s="657"/>
      <c r="VMB51" s="657"/>
      <c r="VMC51" s="657"/>
      <c r="VMD51" s="657"/>
      <c r="VME51" s="657"/>
      <c r="VMF51" s="657"/>
      <c r="VMG51" s="657"/>
      <c r="VMH51" s="657"/>
      <c r="VMI51" s="657"/>
      <c r="VMJ51" s="657"/>
      <c r="VMK51" s="657"/>
      <c r="VML51" s="657"/>
      <c r="VMM51" s="657"/>
      <c r="VMN51" s="657"/>
      <c r="VMO51" s="657"/>
      <c r="VMP51" s="657"/>
      <c r="VMQ51" s="657"/>
      <c r="VMR51" s="657"/>
      <c r="VMS51" s="657"/>
      <c r="VMT51" s="657"/>
      <c r="VMU51" s="657"/>
      <c r="VMV51" s="657"/>
      <c r="VMW51" s="657"/>
      <c r="VMX51" s="657"/>
      <c r="VMY51" s="657"/>
      <c r="VMZ51" s="657"/>
      <c r="VNA51" s="657"/>
      <c r="VNB51" s="657"/>
      <c r="VNC51" s="657"/>
      <c r="VND51" s="657"/>
      <c r="VNE51" s="657"/>
      <c r="VNF51" s="657"/>
      <c r="VNG51" s="657"/>
      <c r="VNH51" s="657"/>
      <c r="VNI51" s="657"/>
      <c r="VNJ51" s="657"/>
      <c r="VNK51" s="657"/>
      <c r="VNL51" s="657"/>
      <c r="VNM51" s="657"/>
      <c r="VNN51" s="657"/>
      <c r="VNO51" s="657"/>
      <c r="VNP51" s="657"/>
      <c r="VNQ51" s="657"/>
      <c r="VNR51" s="657"/>
      <c r="VNS51" s="657"/>
      <c r="VNT51" s="657"/>
      <c r="VNU51" s="657"/>
      <c r="VNV51" s="657"/>
      <c r="VNW51" s="657"/>
      <c r="VNX51" s="657"/>
      <c r="VNY51" s="657"/>
      <c r="VNZ51" s="657"/>
      <c r="VOA51" s="657"/>
      <c r="VOB51" s="657"/>
      <c r="VOC51" s="657"/>
      <c r="VOD51" s="657"/>
      <c r="VOE51" s="657"/>
      <c r="VOF51" s="657"/>
      <c r="VOG51" s="657"/>
      <c r="VOH51" s="657"/>
      <c r="VOI51" s="657"/>
      <c r="VOJ51" s="657"/>
      <c r="VOK51" s="657"/>
      <c r="VOL51" s="657"/>
      <c r="VOM51" s="657"/>
      <c r="VON51" s="657"/>
      <c r="VOO51" s="657"/>
      <c r="VOP51" s="657"/>
      <c r="VOQ51" s="657"/>
      <c r="VOR51" s="657"/>
      <c r="VOS51" s="657"/>
      <c r="VOT51" s="657"/>
      <c r="VOU51" s="657"/>
      <c r="VOV51" s="657"/>
      <c r="VOW51" s="657"/>
      <c r="VOX51" s="657"/>
      <c r="VOY51" s="657"/>
      <c r="VOZ51" s="657"/>
      <c r="VPA51" s="657"/>
      <c r="VPB51" s="657"/>
      <c r="VPC51" s="657"/>
      <c r="VPD51" s="657"/>
      <c r="VPE51" s="657"/>
      <c r="VPF51" s="657"/>
      <c r="VPG51" s="657"/>
      <c r="VPH51" s="657"/>
      <c r="VPI51" s="657"/>
      <c r="VPJ51" s="657"/>
      <c r="VPK51" s="657"/>
      <c r="VPL51" s="657"/>
      <c r="VPM51" s="657"/>
      <c r="VPN51" s="657"/>
      <c r="VPO51" s="657"/>
      <c r="VPP51" s="657"/>
      <c r="VPQ51" s="657"/>
      <c r="VPR51" s="657"/>
      <c r="VPS51" s="657"/>
      <c r="VPT51" s="657"/>
      <c r="VPU51" s="657"/>
      <c r="VPV51" s="657"/>
      <c r="VPW51" s="657"/>
      <c r="VPX51" s="657"/>
      <c r="VPY51" s="657"/>
      <c r="VPZ51" s="657"/>
      <c r="VQA51" s="657"/>
      <c r="VQB51" s="657"/>
      <c r="VQC51" s="657"/>
      <c r="VQD51" s="657"/>
      <c r="VQE51" s="657"/>
      <c r="VQF51" s="657"/>
      <c r="VQG51" s="657"/>
      <c r="VQH51" s="657"/>
      <c r="VQI51" s="657"/>
      <c r="VQJ51" s="657"/>
      <c r="VQK51" s="657"/>
      <c r="VQL51" s="657"/>
      <c r="VQM51" s="657"/>
      <c r="VQN51" s="657"/>
      <c r="VQO51" s="657"/>
      <c r="VQP51" s="657"/>
      <c r="VQQ51" s="657"/>
      <c r="VQR51" s="657"/>
      <c r="VQS51" s="657"/>
      <c r="VQT51" s="657"/>
      <c r="VQU51" s="657"/>
      <c r="VQV51" s="657"/>
      <c r="VQW51" s="657"/>
      <c r="VQX51" s="657"/>
      <c r="VQY51" s="657"/>
      <c r="VQZ51" s="657"/>
      <c r="VRA51" s="657"/>
      <c r="VRB51" s="657"/>
      <c r="VRC51" s="657"/>
      <c r="VRD51" s="657"/>
      <c r="VRE51" s="657"/>
      <c r="VRF51" s="657"/>
      <c r="VRG51" s="657"/>
      <c r="VRH51" s="657"/>
      <c r="VRI51" s="657"/>
      <c r="VRJ51" s="657"/>
      <c r="VRK51" s="657"/>
      <c r="VRL51" s="657"/>
      <c r="VRM51" s="657"/>
      <c r="VRN51" s="657"/>
      <c r="VRO51" s="657"/>
      <c r="VRP51" s="657"/>
      <c r="VRQ51" s="657"/>
      <c r="VRR51" s="657"/>
      <c r="VRS51" s="657"/>
      <c r="VRT51" s="657"/>
      <c r="VRU51" s="657"/>
      <c r="VRV51" s="657"/>
      <c r="VRW51" s="657"/>
      <c r="VRX51" s="657"/>
      <c r="VRY51" s="657"/>
      <c r="VRZ51" s="657"/>
      <c r="VSA51" s="657"/>
      <c r="VSB51" s="657"/>
      <c r="VSC51" s="657"/>
      <c r="VSD51" s="657"/>
      <c r="VSE51" s="657"/>
      <c r="VSF51" s="657"/>
      <c r="VSG51" s="657"/>
      <c r="VSH51" s="657"/>
      <c r="VSI51" s="657"/>
      <c r="VSJ51" s="657"/>
      <c r="VSK51" s="657"/>
      <c r="VSL51" s="657"/>
      <c r="VSM51" s="657"/>
      <c r="VSN51" s="657"/>
      <c r="VSO51" s="657"/>
      <c r="VSP51" s="657"/>
      <c r="VSQ51" s="657"/>
      <c r="VSR51" s="657"/>
      <c r="VSS51" s="657"/>
      <c r="VST51" s="657"/>
      <c r="VSU51" s="657"/>
      <c r="VSV51" s="657"/>
      <c r="VSW51" s="657"/>
      <c r="VSX51" s="657"/>
      <c r="VSY51" s="657"/>
      <c r="VSZ51" s="657"/>
      <c r="VTA51" s="657"/>
      <c r="VTB51" s="657"/>
      <c r="VTC51" s="657"/>
      <c r="VTD51" s="657"/>
      <c r="VTE51" s="657"/>
      <c r="VTF51" s="657"/>
      <c r="VTG51" s="657"/>
      <c r="VTH51" s="657"/>
      <c r="VTI51" s="657"/>
      <c r="VTJ51" s="657"/>
      <c r="VTK51" s="657"/>
      <c r="VTL51" s="657"/>
      <c r="VTM51" s="657"/>
      <c r="VTN51" s="657"/>
      <c r="VTO51" s="657"/>
      <c r="VTP51" s="657"/>
      <c r="VTQ51" s="657"/>
      <c r="VTR51" s="657"/>
      <c r="VTS51" s="657"/>
      <c r="VTT51" s="657"/>
      <c r="VTU51" s="657"/>
      <c r="VTV51" s="657"/>
      <c r="VTW51" s="657"/>
      <c r="VTX51" s="657"/>
      <c r="VTY51" s="657"/>
      <c r="VTZ51" s="657"/>
      <c r="VUA51" s="657"/>
      <c r="VUB51" s="657"/>
      <c r="VUC51" s="657"/>
      <c r="VUD51" s="657"/>
      <c r="VUE51" s="657"/>
      <c r="VUF51" s="657"/>
      <c r="VUG51" s="657"/>
      <c r="VUH51" s="657"/>
      <c r="VUI51" s="657"/>
      <c r="VUJ51" s="657"/>
      <c r="VUK51" s="657"/>
      <c r="VUL51" s="657"/>
      <c r="VUM51" s="657"/>
      <c r="VUN51" s="657"/>
      <c r="VUO51" s="657"/>
      <c r="VUP51" s="657"/>
      <c r="VUQ51" s="657"/>
      <c r="VUR51" s="657"/>
      <c r="VUS51" s="657"/>
      <c r="VUT51" s="657"/>
      <c r="VUU51" s="657"/>
      <c r="VUV51" s="657"/>
      <c r="VUW51" s="657"/>
      <c r="VUX51" s="657"/>
      <c r="VUY51" s="657"/>
      <c r="VUZ51" s="657"/>
      <c r="VVA51" s="657"/>
      <c r="VVB51" s="657"/>
      <c r="VVC51" s="657"/>
      <c r="VVD51" s="657"/>
      <c r="VVE51" s="657"/>
      <c r="VVF51" s="657"/>
      <c r="VVG51" s="657"/>
      <c r="VVH51" s="657"/>
      <c r="VVI51" s="657"/>
      <c r="VVJ51" s="657"/>
      <c r="VVK51" s="657"/>
      <c r="VVL51" s="657"/>
      <c r="VVM51" s="657"/>
      <c r="VVN51" s="657"/>
      <c r="VVO51" s="657"/>
      <c r="VVP51" s="657"/>
      <c r="VVQ51" s="657"/>
      <c r="VVR51" s="657"/>
      <c r="VVS51" s="657"/>
      <c r="VVT51" s="657"/>
      <c r="VVU51" s="657"/>
      <c r="VVV51" s="657"/>
      <c r="VVW51" s="657"/>
      <c r="VVX51" s="657"/>
      <c r="VVY51" s="657"/>
      <c r="VVZ51" s="657"/>
      <c r="VWA51" s="657"/>
      <c r="VWB51" s="657"/>
      <c r="VWC51" s="657"/>
      <c r="VWD51" s="657"/>
      <c r="VWE51" s="657"/>
      <c r="VWF51" s="657"/>
      <c r="VWG51" s="657"/>
      <c r="VWH51" s="657"/>
      <c r="VWI51" s="657"/>
      <c r="VWJ51" s="657"/>
      <c r="VWK51" s="657"/>
      <c r="VWL51" s="657"/>
      <c r="VWM51" s="657"/>
      <c r="VWN51" s="657"/>
      <c r="VWO51" s="657"/>
      <c r="VWP51" s="657"/>
      <c r="VWQ51" s="657"/>
      <c r="VWR51" s="657"/>
      <c r="VWS51" s="657"/>
      <c r="VWT51" s="657"/>
      <c r="VWU51" s="657"/>
      <c r="VWV51" s="657"/>
      <c r="VWW51" s="657"/>
      <c r="VWX51" s="657"/>
      <c r="VWY51" s="657"/>
      <c r="VWZ51" s="657"/>
      <c r="VXA51" s="657"/>
      <c r="VXB51" s="657"/>
      <c r="VXC51" s="657"/>
      <c r="VXD51" s="657"/>
      <c r="VXE51" s="657"/>
      <c r="VXF51" s="657"/>
      <c r="VXG51" s="657"/>
      <c r="VXH51" s="657"/>
      <c r="VXI51" s="657"/>
      <c r="VXJ51" s="657"/>
      <c r="VXK51" s="657"/>
      <c r="VXL51" s="657"/>
      <c r="VXM51" s="657"/>
      <c r="VXN51" s="657"/>
      <c r="VXO51" s="657"/>
      <c r="VXP51" s="657"/>
      <c r="VXQ51" s="657"/>
      <c r="VXR51" s="657"/>
      <c r="VXS51" s="657"/>
      <c r="VXT51" s="657"/>
      <c r="VXU51" s="657"/>
      <c r="VXV51" s="657"/>
      <c r="VXW51" s="657"/>
      <c r="VXX51" s="657"/>
      <c r="VXY51" s="657"/>
      <c r="VXZ51" s="657"/>
      <c r="VYA51" s="657"/>
      <c r="VYB51" s="657"/>
      <c r="VYC51" s="657"/>
      <c r="VYD51" s="657"/>
      <c r="VYE51" s="657"/>
      <c r="VYF51" s="657"/>
      <c r="VYG51" s="657"/>
      <c r="VYH51" s="657"/>
      <c r="VYI51" s="657"/>
      <c r="VYJ51" s="657"/>
      <c r="VYK51" s="657"/>
      <c r="VYL51" s="657"/>
      <c r="VYM51" s="657"/>
      <c r="VYN51" s="657"/>
      <c r="VYO51" s="657"/>
      <c r="VYP51" s="657"/>
      <c r="VYQ51" s="657"/>
      <c r="VYR51" s="657"/>
      <c r="VYS51" s="657"/>
      <c r="VYT51" s="657"/>
      <c r="VYU51" s="657"/>
      <c r="VYV51" s="657"/>
      <c r="VYW51" s="657"/>
      <c r="VYX51" s="657"/>
      <c r="VYY51" s="657"/>
      <c r="VYZ51" s="657"/>
      <c r="VZA51" s="657"/>
      <c r="VZB51" s="657"/>
      <c r="VZC51" s="657"/>
      <c r="VZD51" s="657"/>
      <c r="VZE51" s="657"/>
      <c r="VZF51" s="657"/>
      <c r="VZG51" s="657"/>
      <c r="VZH51" s="657"/>
      <c r="VZI51" s="657"/>
      <c r="VZJ51" s="657"/>
      <c r="VZK51" s="657"/>
      <c r="VZL51" s="657"/>
      <c r="VZM51" s="657"/>
      <c r="VZN51" s="657"/>
      <c r="VZO51" s="657"/>
      <c r="VZP51" s="657"/>
      <c r="VZQ51" s="657"/>
      <c r="VZR51" s="657"/>
      <c r="VZS51" s="657"/>
      <c r="VZT51" s="657"/>
      <c r="VZU51" s="657"/>
      <c r="VZV51" s="657"/>
      <c r="VZW51" s="657"/>
      <c r="VZX51" s="657"/>
      <c r="VZY51" s="657"/>
      <c r="VZZ51" s="657"/>
      <c r="WAA51" s="657"/>
      <c r="WAB51" s="657"/>
      <c r="WAC51" s="657"/>
      <c r="WAD51" s="657"/>
      <c r="WAE51" s="657"/>
      <c r="WAF51" s="657"/>
      <c r="WAG51" s="657"/>
      <c r="WAH51" s="657"/>
      <c r="WAI51" s="657"/>
      <c r="WAJ51" s="657"/>
      <c r="WAK51" s="657"/>
      <c r="WAL51" s="657"/>
      <c r="WAM51" s="657"/>
      <c r="WAN51" s="657"/>
      <c r="WAO51" s="657"/>
      <c r="WAP51" s="657"/>
      <c r="WAQ51" s="657"/>
      <c r="WAR51" s="657"/>
      <c r="WAS51" s="657"/>
      <c r="WAT51" s="657"/>
      <c r="WAU51" s="657"/>
      <c r="WAV51" s="657"/>
      <c r="WAW51" s="657"/>
      <c r="WAX51" s="657"/>
      <c r="WAY51" s="657"/>
      <c r="WAZ51" s="657"/>
      <c r="WBA51" s="657"/>
      <c r="WBB51" s="657"/>
      <c r="WBC51" s="657"/>
      <c r="WBD51" s="657"/>
      <c r="WBE51" s="657"/>
      <c r="WBF51" s="657"/>
      <c r="WBG51" s="657"/>
      <c r="WBH51" s="657"/>
      <c r="WBI51" s="657"/>
      <c r="WBJ51" s="657"/>
      <c r="WBK51" s="657"/>
      <c r="WBL51" s="657"/>
      <c r="WBM51" s="657"/>
      <c r="WBN51" s="657"/>
      <c r="WBO51" s="657"/>
      <c r="WBP51" s="657"/>
      <c r="WBQ51" s="657"/>
      <c r="WBR51" s="657"/>
      <c r="WBS51" s="657"/>
      <c r="WBT51" s="657"/>
      <c r="WBU51" s="657"/>
      <c r="WBV51" s="657"/>
      <c r="WBW51" s="657"/>
      <c r="WBX51" s="657"/>
      <c r="WBY51" s="657"/>
      <c r="WBZ51" s="657"/>
      <c r="WCA51" s="657"/>
      <c r="WCB51" s="657"/>
      <c r="WCC51" s="657"/>
      <c r="WCD51" s="657"/>
      <c r="WCE51" s="657"/>
      <c r="WCF51" s="657"/>
      <c r="WCG51" s="657"/>
      <c r="WCH51" s="657"/>
      <c r="WCI51" s="657"/>
      <c r="WCJ51" s="657"/>
      <c r="WCK51" s="657"/>
      <c r="WCL51" s="657"/>
      <c r="WCM51" s="657"/>
      <c r="WCN51" s="657"/>
      <c r="WCO51" s="657"/>
      <c r="WCP51" s="657"/>
      <c r="WCQ51" s="657"/>
      <c r="WCR51" s="657"/>
      <c r="WCS51" s="657"/>
      <c r="WCT51" s="657"/>
      <c r="WCU51" s="657"/>
      <c r="WCV51" s="657"/>
      <c r="WCW51" s="657"/>
      <c r="WCX51" s="657"/>
      <c r="WCY51" s="657"/>
      <c r="WCZ51" s="657"/>
      <c r="WDA51" s="657"/>
      <c r="WDB51" s="657"/>
      <c r="WDC51" s="657"/>
      <c r="WDD51" s="657"/>
      <c r="WDE51" s="657"/>
      <c r="WDF51" s="657"/>
      <c r="WDG51" s="657"/>
      <c r="WDH51" s="657"/>
      <c r="WDI51" s="657"/>
      <c r="WDJ51" s="657"/>
      <c r="WDK51" s="657"/>
      <c r="WDL51" s="657"/>
      <c r="WDM51" s="657"/>
      <c r="WDN51" s="657"/>
      <c r="WDO51" s="657"/>
      <c r="WDP51" s="657"/>
      <c r="WDQ51" s="657"/>
      <c r="WDR51" s="657"/>
      <c r="WDS51" s="657"/>
      <c r="WDT51" s="657"/>
      <c r="WDU51" s="657"/>
      <c r="WDV51" s="657"/>
      <c r="WDW51" s="657"/>
      <c r="WDX51" s="657"/>
      <c r="WDY51" s="657"/>
      <c r="WDZ51" s="657"/>
      <c r="WEA51" s="657"/>
      <c r="WEB51" s="657"/>
      <c r="WEC51" s="657"/>
      <c r="WED51" s="657"/>
      <c r="WEE51" s="657"/>
      <c r="WEF51" s="657"/>
      <c r="WEG51" s="657"/>
      <c r="WEH51" s="657"/>
      <c r="WEI51" s="657"/>
      <c r="WEJ51" s="657"/>
      <c r="WEK51" s="657"/>
      <c r="WEL51" s="657"/>
      <c r="WEM51" s="657"/>
      <c r="WEN51" s="657"/>
      <c r="WEO51" s="657"/>
      <c r="WEP51" s="657"/>
      <c r="WEQ51" s="657"/>
      <c r="WER51" s="657"/>
      <c r="WES51" s="657"/>
      <c r="WET51" s="657"/>
      <c r="WEU51" s="657"/>
      <c r="WEV51" s="657"/>
      <c r="WEW51" s="657"/>
      <c r="WEX51" s="657"/>
      <c r="WEY51" s="657"/>
      <c r="WEZ51" s="657"/>
      <c r="WFA51" s="657"/>
      <c r="WFB51" s="657"/>
      <c r="WFC51" s="657"/>
      <c r="WFD51" s="657"/>
      <c r="WFE51" s="657"/>
      <c r="WFF51" s="657"/>
      <c r="WFG51" s="657"/>
      <c r="WFH51" s="657"/>
      <c r="WFI51" s="657"/>
      <c r="WFJ51" s="657"/>
      <c r="WFK51" s="657"/>
      <c r="WFL51" s="657"/>
      <c r="WFM51" s="657"/>
      <c r="WFN51" s="657"/>
      <c r="WFO51" s="657"/>
      <c r="WFP51" s="657"/>
      <c r="WFQ51" s="657"/>
      <c r="WFR51" s="657"/>
      <c r="WFS51" s="657"/>
      <c r="WFT51" s="657"/>
      <c r="WFU51" s="657"/>
      <c r="WFV51" s="657"/>
      <c r="WFW51" s="657"/>
      <c r="WFX51" s="657"/>
      <c r="WFY51" s="657"/>
      <c r="WFZ51" s="657"/>
      <c r="WGA51" s="657"/>
      <c r="WGB51" s="657"/>
      <c r="WGC51" s="657"/>
      <c r="WGD51" s="657"/>
      <c r="WGE51" s="657"/>
      <c r="WGF51" s="657"/>
      <c r="WGG51" s="657"/>
      <c r="WGH51" s="657"/>
      <c r="WGI51" s="657"/>
      <c r="WGJ51" s="657"/>
      <c r="WGK51" s="657"/>
      <c r="WGL51" s="657"/>
      <c r="WGM51" s="657"/>
      <c r="WGN51" s="657"/>
      <c r="WGO51" s="657"/>
      <c r="WGP51" s="657"/>
      <c r="WGQ51" s="657"/>
      <c r="WGR51" s="657"/>
      <c r="WGS51" s="657"/>
      <c r="WGT51" s="657"/>
      <c r="WGU51" s="657"/>
      <c r="WGV51" s="657"/>
      <c r="WGW51" s="657"/>
      <c r="WGX51" s="657"/>
      <c r="WGY51" s="657"/>
      <c r="WGZ51" s="657"/>
      <c r="WHA51" s="657"/>
      <c r="WHB51" s="657"/>
      <c r="WHC51" s="657"/>
      <c r="WHD51" s="657"/>
      <c r="WHE51" s="657"/>
      <c r="WHF51" s="657"/>
      <c r="WHG51" s="657"/>
      <c r="WHH51" s="657"/>
      <c r="WHI51" s="657"/>
      <c r="WHJ51" s="657"/>
      <c r="WHK51" s="657"/>
      <c r="WHL51" s="657"/>
      <c r="WHM51" s="657"/>
      <c r="WHN51" s="657"/>
      <c r="WHO51" s="657"/>
      <c r="WHP51" s="657"/>
      <c r="WHQ51" s="657"/>
      <c r="WHR51" s="657"/>
      <c r="WHS51" s="657"/>
      <c r="WHT51" s="657"/>
      <c r="WHU51" s="657"/>
      <c r="WHV51" s="657"/>
      <c r="WHW51" s="657"/>
      <c r="WHX51" s="657"/>
      <c r="WHY51" s="657"/>
      <c r="WHZ51" s="657"/>
      <c r="WIA51" s="657"/>
      <c r="WIB51" s="657"/>
      <c r="WIC51" s="657"/>
      <c r="WID51" s="657"/>
      <c r="WIE51" s="657"/>
      <c r="WIF51" s="657"/>
      <c r="WIG51" s="657"/>
      <c r="WIH51" s="657"/>
      <c r="WII51" s="657"/>
      <c r="WIJ51" s="657"/>
      <c r="WIK51" s="657"/>
      <c r="WIL51" s="657"/>
      <c r="WIM51" s="657"/>
      <c r="WIN51" s="657"/>
      <c r="WIO51" s="657"/>
      <c r="WIP51" s="657"/>
      <c r="WIQ51" s="657"/>
      <c r="WIR51" s="657"/>
      <c r="WIS51" s="657"/>
      <c r="WIT51" s="657"/>
      <c r="WIU51" s="657"/>
      <c r="WIV51" s="657"/>
      <c r="WIW51" s="657"/>
      <c r="WIX51" s="657"/>
      <c r="WIY51" s="657"/>
      <c r="WIZ51" s="657"/>
      <c r="WJA51" s="657"/>
      <c r="WJB51" s="657"/>
      <c r="WJC51" s="657"/>
      <c r="WJD51" s="657"/>
      <c r="WJE51" s="657"/>
      <c r="WJF51" s="657"/>
      <c r="WJG51" s="657"/>
      <c r="WJH51" s="657"/>
      <c r="WJI51" s="657"/>
      <c r="WJJ51" s="657"/>
      <c r="WJK51" s="657"/>
      <c r="WJL51" s="657"/>
      <c r="WJM51" s="657"/>
      <c r="WJN51" s="657"/>
      <c r="WJO51" s="657"/>
      <c r="WJP51" s="657"/>
      <c r="WJQ51" s="657"/>
      <c r="WJR51" s="657"/>
      <c r="WJS51" s="657"/>
      <c r="WJT51" s="657"/>
      <c r="WJU51" s="657"/>
      <c r="WJV51" s="657"/>
      <c r="WJW51" s="657"/>
      <c r="WJX51" s="657"/>
      <c r="WJY51" s="657"/>
      <c r="WJZ51" s="657"/>
      <c r="WKA51" s="657"/>
      <c r="WKB51" s="657"/>
      <c r="WKC51" s="657"/>
      <c r="WKD51" s="657"/>
      <c r="WKE51" s="657"/>
      <c r="WKF51" s="657"/>
      <c r="WKG51" s="657"/>
      <c r="WKH51" s="657"/>
      <c r="WKI51" s="657"/>
      <c r="WKJ51" s="657"/>
      <c r="WKK51" s="657"/>
      <c r="WKL51" s="657"/>
      <c r="WKM51" s="657"/>
      <c r="WKN51" s="657"/>
      <c r="WKO51" s="657"/>
      <c r="WKP51" s="657"/>
      <c r="WKQ51" s="657"/>
      <c r="WKR51" s="657"/>
      <c r="WKS51" s="657"/>
      <c r="WKT51" s="657"/>
      <c r="WKU51" s="657"/>
      <c r="WKV51" s="657"/>
      <c r="WKW51" s="657"/>
      <c r="WKX51" s="657"/>
      <c r="WKY51" s="657"/>
      <c r="WKZ51" s="657"/>
      <c r="WLA51" s="657"/>
      <c r="WLB51" s="657"/>
      <c r="WLC51" s="657"/>
      <c r="WLD51" s="657"/>
      <c r="WLE51" s="657"/>
      <c r="WLF51" s="657"/>
      <c r="WLG51" s="657"/>
      <c r="WLH51" s="657"/>
      <c r="WLI51" s="657"/>
      <c r="WLJ51" s="657"/>
      <c r="WLK51" s="657"/>
      <c r="WLL51" s="657"/>
      <c r="WLM51" s="657"/>
      <c r="WLN51" s="657"/>
      <c r="WLO51" s="657"/>
      <c r="WLP51" s="657"/>
      <c r="WLQ51" s="657"/>
      <c r="WLR51" s="657"/>
      <c r="WLS51" s="657"/>
      <c r="WLT51" s="657"/>
      <c r="WLU51" s="657"/>
      <c r="WLV51" s="657"/>
      <c r="WLW51" s="657"/>
      <c r="WLX51" s="657"/>
      <c r="WLY51" s="657"/>
      <c r="WLZ51" s="657"/>
      <c r="WMA51" s="657"/>
      <c r="WMB51" s="657"/>
      <c r="WMC51" s="657"/>
      <c r="WMD51" s="657"/>
      <c r="WME51" s="657"/>
      <c r="WMF51" s="657"/>
      <c r="WMG51" s="657"/>
      <c r="WMH51" s="657"/>
      <c r="WMI51" s="657"/>
      <c r="WMJ51" s="657"/>
      <c r="WMK51" s="657"/>
      <c r="WML51" s="657"/>
      <c r="WMM51" s="657"/>
      <c r="WMN51" s="657"/>
      <c r="WMO51" s="657"/>
      <c r="WMP51" s="657"/>
      <c r="WMQ51" s="657"/>
      <c r="WMR51" s="657"/>
      <c r="WMS51" s="657"/>
      <c r="WMT51" s="657"/>
      <c r="WMU51" s="657"/>
      <c r="WMV51" s="657"/>
      <c r="WMW51" s="657"/>
      <c r="WMX51" s="657"/>
      <c r="WMY51" s="657"/>
      <c r="WMZ51" s="657"/>
      <c r="WNA51" s="657"/>
      <c r="WNB51" s="657"/>
      <c r="WNC51" s="657"/>
      <c r="WND51" s="657"/>
      <c r="WNE51" s="657"/>
      <c r="WNF51" s="657"/>
      <c r="WNG51" s="657"/>
      <c r="WNH51" s="657"/>
      <c r="WNI51" s="657"/>
      <c r="WNJ51" s="657"/>
      <c r="WNK51" s="657"/>
      <c r="WNL51" s="657"/>
      <c r="WNM51" s="657"/>
      <c r="WNN51" s="657"/>
      <c r="WNO51" s="657"/>
      <c r="WNP51" s="657"/>
      <c r="WNQ51" s="657"/>
      <c r="WNR51" s="657"/>
      <c r="WNS51" s="657"/>
      <c r="WNT51" s="657"/>
      <c r="WNU51" s="657"/>
      <c r="WNV51" s="657"/>
      <c r="WNW51" s="657"/>
      <c r="WNX51" s="657"/>
      <c r="WNY51" s="657"/>
      <c r="WNZ51" s="657"/>
      <c r="WOA51" s="657"/>
      <c r="WOB51" s="657"/>
      <c r="WOC51" s="657"/>
      <c r="WOD51" s="657"/>
      <c r="WOE51" s="657"/>
      <c r="WOF51" s="657"/>
      <c r="WOG51" s="657"/>
      <c r="WOH51" s="657"/>
      <c r="WOI51" s="657"/>
      <c r="WOJ51" s="657"/>
      <c r="WOK51" s="657"/>
      <c r="WOL51" s="657"/>
      <c r="WOM51" s="657"/>
      <c r="WON51" s="657"/>
      <c r="WOO51" s="657"/>
      <c r="WOP51" s="657"/>
      <c r="WOQ51" s="657"/>
      <c r="WOR51" s="657"/>
      <c r="WOS51" s="657"/>
      <c r="WOT51" s="657"/>
      <c r="WOU51" s="657"/>
      <c r="WOV51" s="657"/>
      <c r="WOW51" s="657"/>
      <c r="WOX51" s="657"/>
      <c r="WOY51" s="657"/>
      <c r="WOZ51" s="657"/>
      <c r="WPA51" s="657"/>
      <c r="WPB51" s="657"/>
      <c r="WPC51" s="657"/>
      <c r="WPD51" s="657"/>
      <c r="WPE51" s="657"/>
      <c r="WPF51" s="657"/>
      <c r="WPG51" s="657"/>
      <c r="WPH51" s="657"/>
      <c r="WPI51" s="657"/>
      <c r="WPJ51" s="657"/>
      <c r="WPK51" s="657"/>
      <c r="WPL51" s="657"/>
      <c r="WPM51" s="657"/>
      <c r="WPN51" s="657"/>
      <c r="WPO51" s="657"/>
      <c r="WPP51" s="657"/>
      <c r="WPQ51" s="657"/>
      <c r="WPR51" s="657"/>
      <c r="WPS51" s="657"/>
      <c r="WPT51" s="657"/>
      <c r="WPU51" s="657"/>
      <c r="WPV51" s="657"/>
      <c r="WPW51" s="657"/>
      <c r="WPX51" s="657"/>
      <c r="WPY51" s="657"/>
      <c r="WPZ51" s="657"/>
      <c r="WQA51" s="657"/>
      <c r="WQB51" s="657"/>
      <c r="WQC51" s="657"/>
      <c r="WQD51" s="657"/>
      <c r="WQE51" s="657"/>
      <c r="WQF51" s="657"/>
      <c r="WQG51" s="657"/>
      <c r="WQH51" s="657"/>
      <c r="WQI51" s="657"/>
      <c r="WQJ51" s="657"/>
      <c r="WQK51" s="657"/>
      <c r="WQL51" s="657"/>
      <c r="WQM51" s="657"/>
      <c r="WQN51" s="657"/>
      <c r="WQO51" s="657"/>
      <c r="WQP51" s="657"/>
      <c r="WQQ51" s="657"/>
      <c r="WQR51" s="657"/>
      <c r="WQS51" s="657"/>
      <c r="WQT51" s="657"/>
      <c r="WQU51" s="657"/>
      <c r="WQV51" s="657"/>
      <c r="WQW51" s="657"/>
      <c r="WQX51" s="657"/>
      <c r="WQY51" s="657"/>
      <c r="WQZ51" s="657"/>
      <c r="WRA51" s="657"/>
      <c r="WRB51" s="657"/>
      <c r="WRC51" s="657"/>
      <c r="WRD51" s="657"/>
      <c r="WRE51" s="657"/>
      <c r="WRF51" s="657"/>
      <c r="WRG51" s="657"/>
      <c r="WRH51" s="657"/>
      <c r="WRI51" s="657"/>
      <c r="WRJ51" s="657"/>
      <c r="WRK51" s="657"/>
      <c r="WRL51" s="657"/>
      <c r="WRM51" s="657"/>
      <c r="WRN51" s="657"/>
      <c r="WRO51" s="657"/>
      <c r="WRP51" s="657"/>
      <c r="WRQ51" s="657"/>
      <c r="WRR51" s="657"/>
      <c r="WRS51" s="657"/>
      <c r="WRT51" s="657"/>
      <c r="WRU51" s="657"/>
      <c r="WRV51" s="657"/>
      <c r="WRW51" s="657"/>
      <c r="WRX51" s="657"/>
      <c r="WRY51" s="657"/>
      <c r="WRZ51" s="657"/>
      <c r="WSA51" s="657"/>
      <c r="WSB51" s="657"/>
      <c r="WSC51" s="657"/>
      <c r="WSD51" s="657"/>
      <c r="WSE51" s="657"/>
      <c r="WSF51" s="657"/>
      <c r="WSG51" s="657"/>
      <c r="WSH51" s="657"/>
      <c r="WSI51" s="657"/>
      <c r="WSJ51" s="657"/>
      <c r="WSK51" s="657"/>
      <c r="WSL51" s="657"/>
      <c r="WSM51" s="657"/>
      <c r="WSN51" s="657"/>
      <c r="WSO51" s="657"/>
      <c r="WSP51" s="657"/>
      <c r="WSQ51" s="657"/>
      <c r="WSR51" s="657"/>
      <c r="WSS51" s="657"/>
      <c r="WST51" s="657"/>
      <c r="WSU51" s="657"/>
      <c r="WSV51" s="657"/>
      <c r="WSW51" s="657"/>
      <c r="WSX51" s="657"/>
      <c r="WSY51" s="657"/>
      <c r="WSZ51" s="657"/>
      <c r="WTA51" s="657"/>
      <c r="WTB51" s="657"/>
      <c r="WTC51" s="657"/>
      <c r="WTD51" s="657"/>
      <c r="WTE51" s="657"/>
      <c r="WTF51" s="657"/>
      <c r="WTG51" s="657"/>
      <c r="WTH51" s="657"/>
      <c r="WTI51" s="657"/>
      <c r="WTJ51" s="657"/>
      <c r="WTK51" s="657"/>
      <c r="WTL51" s="657"/>
      <c r="WTM51" s="657"/>
      <c r="WTN51" s="657"/>
      <c r="WTO51" s="657"/>
      <c r="WTP51" s="657"/>
      <c r="WTQ51" s="657"/>
      <c r="WTR51" s="657"/>
      <c r="WTS51" s="657"/>
      <c r="WTT51" s="657"/>
      <c r="WTU51" s="657"/>
      <c r="WTV51" s="657"/>
      <c r="WTW51" s="657"/>
      <c r="WTX51" s="657"/>
      <c r="WTY51" s="657"/>
      <c r="WTZ51" s="657"/>
      <c r="WUA51" s="657"/>
      <c r="WUB51" s="657"/>
      <c r="WUC51" s="657"/>
      <c r="WUD51" s="657"/>
      <c r="WUE51" s="657"/>
      <c r="WUF51" s="657"/>
      <c r="WUG51" s="657"/>
      <c r="WUH51" s="657"/>
      <c r="WUI51" s="657"/>
      <c r="WUJ51" s="657"/>
      <c r="WUK51" s="657"/>
      <c r="WUL51" s="657"/>
      <c r="WUM51" s="657"/>
      <c r="WUN51" s="657"/>
      <c r="WUO51" s="657"/>
      <c r="WUP51" s="657"/>
      <c r="WUQ51" s="657"/>
      <c r="WUR51" s="657"/>
      <c r="WUS51" s="657"/>
      <c r="WUT51" s="657"/>
      <c r="WUU51" s="657"/>
      <c r="WUV51" s="657"/>
      <c r="WUW51" s="657"/>
      <c r="WUX51" s="657"/>
      <c r="WUY51" s="657"/>
      <c r="WUZ51" s="657"/>
      <c r="WVA51" s="657"/>
      <c r="WVB51" s="657"/>
      <c r="WVC51" s="657"/>
      <c r="WVD51" s="657"/>
      <c r="WVE51" s="657"/>
      <c r="WVF51" s="657"/>
      <c r="WVG51" s="657"/>
      <c r="WVH51" s="657"/>
      <c r="WVI51" s="657"/>
      <c r="WVJ51" s="657"/>
      <c r="WVK51" s="657"/>
      <c r="WVL51" s="657"/>
      <c r="WVM51" s="657"/>
      <c r="WVN51" s="657"/>
      <c r="WVO51" s="657"/>
      <c r="WVP51" s="657"/>
      <c r="WVQ51" s="657"/>
      <c r="WVR51" s="657"/>
      <c r="WVS51" s="657"/>
      <c r="WVT51" s="657"/>
      <c r="WVU51" s="657"/>
      <c r="WVV51" s="657"/>
      <c r="WVW51" s="657"/>
      <c r="WVX51" s="657"/>
      <c r="WVY51" s="657"/>
      <c r="WVZ51" s="657"/>
      <c r="WWA51" s="657"/>
      <c r="WWB51" s="657"/>
      <c r="WWC51" s="657"/>
      <c r="WWD51" s="657"/>
      <c r="WWE51" s="657"/>
      <c r="WWF51" s="657"/>
      <c r="WWG51" s="657"/>
      <c r="WWH51" s="657"/>
      <c r="WWI51" s="657"/>
      <c r="WWJ51" s="657"/>
      <c r="WWK51" s="657"/>
      <c r="WWL51" s="657"/>
      <c r="WWM51" s="657"/>
      <c r="WWN51" s="657"/>
      <c r="WWO51" s="657"/>
      <c r="WWP51" s="657"/>
      <c r="WWQ51" s="657"/>
      <c r="WWR51" s="657"/>
      <c r="WWS51" s="657"/>
      <c r="WWT51" s="657"/>
      <c r="WWU51" s="657"/>
      <c r="WWV51" s="657"/>
      <c r="WWW51" s="657"/>
      <c r="WWX51" s="657"/>
      <c r="WWY51" s="657"/>
      <c r="WWZ51" s="657"/>
      <c r="WXA51" s="657"/>
      <c r="WXB51" s="657"/>
      <c r="WXC51" s="657"/>
      <c r="WXD51" s="657"/>
      <c r="WXE51" s="657"/>
      <c r="WXF51" s="657"/>
      <c r="WXG51" s="657"/>
      <c r="WXH51" s="657"/>
      <c r="WXI51" s="657"/>
      <c r="WXJ51" s="657"/>
      <c r="WXK51" s="657"/>
      <c r="WXL51" s="657"/>
      <c r="WXM51" s="657"/>
      <c r="WXN51" s="657"/>
      <c r="WXO51" s="657"/>
      <c r="WXP51" s="657"/>
      <c r="WXQ51" s="657"/>
      <c r="WXR51" s="657"/>
      <c r="WXS51" s="657"/>
      <c r="WXT51" s="657"/>
      <c r="WXU51" s="657"/>
      <c r="WXV51" s="657"/>
      <c r="WXW51" s="657"/>
      <c r="WXX51" s="657"/>
      <c r="WXY51" s="657"/>
      <c r="WXZ51" s="657"/>
      <c r="WYA51" s="657"/>
      <c r="WYB51" s="657"/>
      <c r="WYC51" s="657"/>
      <c r="WYD51" s="657"/>
      <c r="WYE51" s="657"/>
      <c r="WYF51" s="657"/>
      <c r="WYG51" s="657"/>
      <c r="WYH51" s="657"/>
      <c r="WYI51" s="657"/>
      <c r="WYJ51" s="657"/>
      <c r="WYK51" s="657"/>
      <c r="WYL51" s="657"/>
      <c r="WYM51" s="657"/>
      <c r="WYN51" s="657"/>
      <c r="WYO51" s="657"/>
      <c r="WYP51" s="657"/>
      <c r="WYQ51" s="657"/>
      <c r="WYR51" s="657"/>
      <c r="WYS51" s="657"/>
      <c r="WYT51" s="657"/>
      <c r="WYU51" s="657"/>
      <c r="WYV51" s="657"/>
      <c r="WYW51" s="657"/>
      <c r="WYX51" s="657"/>
      <c r="WYY51" s="657"/>
      <c r="WYZ51" s="657"/>
      <c r="WZA51" s="657"/>
      <c r="WZB51" s="657"/>
      <c r="WZC51" s="657"/>
      <c r="WZD51" s="657"/>
      <c r="WZE51" s="657"/>
      <c r="WZF51" s="657"/>
      <c r="WZG51" s="657"/>
      <c r="WZH51" s="657"/>
      <c r="WZI51" s="657"/>
      <c r="WZJ51" s="657"/>
      <c r="WZK51" s="657"/>
      <c r="WZL51" s="657"/>
      <c r="WZM51" s="657"/>
      <c r="WZN51" s="657"/>
      <c r="WZO51" s="657"/>
      <c r="WZP51" s="657"/>
      <c r="WZQ51" s="657"/>
      <c r="WZR51" s="657"/>
      <c r="WZS51" s="657"/>
      <c r="WZT51" s="657"/>
      <c r="WZU51" s="657"/>
      <c r="WZV51" s="657"/>
      <c r="WZW51" s="657"/>
      <c r="WZX51" s="657"/>
      <c r="WZY51" s="657"/>
      <c r="WZZ51" s="657"/>
      <c r="XAA51" s="657"/>
      <c r="XAB51" s="657"/>
      <c r="XAC51" s="657"/>
      <c r="XAD51" s="657"/>
      <c r="XAE51" s="657"/>
      <c r="XAF51" s="657"/>
      <c r="XAG51" s="657"/>
      <c r="XAH51" s="657"/>
      <c r="XAI51" s="657"/>
      <c r="XAJ51" s="657"/>
      <c r="XAK51" s="657"/>
      <c r="XAL51" s="657"/>
      <c r="XAM51" s="657"/>
      <c r="XAN51" s="657"/>
      <c r="XAO51" s="657"/>
      <c r="XAP51" s="657"/>
      <c r="XAQ51" s="657"/>
      <c r="XAR51" s="657"/>
      <c r="XAS51" s="657"/>
      <c r="XAT51" s="657"/>
      <c r="XAU51" s="657"/>
      <c r="XAV51" s="657"/>
      <c r="XAW51" s="657"/>
      <c r="XAX51" s="657"/>
      <c r="XAY51" s="657"/>
      <c r="XAZ51" s="657"/>
      <c r="XBA51" s="657"/>
      <c r="XBB51" s="657"/>
      <c r="XBC51" s="657"/>
      <c r="XBD51" s="657"/>
      <c r="XBE51" s="657"/>
      <c r="XBF51" s="657"/>
      <c r="XBG51" s="657"/>
      <c r="XBH51" s="657"/>
      <c r="XBI51" s="657"/>
      <c r="XBJ51" s="657"/>
      <c r="XBK51" s="657"/>
      <c r="XBL51" s="657"/>
      <c r="XBM51" s="657"/>
      <c r="XBN51" s="657"/>
      <c r="XBO51" s="657"/>
      <c r="XBP51" s="657"/>
      <c r="XBQ51" s="657"/>
      <c r="XBR51" s="657"/>
      <c r="XBS51" s="657"/>
      <c r="XBT51" s="657"/>
      <c r="XBU51" s="657"/>
      <c r="XBV51" s="657"/>
      <c r="XBW51" s="657"/>
      <c r="XBX51" s="657"/>
      <c r="XBY51" s="657"/>
      <c r="XBZ51" s="657"/>
      <c r="XCA51" s="657"/>
      <c r="XCB51" s="657"/>
      <c r="XCC51" s="657"/>
      <c r="XCD51" s="657"/>
      <c r="XCE51" s="657"/>
      <c r="XCF51" s="657"/>
      <c r="XCG51" s="657"/>
      <c r="XCH51" s="657"/>
      <c r="XCI51" s="657"/>
      <c r="XCJ51" s="657"/>
      <c r="XCK51" s="657"/>
      <c r="XCL51" s="657"/>
      <c r="XCM51" s="657"/>
      <c r="XCN51" s="657"/>
      <c r="XCO51" s="657"/>
      <c r="XCP51" s="657"/>
      <c r="XCQ51" s="657"/>
      <c r="XCR51" s="657"/>
      <c r="XCS51" s="657"/>
      <c r="XCT51" s="657"/>
      <c r="XCU51" s="657"/>
      <c r="XCV51" s="657"/>
      <c r="XCW51" s="657"/>
      <c r="XCX51" s="657"/>
      <c r="XCY51" s="657"/>
      <c r="XCZ51" s="657"/>
      <c r="XDA51" s="657"/>
      <c r="XDB51" s="657"/>
      <c r="XDC51" s="657"/>
      <c r="XDD51" s="657"/>
      <c r="XDE51" s="657"/>
      <c r="XDF51" s="657"/>
      <c r="XDG51" s="657"/>
      <c r="XDH51" s="657"/>
      <c r="XDI51" s="657"/>
      <c r="XDJ51" s="657"/>
      <c r="XDK51" s="657"/>
      <c r="XDL51" s="657"/>
      <c r="XDM51" s="657"/>
      <c r="XDN51" s="657"/>
      <c r="XDO51" s="657"/>
      <c r="XDP51" s="657"/>
      <c r="XDQ51" s="657"/>
      <c r="XDR51" s="657"/>
      <c r="XDS51" s="657"/>
      <c r="XDT51" s="657"/>
      <c r="XDU51" s="657"/>
      <c r="XDV51" s="657"/>
      <c r="XDW51" s="657"/>
      <c r="XDX51" s="657"/>
      <c r="XDY51" s="657"/>
      <c r="XDZ51" s="657"/>
      <c r="XEA51" s="657"/>
      <c r="XEB51" s="657"/>
      <c r="XEC51" s="657"/>
      <c r="XED51" s="657"/>
      <c r="XEE51" s="657"/>
      <c r="XEF51" s="657"/>
      <c r="XEG51" s="657"/>
      <c r="XEH51" s="657"/>
      <c r="XEI51" s="657"/>
      <c r="XEJ51" s="657"/>
      <c r="XEK51" s="657"/>
      <c r="XEL51" s="657"/>
      <c r="XEM51" s="657"/>
      <c r="XEN51" s="657"/>
      <c r="XEO51" s="657"/>
      <c r="XEP51" s="657"/>
      <c r="XEQ51" s="657"/>
      <c r="XER51" s="657"/>
      <c r="XES51" s="657"/>
      <c r="XET51" s="657"/>
      <c r="XEU51" s="657"/>
      <c r="XEV51" s="657"/>
      <c r="XEW51" s="657"/>
      <c r="XEX51" s="657"/>
      <c r="XEY51" s="657"/>
      <c r="XEZ51" s="657"/>
      <c r="XFA51" s="657"/>
      <c r="XFB51" s="657"/>
      <c r="XFC51" s="657"/>
      <c r="XFD51" s="657"/>
    </row>
    <row r="52" spans="1:16384" ht="39" customHeight="1" x14ac:dyDescent="0.25">
      <c r="A52" s="707" t="s">
        <v>744</v>
      </c>
      <c r="B52" s="95" t="s">
        <v>69</v>
      </c>
      <c r="C52" s="238" t="s">
        <v>73</v>
      </c>
      <c r="D52" s="978" t="s">
        <v>743</v>
      </c>
      <c r="E52" s="979"/>
      <c r="F52" s="979"/>
      <c r="G52" s="980"/>
      <c r="H52" s="176"/>
      <c r="I52" s="709">
        <f>I53</f>
        <v>53.8</v>
      </c>
      <c r="J52" s="709">
        <f t="shared" ref="J52:L52" si="7">J53</f>
        <v>93</v>
      </c>
      <c r="K52" s="709">
        <f t="shared" si="7"/>
        <v>89</v>
      </c>
      <c r="L52" s="709">
        <f t="shared" si="7"/>
        <v>89</v>
      </c>
      <c r="M52" s="864"/>
      <c r="O52" s="710"/>
      <c r="P52" s="710"/>
      <c r="Q52" s="710"/>
      <c r="R52" s="710"/>
      <c r="S52" s="710"/>
      <c r="T52" s="710"/>
      <c r="U52" s="710"/>
      <c r="V52" s="710"/>
      <c r="W52" s="710"/>
      <c r="X52" s="710"/>
      <c r="Y52" s="710"/>
      <c r="Z52" s="710"/>
      <c r="AA52" s="710"/>
      <c r="AB52" s="710"/>
      <c r="AC52" s="710"/>
      <c r="AD52" s="710"/>
      <c r="AE52" s="710"/>
      <c r="AF52" s="710"/>
      <c r="AG52" s="710"/>
      <c r="AH52" s="710"/>
      <c r="AI52" s="710"/>
      <c r="AJ52" s="710"/>
      <c r="AK52" s="710"/>
      <c r="AL52" s="710"/>
      <c r="AM52" s="710"/>
      <c r="AN52" s="710"/>
      <c r="AO52" s="710"/>
      <c r="AP52" s="710"/>
      <c r="AQ52" s="710"/>
      <c r="AR52" s="710"/>
      <c r="AS52" s="710"/>
      <c r="AT52" s="710"/>
      <c r="AU52" s="710"/>
      <c r="AV52" s="710"/>
      <c r="AW52" s="710"/>
      <c r="AX52" s="710"/>
      <c r="AY52" s="710"/>
      <c r="AZ52" s="710"/>
      <c r="BA52" s="710"/>
      <c r="BB52" s="710"/>
      <c r="BC52" s="710"/>
      <c r="BD52" s="710"/>
      <c r="BE52" s="710"/>
      <c r="BF52" s="710"/>
      <c r="BG52" s="710"/>
      <c r="BH52" s="710"/>
      <c r="BI52" s="710"/>
      <c r="BJ52" s="710"/>
      <c r="BK52" s="710"/>
      <c r="BL52" s="710"/>
      <c r="BM52" s="710"/>
      <c r="BN52" s="710"/>
      <c r="BO52" s="710"/>
      <c r="BP52" s="710"/>
      <c r="BQ52" s="710"/>
      <c r="BR52" s="710"/>
      <c r="BS52" s="710"/>
      <c r="BT52" s="710"/>
      <c r="BU52" s="710"/>
      <c r="BV52" s="710"/>
      <c r="BW52" s="710"/>
      <c r="BX52" s="710"/>
      <c r="BY52" s="710"/>
      <c r="BZ52" s="710"/>
      <c r="CA52" s="710"/>
      <c r="CB52" s="710"/>
      <c r="CC52" s="710"/>
      <c r="CD52" s="710"/>
      <c r="CE52" s="710"/>
      <c r="CF52" s="710"/>
      <c r="CG52" s="710"/>
      <c r="CH52" s="710"/>
      <c r="CI52" s="710"/>
      <c r="CJ52" s="710"/>
      <c r="CK52" s="710"/>
      <c r="CL52" s="710"/>
      <c r="CM52" s="710"/>
      <c r="CN52" s="710"/>
      <c r="CO52" s="710"/>
      <c r="CP52" s="710"/>
      <c r="CQ52" s="710"/>
      <c r="CR52" s="710"/>
      <c r="CS52" s="710"/>
      <c r="CT52" s="710"/>
      <c r="CU52" s="710"/>
      <c r="CV52" s="710"/>
      <c r="CW52" s="710"/>
      <c r="CX52" s="710"/>
      <c r="CY52" s="710"/>
      <c r="CZ52" s="710"/>
      <c r="DA52" s="710"/>
      <c r="DB52" s="710"/>
      <c r="DC52" s="710"/>
      <c r="DD52" s="710"/>
      <c r="DE52" s="710"/>
      <c r="DF52" s="710"/>
      <c r="DG52" s="710"/>
      <c r="DH52" s="710"/>
      <c r="DI52" s="710"/>
      <c r="DJ52" s="710"/>
      <c r="DK52" s="710"/>
      <c r="DL52" s="710"/>
      <c r="DM52" s="710"/>
      <c r="DN52" s="710"/>
      <c r="DO52" s="710"/>
      <c r="DP52" s="710"/>
      <c r="DQ52" s="710"/>
      <c r="DR52" s="710"/>
      <c r="DS52" s="710"/>
      <c r="DT52" s="710"/>
      <c r="DU52" s="710"/>
      <c r="DV52" s="710"/>
      <c r="DW52" s="710"/>
      <c r="DX52" s="710"/>
      <c r="DY52" s="710"/>
      <c r="DZ52" s="710"/>
      <c r="EA52" s="710"/>
      <c r="EB52" s="710"/>
      <c r="EC52" s="710"/>
      <c r="ED52" s="710"/>
      <c r="EE52" s="710"/>
      <c r="EF52" s="710"/>
      <c r="EG52" s="710"/>
      <c r="EH52" s="710"/>
      <c r="EI52" s="710"/>
      <c r="EJ52" s="710"/>
      <c r="EK52" s="710"/>
      <c r="EL52" s="710"/>
      <c r="EM52" s="710"/>
      <c r="EN52" s="710"/>
      <c r="EO52" s="710"/>
      <c r="EP52" s="710"/>
      <c r="EQ52" s="710"/>
      <c r="ER52" s="710"/>
      <c r="ES52" s="710"/>
      <c r="ET52" s="710"/>
      <c r="EU52" s="710"/>
      <c r="EV52" s="710"/>
      <c r="EW52" s="710"/>
      <c r="EX52" s="710"/>
      <c r="EY52" s="710"/>
      <c r="EZ52" s="710"/>
      <c r="FA52" s="710"/>
      <c r="FB52" s="710"/>
      <c r="FC52" s="710"/>
      <c r="FD52" s="710"/>
      <c r="FE52" s="710"/>
      <c r="FF52" s="710"/>
      <c r="FG52" s="710"/>
      <c r="FH52" s="710"/>
      <c r="FI52" s="710"/>
      <c r="FJ52" s="710"/>
      <c r="FK52" s="710"/>
      <c r="FL52" s="710"/>
      <c r="FM52" s="710"/>
      <c r="FN52" s="710"/>
      <c r="FO52" s="710"/>
      <c r="FP52" s="710"/>
      <c r="FQ52" s="710"/>
      <c r="FR52" s="710"/>
      <c r="FS52" s="710"/>
      <c r="FT52" s="710"/>
      <c r="FU52" s="710"/>
      <c r="FV52" s="710"/>
      <c r="FW52" s="710"/>
      <c r="FX52" s="710"/>
      <c r="FY52" s="710"/>
      <c r="FZ52" s="710"/>
      <c r="GA52" s="710"/>
      <c r="GB52" s="710"/>
      <c r="GC52" s="710"/>
      <c r="GD52" s="710"/>
      <c r="GE52" s="710"/>
      <c r="GF52" s="710"/>
      <c r="GG52" s="710"/>
      <c r="GH52" s="710"/>
      <c r="GI52" s="710"/>
      <c r="GJ52" s="710"/>
      <c r="GK52" s="710"/>
      <c r="GL52" s="710"/>
      <c r="GM52" s="710"/>
      <c r="GN52" s="710"/>
      <c r="GO52" s="710"/>
      <c r="GP52" s="710"/>
      <c r="GQ52" s="710"/>
      <c r="GR52" s="710"/>
      <c r="GS52" s="710"/>
      <c r="GT52" s="710"/>
      <c r="GU52" s="710"/>
      <c r="GV52" s="710"/>
      <c r="GW52" s="710"/>
      <c r="GX52" s="710"/>
      <c r="GY52" s="710"/>
      <c r="GZ52" s="710"/>
      <c r="HA52" s="710"/>
      <c r="HB52" s="710"/>
      <c r="HC52" s="710"/>
      <c r="HD52" s="710"/>
      <c r="HE52" s="710"/>
      <c r="HF52" s="710"/>
      <c r="HG52" s="710"/>
      <c r="HH52" s="710"/>
      <c r="HI52" s="710"/>
      <c r="HJ52" s="710"/>
      <c r="HK52" s="710"/>
      <c r="HL52" s="710"/>
      <c r="HM52" s="710"/>
      <c r="HN52" s="710"/>
      <c r="HO52" s="710"/>
      <c r="HP52" s="710"/>
      <c r="HQ52" s="710"/>
      <c r="HR52" s="710"/>
      <c r="HS52" s="710"/>
      <c r="HT52" s="710"/>
      <c r="HU52" s="710"/>
      <c r="HV52" s="710"/>
      <c r="HW52" s="710"/>
      <c r="HX52" s="710"/>
      <c r="HY52" s="710"/>
      <c r="HZ52" s="710"/>
      <c r="IA52" s="710"/>
      <c r="IB52" s="710"/>
      <c r="IC52" s="710"/>
      <c r="ID52" s="710"/>
      <c r="IE52" s="710"/>
      <c r="IF52" s="710"/>
      <c r="IG52" s="710"/>
      <c r="IH52" s="710"/>
      <c r="II52" s="710"/>
      <c r="IJ52" s="710"/>
      <c r="IK52" s="710"/>
      <c r="IL52" s="710"/>
      <c r="IM52" s="710"/>
      <c r="IN52" s="710"/>
      <c r="IO52" s="710"/>
      <c r="IP52" s="710"/>
      <c r="IQ52" s="710"/>
      <c r="IR52" s="710"/>
      <c r="IS52" s="710"/>
      <c r="IT52" s="710"/>
      <c r="IU52" s="710"/>
      <c r="IV52" s="710"/>
      <c r="IW52" s="710"/>
      <c r="IX52" s="710"/>
      <c r="IY52" s="710"/>
      <c r="IZ52" s="710"/>
      <c r="JA52" s="710"/>
      <c r="JB52" s="710"/>
      <c r="JC52" s="710"/>
      <c r="JD52" s="710"/>
      <c r="JE52" s="710"/>
      <c r="JF52" s="710"/>
      <c r="JG52" s="710"/>
      <c r="JH52" s="710"/>
      <c r="JI52" s="710"/>
      <c r="JJ52" s="710"/>
      <c r="JK52" s="710"/>
      <c r="JL52" s="710"/>
      <c r="JM52" s="710"/>
      <c r="JN52" s="710"/>
      <c r="JO52" s="710"/>
      <c r="JP52" s="710"/>
      <c r="JQ52" s="710"/>
      <c r="JR52" s="710"/>
      <c r="JS52" s="710"/>
      <c r="JT52" s="710"/>
      <c r="JU52" s="710"/>
      <c r="JV52" s="710"/>
      <c r="JW52" s="710"/>
      <c r="JX52" s="710"/>
      <c r="JY52" s="710"/>
      <c r="JZ52" s="710"/>
      <c r="KA52" s="710"/>
      <c r="KB52" s="710"/>
      <c r="KC52" s="710"/>
      <c r="KD52" s="710"/>
      <c r="KE52" s="710"/>
      <c r="KF52" s="710"/>
      <c r="KG52" s="710"/>
      <c r="KH52" s="710"/>
      <c r="KI52" s="710"/>
      <c r="KJ52" s="710"/>
      <c r="KK52" s="710"/>
      <c r="KL52" s="710"/>
      <c r="KM52" s="710"/>
      <c r="KN52" s="710"/>
      <c r="KO52" s="710"/>
      <c r="KP52" s="710"/>
      <c r="KQ52" s="710"/>
      <c r="KR52" s="710"/>
      <c r="KS52" s="710"/>
      <c r="KT52" s="710"/>
      <c r="KU52" s="710"/>
      <c r="KV52" s="710"/>
      <c r="KW52" s="710"/>
      <c r="KX52" s="710"/>
      <c r="KY52" s="710"/>
      <c r="KZ52" s="710"/>
      <c r="LA52" s="710"/>
      <c r="LB52" s="710"/>
      <c r="LC52" s="710"/>
      <c r="LD52" s="710"/>
      <c r="LE52" s="710"/>
      <c r="LF52" s="710"/>
      <c r="LG52" s="710"/>
      <c r="LH52" s="710"/>
      <c r="LI52" s="710"/>
      <c r="LJ52" s="710"/>
      <c r="LK52" s="710"/>
      <c r="LL52" s="710"/>
      <c r="LM52" s="710"/>
      <c r="LN52" s="710"/>
      <c r="LO52" s="710"/>
      <c r="LP52" s="710"/>
      <c r="LQ52" s="710"/>
      <c r="LR52" s="710"/>
      <c r="LS52" s="710"/>
      <c r="LT52" s="710"/>
      <c r="LU52" s="710"/>
      <c r="LV52" s="710"/>
      <c r="LW52" s="710"/>
      <c r="LX52" s="710"/>
      <c r="LY52" s="710"/>
      <c r="LZ52" s="710"/>
      <c r="MA52" s="710"/>
      <c r="MB52" s="710"/>
      <c r="MC52" s="710"/>
      <c r="MD52" s="710"/>
      <c r="ME52" s="710"/>
      <c r="MF52" s="710"/>
      <c r="MG52" s="710"/>
      <c r="MH52" s="710"/>
      <c r="MI52" s="710"/>
      <c r="MJ52" s="710"/>
      <c r="MK52" s="710"/>
      <c r="ML52" s="710"/>
      <c r="MM52" s="710"/>
      <c r="MN52" s="710"/>
      <c r="MO52" s="710"/>
      <c r="MP52" s="710"/>
      <c r="MQ52" s="710"/>
      <c r="MR52" s="710"/>
      <c r="MS52" s="710"/>
      <c r="MT52" s="710"/>
      <c r="MU52" s="710"/>
      <c r="MV52" s="710"/>
      <c r="MW52" s="710"/>
      <c r="MX52" s="710"/>
      <c r="MY52" s="710"/>
      <c r="MZ52" s="710"/>
      <c r="NA52" s="710"/>
      <c r="NB52" s="710"/>
      <c r="NC52" s="710"/>
      <c r="ND52" s="710"/>
      <c r="NE52" s="710"/>
      <c r="NF52" s="710"/>
      <c r="NG52" s="710"/>
      <c r="NH52" s="710"/>
      <c r="NI52" s="710"/>
      <c r="NJ52" s="710"/>
      <c r="NK52" s="710"/>
      <c r="NL52" s="710"/>
      <c r="NM52" s="710"/>
      <c r="NN52" s="710"/>
      <c r="NO52" s="710"/>
      <c r="NP52" s="710"/>
      <c r="NQ52" s="710"/>
      <c r="NR52" s="710"/>
      <c r="NS52" s="710"/>
      <c r="NT52" s="710"/>
      <c r="NU52" s="710"/>
      <c r="NV52" s="710"/>
      <c r="NW52" s="710"/>
      <c r="NX52" s="710"/>
      <c r="NY52" s="710"/>
      <c r="NZ52" s="710"/>
      <c r="OA52" s="710"/>
      <c r="OB52" s="710"/>
      <c r="OC52" s="710"/>
      <c r="OD52" s="710"/>
      <c r="OE52" s="710"/>
      <c r="OF52" s="710"/>
      <c r="OG52" s="710"/>
      <c r="OH52" s="710"/>
      <c r="OI52" s="710"/>
      <c r="OJ52" s="710"/>
      <c r="OK52" s="710"/>
      <c r="OL52" s="710"/>
      <c r="OM52" s="710"/>
      <c r="ON52" s="710"/>
      <c r="OO52" s="710"/>
      <c r="OP52" s="710"/>
      <c r="OQ52" s="710"/>
      <c r="OR52" s="710"/>
      <c r="OS52" s="710"/>
      <c r="OT52" s="710"/>
      <c r="OU52" s="710"/>
      <c r="OV52" s="710"/>
      <c r="OW52" s="710"/>
      <c r="OX52" s="710"/>
      <c r="OY52" s="710"/>
      <c r="OZ52" s="710"/>
      <c r="PA52" s="710"/>
      <c r="PB52" s="710"/>
      <c r="PC52" s="710"/>
      <c r="PD52" s="710"/>
      <c r="PE52" s="710"/>
      <c r="PF52" s="710"/>
      <c r="PG52" s="710"/>
      <c r="PH52" s="710"/>
      <c r="PI52" s="710"/>
      <c r="PJ52" s="710"/>
      <c r="PK52" s="710"/>
      <c r="PL52" s="710"/>
      <c r="PM52" s="710"/>
      <c r="PN52" s="710"/>
      <c r="PO52" s="710"/>
      <c r="PP52" s="710"/>
      <c r="PQ52" s="710"/>
      <c r="PR52" s="710"/>
      <c r="PS52" s="710"/>
      <c r="PT52" s="710"/>
      <c r="PU52" s="710"/>
      <c r="PV52" s="710"/>
      <c r="PW52" s="710"/>
      <c r="PX52" s="710"/>
      <c r="PY52" s="710"/>
      <c r="PZ52" s="710"/>
      <c r="QA52" s="710"/>
      <c r="QB52" s="710"/>
      <c r="QC52" s="710"/>
      <c r="QD52" s="710"/>
      <c r="QE52" s="710"/>
      <c r="QF52" s="710"/>
      <c r="QG52" s="710"/>
      <c r="QH52" s="710"/>
      <c r="QI52" s="710"/>
      <c r="QJ52" s="710"/>
      <c r="QK52" s="710"/>
      <c r="QL52" s="710"/>
      <c r="QM52" s="710"/>
      <c r="QN52" s="710"/>
      <c r="QO52" s="710"/>
      <c r="QP52" s="710"/>
      <c r="QQ52" s="710"/>
      <c r="QR52" s="710"/>
      <c r="QS52" s="710"/>
      <c r="QT52" s="710"/>
      <c r="QU52" s="710"/>
      <c r="QV52" s="710"/>
      <c r="QW52" s="710"/>
      <c r="QX52" s="710"/>
      <c r="QY52" s="710"/>
      <c r="QZ52" s="710"/>
      <c r="RA52" s="710"/>
      <c r="RB52" s="710"/>
      <c r="RC52" s="710"/>
      <c r="RD52" s="710"/>
      <c r="RE52" s="710"/>
      <c r="RF52" s="710"/>
      <c r="RG52" s="710"/>
      <c r="RH52" s="710"/>
      <c r="RI52" s="710"/>
      <c r="RJ52" s="710"/>
      <c r="RK52" s="710"/>
      <c r="RL52" s="710"/>
      <c r="RM52" s="710"/>
      <c r="RN52" s="710"/>
      <c r="RO52" s="710"/>
      <c r="RP52" s="710"/>
      <c r="RQ52" s="710"/>
      <c r="RR52" s="710"/>
      <c r="RS52" s="710"/>
      <c r="RT52" s="710"/>
      <c r="RU52" s="710"/>
      <c r="RV52" s="710"/>
      <c r="RW52" s="710"/>
      <c r="RX52" s="710"/>
      <c r="RY52" s="710"/>
      <c r="RZ52" s="710"/>
      <c r="SA52" s="710"/>
      <c r="SB52" s="710"/>
      <c r="SC52" s="710"/>
      <c r="SD52" s="710"/>
      <c r="SE52" s="710"/>
      <c r="SF52" s="710"/>
      <c r="SG52" s="710"/>
      <c r="SH52" s="710"/>
      <c r="SI52" s="710"/>
      <c r="SJ52" s="710"/>
      <c r="SK52" s="710"/>
      <c r="SL52" s="710"/>
      <c r="SM52" s="710"/>
      <c r="SN52" s="710"/>
      <c r="SO52" s="710"/>
      <c r="SP52" s="710"/>
      <c r="SQ52" s="710"/>
      <c r="SR52" s="710"/>
      <c r="SS52" s="710"/>
      <c r="ST52" s="710"/>
      <c r="SU52" s="710"/>
      <c r="SV52" s="710"/>
      <c r="SW52" s="710"/>
      <c r="SX52" s="710"/>
      <c r="SY52" s="710"/>
      <c r="SZ52" s="710"/>
      <c r="TA52" s="710"/>
      <c r="TB52" s="710"/>
      <c r="TC52" s="710"/>
      <c r="TD52" s="710"/>
      <c r="TE52" s="710"/>
      <c r="TF52" s="710"/>
      <c r="TG52" s="710"/>
      <c r="TH52" s="710"/>
      <c r="TI52" s="710"/>
      <c r="TJ52" s="710"/>
      <c r="TK52" s="710"/>
      <c r="TL52" s="710"/>
      <c r="TM52" s="710"/>
      <c r="TN52" s="710"/>
      <c r="TO52" s="710"/>
      <c r="TP52" s="710"/>
      <c r="TQ52" s="710"/>
      <c r="TR52" s="710"/>
      <c r="TS52" s="710"/>
      <c r="TT52" s="710"/>
      <c r="TU52" s="710"/>
      <c r="TV52" s="710"/>
      <c r="TW52" s="710"/>
      <c r="TX52" s="710"/>
      <c r="TY52" s="710"/>
      <c r="TZ52" s="710"/>
      <c r="UA52" s="710"/>
      <c r="UB52" s="710"/>
      <c r="UC52" s="710"/>
      <c r="UD52" s="710"/>
      <c r="UE52" s="710"/>
      <c r="UF52" s="710"/>
      <c r="UG52" s="710"/>
      <c r="UH52" s="710"/>
      <c r="UI52" s="710"/>
      <c r="UJ52" s="710"/>
      <c r="UK52" s="710"/>
      <c r="UL52" s="710"/>
      <c r="UM52" s="710"/>
      <c r="UN52" s="710"/>
      <c r="UO52" s="710"/>
      <c r="UP52" s="710"/>
      <c r="UQ52" s="710"/>
      <c r="UR52" s="710"/>
      <c r="US52" s="710"/>
      <c r="UT52" s="710"/>
      <c r="UU52" s="710"/>
      <c r="UV52" s="710"/>
      <c r="UW52" s="710"/>
      <c r="UX52" s="710"/>
      <c r="UY52" s="710"/>
      <c r="UZ52" s="710"/>
      <c r="VA52" s="710"/>
      <c r="VB52" s="710"/>
      <c r="VC52" s="710"/>
      <c r="VD52" s="710"/>
      <c r="VE52" s="710"/>
      <c r="VF52" s="710"/>
      <c r="VG52" s="710"/>
      <c r="VH52" s="710"/>
      <c r="VI52" s="710"/>
      <c r="VJ52" s="710"/>
      <c r="VK52" s="710"/>
      <c r="VL52" s="710"/>
      <c r="VM52" s="710"/>
      <c r="VN52" s="710"/>
      <c r="VO52" s="710"/>
      <c r="VP52" s="710"/>
      <c r="VQ52" s="710"/>
      <c r="VR52" s="710"/>
      <c r="VS52" s="710"/>
      <c r="VT52" s="710"/>
      <c r="VU52" s="710"/>
      <c r="VV52" s="710"/>
      <c r="VW52" s="710"/>
      <c r="VX52" s="710"/>
      <c r="VY52" s="710"/>
      <c r="VZ52" s="710"/>
      <c r="WA52" s="710"/>
      <c r="WB52" s="710"/>
      <c r="WC52" s="710"/>
      <c r="WD52" s="710"/>
      <c r="WE52" s="710"/>
      <c r="WF52" s="710"/>
      <c r="WG52" s="710"/>
      <c r="WH52" s="710"/>
      <c r="WI52" s="710"/>
      <c r="WJ52" s="710"/>
      <c r="WK52" s="710"/>
      <c r="WL52" s="710"/>
      <c r="WM52" s="710"/>
      <c r="WN52" s="710"/>
      <c r="WO52" s="710"/>
      <c r="WP52" s="710"/>
      <c r="WQ52" s="710"/>
      <c r="WR52" s="710"/>
      <c r="WS52" s="710"/>
      <c r="WT52" s="710"/>
      <c r="WU52" s="710"/>
      <c r="WV52" s="710"/>
      <c r="WW52" s="710"/>
      <c r="WX52" s="710"/>
      <c r="WY52" s="710"/>
      <c r="WZ52" s="710"/>
      <c r="XA52" s="710"/>
      <c r="XB52" s="710"/>
      <c r="XC52" s="710"/>
      <c r="XD52" s="710"/>
      <c r="XE52" s="710"/>
      <c r="XF52" s="710"/>
      <c r="XG52" s="710"/>
      <c r="XH52" s="710"/>
      <c r="XI52" s="710"/>
      <c r="XJ52" s="710"/>
      <c r="XK52" s="710"/>
      <c r="XL52" s="710"/>
      <c r="XM52" s="710"/>
      <c r="XN52" s="710"/>
      <c r="XO52" s="710"/>
      <c r="XP52" s="710"/>
      <c r="XQ52" s="710"/>
      <c r="XR52" s="710"/>
      <c r="XS52" s="710"/>
      <c r="XT52" s="710"/>
      <c r="XU52" s="710"/>
      <c r="XV52" s="710"/>
      <c r="XW52" s="710"/>
      <c r="XX52" s="710"/>
      <c r="XY52" s="710"/>
      <c r="XZ52" s="710"/>
      <c r="YA52" s="710"/>
      <c r="YB52" s="710"/>
      <c r="YC52" s="710"/>
      <c r="YD52" s="710"/>
      <c r="YE52" s="710"/>
      <c r="YF52" s="710"/>
      <c r="YG52" s="710"/>
      <c r="YH52" s="710"/>
      <c r="YI52" s="710"/>
      <c r="YJ52" s="710"/>
      <c r="YK52" s="710"/>
      <c r="YL52" s="710"/>
      <c r="YM52" s="710"/>
      <c r="YN52" s="710"/>
      <c r="YO52" s="710"/>
      <c r="YP52" s="710"/>
      <c r="YQ52" s="710"/>
      <c r="YR52" s="710"/>
      <c r="YS52" s="710"/>
      <c r="YT52" s="710"/>
      <c r="YU52" s="710"/>
      <c r="YV52" s="710"/>
      <c r="YW52" s="710"/>
      <c r="YX52" s="710"/>
      <c r="YY52" s="710"/>
      <c r="YZ52" s="710"/>
      <c r="ZA52" s="710"/>
      <c r="ZB52" s="710"/>
      <c r="ZC52" s="710"/>
      <c r="ZD52" s="710"/>
      <c r="ZE52" s="710"/>
      <c r="ZF52" s="710"/>
      <c r="ZG52" s="710"/>
      <c r="ZH52" s="710"/>
      <c r="ZI52" s="710"/>
      <c r="ZJ52" s="710"/>
      <c r="ZK52" s="710"/>
      <c r="ZL52" s="710"/>
      <c r="ZM52" s="710"/>
      <c r="ZN52" s="710"/>
      <c r="ZO52" s="710"/>
      <c r="ZP52" s="710"/>
      <c r="ZQ52" s="710"/>
      <c r="ZR52" s="710"/>
      <c r="ZS52" s="710"/>
      <c r="ZT52" s="710"/>
      <c r="ZU52" s="710"/>
      <c r="ZV52" s="710"/>
      <c r="ZW52" s="710"/>
      <c r="ZX52" s="710"/>
      <c r="ZY52" s="710"/>
      <c r="ZZ52" s="710"/>
      <c r="AAA52" s="710"/>
      <c r="AAB52" s="710"/>
      <c r="AAC52" s="710"/>
      <c r="AAD52" s="710"/>
      <c r="AAE52" s="710"/>
      <c r="AAF52" s="710"/>
      <c r="AAG52" s="710"/>
      <c r="AAH52" s="710"/>
      <c r="AAI52" s="710"/>
      <c r="AAJ52" s="710"/>
      <c r="AAK52" s="710"/>
      <c r="AAL52" s="710"/>
      <c r="AAM52" s="710"/>
      <c r="AAN52" s="710"/>
      <c r="AAO52" s="710"/>
      <c r="AAP52" s="710"/>
      <c r="AAQ52" s="710"/>
      <c r="AAR52" s="710"/>
      <c r="AAS52" s="710"/>
      <c r="AAT52" s="710"/>
      <c r="AAU52" s="710"/>
      <c r="AAV52" s="710"/>
      <c r="AAW52" s="710"/>
      <c r="AAX52" s="710"/>
      <c r="AAY52" s="710"/>
      <c r="AAZ52" s="710"/>
      <c r="ABA52" s="710"/>
      <c r="ABB52" s="710"/>
      <c r="ABC52" s="710"/>
      <c r="ABD52" s="710"/>
      <c r="ABE52" s="710"/>
      <c r="ABF52" s="710"/>
      <c r="ABG52" s="710"/>
      <c r="ABH52" s="710"/>
      <c r="ABI52" s="710"/>
      <c r="ABJ52" s="710"/>
      <c r="ABK52" s="710"/>
      <c r="ABL52" s="710"/>
      <c r="ABM52" s="710"/>
      <c r="ABN52" s="710"/>
      <c r="ABO52" s="710"/>
      <c r="ABP52" s="710"/>
      <c r="ABQ52" s="710"/>
      <c r="ABR52" s="710"/>
      <c r="ABS52" s="710"/>
      <c r="ABT52" s="710"/>
      <c r="ABU52" s="710"/>
      <c r="ABV52" s="710"/>
      <c r="ABW52" s="710"/>
      <c r="ABX52" s="710"/>
      <c r="ABY52" s="710"/>
      <c r="ABZ52" s="710"/>
      <c r="ACA52" s="710"/>
      <c r="ACB52" s="710"/>
      <c r="ACC52" s="710"/>
      <c r="ACD52" s="710"/>
      <c r="ACE52" s="710"/>
      <c r="ACF52" s="710"/>
      <c r="ACG52" s="710"/>
      <c r="ACH52" s="710"/>
      <c r="ACI52" s="710"/>
      <c r="ACJ52" s="710"/>
      <c r="ACK52" s="710"/>
      <c r="ACL52" s="710"/>
      <c r="ACM52" s="710"/>
      <c r="ACN52" s="710"/>
      <c r="ACO52" s="710"/>
      <c r="ACP52" s="710"/>
      <c r="ACQ52" s="710"/>
      <c r="ACR52" s="710"/>
      <c r="ACS52" s="710"/>
      <c r="ACT52" s="710"/>
      <c r="ACU52" s="710"/>
      <c r="ACV52" s="710"/>
      <c r="ACW52" s="710"/>
      <c r="ACX52" s="710"/>
      <c r="ACY52" s="710"/>
      <c r="ACZ52" s="710"/>
      <c r="ADA52" s="710"/>
      <c r="ADB52" s="710"/>
      <c r="ADC52" s="710"/>
      <c r="ADD52" s="710"/>
      <c r="ADE52" s="710"/>
      <c r="ADF52" s="710"/>
      <c r="ADG52" s="710"/>
      <c r="ADH52" s="710"/>
      <c r="ADI52" s="710"/>
      <c r="ADJ52" s="710"/>
      <c r="ADK52" s="710"/>
      <c r="ADL52" s="710"/>
      <c r="ADM52" s="710"/>
      <c r="ADN52" s="710"/>
      <c r="ADO52" s="710"/>
      <c r="ADP52" s="710"/>
      <c r="ADQ52" s="710"/>
      <c r="ADR52" s="710"/>
      <c r="ADS52" s="710"/>
      <c r="ADT52" s="710"/>
      <c r="ADU52" s="710"/>
      <c r="ADV52" s="710"/>
      <c r="ADW52" s="710"/>
      <c r="ADX52" s="710"/>
      <c r="ADY52" s="710"/>
      <c r="ADZ52" s="710"/>
      <c r="AEA52" s="710"/>
      <c r="AEB52" s="710"/>
      <c r="AEC52" s="710"/>
      <c r="AED52" s="710"/>
      <c r="AEE52" s="710"/>
      <c r="AEF52" s="710"/>
      <c r="AEG52" s="710"/>
      <c r="AEH52" s="710"/>
      <c r="AEI52" s="710"/>
      <c r="AEJ52" s="710"/>
      <c r="AEK52" s="710"/>
      <c r="AEL52" s="710"/>
      <c r="AEM52" s="710"/>
      <c r="AEN52" s="710"/>
      <c r="AEO52" s="710"/>
      <c r="AEP52" s="710"/>
      <c r="AEQ52" s="710"/>
      <c r="AER52" s="710"/>
      <c r="AES52" s="710"/>
      <c r="AET52" s="710"/>
      <c r="AEU52" s="710"/>
      <c r="AEV52" s="710"/>
      <c r="AEW52" s="710"/>
      <c r="AEX52" s="710"/>
      <c r="AEY52" s="710"/>
      <c r="AEZ52" s="710"/>
      <c r="AFA52" s="710"/>
      <c r="AFB52" s="710"/>
      <c r="AFC52" s="710"/>
      <c r="AFD52" s="710"/>
      <c r="AFE52" s="710"/>
      <c r="AFF52" s="710"/>
      <c r="AFG52" s="710"/>
      <c r="AFH52" s="710"/>
      <c r="AFI52" s="710"/>
      <c r="AFJ52" s="710"/>
      <c r="AFK52" s="710"/>
      <c r="AFL52" s="710"/>
      <c r="AFM52" s="710"/>
      <c r="AFN52" s="710"/>
      <c r="AFO52" s="710"/>
      <c r="AFP52" s="710"/>
      <c r="AFQ52" s="710"/>
      <c r="AFR52" s="710"/>
      <c r="AFS52" s="710"/>
      <c r="AFT52" s="710"/>
      <c r="AFU52" s="710"/>
      <c r="AFV52" s="710"/>
      <c r="AFW52" s="710"/>
      <c r="AFX52" s="710"/>
      <c r="AFY52" s="710"/>
      <c r="AFZ52" s="710"/>
      <c r="AGA52" s="710"/>
      <c r="AGB52" s="710"/>
      <c r="AGC52" s="710"/>
      <c r="AGD52" s="710"/>
      <c r="AGE52" s="710"/>
      <c r="AGF52" s="710"/>
      <c r="AGG52" s="710"/>
      <c r="AGH52" s="710"/>
      <c r="AGI52" s="710"/>
      <c r="AGJ52" s="710"/>
      <c r="AGK52" s="710"/>
      <c r="AGL52" s="710"/>
      <c r="AGM52" s="710"/>
      <c r="AGN52" s="710"/>
      <c r="AGO52" s="710"/>
      <c r="AGP52" s="710"/>
      <c r="AGQ52" s="710"/>
      <c r="AGR52" s="710"/>
      <c r="AGS52" s="710"/>
      <c r="AGT52" s="710"/>
      <c r="AGU52" s="710"/>
      <c r="AGV52" s="710"/>
      <c r="AGW52" s="710"/>
      <c r="AGX52" s="710"/>
      <c r="AGY52" s="710"/>
      <c r="AGZ52" s="710"/>
      <c r="AHA52" s="710"/>
      <c r="AHB52" s="710"/>
      <c r="AHC52" s="710"/>
      <c r="AHD52" s="710"/>
      <c r="AHE52" s="710"/>
      <c r="AHF52" s="710"/>
      <c r="AHG52" s="710"/>
      <c r="AHH52" s="710"/>
      <c r="AHI52" s="710"/>
      <c r="AHJ52" s="710"/>
      <c r="AHK52" s="710"/>
      <c r="AHL52" s="710"/>
      <c r="AHM52" s="710"/>
      <c r="AHN52" s="710"/>
      <c r="AHO52" s="710"/>
      <c r="AHP52" s="710"/>
      <c r="AHQ52" s="710"/>
      <c r="AHR52" s="710"/>
      <c r="AHS52" s="710"/>
      <c r="AHT52" s="710"/>
      <c r="AHU52" s="710"/>
      <c r="AHV52" s="710"/>
      <c r="AHW52" s="710"/>
      <c r="AHX52" s="710"/>
      <c r="AHY52" s="710"/>
      <c r="AHZ52" s="710"/>
      <c r="AIA52" s="710"/>
      <c r="AIB52" s="710"/>
      <c r="AIC52" s="710"/>
      <c r="AID52" s="710"/>
      <c r="AIE52" s="710"/>
      <c r="AIF52" s="710"/>
      <c r="AIG52" s="710"/>
      <c r="AIH52" s="710"/>
      <c r="AII52" s="710"/>
      <c r="AIJ52" s="710"/>
      <c r="AIK52" s="710"/>
      <c r="AIL52" s="710"/>
      <c r="AIM52" s="710"/>
      <c r="AIN52" s="710"/>
      <c r="AIO52" s="710"/>
      <c r="AIP52" s="710"/>
      <c r="AIQ52" s="710"/>
      <c r="AIR52" s="710"/>
      <c r="AIS52" s="710"/>
      <c r="AIT52" s="710"/>
      <c r="AIU52" s="710"/>
      <c r="AIV52" s="710"/>
      <c r="AIW52" s="710"/>
      <c r="AIX52" s="710"/>
      <c r="AIY52" s="710"/>
      <c r="AIZ52" s="710"/>
      <c r="AJA52" s="710"/>
      <c r="AJB52" s="710"/>
      <c r="AJC52" s="710"/>
      <c r="AJD52" s="710"/>
      <c r="AJE52" s="710"/>
      <c r="AJF52" s="710"/>
      <c r="AJG52" s="710"/>
      <c r="AJH52" s="710"/>
      <c r="AJI52" s="710"/>
      <c r="AJJ52" s="710"/>
      <c r="AJK52" s="710"/>
      <c r="AJL52" s="710"/>
      <c r="AJM52" s="710"/>
      <c r="AJN52" s="710"/>
      <c r="AJO52" s="710"/>
      <c r="AJP52" s="710"/>
      <c r="AJQ52" s="710"/>
      <c r="AJR52" s="710"/>
      <c r="AJS52" s="710"/>
      <c r="AJT52" s="710"/>
      <c r="AJU52" s="710"/>
      <c r="AJV52" s="710"/>
      <c r="AJW52" s="710"/>
      <c r="AJX52" s="710"/>
      <c r="AJY52" s="710"/>
      <c r="AJZ52" s="710"/>
      <c r="AKA52" s="710"/>
      <c r="AKB52" s="710"/>
      <c r="AKC52" s="710"/>
      <c r="AKD52" s="710"/>
      <c r="AKE52" s="710"/>
      <c r="AKF52" s="710"/>
      <c r="AKG52" s="710"/>
      <c r="AKH52" s="710"/>
      <c r="AKI52" s="710"/>
      <c r="AKJ52" s="710"/>
      <c r="AKK52" s="710"/>
      <c r="AKL52" s="710"/>
      <c r="AKM52" s="710"/>
      <c r="AKN52" s="710"/>
      <c r="AKO52" s="710"/>
      <c r="AKP52" s="710"/>
      <c r="AKQ52" s="710"/>
      <c r="AKR52" s="710"/>
      <c r="AKS52" s="710"/>
      <c r="AKT52" s="710"/>
      <c r="AKU52" s="710"/>
      <c r="AKV52" s="710"/>
      <c r="AKW52" s="710"/>
      <c r="AKX52" s="710"/>
      <c r="AKY52" s="710"/>
      <c r="AKZ52" s="710"/>
      <c r="ALA52" s="710"/>
      <c r="ALB52" s="710"/>
      <c r="ALC52" s="710"/>
      <c r="ALD52" s="710"/>
      <c r="ALE52" s="710"/>
      <c r="ALF52" s="710"/>
      <c r="ALG52" s="710"/>
      <c r="ALH52" s="710"/>
      <c r="ALI52" s="710"/>
      <c r="ALJ52" s="710"/>
      <c r="ALK52" s="710"/>
      <c r="ALL52" s="710"/>
      <c r="ALM52" s="710"/>
      <c r="ALN52" s="710"/>
      <c r="ALO52" s="710"/>
      <c r="ALP52" s="710"/>
      <c r="ALQ52" s="710"/>
      <c r="ALR52" s="710"/>
      <c r="ALS52" s="710"/>
      <c r="ALT52" s="710"/>
      <c r="ALU52" s="710"/>
      <c r="ALV52" s="710"/>
      <c r="ALW52" s="710"/>
      <c r="ALX52" s="710"/>
      <c r="ALY52" s="710"/>
      <c r="ALZ52" s="710"/>
      <c r="AMA52" s="710"/>
      <c r="AMB52" s="710"/>
      <c r="AMC52" s="710"/>
      <c r="AMD52" s="710"/>
      <c r="AME52" s="710"/>
      <c r="AMF52" s="710"/>
      <c r="AMG52" s="710"/>
      <c r="AMH52" s="710"/>
      <c r="AMI52" s="710"/>
      <c r="AMJ52" s="710"/>
      <c r="AMK52" s="710"/>
      <c r="AML52" s="710"/>
      <c r="AMM52" s="710"/>
      <c r="AMN52" s="710"/>
      <c r="AMO52" s="710"/>
      <c r="AMP52" s="710"/>
      <c r="AMQ52" s="710"/>
      <c r="AMR52" s="710"/>
      <c r="AMS52" s="710"/>
      <c r="AMT52" s="710"/>
      <c r="AMU52" s="710"/>
      <c r="AMV52" s="710"/>
      <c r="AMW52" s="710"/>
      <c r="AMX52" s="710"/>
      <c r="AMY52" s="710"/>
      <c r="AMZ52" s="710"/>
      <c r="ANA52" s="710"/>
      <c r="ANB52" s="710"/>
      <c r="ANC52" s="710"/>
      <c r="AND52" s="710"/>
      <c r="ANE52" s="710"/>
      <c r="ANF52" s="710"/>
      <c r="ANG52" s="710"/>
      <c r="ANH52" s="710"/>
      <c r="ANI52" s="710"/>
      <c r="ANJ52" s="710"/>
      <c r="ANK52" s="710"/>
      <c r="ANL52" s="710"/>
      <c r="ANM52" s="710"/>
      <c r="ANN52" s="710"/>
      <c r="ANO52" s="710"/>
      <c r="ANP52" s="710"/>
      <c r="ANQ52" s="710"/>
      <c r="ANR52" s="710"/>
      <c r="ANS52" s="710"/>
      <c r="ANT52" s="710"/>
      <c r="ANU52" s="710"/>
      <c r="ANV52" s="710"/>
      <c r="ANW52" s="710"/>
      <c r="ANX52" s="710"/>
      <c r="ANY52" s="710"/>
      <c r="ANZ52" s="710"/>
      <c r="AOA52" s="710"/>
      <c r="AOB52" s="710"/>
      <c r="AOC52" s="710"/>
      <c r="AOD52" s="710"/>
      <c r="AOE52" s="710"/>
      <c r="AOF52" s="710"/>
      <c r="AOG52" s="710"/>
      <c r="AOH52" s="710"/>
      <c r="AOI52" s="710"/>
      <c r="AOJ52" s="710"/>
      <c r="AOK52" s="710"/>
      <c r="AOL52" s="710"/>
      <c r="AOM52" s="710"/>
      <c r="AON52" s="710"/>
      <c r="AOO52" s="710"/>
      <c r="AOP52" s="710"/>
      <c r="AOQ52" s="710"/>
      <c r="AOR52" s="710"/>
      <c r="AOS52" s="710"/>
      <c r="AOT52" s="710"/>
      <c r="AOU52" s="710"/>
      <c r="AOV52" s="710"/>
      <c r="AOW52" s="710"/>
      <c r="AOX52" s="710"/>
      <c r="AOY52" s="710"/>
      <c r="AOZ52" s="710"/>
      <c r="APA52" s="710"/>
      <c r="APB52" s="710"/>
      <c r="APC52" s="710"/>
      <c r="APD52" s="710"/>
      <c r="APE52" s="710"/>
      <c r="APF52" s="710"/>
      <c r="APG52" s="710"/>
      <c r="APH52" s="710"/>
      <c r="API52" s="710"/>
      <c r="APJ52" s="710"/>
      <c r="APK52" s="710"/>
      <c r="APL52" s="710"/>
      <c r="APM52" s="710"/>
      <c r="APN52" s="710"/>
      <c r="APO52" s="710"/>
      <c r="APP52" s="710"/>
      <c r="APQ52" s="710"/>
      <c r="APR52" s="710"/>
      <c r="APS52" s="710"/>
      <c r="APT52" s="710"/>
      <c r="APU52" s="710"/>
      <c r="APV52" s="710"/>
      <c r="APW52" s="710"/>
      <c r="APX52" s="710"/>
      <c r="APY52" s="710"/>
      <c r="APZ52" s="710"/>
      <c r="AQA52" s="710"/>
      <c r="AQB52" s="710"/>
      <c r="AQC52" s="710"/>
      <c r="AQD52" s="710"/>
      <c r="AQE52" s="710"/>
      <c r="AQF52" s="710"/>
      <c r="AQG52" s="710"/>
      <c r="AQH52" s="710"/>
      <c r="AQI52" s="710"/>
      <c r="AQJ52" s="710"/>
      <c r="AQK52" s="710"/>
      <c r="AQL52" s="710"/>
      <c r="AQM52" s="710"/>
      <c r="AQN52" s="710"/>
      <c r="AQO52" s="710"/>
      <c r="AQP52" s="710"/>
      <c r="AQQ52" s="710"/>
      <c r="AQR52" s="710"/>
      <c r="AQS52" s="710"/>
      <c r="AQT52" s="710"/>
      <c r="AQU52" s="710"/>
      <c r="AQV52" s="710"/>
      <c r="AQW52" s="710"/>
      <c r="AQX52" s="710"/>
      <c r="AQY52" s="710"/>
      <c r="AQZ52" s="710"/>
      <c r="ARA52" s="710"/>
      <c r="ARB52" s="710"/>
      <c r="ARC52" s="710"/>
      <c r="ARD52" s="710"/>
      <c r="ARE52" s="710"/>
      <c r="ARF52" s="710"/>
      <c r="ARG52" s="710"/>
      <c r="ARH52" s="710"/>
      <c r="ARI52" s="710"/>
      <c r="ARJ52" s="710"/>
      <c r="ARK52" s="710"/>
      <c r="ARL52" s="710"/>
      <c r="ARM52" s="710"/>
      <c r="ARN52" s="710"/>
      <c r="ARO52" s="710"/>
      <c r="ARP52" s="710"/>
      <c r="ARQ52" s="710"/>
      <c r="ARR52" s="710"/>
      <c r="ARS52" s="710"/>
      <c r="ART52" s="710"/>
      <c r="ARU52" s="710"/>
      <c r="ARV52" s="710"/>
      <c r="ARW52" s="710"/>
      <c r="ARX52" s="710"/>
      <c r="ARY52" s="710"/>
      <c r="ARZ52" s="710"/>
      <c r="ASA52" s="710"/>
      <c r="ASB52" s="710"/>
      <c r="ASC52" s="710"/>
      <c r="ASD52" s="710"/>
      <c r="ASE52" s="710"/>
      <c r="ASF52" s="710"/>
      <c r="ASG52" s="710"/>
      <c r="ASH52" s="710"/>
      <c r="ASI52" s="710"/>
      <c r="ASJ52" s="710"/>
      <c r="ASK52" s="710"/>
      <c r="ASL52" s="710"/>
      <c r="ASM52" s="710"/>
      <c r="ASN52" s="710"/>
      <c r="ASO52" s="710"/>
      <c r="ASP52" s="710"/>
      <c r="ASQ52" s="710"/>
      <c r="ASR52" s="710"/>
      <c r="ASS52" s="710"/>
      <c r="AST52" s="710"/>
      <c r="ASU52" s="710"/>
      <c r="ASV52" s="710"/>
      <c r="ASW52" s="710"/>
      <c r="ASX52" s="710"/>
      <c r="ASY52" s="710"/>
      <c r="ASZ52" s="710"/>
      <c r="ATA52" s="710"/>
      <c r="ATB52" s="710"/>
      <c r="ATC52" s="710"/>
      <c r="ATD52" s="710"/>
      <c r="ATE52" s="710"/>
      <c r="ATF52" s="710"/>
      <c r="ATG52" s="710"/>
      <c r="ATH52" s="710"/>
      <c r="ATI52" s="710"/>
      <c r="ATJ52" s="710"/>
      <c r="ATK52" s="710"/>
      <c r="ATL52" s="710"/>
      <c r="ATM52" s="710"/>
      <c r="ATN52" s="710"/>
      <c r="ATO52" s="710"/>
      <c r="ATP52" s="710"/>
      <c r="ATQ52" s="710"/>
      <c r="ATR52" s="710"/>
      <c r="ATS52" s="710"/>
      <c r="ATT52" s="710"/>
      <c r="ATU52" s="710"/>
      <c r="ATV52" s="710"/>
      <c r="ATW52" s="710"/>
      <c r="ATX52" s="710"/>
      <c r="ATY52" s="710"/>
      <c r="ATZ52" s="710"/>
      <c r="AUA52" s="710"/>
      <c r="AUB52" s="710"/>
      <c r="AUC52" s="710"/>
      <c r="AUD52" s="710"/>
      <c r="AUE52" s="710"/>
      <c r="AUF52" s="710"/>
      <c r="AUG52" s="710"/>
      <c r="AUH52" s="710"/>
      <c r="AUI52" s="710"/>
      <c r="AUJ52" s="710"/>
      <c r="AUK52" s="710"/>
      <c r="AUL52" s="710"/>
      <c r="AUM52" s="710"/>
      <c r="AUN52" s="710"/>
      <c r="AUO52" s="710"/>
      <c r="AUP52" s="710"/>
      <c r="AUQ52" s="710"/>
      <c r="AUR52" s="710"/>
      <c r="AUS52" s="710"/>
      <c r="AUT52" s="710"/>
      <c r="AUU52" s="710"/>
      <c r="AUV52" s="710"/>
      <c r="AUW52" s="710"/>
      <c r="AUX52" s="710"/>
      <c r="AUY52" s="710"/>
      <c r="AUZ52" s="710"/>
      <c r="AVA52" s="710"/>
      <c r="AVB52" s="710"/>
      <c r="AVC52" s="710"/>
      <c r="AVD52" s="710"/>
      <c r="AVE52" s="710"/>
      <c r="AVF52" s="710"/>
      <c r="AVG52" s="710"/>
      <c r="AVH52" s="710"/>
      <c r="AVI52" s="710"/>
      <c r="AVJ52" s="710"/>
      <c r="AVK52" s="710"/>
      <c r="AVL52" s="710"/>
      <c r="AVM52" s="710"/>
      <c r="AVN52" s="710"/>
      <c r="AVO52" s="710"/>
      <c r="AVP52" s="710"/>
      <c r="AVQ52" s="710"/>
      <c r="AVR52" s="710"/>
      <c r="AVS52" s="710"/>
      <c r="AVT52" s="710"/>
      <c r="AVU52" s="710"/>
      <c r="AVV52" s="710"/>
      <c r="AVW52" s="710"/>
      <c r="AVX52" s="710"/>
      <c r="AVY52" s="710"/>
      <c r="AVZ52" s="710"/>
      <c r="AWA52" s="710"/>
      <c r="AWB52" s="710"/>
      <c r="AWC52" s="710"/>
      <c r="AWD52" s="710"/>
      <c r="AWE52" s="710"/>
      <c r="AWF52" s="710"/>
      <c r="AWG52" s="710"/>
      <c r="AWH52" s="710"/>
      <c r="AWI52" s="710"/>
      <c r="AWJ52" s="710"/>
      <c r="AWK52" s="710"/>
      <c r="AWL52" s="710"/>
      <c r="AWM52" s="710"/>
      <c r="AWN52" s="710"/>
      <c r="AWO52" s="710"/>
      <c r="AWP52" s="710"/>
      <c r="AWQ52" s="710"/>
      <c r="AWR52" s="710"/>
      <c r="AWS52" s="710"/>
      <c r="AWT52" s="710"/>
      <c r="AWU52" s="710"/>
      <c r="AWV52" s="710"/>
      <c r="AWW52" s="710"/>
      <c r="AWX52" s="710"/>
      <c r="AWY52" s="710"/>
      <c r="AWZ52" s="710"/>
      <c r="AXA52" s="710"/>
      <c r="AXB52" s="710"/>
      <c r="AXC52" s="710"/>
      <c r="AXD52" s="710"/>
      <c r="AXE52" s="710"/>
      <c r="AXF52" s="710"/>
      <c r="AXG52" s="710"/>
      <c r="AXH52" s="710"/>
      <c r="AXI52" s="710"/>
      <c r="AXJ52" s="710"/>
      <c r="AXK52" s="710"/>
      <c r="AXL52" s="710"/>
      <c r="AXM52" s="710"/>
      <c r="AXN52" s="710"/>
      <c r="AXO52" s="710"/>
      <c r="AXP52" s="710"/>
      <c r="AXQ52" s="710"/>
      <c r="AXR52" s="710"/>
      <c r="AXS52" s="710"/>
      <c r="AXT52" s="710"/>
      <c r="AXU52" s="710"/>
      <c r="AXV52" s="710"/>
      <c r="AXW52" s="710"/>
      <c r="AXX52" s="710"/>
      <c r="AXY52" s="710"/>
      <c r="AXZ52" s="710"/>
      <c r="AYA52" s="710"/>
      <c r="AYB52" s="710"/>
      <c r="AYC52" s="710"/>
      <c r="AYD52" s="710"/>
      <c r="AYE52" s="710"/>
      <c r="AYF52" s="710"/>
      <c r="AYG52" s="710"/>
      <c r="AYH52" s="710"/>
      <c r="AYI52" s="710"/>
      <c r="AYJ52" s="710"/>
      <c r="AYK52" s="710"/>
      <c r="AYL52" s="710"/>
      <c r="AYM52" s="710"/>
      <c r="AYN52" s="710"/>
      <c r="AYO52" s="710"/>
      <c r="AYP52" s="710"/>
      <c r="AYQ52" s="710"/>
      <c r="AYR52" s="710"/>
      <c r="AYS52" s="710"/>
      <c r="AYT52" s="710"/>
      <c r="AYU52" s="710"/>
      <c r="AYV52" s="710"/>
      <c r="AYW52" s="710"/>
      <c r="AYX52" s="710"/>
      <c r="AYY52" s="710"/>
      <c r="AYZ52" s="710"/>
      <c r="AZA52" s="710"/>
      <c r="AZB52" s="710"/>
      <c r="AZC52" s="710"/>
      <c r="AZD52" s="710"/>
      <c r="AZE52" s="710"/>
      <c r="AZF52" s="710"/>
      <c r="AZG52" s="710"/>
      <c r="AZH52" s="710"/>
      <c r="AZI52" s="710"/>
      <c r="AZJ52" s="710"/>
      <c r="AZK52" s="710"/>
      <c r="AZL52" s="710"/>
      <c r="AZM52" s="710"/>
      <c r="AZN52" s="710"/>
      <c r="AZO52" s="710"/>
      <c r="AZP52" s="710"/>
      <c r="AZQ52" s="710"/>
      <c r="AZR52" s="710"/>
      <c r="AZS52" s="710"/>
      <c r="AZT52" s="710"/>
      <c r="AZU52" s="710"/>
      <c r="AZV52" s="710"/>
      <c r="AZW52" s="710"/>
      <c r="AZX52" s="710"/>
      <c r="AZY52" s="710"/>
      <c r="AZZ52" s="710"/>
      <c r="BAA52" s="710"/>
      <c r="BAB52" s="710"/>
      <c r="BAC52" s="710"/>
      <c r="BAD52" s="710"/>
      <c r="BAE52" s="710"/>
      <c r="BAF52" s="710"/>
      <c r="BAG52" s="710"/>
      <c r="BAH52" s="710"/>
      <c r="BAI52" s="710"/>
      <c r="BAJ52" s="710"/>
      <c r="BAK52" s="710"/>
      <c r="BAL52" s="710"/>
      <c r="BAM52" s="710"/>
      <c r="BAN52" s="710"/>
      <c r="BAO52" s="710"/>
      <c r="BAP52" s="710"/>
      <c r="BAQ52" s="710"/>
      <c r="BAR52" s="710"/>
      <c r="BAS52" s="710"/>
      <c r="BAT52" s="710"/>
      <c r="BAU52" s="710"/>
      <c r="BAV52" s="710"/>
      <c r="BAW52" s="710"/>
      <c r="BAX52" s="710"/>
      <c r="BAY52" s="710"/>
      <c r="BAZ52" s="710"/>
      <c r="BBA52" s="710"/>
      <c r="BBB52" s="710"/>
      <c r="BBC52" s="710"/>
      <c r="BBD52" s="710"/>
      <c r="BBE52" s="710"/>
      <c r="BBF52" s="710"/>
      <c r="BBG52" s="710"/>
      <c r="BBH52" s="710"/>
      <c r="BBI52" s="710"/>
      <c r="BBJ52" s="710"/>
      <c r="BBK52" s="710"/>
      <c r="BBL52" s="710"/>
      <c r="BBM52" s="710"/>
      <c r="BBN52" s="710"/>
      <c r="BBO52" s="710"/>
      <c r="BBP52" s="710"/>
      <c r="BBQ52" s="710"/>
      <c r="BBR52" s="710"/>
      <c r="BBS52" s="710"/>
      <c r="BBT52" s="710"/>
      <c r="BBU52" s="710"/>
      <c r="BBV52" s="710"/>
      <c r="BBW52" s="710"/>
      <c r="BBX52" s="710"/>
      <c r="BBY52" s="710"/>
      <c r="BBZ52" s="710"/>
      <c r="BCA52" s="710"/>
      <c r="BCB52" s="710"/>
      <c r="BCC52" s="710"/>
      <c r="BCD52" s="710"/>
      <c r="BCE52" s="710"/>
      <c r="BCF52" s="710"/>
      <c r="BCG52" s="710"/>
      <c r="BCH52" s="710"/>
      <c r="BCI52" s="710"/>
      <c r="BCJ52" s="710"/>
      <c r="BCK52" s="710"/>
      <c r="BCL52" s="710"/>
      <c r="BCM52" s="710"/>
      <c r="BCN52" s="710"/>
      <c r="BCO52" s="710"/>
      <c r="BCP52" s="710"/>
      <c r="BCQ52" s="710"/>
      <c r="BCR52" s="710"/>
      <c r="BCS52" s="710"/>
      <c r="BCT52" s="710"/>
      <c r="BCU52" s="710"/>
      <c r="BCV52" s="710"/>
      <c r="BCW52" s="710"/>
      <c r="BCX52" s="710"/>
      <c r="BCY52" s="710"/>
      <c r="BCZ52" s="710"/>
      <c r="BDA52" s="710"/>
      <c r="BDB52" s="710"/>
      <c r="BDC52" s="710"/>
      <c r="BDD52" s="710"/>
      <c r="BDE52" s="710"/>
      <c r="BDF52" s="710"/>
      <c r="BDG52" s="710"/>
      <c r="BDH52" s="710"/>
      <c r="BDI52" s="710"/>
      <c r="BDJ52" s="710"/>
      <c r="BDK52" s="710"/>
      <c r="BDL52" s="710"/>
      <c r="BDM52" s="710"/>
      <c r="BDN52" s="710"/>
      <c r="BDO52" s="710"/>
      <c r="BDP52" s="710"/>
      <c r="BDQ52" s="710"/>
      <c r="BDR52" s="710"/>
      <c r="BDS52" s="710"/>
      <c r="BDT52" s="710"/>
      <c r="BDU52" s="710"/>
      <c r="BDV52" s="710"/>
      <c r="BDW52" s="710"/>
      <c r="BDX52" s="710"/>
      <c r="BDY52" s="710"/>
      <c r="BDZ52" s="710"/>
      <c r="BEA52" s="710"/>
      <c r="BEB52" s="710"/>
      <c r="BEC52" s="710"/>
      <c r="BED52" s="710"/>
      <c r="BEE52" s="710"/>
      <c r="BEF52" s="710"/>
      <c r="BEG52" s="710"/>
      <c r="BEH52" s="710"/>
      <c r="BEI52" s="710"/>
      <c r="BEJ52" s="710"/>
      <c r="BEK52" s="710"/>
      <c r="BEL52" s="710"/>
      <c r="BEM52" s="710"/>
      <c r="BEN52" s="710"/>
      <c r="BEO52" s="710"/>
      <c r="BEP52" s="710"/>
      <c r="BEQ52" s="710"/>
      <c r="BER52" s="710"/>
      <c r="BES52" s="710"/>
      <c r="BET52" s="710"/>
      <c r="BEU52" s="710"/>
      <c r="BEV52" s="710"/>
      <c r="BEW52" s="710"/>
      <c r="BEX52" s="710"/>
      <c r="BEY52" s="710"/>
      <c r="BEZ52" s="710"/>
      <c r="BFA52" s="710"/>
      <c r="BFB52" s="710"/>
      <c r="BFC52" s="710"/>
      <c r="BFD52" s="710"/>
      <c r="BFE52" s="710"/>
      <c r="BFF52" s="710"/>
      <c r="BFG52" s="710"/>
      <c r="BFH52" s="710"/>
      <c r="BFI52" s="710"/>
      <c r="BFJ52" s="710"/>
      <c r="BFK52" s="710"/>
      <c r="BFL52" s="710"/>
      <c r="BFM52" s="710"/>
      <c r="BFN52" s="710"/>
      <c r="BFO52" s="710"/>
      <c r="BFP52" s="710"/>
      <c r="BFQ52" s="710"/>
      <c r="BFR52" s="710"/>
      <c r="BFS52" s="710"/>
      <c r="BFT52" s="710"/>
      <c r="BFU52" s="710"/>
      <c r="BFV52" s="710"/>
      <c r="BFW52" s="710"/>
      <c r="BFX52" s="710"/>
      <c r="BFY52" s="710"/>
      <c r="BFZ52" s="710"/>
      <c r="BGA52" s="710"/>
      <c r="BGB52" s="710"/>
      <c r="BGC52" s="710"/>
      <c r="BGD52" s="710"/>
      <c r="BGE52" s="710"/>
      <c r="BGF52" s="710"/>
      <c r="BGG52" s="710"/>
      <c r="BGH52" s="710"/>
      <c r="BGI52" s="710"/>
      <c r="BGJ52" s="710"/>
      <c r="BGK52" s="710"/>
      <c r="BGL52" s="710"/>
      <c r="BGM52" s="710"/>
      <c r="BGN52" s="710"/>
      <c r="BGO52" s="710"/>
      <c r="BGP52" s="710"/>
      <c r="BGQ52" s="710"/>
      <c r="BGR52" s="710"/>
      <c r="BGS52" s="710"/>
      <c r="BGT52" s="710"/>
      <c r="BGU52" s="710"/>
      <c r="BGV52" s="710"/>
      <c r="BGW52" s="710"/>
      <c r="BGX52" s="710"/>
      <c r="BGY52" s="710"/>
      <c r="BGZ52" s="710"/>
      <c r="BHA52" s="710"/>
      <c r="BHB52" s="710"/>
      <c r="BHC52" s="710"/>
      <c r="BHD52" s="710"/>
      <c r="BHE52" s="710"/>
      <c r="BHF52" s="710"/>
      <c r="BHG52" s="710"/>
      <c r="BHH52" s="710"/>
      <c r="BHI52" s="710"/>
      <c r="BHJ52" s="710"/>
      <c r="BHK52" s="710"/>
      <c r="BHL52" s="710"/>
      <c r="BHM52" s="710"/>
      <c r="BHN52" s="710"/>
      <c r="BHO52" s="710"/>
      <c r="BHP52" s="710"/>
      <c r="BHQ52" s="710"/>
      <c r="BHR52" s="710"/>
      <c r="BHS52" s="710"/>
      <c r="BHT52" s="710"/>
      <c r="BHU52" s="710"/>
      <c r="BHV52" s="710"/>
      <c r="BHW52" s="710"/>
      <c r="BHX52" s="710"/>
      <c r="BHY52" s="710"/>
      <c r="BHZ52" s="710"/>
      <c r="BIA52" s="710"/>
      <c r="BIB52" s="710"/>
      <c r="BIC52" s="710"/>
      <c r="BID52" s="710"/>
      <c r="BIE52" s="710"/>
      <c r="BIF52" s="710"/>
      <c r="BIG52" s="710"/>
      <c r="BIH52" s="710"/>
      <c r="BII52" s="710"/>
      <c r="BIJ52" s="710"/>
      <c r="BIK52" s="710"/>
      <c r="BIL52" s="710"/>
      <c r="BIM52" s="710"/>
      <c r="BIN52" s="710"/>
      <c r="BIO52" s="710"/>
      <c r="BIP52" s="710"/>
      <c r="BIQ52" s="710"/>
      <c r="BIR52" s="710"/>
      <c r="BIS52" s="710"/>
      <c r="BIT52" s="710"/>
      <c r="BIU52" s="710"/>
      <c r="BIV52" s="710"/>
      <c r="BIW52" s="710"/>
      <c r="BIX52" s="710"/>
      <c r="BIY52" s="710"/>
      <c r="BIZ52" s="710"/>
      <c r="BJA52" s="710"/>
      <c r="BJB52" s="710"/>
      <c r="BJC52" s="710"/>
      <c r="BJD52" s="710"/>
      <c r="BJE52" s="710"/>
      <c r="BJF52" s="710"/>
      <c r="BJG52" s="710"/>
      <c r="BJH52" s="710"/>
      <c r="BJI52" s="710"/>
      <c r="BJJ52" s="710"/>
      <c r="BJK52" s="710"/>
      <c r="BJL52" s="710"/>
      <c r="BJM52" s="710"/>
      <c r="BJN52" s="710"/>
      <c r="BJO52" s="710"/>
      <c r="BJP52" s="710"/>
      <c r="BJQ52" s="710"/>
      <c r="BJR52" s="710"/>
      <c r="BJS52" s="710"/>
      <c r="BJT52" s="710"/>
      <c r="BJU52" s="710"/>
      <c r="BJV52" s="710"/>
      <c r="BJW52" s="710"/>
      <c r="BJX52" s="710"/>
      <c r="BJY52" s="710"/>
      <c r="BJZ52" s="710"/>
      <c r="BKA52" s="710"/>
      <c r="BKB52" s="710"/>
      <c r="BKC52" s="710"/>
      <c r="BKD52" s="710"/>
      <c r="BKE52" s="710"/>
      <c r="BKF52" s="710"/>
      <c r="BKG52" s="710"/>
      <c r="BKH52" s="710"/>
      <c r="BKI52" s="710"/>
      <c r="BKJ52" s="710"/>
      <c r="BKK52" s="710"/>
      <c r="BKL52" s="710"/>
      <c r="BKM52" s="710"/>
      <c r="BKN52" s="710"/>
      <c r="BKO52" s="710"/>
      <c r="BKP52" s="710"/>
      <c r="BKQ52" s="710"/>
      <c r="BKR52" s="710"/>
      <c r="BKS52" s="710"/>
      <c r="BKT52" s="710"/>
      <c r="BKU52" s="710"/>
      <c r="BKV52" s="710"/>
      <c r="BKW52" s="710"/>
      <c r="BKX52" s="710"/>
      <c r="BKY52" s="710"/>
      <c r="BKZ52" s="710"/>
      <c r="BLA52" s="710"/>
      <c r="BLB52" s="710"/>
      <c r="BLC52" s="710"/>
      <c r="BLD52" s="710"/>
      <c r="BLE52" s="710"/>
      <c r="BLF52" s="710"/>
      <c r="BLG52" s="710"/>
      <c r="BLH52" s="710"/>
      <c r="BLI52" s="710"/>
      <c r="BLJ52" s="710"/>
      <c r="BLK52" s="710"/>
      <c r="BLL52" s="710"/>
      <c r="BLM52" s="710"/>
      <c r="BLN52" s="710"/>
      <c r="BLO52" s="710"/>
      <c r="BLP52" s="710"/>
      <c r="BLQ52" s="710"/>
      <c r="BLR52" s="710"/>
      <c r="BLS52" s="710"/>
      <c r="BLT52" s="710"/>
      <c r="BLU52" s="710"/>
      <c r="BLV52" s="710"/>
      <c r="BLW52" s="710"/>
      <c r="BLX52" s="710"/>
      <c r="BLY52" s="710"/>
      <c r="BLZ52" s="710"/>
      <c r="BMA52" s="710"/>
      <c r="BMB52" s="710"/>
      <c r="BMC52" s="710"/>
      <c r="BMD52" s="710"/>
      <c r="BME52" s="710"/>
      <c r="BMF52" s="710"/>
      <c r="BMG52" s="710"/>
      <c r="BMH52" s="710"/>
      <c r="BMI52" s="710"/>
      <c r="BMJ52" s="710"/>
      <c r="BMK52" s="710"/>
      <c r="BML52" s="710"/>
      <c r="BMM52" s="710"/>
      <c r="BMN52" s="710"/>
      <c r="BMO52" s="710"/>
      <c r="BMP52" s="710"/>
      <c r="BMQ52" s="710"/>
      <c r="BMR52" s="710"/>
      <c r="BMS52" s="710"/>
      <c r="BMT52" s="710"/>
      <c r="BMU52" s="710"/>
      <c r="BMV52" s="710"/>
      <c r="BMW52" s="710"/>
      <c r="BMX52" s="710"/>
      <c r="BMY52" s="710"/>
      <c r="BMZ52" s="710"/>
      <c r="BNA52" s="710"/>
      <c r="BNB52" s="710"/>
      <c r="BNC52" s="710"/>
      <c r="BND52" s="710"/>
      <c r="BNE52" s="710"/>
      <c r="BNF52" s="710"/>
      <c r="BNG52" s="710"/>
      <c r="BNH52" s="710"/>
      <c r="BNI52" s="710"/>
      <c r="BNJ52" s="710"/>
      <c r="BNK52" s="710"/>
      <c r="BNL52" s="710"/>
      <c r="BNM52" s="710"/>
      <c r="BNN52" s="710"/>
      <c r="BNO52" s="710"/>
      <c r="BNP52" s="710"/>
      <c r="BNQ52" s="710"/>
      <c r="BNR52" s="710"/>
      <c r="BNS52" s="710"/>
      <c r="BNT52" s="710"/>
      <c r="BNU52" s="710"/>
      <c r="BNV52" s="710"/>
      <c r="BNW52" s="710"/>
      <c r="BNX52" s="710"/>
      <c r="BNY52" s="710"/>
      <c r="BNZ52" s="710"/>
      <c r="BOA52" s="710"/>
      <c r="BOB52" s="710"/>
      <c r="BOC52" s="710"/>
      <c r="BOD52" s="710"/>
      <c r="BOE52" s="710"/>
      <c r="BOF52" s="710"/>
      <c r="BOG52" s="710"/>
      <c r="BOH52" s="710"/>
      <c r="BOI52" s="710"/>
      <c r="BOJ52" s="710"/>
      <c r="BOK52" s="710"/>
      <c r="BOL52" s="710"/>
      <c r="BOM52" s="710"/>
      <c r="BON52" s="710"/>
      <c r="BOO52" s="710"/>
      <c r="BOP52" s="710"/>
      <c r="BOQ52" s="710"/>
      <c r="BOR52" s="710"/>
      <c r="BOS52" s="710"/>
      <c r="BOT52" s="710"/>
      <c r="BOU52" s="710"/>
      <c r="BOV52" s="710"/>
      <c r="BOW52" s="710"/>
      <c r="BOX52" s="710"/>
      <c r="BOY52" s="710"/>
      <c r="BOZ52" s="710"/>
      <c r="BPA52" s="710"/>
      <c r="BPB52" s="710"/>
      <c r="BPC52" s="710"/>
      <c r="BPD52" s="710"/>
      <c r="BPE52" s="710"/>
      <c r="BPF52" s="710"/>
      <c r="BPG52" s="710"/>
      <c r="BPH52" s="710"/>
      <c r="BPI52" s="710"/>
      <c r="BPJ52" s="710"/>
      <c r="BPK52" s="710"/>
      <c r="BPL52" s="710"/>
      <c r="BPM52" s="710"/>
      <c r="BPN52" s="710"/>
      <c r="BPO52" s="710"/>
      <c r="BPP52" s="710"/>
      <c r="BPQ52" s="710"/>
      <c r="BPR52" s="710"/>
      <c r="BPS52" s="710"/>
      <c r="BPT52" s="710"/>
      <c r="BPU52" s="710"/>
      <c r="BPV52" s="710"/>
      <c r="BPW52" s="710"/>
      <c r="BPX52" s="710"/>
      <c r="BPY52" s="710"/>
      <c r="BPZ52" s="710"/>
      <c r="BQA52" s="710"/>
      <c r="BQB52" s="710"/>
      <c r="BQC52" s="710"/>
      <c r="BQD52" s="710"/>
      <c r="BQE52" s="710"/>
      <c r="BQF52" s="710"/>
      <c r="BQG52" s="710"/>
      <c r="BQH52" s="710"/>
      <c r="BQI52" s="710"/>
      <c r="BQJ52" s="710"/>
      <c r="BQK52" s="710"/>
      <c r="BQL52" s="710"/>
      <c r="BQM52" s="710"/>
      <c r="BQN52" s="710"/>
      <c r="BQO52" s="710"/>
      <c r="BQP52" s="710"/>
      <c r="BQQ52" s="710"/>
      <c r="BQR52" s="710"/>
      <c r="BQS52" s="710"/>
      <c r="BQT52" s="710"/>
      <c r="BQU52" s="710"/>
      <c r="BQV52" s="710"/>
      <c r="BQW52" s="710"/>
      <c r="BQX52" s="710"/>
      <c r="BQY52" s="710"/>
      <c r="BQZ52" s="710"/>
      <c r="BRA52" s="710"/>
      <c r="BRB52" s="710"/>
      <c r="BRC52" s="710"/>
      <c r="BRD52" s="710"/>
      <c r="BRE52" s="710"/>
      <c r="BRF52" s="710"/>
      <c r="BRG52" s="710"/>
      <c r="BRH52" s="710"/>
      <c r="BRI52" s="710"/>
      <c r="BRJ52" s="710"/>
      <c r="BRK52" s="710"/>
      <c r="BRL52" s="710"/>
      <c r="BRM52" s="710"/>
      <c r="BRN52" s="710"/>
      <c r="BRO52" s="710"/>
      <c r="BRP52" s="710"/>
      <c r="BRQ52" s="710"/>
      <c r="BRR52" s="710"/>
      <c r="BRS52" s="710"/>
      <c r="BRT52" s="710"/>
      <c r="BRU52" s="710"/>
      <c r="BRV52" s="710"/>
      <c r="BRW52" s="710"/>
      <c r="BRX52" s="710"/>
      <c r="BRY52" s="710"/>
      <c r="BRZ52" s="710"/>
      <c r="BSA52" s="710"/>
      <c r="BSB52" s="710"/>
      <c r="BSC52" s="710"/>
      <c r="BSD52" s="710"/>
      <c r="BSE52" s="710"/>
      <c r="BSF52" s="710"/>
      <c r="BSG52" s="710"/>
      <c r="BSH52" s="710"/>
      <c r="BSI52" s="710"/>
      <c r="BSJ52" s="710"/>
      <c r="BSK52" s="710"/>
      <c r="BSL52" s="710"/>
      <c r="BSM52" s="710"/>
      <c r="BSN52" s="710"/>
      <c r="BSO52" s="710"/>
      <c r="BSP52" s="710"/>
      <c r="BSQ52" s="710"/>
      <c r="BSR52" s="710"/>
      <c r="BSS52" s="710"/>
      <c r="BST52" s="710"/>
      <c r="BSU52" s="710"/>
      <c r="BSV52" s="710"/>
      <c r="BSW52" s="710"/>
      <c r="BSX52" s="710"/>
      <c r="BSY52" s="710"/>
      <c r="BSZ52" s="710"/>
      <c r="BTA52" s="710"/>
      <c r="BTB52" s="710"/>
      <c r="BTC52" s="710"/>
      <c r="BTD52" s="710"/>
      <c r="BTE52" s="710"/>
      <c r="BTF52" s="710"/>
      <c r="BTG52" s="710"/>
      <c r="BTH52" s="710"/>
      <c r="BTI52" s="710"/>
      <c r="BTJ52" s="710"/>
      <c r="BTK52" s="710"/>
      <c r="BTL52" s="710"/>
      <c r="BTM52" s="710"/>
      <c r="BTN52" s="710"/>
      <c r="BTO52" s="710"/>
      <c r="BTP52" s="710"/>
      <c r="BTQ52" s="710"/>
      <c r="BTR52" s="710"/>
      <c r="BTS52" s="710"/>
      <c r="BTT52" s="710"/>
      <c r="BTU52" s="710"/>
      <c r="BTV52" s="710"/>
      <c r="BTW52" s="710"/>
      <c r="BTX52" s="710"/>
      <c r="BTY52" s="710"/>
      <c r="BTZ52" s="710"/>
      <c r="BUA52" s="710"/>
      <c r="BUB52" s="710"/>
      <c r="BUC52" s="710"/>
      <c r="BUD52" s="710"/>
      <c r="BUE52" s="710"/>
      <c r="BUF52" s="710"/>
      <c r="BUG52" s="710"/>
      <c r="BUH52" s="710"/>
      <c r="BUI52" s="710"/>
      <c r="BUJ52" s="710"/>
      <c r="BUK52" s="710"/>
      <c r="BUL52" s="710"/>
      <c r="BUM52" s="710"/>
      <c r="BUN52" s="710"/>
      <c r="BUO52" s="710"/>
      <c r="BUP52" s="710"/>
      <c r="BUQ52" s="710"/>
      <c r="BUR52" s="710"/>
      <c r="BUS52" s="710"/>
      <c r="BUT52" s="710"/>
      <c r="BUU52" s="710"/>
      <c r="BUV52" s="710"/>
      <c r="BUW52" s="710"/>
      <c r="BUX52" s="710"/>
      <c r="BUY52" s="710"/>
      <c r="BUZ52" s="710"/>
      <c r="BVA52" s="710"/>
      <c r="BVB52" s="710"/>
      <c r="BVC52" s="710"/>
      <c r="BVD52" s="710"/>
      <c r="BVE52" s="710"/>
      <c r="BVF52" s="710"/>
      <c r="BVG52" s="710"/>
      <c r="BVH52" s="710"/>
      <c r="BVI52" s="710"/>
      <c r="BVJ52" s="710"/>
      <c r="BVK52" s="710"/>
      <c r="BVL52" s="710"/>
      <c r="BVM52" s="710"/>
      <c r="BVN52" s="710"/>
      <c r="BVO52" s="710"/>
      <c r="BVP52" s="710"/>
      <c r="BVQ52" s="710"/>
      <c r="BVR52" s="710"/>
      <c r="BVS52" s="710"/>
      <c r="BVT52" s="710"/>
      <c r="BVU52" s="710"/>
      <c r="BVV52" s="710"/>
      <c r="BVW52" s="710"/>
      <c r="BVX52" s="710"/>
      <c r="BVY52" s="710"/>
      <c r="BVZ52" s="710"/>
      <c r="BWA52" s="710"/>
      <c r="BWB52" s="710"/>
      <c r="BWC52" s="710"/>
      <c r="BWD52" s="710"/>
      <c r="BWE52" s="710"/>
      <c r="BWF52" s="710"/>
      <c r="BWG52" s="710"/>
      <c r="BWH52" s="710"/>
      <c r="BWI52" s="710"/>
      <c r="BWJ52" s="710"/>
      <c r="BWK52" s="710"/>
      <c r="BWL52" s="710"/>
      <c r="BWM52" s="710"/>
      <c r="BWN52" s="710"/>
      <c r="BWO52" s="710"/>
      <c r="BWP52" s="710"/>
      <c r="BWQ52" s="710"/>
      <c r="BWR52" s="710"/>
      <c r="BWS52" s="710"/>
      <c r="BWT52" s="710"/>
      <c r="BWU52" s="710"/>
      <c r="BWV52" s="710"/>
      <c r="BWW52" s="710"/>
      <c r="BWX52" s="710"/>
      <c r="BWY52" s="710"/>
      <c r="BWZ52" s="710"/>
      <c r="BXA52" s="710"/>
      <c r="BXB52" s="710"/>
      <c r="BXC52" s="710"/>
      <c r="BXD52" s="710"/>
      <c r="BXE52" s="710"/>
      <c r="BXF52" s="710"/>
      <c r="BXG52" s="710"/>
      <c r="BXH52" s="710"/>
      <c r="BXI52" s="710"/>
      <c r="BXJ52" s="710"/>
      <c r="BXK52" s="710"/>
      <c r="BXL52" s="710"/>
      <c r="BXM52" s="710"/>
      <c r="BXN52" s="710"/>
      <c r="BXO52" s="710"/>
      <c r="BXP52" s="710"/>
      <c r="BXQ52" s="710"/>
      <c r="BXR52" s="710"/>
      <c r="BXS52" s="710"/>
      <c r="BXT52" s="710"/>
      <c r="BXU52" s="710"/>
      <c r="BXV52" s="710"/>
      <c r="BXW52" s="710"/>
      <c r="BXX52" s="710"/>
      <c r="BXY52" s="710"/>
      <c r="BXZ52" s="710"/>
      <c r="BYA52" s="710"/>
      <c r="BYB52" s="710"/>
      <c r="BYC52" s="710"/>
      <c r="BYD52" s="710"/>
      <c r="BYE52" s="710"/>
      <c r="BYF52" s="710"/>
      <c r="BYG52" s="710"/>
      <c r="BYH52" s="710"/>
      <c r="BYI52" s="710"/>
      <c r="BYJ52" s="710"/>
      <c r="BYK52" s="710"/>
      <c r="BYL52" s="710"/>
      <c r="BYM52" s="710"/>
      <c r="BYN52" s="710"/>
      <c r="BYO52" s="710"/>
      <c r="BYP52" s="710"/>
      <c r="BYQ52" s="710"/>
      <c r="BYR52" s="710"/>
      <c r="BYS52" s="710"/>
      <c r="BYT52" s="710"/>
      <c r="BYU52" s="710"/>
      <c r="BYV52" s="710"/>
      <c r="BYW52" s="710"/>
      <c r="BYX52" s="710"/>
      <c r="BYY52" s="710"/>
      <c r="BYZ52" s="710"/>
      <c r="BZA52" s="710"/>
      <c r="BZB52" s="710"/>
      <c r="BZC52" s="710"/>
      <c r="BZD52" s="710"/>
      <c r="BZE52" s="710"/>
      <c r="BZF52" s="710"/>
      <c r="BZG52" s="710"/>
      <c r="BZH52" s="710"/>
      <c r="BZI52" s="710"/>
      <c r="BZJ52" s="710"/>
      <c r="BZK52" s="710"/>
      <c r="BZL52" s="710"/>
      <c r="BZM52" s="710"/>
      <c r="BZN52" s="710"/>
      <c r="BZO52" s="710"/>
      <c r="BZP52" s="710"/>
      <c r="BZQ52" s="710"/>
      <c r="BZR52" s="710"/>
      <c r="BZS52" s="710"/>
      <c r="BZT52" s="710"/>
      <c r="BZU52" s="710"/>
      <c r="BZV52" s="710"/>
      <c r="BZW52" s="710"/>
      <c r="BZX52" s="710"/>
      <c r="BZY52" s="710"/>
      <c r="BZZ52" s="710"/>
      <c r="CAA52" s="710"/>
      <c r="CAB52" s="710"/>
      <c r="CAC52" s="710"/>
      <c r="CAD52" s="710"/>
      <c r="CAE52" s="710"/>
      <c r="CAF52" s="710"/>
      <c r="CAG52" s="710"/>
      <c r="CAH52" s="710"/>
      <c r="CAI52" s="710"/>
      <c r="CAJ52" s="710"/>
      <c r="CAK52" s="710"/>
      <c r="CAL52" s="710"/>
      <c r="CAM52" s="710"/>
      <c r="CAN52" s="710"/>
      <c r="CAO52" s="710"/>
      <c r="CAP52" s="710"/>
      <c r="CAQ52" s="710"/>
      <c r="CAR52" s="710"/>
      <c r="CAS52" s="710"/>
      <c r="CAT52" s="710"/>
      <c r="CAU52" s="710"/>
      <c r="CAV52" s="710"/>
      <c r="CAW52" s="710"/>
      <c r="CAX52" s="710"/>
      <c r="CAY52" s="710"/>
      <c r="CAZ52" s="710"/>
      <c r="CBA52" s="710"/>
      <c r="CBB52" s="710"/>
      <c r="CBC52" s="710"/>
      <c r="CBD52" s="710"/>
      <c r="CBE52" s="710"/>
      <c r="CBF52" s="710"/>
      <c r="CBG52" s="710"/>
      <c r="CBH52" s="710"/>
      <c r="CBI52" s="710"/>
      <c r="CBJ52" s="710"/>
      <c r="CBK52" s="710"/>
      <c r="CBL52" s="710"/>
      <c r="CBM52" s="710"/>
      <c r="CBN52" s="710"/>
      <c r="CBO52" s="710"/>
      <c r="CBP52" s="710"/>
      <c r="CBQ52" s="710"/>
      <c r="CBR52" s="710"/>
      <c r="CBS52" s="710"/>
      <c r="CBT52" s="710"/>
      <c r="CBU52" s="710"/>
      <c r="CBV52" s="710"/>
      <c r="CBW52" s="710"/>
      <c r="CBX52" s="710"/>
      <c r="CBY52" s="710"/>
      <c r="CBZ52" s="710"/>
      <c r="CCA52" s="710"/>
      <c r="CCB52" s="710"/>
      <c r="CCC52" s="710"/>
      <c r="CCD52" s="710"/>
      <c r="CCE52" s="710"/>
      <c r="CCF52" s="710"/>
      <c r="CCG52" s="710"/>
      <c r="CCH52" s="710"/>
      <c r="CCI52" s="710"/>
      <c r="CCJ52" s="710"/>
      <c r="CCK52" s="710"/>
      <c r="CCL52" s="710"/>
      <c r="CCM52" s="710"/>
      <c r="CCN52" s="710"/>
      <c r="CCO52" s="710"/>
      <c r="CCP52" s="710"/>
      <c r="CCQ52" s="710"/>
      <c r="CCR52" s="710"/>
      <c r="CCS52" s="710"/>
      <c r="CCT52" s="710"/>
      <c r="CCU52" s="710"/>
      <c r="CCV52" s="710"/>
      <c r="CCW52" s="710"/>
      <c r="CCX52" s="710"/>
      <c r="CCY52" s="710"/>
      <c r="CCZ52" s="710"/>
      <c r="CDA52" s="710"/>
      <c r="CDB52" s="710"/>
      <c r="CDC52" s="710"/>
      <c r="CDD52" s="710"/>
      <c r="CDE52" s="710"/>
      <c r="CDF52" s="710"/>
      <c r="CDG52" s="710"/>
      <c r="CDH52" s="710"/>
      <c r="CDI52" s="710"/>
      <c r="CDJ52" s="710"/>
      <c r="CDK52" s="710"/>
      <c r="CDL52" s="710"/>
      <c r="CDM52" s="710"/>
      <c r="CDN52" s="710"/>
      <c r="CDO52" s="710"/>
      <c r="CDP52" s="710"/>
      <c r="CDQ52" s="710"/>
      <c r="CDR52" s="710"/>
      <c r="CDS52" s="710"/>
      <c r="CDT52" s="710"/>
      <c r="CDU52" s="710"/>
      <c r="CDV52" s="710"/>
      <c r="CDW52" s="710"/>
      <c r="CDX52" s="710"/>
      <c r="CDY52" s="710"/>
      <c r="CDZ52" s="710"/>
      <c r="CEA52" s="710"/>
      <c r="CEB52" s="710"/>
      <c r="CEC52" s="710"/>
      <c r="CED52" s="710"/>
      <c r="CEE52" s="710"/>
      <c r="CEF52" s="710"/>
      <c r="CEG52" s="710"/>
      <c r="CEH52" s="710"/>
      <c r="CEI52" s="710"/>
      <c r="CEJ52" s="710"/>
      <c r="CEK52" s="710"/>
      <c r="CEL52" s="710"/>
      <c r="CEM52" s="710"/>
      <c r="CEN52" s="710"/>
      <c r="CEO52" s="710"/>
      <c r="CEP52" s="710"/>
      <c r="CEQ52" s="710"/>
      <c r="CER52" s="710"/>
      <c r="CES52" s="710"/>
      <c r="CET52" s="710"/>
      <c r="CEU52" s="710"/>
      <c r="CEV52" s="710"/>
      <c r="CEW52" s="710"/>
      <c r="CEX52" s="710"/>
      <c r="CEY52" s="710"/>
      <c r="CEZ52" s="710"/>
      <c r="CFA52" s="710"/>
      <c r="CFB52" s="710"/>
      <c r="CFC52" s="710"/>
      <c r="CFD52" s="710"/>
      <c r="CFE52" s="710"/>
      <c r="CFF52" s="710"/>
      <c r="CFG52" s="710"/>
      <c r="CFH52" s="710"/>
      <c r="CFI52" s="710"/>
      <c r="CFJ52" s="710"/>
      <c r="CFK52" s="710"/>
      <c r="CFL52" s="710"/>
      <c r="CFM52" s="710"/>
      <c r="CFN52" s="710"/>
      <c r="CFO52" s="710"/>
      <c r="CFP52" s="710"/>
      <c r="CFQ52" s="710"/>
      <c r="CFR52" s="710"/>
      <c r="CFS52" s="710"/>
      <c r="CFT52" s="710"/>
      <c r="CFU52" s="710"/>
      <c r="CFV52" s="710"/>
      <c r="CFW52" s="710"/>
      <c r="CFX52" s="710"/>
      <c r="CFY52" s="710"/>
      <c r="CFZ52" s="710"/>
      <c r="CGA52" s="710"/>
      <c r="CGB52" s="710"/>
      <c r="CGC52" s="710"/>
      <c r="CGD52" s="710"/>
      <c r="CGE52" s="710"/>
      <c r="CGF52" s="710"/>
      <c r="CGG52" s="710"/>
      <c r="CGH52" s="710"/>
      <c r="CGI52" s="710"/>
      <c r="CGJ52" s="710"/>
      <c r="CGK52" s="710"/>
      <c r="CGL52" s="710"/>
      <c r="CGM52" s="710"/>
      <c r="CGN52" s="710"/>
      <c r="CGO52" s="710"/>
      <c r="CGP52" s="710"/>
      <c r="CGQ52" s="710"/>
      <c r="CGR52" s="710"/>
      <c r="CGS52" s="710"/>
      <c r="CGT52" s="710"/>
      <c r="CGU52" s="710"/>
      <c r="CGV52" s="710"/>
      <c r="CGW52" s="710"/>
      <c r="CGX52" s="710"/>
      <c r="CGY52" s="710"/>
      <c r="CGZ52" s="710"/>
      <c r="CHA52" s="710"/>
      <c r="CHB52" s="710"/>
      <c r="CHC52" s="710"/>
      <c r="CHD52" s="710"/>
      <c r="CHE52" s="710"/>
      <c r="CHF52" s="710"/>
      <c r="CHG52" s="710"/>
      <c r="CHH52" s="710"/>
      <c r="CHI52" s="710"/>
      <c r="CHJ52" s="710"/>
      <c r="CHK52" s="710"/>
      <c r="CHL52" s="710"/>
      <c r="CHM52" s="710"/>
      <c r="CHN52" s="710"/>
      <c r="CHO52" s="710"/>
      <c r="CHP52" s="710"/>
      <c r="CHQ52" s="710"/>
      <c r="CHR52" s="710"/>
      <c r="CHS52" s="710"/>
      <c r="CHT52" s="710"/>
      <c r="CHU52" s="710"/>
      <c r="CHV52" s="710"/>
      <c r="CHW52" s="710"/>
      <c r="CHX52" s="710"/>
      <c r="CHY52" s="710"/>
      <c r="CHZ52" s="710"/>
      <c r="CIA52" s="710"/>
      <c r="CIB52" s="710"/>
      <c r="CIC52" s="710"/>
      <c r="CID52" s="710"/>
      <c r="CIE52" s="710"/>
      <c r="CIF52" s="710"/>
      <c r="CIG52" s="710"/>
      <c r="CIH52" s="710"/>
      <c r="CII52" s="710"/>
      <c r="CIJ52" s="710"/>
      <c r="CIK52" s="710"/>
      <c r="CIL52" s="710"/>
      <c r="CIM52" s="710"/>
      <c r="CIN52" s="710"/>
      <c r="CIO52" s="710"/>
      <c r="CIP52" s="710"/>
      <c r="CIQ52" s="710"/>
      <c r="CIR52" s="710"/>
      <c r="CIS52" s="710"/>
      <c r="CIT52" s="710"/>
      <c r="CIU52" s="710"/>
      <c r="CIV52" s="710"/>
      <c r="CIW52" s="710"/>
      <c r="CIX52" s="710"/>
      <c r="CIY52" s="710"/>
      <c r="CIZ52" s="710"/>
      <c r="CJA52" s="710"/>
      <c r="CJB52" s="710"/>
      <c r="CJC52" s="710"/>
      <c r="CJD52" s="710"/>
      <c r="CJE52" s="710"/>
      <c r="CJF52" s="710"/>
      <c r="CJG52" s="710"/>
      <c r="CJH52" s="710"/>
      <c r="CJI52" s="710"/>
      <c r="CJJ52" s="710"/>
      <c r="CJK52" s="710"/>
      <c r="CJL52" s="710"/>
      <c r="CJM52" s="710"/>
      <c r="CJN52" s="710"/>
      <c r="CJO52" s="710"/>
      <c r="CJP52" s="710"/>
      <c r="CJQ52" s="710"/>
      <c r="CJR52" s="710"/>
      <c r="CJS52" s="710"/>
      <c r="CJT52" s="710"/>
      <c r="CJU52" s="710"/>
      <c r="CJV52" s="710"/>
      <c r="CJW52" s="710"/>
      <c r="CJX52" s="710"/>
      <c r="CJY52" s="710"/>
      <c r="CJZ52" s="710"/>
      <c r="CKA52" s="710"/>
      <c r="CKB52" s="710"/>
      <c r="CKC52" s="710"/>
      <c r="CKD52" s="710"/>
      <c r="CKE52" s="710"/>
      <c r="CKF52" s="710"/>
      <c r="CKG52" s="710"/>
      <c r="CKH52" s="710"/>
      <c r="CKI52" s="710"/>
      <c r="CKJ52" s="710"/>
      <c r="CKK52" s="710"/>
      <c r="CKL52" s="710"/>
      <c r="CKM52" s="710"/>
      <c r="CKN52" s="710"/>
      <c r="CKO52" s="710"/>
      <c r="CKP52" s="710"/>
      <c r="CKQ52" s="710"/>
      <c r="CKR52" s="710"/>
      <c r="CKS52" s="710"/>
      <c r="CKT52" s="710"/>
      <c r="CKU52" s="710"/>
      <c r="CKV52" s="710"/>
      <c r="CKW52" s="710"/>
      <c r="CKX52" s="710"/>
      <c r="CKY52" s="710"/>
      <c r="CKZ52" s="710"/>
      <c r="CLA52" s="710"/>
      <c r="CLB52" s="710"/>
      <c r="CLC52" s="710"/>
      <c r="CLD52" s="710"/>
      <c r="CLE52" s="710"/>
      <c r="CLF52" s="710"/>
      <c r="CLG52" s="710"/>
      <c r="CLH52" s="710"/>
      <c r="CLI52" s="710"/>
      <c r="CLJ52" s="710"/>
      <c r="CLK52" s="710"/>
      <c r="CLL52" s="710"/>
      <c r="CLM52" s="710"/>
      <c r="CLN52" s="710"/>
      <c r="CLO52" s="710"/>
      <c r="CLP52" s="710"/>
      <c r="CLQ52" s="710"/>
      <c r="CLR52" s="710"/>
      <c r="CLS52" s="710"/>
      <c r="CLT52" s="710"/>
      <c r="CLU52" s="710"/>
      <c r="CLV52" s="710"/>
      <c r="CLW52" s="710"/>
      <c r="CLX52" s="710"/>
      <c r="CLY52" s="710"/>
      <c r="CLZ52" s="710"/>
      <c r="CMA52" s="710"/>
      <c r="CMB52" s="710"/>
      <c r="CMC52" s="710"/>
      <c r="CMD52" s="710"/>
      <c r="CME52" s="710"/>
      <c r="CMF52" s="710"/>
      <c r="CMG52" s="710"/>
      <c r="CMH52" s="710"/>
      <c r="CMI52" s="710"/>
      <c r="CMJ52" s="710"/>
      <c r="CMK52" s="710"/>
      <c r="CML52" s="710"/>
      <c r="CMM52" s="710"/>
      <c r="CMN52" s="710"/>
      <c r="CMO52" s="710"/>
      <c r="CMP52" s="710"/>
      <c r="CMQ52" s="710"/>
      <c r="CMR52" s="710"/>
      <c r="CMS52" s="710"/>
      <c r="CMT52" s="710"/>
      <c r="CMU52" s="710"/>
      <c r="CMV52" s="710"/>
      <c r="CMW52" s="710"/>
      <c r="CMX52" s="710"/>
      <c r="CMY52" s="710"/>
      <c r="CMZ52" s="710"/>
      <c r="CNA52" s="710"/>
      <c r="CNB52" s="710"/>
      <c r="CNC52" s="710"/>
      <c r="CND52" s="710"/>
      <c r="CNE52" s="710"/>
      <c r="CNF52" s="710"/>
      <c r="CNG52" s="710"/>
      <c r="CNH52" s="710"/>
      <c r="CNI52" s="710"/>
      <c r="CNJ52" s="710"/>
      <c r="CNK52" s="710"/>
      <c r="CNL52" s="710"/>
      <c r="CNM52" s="710"/>
      <c r="CNN52" s="710"/>
      <c r="CNO52" s="710"/>
      <c r="CNP52" s="710"/>
      <c r="CNQ52" s="710"/>
      <c r="CNR52" s="710"/>
      <c r="CNS52" s="710"/>
      <c r="CNT52" s="710"/>
      <c r="CNU52" s="710"/>
      <c r="CNV52" s="710"/>
      <c r="CNW52" s="710"/>
      <c r="CNX52" s="710"/>
      <c r="CNY52" s="710"/>
      <c r="CNZ52" s="710"/>
      <c r="COA52" s="710"/>
      <c r="COB52" s="710"/>
      <c r="COC52" s="710"/>
      <c r="COD52" s="710"/>
      <c r="COE52" s="710"/>
      <c r="COF52" s="710"/>
      <c r="COG52" s="710"/>
      <c r="COH52" s="710"/>
      <c r="COI52" s="710"/>
      <c r="COJ52" s="710"/>
      <c r="COK52" s="710"/>
      <c r="COL52" s="710"/>
      <c r="COM52" s="710"/>
      <c r="CON52" s="710"/>
      <c r="COO52" s="710"/>
      <c r="COP52" s="710"/>
      <c r="COQ52" s="710"/>
      <c r="COR52" s="710"/>
      <c r="COS52" s="710"/>
      <c r="COT52" s="710"/>
      <c r="COU52" s="710"/>
      <c r="COV52" s="710"/>
      <c r="COW52" s="710"/>
      <c r="COX52" s="710"/>
      <c r="COY52" s="710"/>
      <c r="COZ52" s="710"/>
      <c r="CPA52" s="710"/>
      <c r="CPB52" s="710"/>
      <c r="CPC52" s="710"/>
      <c r="CPD52" s="710"/>
      <c r="CPE52" s="710"/>
      <c r="CPF52" s="710"/>
      <c r="CPG52" s="710"/>
      <c r="CPH52" s="710"/>
      <c r="CPI52" s="710"/>
      <c r="CPJ52" s="710"/>
      <c r="CPK52" s="710"/>
      <c r="CPL52" s="710"/>
      <c r="CPM52" s="710"/>
      <c r="CPN52" s="710"/>
      <c r="CPO52" s="710"/>
      <c r="CPP52" s="710"/>
      <c r="CPQ52" s="710"/>
      <c r="CPR52" s="710"/>
      <c r="CPS52" s="710"/>
      <c r="CPT52" s="710"/>
      <c r="CPU52" s="710"/>
      <c r="CPV52" s="710"/>
      <c r="CPW52" s="710"/>
      <c r="CPX52" s="710"/>
      <c r="CPY52" s="710"/>
      <c r="CPZ52" s="710"/>
      <c r="CQA52" s="710"/>
      <c r="CQB52" s="710"/>
      <c r="CQC52" s="710"/>
      <c r="CQD52" s="710"/>
      <c r="CQE52" s="710"/>
      <c r="CQF52" s="710"/>
      <c r="CQG52" s="710"/>
      <c r="CQH52" s="710"/>
      <c r="CQI52" s="710"/>
      <c r="CQJ52" s="710"/>
      <c r="CQK52" s="710"/>
      <c r="CQL52" s="710"/>
      <c r="CQM52" s="710"/>
      <c r="CQN52" s="710"/>
      <c r="CQO52" s="710"/>
      <c r="CQP52" s="710"/>
      <c r="CQQ52" s="710"/>
      <c r="CQR52" s="710"/>
      <c r="CQS52" s="710"/>
      <c r="CQT52" s="710"/>
      <c r="CQU52" s="710"/>
      <c r="CQV52" s="710"/>
      <c r="CQW52" s="710"/>
      <c r="CQX52" s="710"/>
      <c r="CQY52" s="710"/>
      <c r="CQZ52" s="710"/>
      <c r="CRA52" s="710"/>
      <c r="CRB52" s="710"/>
      <c r="CRC52" s="710"/>
      <c r="CRD52" s="710"/>
      <c r="CRE52" s="710"/>
      <c r="CRF52" s="710"/>
      <c r="CRG52" s="710"/>
      <c r="CRH52" s="710"/>
      <c r="CRI52" s="710"/>
      <c r="CRJ52" s="710"/>
      <c r="CRK52" s="710"/>
      <c r="CRL52" s="710"/>
      <c r="CRM52" s="710"/>
      <c r="CRN52" s="710"/>
      <c r="CRO52" s="710"/>
      <c r="CRP52" s="710"/>
      <c r="CRQ52" s="710"/>
      <c r="CRR52" s="710"/>
      <c r="CRS52" s="710"/>
      <c r="CRT52" s="710"/>
      <c r="CRU52" s="710"/>
      <c r="CRV52" s="710"/>
      <c r="CRW52" s="710"/>
      <c r="CRX52" s="710"/>
      <c r="CRY52" s="710"/>
      <c r="CRZ52" s="710"/>
      <c r="CSA52" s="710"/>
      <c r="CSB52" s="710"/>
      <c r="CSC52" s="710"/>
      <c r="CSD52" s="710"/>
      <c r="CSE52" s="710"/>
      <c r="CSF52" s="710"/>
      <c r="CSG52" s="710"/>
      <c r="CSH52" s="710"/>
      <c r="CSI52" s="710"/>
      <c r="CSJ52" s="710"/>
      <c r="CSK52" s="710"/>
      <c r="CSL52" s="710"/>
      <c r="CSM52" s="710"/>
      <c r="CSN52" s="710"/>
      <c r="CSO52" s="710"/>
      <c r="CSP52" s="710"/>
      <c r="CSQ52" s="710"/>
      <c r="CSR52" s="710"/>
      <c r="CSS52" s="710"/>
      <c r="CST52" s="710"/>
      <c r="CSU52" s="710"/>
      <c r="CSV52" s="710"/>
      <c r="CSW52" s="710"/>
      <c r="CSX52" s="710"/>
      <c r="CSY52" s="710"/>
      <c r="CSZ52" s="710"/>
      <c r="CTA52" s="710"/>
      <c r="CTB52" s="710"/>
      <c r="CTC52" s="710"/>
      <c r="CTD52" s="710"/>
      <c r="CTE52" s="710"/>
      <c r="CTF52" s="710"/>
      <c r="CTG52" s="710"/>
      <c r="CTH52" s="710"/>
      <c r="CTI52" s="710"/>
      <c r="CTJ52" s="710"/>
      <c r="CTK52" s="710"/>
      <c r="CTL52" s="710"/>
      <c r="CTM52" s="710"/>
      <c r="CTN52" s="710"/>
      <c r="CTO52" s="710"/>
      <c r="CTP52" s="710"/>
      <c r="CTQ52" s="710"/>
      <c r="CTR52" s="710"/>
      <c r="CTS52" s="710"/>
      <c r="CTT52" s="710"/>
      <c r="CTU52" s="710"/>
      <c r="CTV52" s="710"/>
      <c r="CTW52" s="710"/>
      <c r="CTX52" s="710"/>
      <c r="CTY52" s="710"/>
      <c r="CTZ52" s="710"/>
      <c r="CUA52" s="710"/>
      <c r="CUB52" s="710"/>
      <c r="CUC52" s="710"/>
      <c r="CUD52" s="710"/>
      <c r="CUE52" s="710"/>
      <c r="CUF52" s="710"/>
      <c r="CUG52" s="710"/>
      <c r="CUH52" s="710"/>
      <c r="CUI52" s="710"/>
      <c r="CUJ52" s="710"/>
      <c r="CUK52" s="710"/>
      <c r="CUL52" s="710"/>
      <c r="CUM52" s="710"/>
      <c r="CUN52" s="710"/>
      <c r="CUO52" s="710"/>
      <c r="CUP52" s="710"/>
      <c r="CUQ52" s="710"/>
      <c r="CUR52" s="710"/>
      <c r="CUS52" s="710"/>
      <c r="CUT52" s="710"/>
      <c r="CUU52" s="710"/>
      <c r="CUV52" s="710"/>
      <c r="CUW52" s="710"/>
      <c r="CUX52" s="710"/>
      <c r="CUY52" s="710"/>
      <c r="CUZ52" s="710"/>
      <c r="CVA52" s="710"/>
      <c r="CVB52" s="710"/>
      <c r="CVC52" s="710"/>
      <c r="CVD52" s="710"/>
      <c r="CVE52" s="710"/>
      <c r="CVF52" s="710"/>
      <c r="CVG52" s="710"/>
      <c r="CVH52" s="710"/>
      <c r="CVI52" s="710"/>
      <c r="CVJ52" s="710"/>
      <c r="CVK52" s="710"/>
      <c r="CVL52" s="710"/>
      <c r="CVM52" s="710"/>
      <c r="CVN52" s="710"/>
      <c r="CVO52" s="710"/>
      <c r="CVP52" s="710"/>
      <c r="CVQ52" s="710"/>
      <c r="CVR52" s="710"/>
      <c r="CVS52" s="710"/>
      <c r="CVT52" s="710"/>
      <c r="CVU52" s="710"/>
      <c r="CVV52" s="710"/>
      <c r="CVW52" s="710"/>
      <c r="CVX52" s="710"/>
      <c r="CVY52" s="710"/>
      <c r="CVZ52" s="710"/>
      <c r="CWA52" s="710"/>
      <c r="CWB52" s="710"/>
      <c r="CWC52" s="710"/>
      <c r="CWD52" s="710"/>
      <c r="CWE52" s="710"/>
      <c r="CWF52" s="710"/>
      <c r="CWG52" s="710"/>
      <c r="CWH52" s="710"/>
      <c r="CWI52" s="710"/>
      <c r="CWJ52" s="710"/>
      <c r="CWK52" s="710"/>
      <c r="CWL52" s="710"/>
      <c r="CWM52" s="710"/>
      <c r="CWN52" s="710"/>
      <c r="CWO52" s="710"/>
      <c r="CWP52" s="710"/>
      <c r="CWQ52" s="710"/>
      <c r="CWR52" s="710"/>
      <c r="CWS52" s="710"/>
      <c r="CWT52" s="710"/>
      <c r="CWU52" s="710"/>
      <c r="CWV52" s="710"/>
      <c r="CWW52" s="710"/>
      <c r="CWX52" s="710"/>
      <c r="CWY52" s="710"/>
      <c r="CWZ52" s="710"/>
      <c r="CXA52" s="710"/>
      <c r="CXB52" s="710"/>
      <c r="CXC52" s="710"/>
      <c r="CXD52" s="710"/>
      <c r="CXE52" s="710"/>
      <c r="CXF52" s="710"/>
      <c r="CXG52" s="710"/>
      <c r="CXH52" s="710"/>
      <c r="CXI52" s="710"/>
      <c r="CXJ52" s="710"/>
      <c r="CXK52" s="710"/>
      <c r="CXL52" s="710"/>
      <c r="CXM52" s="710"/>
      <c r="CXN52" s="710"/>
      <c r="CXO52" s="710"/>
      <c r="CXP52" s="710"/>
      <c r="CXQ52" s="710"/>
      <c r="CXR52" s="710"/>
      <c r="CXS52" s="710"/>
      <c r="CXT52" s="710"/>
      <c r="CXU52" s="710"/>
      <c r="CXV52" s="710"/>
      <c r="CXW52" s="710"/>
      <c r="CXX52" s="710"/>
      <c r="CXY52" s="710"/>
      <c r="CXZ52" s="710"/>
      <c r="CYA52" s="710"/>
      <c r="CYB52" s="710"/>
      <c r="CYC52" s="710"/>
      <c r="CYD52" s="710"/>
      <c r="CYE52" s="710"/>
      <c r="CYF52" s="710"/>
      <c r="CYG52" s="710"/>
      <c r="CYH52" s="710"/>
      <c r="CYI52" s="710"/>
      <c r="CYJ52" s="710"/>
      <c r="CYK52" s="710"/>
      <c r="CYL52" s="710"/>
      <c r="CYM52" s="710"/>
      <c r="CYN52" s="710"/>
      <c r="CYO52" s="710"/>
      <c r="CYP52" s="710"/>
      <c r="CYQ52" s="710"/>
      <c r="CYR52" s="710"/>
      <c r="CYS52" s="710"/>
      <c r="CYT52" s="710"/>
      <c r="CYU52" s="710"/>
      <c r="CYV52" s="710"/>
      <c r="CYW52" s="710"/>
      <c r="CYX52" s="710"/>
      <c r="CYY52" s="710"/>
      <c r="CYZ52" s="710"/>
      <c r="CZA52" s="710"/>
      <c r="CZB52" s="710"/>
      <c r="CZC52" s="710"/>
      <c r="CZD52" s="710"/>
      <c r="CZE52" s="710"/>
      <c r="CZF52" s="710"/>
      <c r="CZG52" s="710"/>
      <c r="CZH52" s="710"/>
      <c r="CZI52" s="710"/>
      <c r="CZJ52" s="710"/>
      <c r="CZK52" s="710"/>
      <c r="CZL52" s="710"/>
      <c r="CZM52" s="710"/>
      <c r="CZN52" s="710"/>
      <c r="CZO52" s="710"/>
      <c r="CZP52" s="710"/>
      <c r="CZQ52" s="710"/>
      <c r="CZR52" s="710"/>
      <c r="CZS52" s="710"/>
      <c r="CZT52" s="710"/>
      <c r="CZU52" s="710"/>
      <c r="CZV52" s="710"/>
      <c r="CZW52" s="710"/>
      <c r="CZX52" s="710"/>
      <c r="CZY52" s="710"/>
      <c r="CZZ52" s="710"/>
      <c r="DAA52" s="710"/>
      <c r="DAB52" s="710"/>
      <c r="DAC52" s="710"/>
      <c r="DAD52" s="710"/>
      <c r="DAE52" s="710"/>
      <c r="DAF52" s="710"/>
      <c r="DAG52" s="710"/>
      <c r="DAH52" s="710"/>
      <c r="DAI52" s="710"/>
      <c r="DAJ52" s="710"/>
      <c r="DAK52" s="710"/>
      <c r="DAL52" s="710"/>
      <c r="DAM52" s="710"/>
      <c r="DAN52" s="710"/>
      <c r="DAO52" s="710"/>
      <c r="DAP52" s="710"/>
      <c r="DAQ52" s="710"/>
      <c r="DAR52" s="710"/>
      <c r="DAS52" s="710"/>
      <c r="DAT52" s="710"/>
      <c r="DAU52" s="710"/>
      <c r="DAV52" s="710"/>
      <c r="DAW52" s="710"/>
      <c r="DAX52" s="710"/>
      <c r="DAY52" s="710"/>
      <c r="DAZ52" s="710"/>
      <c r="DBA52" s="710"/>
      <c r="DBB52" s="710"/>
      <c r="DBC52" s="710"/>
      <c r="DBD52" s="710"/>
      <c r="DBE52" s="710"/>
      <c r="DBF52" s="710"/>
      <c r="DBG52" s="710"/>
      <c r="DBH52" s="710"/>
      <c r="DBI52" s="710"/>
      <c r="DBJ52" s="710"/>
      <c r="DBK52" s="710"/>
      <c r="DBL52" s="710"/>
      <c r="DBM52" s="710"/>
      <c r="DBN52" s="710"/>
      <c r="DBO52" s="710"/>
      <c r="DBP52" s="710"/>
      <c r="DBQ52" s="710"/>
      <c r="DBR52" s="710"/>
      <c r="DBS52" s="710"/>
      <c r="DBT52" s="710"/>
      <c r="DBU52" s="710"/>
      <c r="DBV52" s="710"/>
      <c r="DBW52" s="710"/>
      <c r="DBX52" s="710"/>
      <c r="DBY52" s="710"/>
      <c r="DBZ52" s="710"/>
      <c r="DCA52" s="710"/>
      <c r="DCB52" s="710"/>
      <c r="DCC52" s="710"/>
      <c r="DCD52" s="710"/>
      <c r="DCE52" s="710"/>
      <c r="DCF52" s="710"/>
      <c r="DCG52" s="710"/>
      <c r="DCH52" s="710"/>
      <c r="DCI52" s="710"/>
      <c r="DCJ52" s="710"/>
      <c r="DCK52" s="710"/>
      <c r="DCL52" s="710"/>
      <c r="DCM52" s="710"/>
      <c r="DCN52" s="710"/>
      <c r="DCO52" s="710"/>
      <c r="DCP52" s="710"/>
      <c r="DCQ52" s="710"/>
      <c r="DCR52" s="710"/>
      <c r="DCS52" s="710"/>
      <c r="DCT52" s="710"/>
      <c r="DCU52" s="710"/>
      <c r="DCV52" s="710"/>
      <c r="DCW52" s="710"/>
      <c r="DCX52" s="710"/>
      <c r="DCY52" s="710"/>
      <c r="DCZ52" s="710"/>
      <c r="DDA52" s="710"/>
      <c r="DDB52" s="710"/>
      <c r="DDC52" s="710"/>
      <c r="DDD52" s="710"/>
      <c r="DDE52" s="710"/>
      <c r="DDF52" s="710"/>
      <c r="DDG52" s="710"/>
      <c r="DDH52" s="710"/>
      <c r="DDI52" s="710"/>
      <c r="DDJ52" s="710"/>
      <c r="DDK52" s="710"/>
      <c r="DDL52" s="710"/>
      <c r="DDM52" s="710"/>
      <c r="DDN52" s="710"/>
      <c r="DDO52" s="710"/>
      <c r="DDP52" s="710"/>
      <c r="DDQ52" s="710"/>
      <c r="DDR52" s="710"/>
      <c r="DDS52" s="710"/>
      <c r="DDT52" s="710"/>
      <c r="DDU52" s="710"/>
      <c r="DDV52" s="710"/>
      <c r="DDW52" s="710"/>
      <c r="DDX52" s="710"/>
      <c r="DDY52" s="710"/>
      <c r="DDZ52" s="710"/>
      <c r="DEA52" s="710"/>
      <c r="DEB52" s="710"/>
      <c r="DEC52" s="710"/>
      <c r="DED52" s="710"/>
      <c r="DEE52" s="710"/>
      <c r="DEF52" s="710"/>
      <c r="DEG52" s="710"/>
      <c r="DEH52" s="710"/>
      <c r="DEI52" s="710"/>
      <c r="DEJ52" s="710"/>
      <c r="DEK52" s="710"/>
      <c r="DEL52" s="710"/>
      <c r="DEM52" s="710"/>
      <c r="DEN52" s="710"/>
      <c r="DEO52" s="710"/>
      <c r="DEP52" s="710"/>
      <c r="DEQ52" s="710"/>
      <c r="DER52" s="710"/>
      <c r="DES52" s="710"/>
      <c r="DET52" s="710"/>
      <c r="DEU52" s="710"/>
      <c r="DEV52" s="710"/>
      <c r="DEW52" s="710"/>
      <c r="DEX52" s="710"/>
      <c r="DEY52" s="710"/>
      <c r="DEZ52" s="710"/>
      <c r="DFA52" s="710"/>
      <c r="DFB52" s="710"/>
      <c r="DFC52" s="710"/>
      <c r="DFD52" s="710"/>
      <c r="DFE52" s="710"/>
      <c r="DFF52" s="710"/>
      <c r="DFG52" s="710"/>
      <c r="DFH52" s="710"/>
      <c r="DFI52" s="710"/>
      <c r="DFJ52" s="710"/>
      <c r="DFK52" s="710"/>
      <c r="DFL52" s="710"/>
      <c r="DFM52" s="710"/>
      <c r="DFN52" s="710"/>
      <c r="DFO52" s="710"/>
      <c r="DFP52" s="710"/>
      <c r="DFQ52" s="710"/>
      <c r="DFR52" s="710"/>
      <c r="DFS52" s="710"/>
      <c r="DFT52" s="710"/>
      <c r="DFU52" s="710"/>
      <c r="DFV52" s="710"/>
      <c r="DFW52" s="710"/>
      <c r="DFX52" s="710"/>
      <c r="DFY52" s="710"/>
      <c r="DFZ52" s="710"/>
      <c r="DGA52" s="710"/>
      <c r="DGB52" s="710"/>
      <c r="DGC52" s="710"/>
      <c r="DGD52" s="710"/>
      <c r="DGE52" s="710"/>
      <c r="DGF52" s="710"/>
      <c r="DGG52" s="710"/>
      <c r="DGH52" s="710"/>
      <c r="DGI52" s="710"/>
      <c r="DGJ52" s="710"/>
      <c r="DGK52" s="710"/>
      <c r="DGL52" s="710"/>
      <c r="DGM52" s="710"/>
      <c r="DGN52" s="710"/>
      <c r="DGO52" s="710"/>
      <c r="DGP52" s="710"/>
      <c r="DGQ52" s="710"/>
      <c r="DGR52" s="710"/>
      <c r="DGS52" s="710"/>
      <c r="DGT52" s="710"/>
      <c r="DGU52" s="710"/>
      <c r="DGV52" s="710"/>
      <c r="DGW52" s="710"/>
      <c r="DGX52" s="710"/>
      <c r="DGY52" s="710"/>
      <c r="DGZ52" s="710"/>
      <c r="DHA52" s="710"/>
      <c r="DHB52" s="710"/>
      <c r="DHC52" s="710"/>
      <c r="DHD52" s="710"/>
      <c r="DHE52" s="710"/>
      <c r="DHF52" s="710"/>
      <c r="DHG52" s="710"/>
      <c r="DHH52" s="710"/>
      <c r="DHI52" s="710"/>
      <c r="DHJ52" s="710"/>
      <c r="DHK52" s="710"/>
      <c r="DHL52" s="710"/>
      <c r="DHM52" s="710"/>
      <c r="DHN52" s="710"/>
      <c r="DHO52" s="710"/>
      <c r="DHP52" s="710"/>
      <c r="DHQ52" s="710"/>
      <c r="DHR52" s="710"/>
      <c r="DHS52" s="710"/>
      <c r="DHT52" s="710"/>
      <c r="DHU52" s="710"/>
      <c r="DHV52" s="710"/>
      <c r="DHW52" s="710"/>
      <c r="DHX52" s="710"/>
      <c r="DHY52" s="710"/>
      <c r="DHZ52" s="710"/>
      <c r="DIA52" s="710"/>
      <c r="DIB52" s="710"/>
      <c r="DIC52" s="710"/>
      <c r="DID52" s="710"/>
      <c r="DIE52" s="710"/>
      <c r="DIF52" s="710"/>
      <c r="DIG52" s="710"/>
      <c r="DIH52" s="710"/>
      <c r="DII52" s="710"/>
      <c r="DIJ52" s="710"/>
      <c r="DIK52" s="710"/>
      <c r="DIL52" s="710"/>
      <c r="DIM52" s="710"/>
      <c r="DIN52" s="710"/>
      <c r="DIO52" s="710"/>
      <c r="DIP52" s="710"/>
      <c r="DIQ52" s="710"/>
      <c r="DIR52" s="710"/>
      <c r="DIS52" s="710"/>
      <c r="DIT52" s="710"/>
      <c r="DIU52" s="710"/>
      <c r="DIV52" s="710"/>
      <c r="DIW52" s="710"/>
      <c r="DIX52" s="710"/>
      <c r="DIY52" s="710"/>
      <c r="DIZ52" s="710"/>
      <c r="DJA52" s="710"/>
      <c r="DJB52" s="710"/>
      <c r="DJC52" s="710"/>
      <c r="DJD52" s="710"/>
      <c r="DJE52" s="710"/>
      <c r="DJF52" s="710"/>
      <c r="DJG52" s="710"/>
      <c r="DJH52" s="710"/>
      <c r="DJI52" s="710"/>
      <c r="DJJ52" s="710"/>
      <c r="DJK52" s="710"/>
      <c r="DJL52" s="710"/>
      <c r="DJM52" s="710"/>
      <c r="DJN52" s="710"/>
      <c r="DJO52" s="710"/>
      <c r="DJP52" s="710"/>
      <c r="DJQ52" s="710"/>
      <c r="DJR52" s="710"/>
      <c r="DJS52" s="710"/>
      <c r="DJT52" s="710"/>
      <c r="DJU52" s="710"/>
      <c r="DJV52" s="710"/>
      <c r="DJW52" s="710"/>
      <c r="DJX52" s="710"/>
      <c r="DJY52" s="710"/>
      <c r="DJZ52" s="710"/>
      <c r="DKA52" s="710"/>
      <c r="DKB52" s="710"/>
      <c r="DKC52" s="710"/>
      <c r="DKD52" s="710"/>
      <c r="DKE52" s="710"/>
      <c r="DKF52" s="710"/>
      <c r="DKG52" s="710"/>
      <c r="DKH52" s="710"/>
      <c r="DKI52" s="710"/>
      <c r="DKJ52" s="710"/>
      <c r="DKK52" s="710"/>
      <c r="DKL52" s="710"/>
      <c r="DKM52" s="710"/>
      <c r="DKN52" s="710"/>
      <c r="DKO52" s="710"/>
      <c r="DKP52" s="710"/>
      <c r="DKQ52" s="710"/>
      <c r="DKR52" s="710"/>
      <c r="DKS52" s="710"/>
      <c r="DKT52" s="710"/>
      <c r="DKU52" s="710"/>
      <c r="DKV52" s="710"/>
      <c r="DKW52" s="710"/>
      <c r="DKX52" s="710"/>
      <c r="DKY52" s="710"/>
      <c r="DKZ52" s="710"/>
      <c r="DLA52" s="710"/>
      <c r="DLB52" s="710"/>
      <c r="DLC52" s="710"/>
      <c r="DLD52" s="710"/>
      <c r="DLE52" s="710"/>
      <c r="DLF52" s="710"/>
      <c r="DLG52" s="710"/>
      <c r="DLH52" s="710"/>
      <c r="DLI52" s="710"/>
      <c r="DLJ52" s="710"/>
      <c r="DLK52" s="710"/>
      <c r="DLL52" s="710"/>
      <c r="DLM52" s="710"/>
      <c r="DLN52" s="710"/>
      <c r="DLO52" s="710"/>
      <c r="DLP52" s="710"/>
      <c r="DLQ52" s="710"/>
      <c r="DLR52" s="710"/>
      <c r="DLS52" s="710"/>
      <c r="DLT52" s="710"/>
      <c r="DLU52" s="710"/>
      <c r="DLV52" s="710"/>
      <c r="DLW52" s="710"/>
      <c r="DLX52" s="710"/>
      <c r="DLY52" s="710"/>
      <c r="DLZ52" s="710"/>
      <c r="DMA52" s="710"/>
      <c r="DMB52" s="710"/>
      <c r="DMC52" s="710"/>
      <c r="DMD52" s="710"/>
      <c r="DME52" s="710"/>
      <c r="DMF52" s="710"/>
      <c r="DMG52" s="710"/>
      <c r="DMH52" s="710"/>
      <c r="DMI52" s="710"/>
      <c r="DMJ52" s="710"/>
      <c r="DMK52" s="710"/>
      <c r="DML52" s="710"/>
      <c r="DMM52" s="710"/>
      <c r="DMN52" s="710"/>
      <c r="DMO52" s="710"/>
      <c r="DMP52" s="710"/>
      <c r="DMQ52" s="710"/>
      <c r="DMR52" s="710"/>
      <c r="DMS52" s="710"/>
      <c r="DMT52" s="710"/>
      <c r="DMU52" s="710"/>
      <c r="DMV52" s="710"/>
      <c r="DMW52" s="710"/>
      <c r="DMX52" s="710"/>
      <c r="DMY52" s="710"/>
      <c r="DMZ52" s="710"/>
      <c r="DNA52" s="710"/>
      <c r="DNB52" s="710"/>
      <c r="DNC52" s="710"/>
      <c r="DND52" s="710"/>
      <c r="DNE52" s="710"/>
      <c r="DNF52" s="710"/>
      <c r="DNG52" s="710"/>
      <c r="DNH52" s="710"/>
      <c r="DNI52" s="710"/>
      <c r="DNJ52" s="710"/>
      <c r="DNK52" s="710"/>
      <c r="DNL52" s="710"/>
      <c r="DNM52" s="710"/>
      <c r="DNN52" s="710"/>
      <c r="DNO52" s="710"/>
      <c r="DNP52" s="710"/>
      <c r="DNQ52" s="710"/>
      <c r="DNR52" s="710"/>
      <c r="DNS52" s="710"/>
      <c r="DNT52" s="710"/>
      <c r="DNU52" s="710"/>
      <c r="DNV52" s="710"/>
      <c r="DNW52" s="710"/>
      <c r="DNX52" s="710"/>
      <c r="DNY52" s="710"/>
      <c r="DNZ52" s="710"/>
      <c r="DOA52" s="710"/>
      <c r="DOB52" s="710"/>
      <c r="DOC52" s="710"/>
      <c r="DOD52" s="710"/>
      <c r="DOE52" s="710"/>
      <c r="DOF52" s="710"/>
      <c r="DOG52" s="710"/>
      <c r="DOH52" s="710"/>
      <c r="DOI52" s="710"/>
      <c r="DOJ52" s="710"/>
      <c r="DOK52" s="710"/>
      <c r="DOL52" s="710"/>
      <c r="DOM52" s="710"/>
      <c r="DON52" s="710"/>
      <c r="DOO52" s="710"/>
      <c r="DOP52" s="710"/>
      <c r="DOQ52" s="710"/>
      <c r="DOR52" s="710"/>
      <c r="DOS52" s="710"/>
      <c r="DOT52" s="710"/>
      <c r="DOU52" s="710"/>
      <c r="DOV52" s="710"/>
      <c r="DOW52" s="710"/>
      <c r="DOX52" s="710"/>
      <c r="DOY52" s="710"/>
      <c r="DOZ52" s="710"/>
      <c r="DPA52" s="710"/>
      <c r="DPB52" s="710"/>
      <c r="DPC52" s="710"/>
      <c r="DPD52" s="710"/>
      <c r="DPE52" s="710"/>
      <c r="DPF52" s="710"/>
      <c r="DPG52" s="710"/>
      <c r="DPH52" s="710"/>
      <c r="DPI52" s="710"/>
      <c r="DPJ52" s="710"/>
      <c r="DPK52" s="710"/>
      <c r="DPL52" s="710"/>
      <c r="DPM52" s="710"/>
      <c r="DPN52" s="710"/>
      <c r="DPO52" s="710"/>
      <c r="DPP52" s="710"/>
      <c r="DPQ52" s="710"/>
      <c r="DPR52" s="710"/>
      <c r="DPS52" s="710"/>
      <c r="DPT52" s="710"/>
      <c r="DPU52" s="710"/>
      <c r="DPV52" s="710"/>
      <c r="DPW52" s="710"/>
      <c r="DPX52" s="710"/>
      <c r="DPY52" s="710"/>
      <c r="DPZ52" s="710"/>
      <c r="DQA52" s="710"/>
      <c r="DQB52" s="710"/>
      <c r="DQC52" s="710"/>
      <c r="DQD52" s="710"/>
      <c r="DQE52" s="710"/>
      <c r="DQF52" s="710"/>
      <c r="DQG52" s="710"/>
      <c r="DQH52" s="710"/>
      <c r="DQI52" s="710"/>
      <c r="DQJ52" s="710"/>
      <c r="DQK52" s="710"/>
      <c r="DQL52" s="710"/>
      <c r="DQM52" s="710"/>
      <c r="DQN52" s="710"/>
      <c r="DQO52" s="710"/>
      <c r="DQP52" s="710"/>
      <c r="DQQ52" s="710"/>
      <c r="DQR52" s="710"/>
      <c r="DQS52" s="710"/>
      <c r="DQT52" s="710"/>
      <c r="DQU52" s="710"/>
      <c r="DQV52" s="710"/>
      <c r="DQW52" s="710"/>
      <c r="DQX52" s="710"/>
      <c r="DQY52" s="710"/>
      <c r="DQZ52" s="710"/>
      <c r="DRA52" s="710"/>
      <c r="DRB52" s="710"/>
      <c r="DRC52" s="710"/>
      <c r="DRD52" s="710"/>
      <c r="DRE52" s="710"/>
      <c r="DRF52" s="710"/>
      <c r="DRG52" s="710"/>
      <c r="DRH52" s="710"/>
      <c r="DRI52" s="710"/>
      <c r="DRJ52" s="710"/>
      <c r="DRK52" s="710"/>
      <c r="DRL52" s="710"/>
      <c r="DRM52" s="710"/>
      <c r="DRN52" s="710"/>
      <c r="DRO52" s="710"/>
      <c r="DRP52" s="710"/>
      <c r="DRQ52" s="710"/>
      <c r="DRR52" s="710"/>
      <c r="DRS52" s="710"/>
      <c r="DRT52" s="710"/>
      <c r="DRU52" s="710"/>
      <c r="DRV52" s="710"/>
      <c r="DRW52" s="710"/>
      <c r="DRX52" s="710"/>
      <c r="DRY52" s="710"/>
      <c r="DRZ52" s="710"/>
      <c r="DSA52" s="710"/>
      <c r="DSB52" s="710"/>
      <c r="DSC52" s="710"/>
      <c r="DSD52" s="710"/>
      <c r="DSE52" s="710"/>
      <c r="DSF52" s="710"/>
      <c r="DSG52" s="710"/>
      <c r="DSH52" s="710"/>
      <c r="DSI52" s="710"/>
      <c r="DSJ52" s="710"/>
      <c r="DSK52" s="710"/>
      <c r="DSL52" s="710"/>
      <c r="DSM52" s="710"/>
      <c r="DSN52" s="710"/>
      <c r="DSO52" s="710"/>
      <c r="DSP52" s="710"/>
      <c r="DSQ52" s="710"/>
      <c r="DSR52" s="710"/>
      <c r="DSS52" s="710"/>
      <c r="DST52" s="710"/>
      <c r="DSU52" s="710"/>
      <c r="DSV52" s="710"/>
      <c r="DSW52" s="710"/>
      <c r="DSX52" s="710"/>
      <c r="DSY52" s="710"/>
      <c r="DSZ52" s="710"/>
      <c r="DTA52" s="710"/>
      <c r="DTB52" s="710"/>
      <c r="DTC52" s="710"/>
      <c r="DTD52" s="710"/>
      <c r="DTE52" s="710"/>
      <c r="DTF52" s="710"/>
      <c r="DTG52" s="710"/>
      <c r="DTH52" s="710"/>
      <c r="DTI52" s="710"/>
      <c r="DTJ52" s="710"/>
      <c r="DTK52" s="710"/>
      <c r="DTL52" s="710"/>
      <c r="DTM52" s="710"/>
      <c r="DTN52" s="710"/>
      <c r="DTO52" s="710"/>
      <c r="DTP52" s="710"/>
      <c r="DTQ52" s="710"/>
      <c r="DTR52" s="710"/>
      <c r="DTS52" s="710"/>
      <c r="DTT52" s="710"/>
      <c r="DTU52" s="710"/>
      <c r="DTV52" s="710"/>
      <c r="DTW52" s="710"/>
      <c r="DTX52" s="710"/>
      <c r="DTY52" s="710"/>
      <c r="DTZ52" s="710"/>
      <c r="DUA52" s="710"/>
      <c r="DUB52" s="710"/>
      <c r="DUC52" s="710"/>
      <c r="DUD52" s="710"/>
      <c r="DUE52" s="710"/>
      <c r="DUF52" s="710"/>
      <c r="DUG52" s="710"/>
      <c r="DUH52" s="710"/>
      <c r="DUI52" s="710"/>
      <c r="DUJ52" s="710"/>
      <c r="DUK52" s="710"/>
      <c r="DUL52" s="710"/>
      <c r="DUM52" s="710"/>
      <c r="DUN52" s="710"/>
      <c r="DUO52" s="710"/>
      <c r="DUP52" s="710"/>
      <c r="DUQ52" s="710"/>
      <c r="DUR52" s="710"/>
      <c r="DUS52" s="710"/>
      <c r="DUT52" s="710"/>
      <c r="DUU52" s="710"/>
      <c r="DUV52" s="710"/>
      <c r="DUW52" s="710"/>
      <c r="DUX52" s="710"/>
      <c r="DUY52" s="710"/>
      <c r="DUZ52" s="710"/>
      <c r="DVA52" s="710"/>
      <c r="DVB52" s="710"/>
      <c r="DVC52" s="710"/>
      <c r="DVD52" s="710"/>
      <c r="DVE52" s="710"/>
      <c r="DVF52" s="710"/>
      <c r="DVG52" s="710"/>
      <c r="DVH52" s="710"/>
      <c r="DVI52" s="710"/>
      <c r="DVJ52" s="710"/>
      <c r="DVK52" s="710"/>
      <c r="DVL52" s="710"/>
      <c r="DVM52" s="710"/>
      <c r="DVN52" s="710"/>
      <c r="DVO52" s="710"/>
      <c r="DVP52" s="710"/>
      <c r="DVQ52" s="710"/>
      <c r="DVR52" s="710"/>
      <c r="DVS52" s="710"/>
      <c r="DVT52" s="710"/>
      <c r="DVU52" s="710"/>
      <c r="DVV52" s="710"/>
      <c r="DVW52" s="710"/>
      <c r="DVX52" s="710"/>
      <c r="DVY52" s="710"/>
      <c r="DVZ52" s="710"/>
      <c r="DWA52" s="710"/>
      <c r="DWB52" s="710"/>
      <c r="DWC52" s="710"/>
      <c r="DWD52" s="710"/>
      <c r="DWE52" s="710"/>
      <c r="DWF52" s="710"/>
      <c r="DWG52" s="710"/>
      <c r="DWH52" s="710"/>
      <c r="DWI52" s="710"/>
      <c r="DWJ52" s="710"/>
      <c r="DWK52" s="710"/>
      <c r="DWL52" s="710"/>
      <c r="DWM52" s="710"/>
      <c r="DWN52" s="710"/>
      <c r="DWO52" s="710"/>
      <c r="DWP52" s="710"/>
      <c r="DWQ52" s="710"/>
      <c r="DWR52" s="710"/>
      <c r="DWS52" s="710"/>
      <c r="DWT52" s="710"/>
      <c r="DWU52" s="710"/>
      <c r="DWV52" s="710"/>
      <c r="DWW52" s="710"/>
      <c r="DWX52" s="710"/>
      <c r="DWY52" s="710"/>
      <c r="DWZ52" s="710"/>
      <c r="DXA52" s="710"/>
      <c r="DXB52" s="710"/>
      <c r="DXC52" s="710"/>
      <c r="DXD52" s="710"/>
      <c r="DXE52" s="710"/>
      <c r="DXF52" s="710"/>
      <c r="DXG52" s="710"/>
      <c r="DXH52" s="710"/>
      <c r="DXI52" s="710"/>
      <c r="DXJ52" s="710"/>
      <c r="DXK52" s="710"/>
      <c r="DXL52" s="710"/>
      <c r="DXM52" s="710"/>
      <c r="DXN52" s="710"/>
      <c r="DXO52" s="710"/>
      <c r="DXP52" s="710"/>
      <c r="DXQ52" s="710"/>
      <c r="DXR52" s="710"/>
      <c r="DXS52" s="710"/>
      <c r="DXT52" s="710"/>
      <c r="DXU52" s="710"/>
      <c r="DXV52" s="710"/>
      <c r="DXW52" s="710"/>
      <c r="DXX52" s="710"/>
      <c r="DXY52" s="710"/>
      <c r="DXZ52" s="710"/>
      <c r="DYA52" s="710"/>
      <c r="DYB52" s="710"/>
      <c r="DYC52" s="710"/>
      <c r="DYD52" s="710"/>
      <c r="DYE52" s="710"/>
      <c r="DYF52" s="710"/>
      <c r="DYG52" s="710"/>
      <c r="DYH52" s="710"/>
      <c r="DYI52" s="710"/>
      <c r="DYJ52" s="710"/>
      <c r="DYK52" s="710"/>
      <c r="DYL52" s="710"/>
      <c r="DYM52" s="710"/>
      <c r="DYN52" s="710"/>
      <c r="DYO52" s="710"/>
      <c r="DYP52" s="710"/>
      <c r="DYQ52" s="710"/>
      <c r="DYR52" s="710"/>
      <c r="DYS52" s="710"/>
      <c r="DYT52" s="710"/>
      <c r="DYU52" s="710"/>
      <c r="DYV52" s="710"/>
      <c r="DYW52" s="710"/>
      <c r="DYX52" s="710"/>
      <c r="DYY52" s="710"/>
      <c r="DYZ52" s="710"/>
      <c r="DZA52" s="710"/>
      <c r="DZB52" s="710"/>
      <c r="DZC52" s="710"/>
      <c r="DZD52" s="710"/>
      <c r="DZE52" s="710"/>
      <c r="DZF52" s="710"/>
      <c r="DZG52" s="710"/>
      <c r="DZH52" s="710"/>
      <c r="DZI52" s="710"/>
      <c r="DZJ52" s="710"/>
      <c r="DZK52" s="710"/>
      <c r="DZL52" s="710"/>
      <c r="DZM52" s="710"/>
      <c r="DZN52" s="710"/>
      <c r="DZO52" s="710"/>
      <c r="DZP52" s="710"/>
      <c r="DZQ52" s="710"/>
      <c r="DZR52" s="710"/>
      <c r="DZS52" s="710"/>
      <c r="DZT52" s="710"/>
      <c r="DZU52" s="710"/>
      <c r="DZV52" s="710"/>
      <c r="DZW52" s="710"/>
      <c r="DZX52" s="710"/>
      <c r="DZY52" s="710"/>
      <c r="DZZ52" s="710"/>
      <c r="EAA52" s="710"/>
      <c r="EAB52" s="710"/>
      <c r="EAC52" s="710"/>
      <c r="EAD52" s="710"/>
      <c r="EAE52" s="710"/>
      <c r="EAF52" s="710"/>
      <c r="EAG52" s="710"/>
      <c r="EAH52" s="710"/>
      <c r="EAI52" s="710"/>
      <c r="EAJ52" s="710"/>
      <c r="EAK52" s="710"/>
      <c r="EAL52" s="710"/>
      <c r="EAM52" s="710"/>
      <c r="EAN52" s="710"/>
      <c r="EAO52" s="710"/>
      <c r="EAP52" s="710"/>
      <c r="EAQ52" s="710"/>
      <c r="EAR52" s="710"/>
      <c r="EAS52" s="710"/>
      <c r="EAT52" s="710"/>
      <c r="EAU52" s="710"/>
      <c r="EAV52" s="710"/>
      <c r="EAW52" s="710"/>
      <c r="EAX52" s="710"/>
      <c r="EAY52" s="710"/>
      <c r="EAZ52" s="710"/>
      <c r="EBA52" s="710"/>
      <c r="EBB52" s="710"/>
      <c r="EBC52" s="710"/>
      <c r="EBD52" s="710"/>
      <c r="EBE52" s="710"/>
      <c r="EBF52" s="710"/>
      <c r="EBG52" s="710"/>
      <c r="EBH52" s="710"/>
      <c r="EBI52" s="710"/>
      <c r="EBJ52" s="710"/>
      <c r="EBK52" s="710"/>
      <c r="EBL52" s="710"/>
      <c r="EBM52" s="710"/>
      <c r="EBN52" s="710"/>
      <c r="EBO52" s="710"/>
      <c r="EBP52" s="710"/>
      <c r="EBQ52" s="710"/>
      <c r="EBR52" s="710"/>
      <c r="EBS52" s="710"/>
      <c r="EBT52" s="710"/>
      <c r="EBU52" s="710"/>
      <c r="EBV52" s="710"/>
      <c r="EBW52" s="710"/>
      <c r="EBX52" s="710"/>
      <c r="EBY52" s="710"/>
      <c r="EBZ52" s="710"/>
      <c r="ECA52" s="710"/>
      <c r="ECB52" s="710"/>
      <c r="ECC52" s="710"/>
      <c r="ECD52" s="710"/>
      <c r="ECE52" s="710"/>
      <c r="ECF52" s="710"/>
      <c r="ECG52" s="710"/>
      <c r="ECH52" s="710"/>
      <c r="ECI52" s="710"/>
      <c r="ECJ52" s="710"/>
      <c r="ECK52" s="710"/>
      <c r="ECL52" s="710"/>
      <c r="ECM52" s="710"/>
      <c r="ECN52" s="710"/>
      <c r="ECO52" s="710"/>
      <c r="ECP52" s="710"/>
      <c r="ECQ52" s="710"/>
      <c r="ECR52" s="710"/>
      <c r="ECS52" s="710"/>
      <c r="ECT52" s="710"/>
      <c r="ECU52" s="710"/>
      <c r="ECV52" s="710"/>
      <c r="ECW52" s="710"/>
      <c r="ECX52" s="710"/>
      <c r="ECY52" s="710"/>
      <c r="ECZ52" s="710"/>
      <c r="EDA52" s="710"/>
      <c r="EDB52" s="710"/>
      <c r="EDC52" s="710"/>
      <c r="EDD52" s="710"/>
      <c r="EDE52" s="710"/>
      <c r="EDF52" s="710"/>
      <c r="EDG52" s="710"/>
      <c r="EDH52" s="710"/>
      <c r="EDI52" s="710"/>
      <c r="EDJ52" s="710"/>
      <c r="EDK52" s="710"/>
      <c r="EDL52" s="710"/>
      <c r="EDM52" s="710"/>
      <c r="EDN52" s="710"/>
      <c r="EDO52" s="710"/>
      <c r="EDP52" s="710"/>
      <c r="EDQ52" s="710"/>
      <c r="EDR52" s="710"/>
      <c r="EDS52" s="710"/>
      <c r="EDT52" s="710"/>
      <c r="EDU52" s="710"/>
      <c r="EDV52" s="710"/>
      <c r="EDW52" s="710"/>
      <c r="EDX52" s="710"/>
      <c r="EDY52" s="710"/>
      <c r="EDZ52" s="710"/>
      <c r="EEA52" s="710"/>
      <c r="EEB52" s="710"/>
      <c r="EEC52" s="710"/>
      <c r="EED52" s="710"/>
      <c r="EEE52" s="710"/>
      <c r="EEF52" s="710"/>
      <c r="EEG52" s="710"/>
      <c r="EEH52" s="710"/>
      <c r="EEI52" s="710"/>
      <c r="EEJ52" s="710"/>
      <c r="EEK52" s="710"/>
      <c r="EEL52" s="710"/>
      <c r="EEM52" s="710"/>
      <c r="EEN52" s="710"/>
      <c r="EEO52" s="710"/>
      <c r="EEP52" s="710"/>
      <c r="EEQ52" s="710"/>
      <c r="EER52" s="710"/>
      <c r="EES52" s="710"/>
      <c r="EET52" s="710"/>
      <c r="EEU52" s="710"/>
      <c r="EEV52" s="710"/>
      <c r="EEW52" s="710"/>
      <c r="EEX52" s="710"/>
      <c r="EEY52" s="710"/>
      <c r="EEZ52" s="710"/>
      <c r="EFA52" s="710"/>
      <c r="EFB52" s="710"/>
      <c r="EFC52" s="710"/>
      <c r="EFD52" s="710"/>
      <c r="EFE52" s="710"/>
      <c r="EFF52" s="710"/>
      <c r="EFG52" s="710"/>
      <c r="EFH52" s="710"/>
      <c r="EFI52" s="710"/>
      <c r="EFJ52" s="710"/>
      <c r="EFK52" s="710"/>
      <c r="EFL52" s="710"/>
      <c r="EFM52" s="710"/>
      <c r="EFN52" s="710"/>
      <c r="EFO52" s="710"/>
      <c r="EFP52" s="710"/>
      <c r="EFQ52" s="710"/>
      <c r="EFR52" s="710"/>
      <c r="EFS52" s="710"/>
      <c r="EFT52" s="710"/>
      <c r="EFU52" s="710"/>
      <c r="EFV52" s="710"/>
      <c r="EFW52" s="710"/>
      <c r="EFX52" s="710"/>
      <c r="EFY52" s="710"/>
      <c r="EFZ52" s="710"/>
      <c r="EGA52" s="710"/>
      <c r="EGB52" s="710"/>
      <c r="EGC52" s="710"/>
      <c r="EGD52" s="710"/>
      <c r="EGE52" s="710"/>
      <c r="EGF52" s="710"/>
      <c r="EGG52" s="710"/>
      <c r="EGH52" s="710"/>
      <c r="EGI52" s="710"/>
      <c r="EGJ52" s="710"/>
      <c r="EGK52" s="710"/>
      <c r="EGL52" s="710"/>
      <c r="EGM52" s="710"/>
      <c r="EGN52" s="710"/>
      <c r="EGO52" s="710"/>
      <c r="EGP52" s="710"/>
      <c r="EGQ52" s="710"/>
      <c r="EGR52" s="710"/>
      <c r="EGS52" s="710"/>
      <c r="EGT52" s="710"/>
      <c r="EGU52" s="710"/>
      <c r="EGV52" s="710"/>
      <c r="EGW52" s="710"/>
      <c r="EGX52" s="710"/>
      <c r="EGY52" s="710"/>
      <c r="EGZ52" s="710"/>
      <c r="EHA52" s="710"/>
      <c r="EHB52" s="710"/>
      <c r="EHC52" s="710"/>
      <c r="EHD52" s="710"/>
      <c r="EHE52" s="710"/>
      <c r="EHF52" s="710"/>
      <c r="EHG52" s="710"/>
      <c r="EHH52" s="710"/>
      <c r="EHI52" s="710"/>
      <c r="EHJ52" s="710"/>
      <c r="EHK52" s="710"/>
      <c r="EHL52" s="710"/>
      <c r="EHM52" s="710"/>
      <c r="EHN52" s="710"/>
      <c r="EHO52" s="710"/>
      <c r="EHP52" s="710"/>
      <c r="EHQ52" s="710"/>
      <c r="EHR52" s="710"/>
      <c r="EHS52" s="710"/>
      <c r="EHT52" s="710"/>
      <c r="EHU52" s="710"/>
      <c r="EHV52" s="710"/>
      <c r="EHW52" s="710"/>
      <c r="EHX52" s="710"/>
      <c r="EHY52" s="710"/>
      <c r="EHZ52" s="710"/>
      <c r="EIA52" s="710"/>
      <c r="EIB52" s="710"/>
      <c r="EIC52" s="710"/>
      <c r="EID52" s="710"/>
      <c r="EIE52" s="710"/>
      <c r="EIF52" s="710"/>
      <c r="EIG52" s="710"/>
      <c r="EIH52" s="710"/>
      <c r="EII52" s="710"/>
      <c r="EIJ52" s="710"/>
      <c r="EIK52" s="710"/>
      <c r="EIL52" s="710"/>
      <c r="EIM52" s="710"/>
      <c r="EIN52" s="710"/>
      <c r="EIO52" s="710"/>
      <c r="EIP52" s="710"/>
      <c r="EIQ52" s="710"/>
      <c r="EIR52" s="710"/>
      <c r="EIS52" s="710"/>
      <c r="EIT52" s="710"/>
      <c r="EIU52" s="710"/>
      <c r="EIV52" s="710"/>
      <c r="EIW52" s="710"/>
      <c r="EIX52" s="710"/>
      <c r="EIY52" s="710"/>
      <c r="EIZ52" s="710"/>
      <c r="EJA52" s="710"/>
      <c r="EJB52" s="710"/>
      <c r="EJC52" s="710"/>
      <c r="EJD52" s="710"/>
      <c r="EJE52" s="710"/>
      <c r="EJF52" s="710"/>
      <c r="EJG52" s="710"/>
      <c r="EJH52" s="710"/>
      <c r="EJI52" s="710"/>
      <c r="EJJ52" s="710"/>
      <c r="EJK52" s="710"/>
      <c r="EJL52" s="710"/>
      <c r="EJM52" s="710"/>
      <c r="EJN52" s="710"/>
      <c r="EJO52" s="710"/>
      <c r="EJP52" s="710"/>
      <c r="EJQ52" s="710"/>
      <c r="EJR52" s="710"/>
      <c r="EJS52" s="710"/>
      <c r="EJT52" s="710"/>
      <c r="EJU52" s="710"/>
      <c r="EJV52" s="710"/>
      <c r="EJW52" s="710"/>
      <c r="EJX52" s="710"/>
      <c r="EJY52" s="710"/>
      <c r="EJZ52" s="710"/>
      <c r="EKA52" s="710"/>
      <c r="EKB52" s="710"/>
      <c r="EKC52" s="710"/>
      <c r="EKD52" s="710"/>
      <c r="EKE52" s="710"/>
      <c r="EKF52" s="710"/>
      <c r="EKG52" s="710"/>
      <c r="EKH52" s="710"/>
      <c r="EKI52" s="710"/>
      <c r="EKJ52" s="710"/>
      <c r="EKK52" s="710"/>
      <c r="EKL52" s="710"/>
      <c r="EKM52" s="710"/>
      <c r="EKN52" s="710"/>
      <c r="EKO52" s="710"/>
      <c r="EKP52" s="710"/>
      <c r="EKQ52" s="710"/>
      <c r="EKR52" s="710"/>
      <c r="EKS52" s="710"/>
      <c r="EKT52" s="710"/>
      <c r="EKU52" s="710"/>
      <c r="EKV52" s="710"/>
      <c r="EKW52" s="710"/>
      <c r="EKX52" s="710"/>
      <c r="EKY52" s="710"/>
      <c r="EKZ52" s="710"/>
      <c r="ELA52" s="710"/>
      <c r="ELB52" s="710"/>
      <c r="ELC52" s="710"/>
      <c r="ELD52" s="710"/>
      <c r="ELE52" s="710"/>
      <c r="ELF52" s="710"/>
      <c r="ELG52" s="710"/>
      <c r="ELH52" s="710"/>
      <c r="ELI52" s="710"/>
      <c r="ELJ52" s="710"/>
      <c r="ELK52" s="710"/>
      <c r="ELL52" s="710"/>
      <c r="ELM52" s="710"/>
      <c r="ELN52" s="710"/>
      <c r="ELO52" s="710"/>
      <c r="ELP52" s="710"/>
      <c r="ELQ52" s="710"/>
      <c r="ELR52" s="710"/>
      <c r="ELS52" s="710"/>
      <c r="ELT52" s="710"/>
      <c r="ELU52" s="710"/>
      <c r="ELV52" s="710"/>
      <c r="ELW52" s="710"/>
      <c r="ELX52" s="710"/>
      <c r="ELY52" s="710"/>
      <c r="ELZ52" s="710"/>
      <c r="EMA52" s="710"/>
      <c r="EMB52" s="710"/>
      <c r="EMC52" s="710"/>
      <c r="EMD52" s="710"/>
      <c r="EME52" s="710"/>
      <c r="EMF52" s="710"/>
      <c r="EMG52" s="710"/>
      <c r="EMH52" s="710"/>
      <c r="EMI52" s="710"/>
      <c r="EMJ52" s="710"/>
      <c r="EMK52" s="710"/>
      <c r="EML52" s="710"/>
      <c r="EMM52" s="710"/>
      <c r="EMN52" s="710"/>
      <c r="EMO52" s="710"/>
      <c r="EMP52" s="710"/>
      <c r="EMQ52" s="710"/>
      <c r="EMR52" s="710"/>
      <c r="EMS52" s="710"/>
      <c r="EMT52" s="710"/>
      <c r="EMU52" s="710"/>
      <c r="EMV52" s="710"/>
      <c r="EMW52" s="710"/>
      <c r="EMX52" s="710"/>
      <c r="EMY52" s="710"/>
      <c r="EMZ52" s="710"/>
      <c r="ENA52" s="710"/>
      <c r="ENB52" s="710"/>
      <c r="ENC52" s="710"/>
      <c r="END52" s="710"/>
      <c r="ENE52" s="710"/>
      <c r="ENF52" s="710"/>
      <c r="ENG52" s="710"/>
      <c r="ENH52" s="710"/>
      <c r="ENI52" s="710"/>
      <c r="ENJ52" s="710"/>
      <c r="ENK52" s="710"/>
      <c r="ENL52" s="710"/>
      <c r="ENM52" s="710"/>
      <c r="ENN52" s="710"/>
      <c r="ENO52" s="710"/>
      <c r="ENP52" s="710"/>
      <c r="ENQ52" s="710"/>
      <c r="ENR52" s="710"/>
      <c r="ENS52" s="710"/>
      <c r="ENT52" s="710"/>
      <c r="ENU52" s="710"/>
      <c r="ENV52" s="710"/>
      <c r="ENW52" s="710"/>
      <c r="ENX52" s="710"/>
      <c r="ENY52" s="710"/>
      <c r="ENZ52" s="710"/>
      <c r="EOA52" s="710"/>
      <c r="EOB52" s="710"/>
      <c r="EOC52" s="710"/>
      <c r="EOD52" s="710"/>
      <c r="EOE52" s="710"/>
      <c r="EOF52" s="710"/>
      <c r="EOG52" s="710"/>
      <c r="EOH52" s="710"/>
      <c r="EOI52" s="710"/>
      <c r="EOJ52" s="710"/>
      <c r="EOK52" s="710"/>
      <c r="EOL52" s="710"/>
      <c r="EOM52" s="710"/>
      <c r="EON52" s="710"/>
      <c r="EOO52" s="710"/>
      <c r="EOP52" s="710"/>
      <c r="EOQ52" s="710"/>
      <c r="EOR52" s="710"/>
      <c r="EOS52" s="710"/>
      <c r="EOT52" s="710"/>
      <c r="EOU52" s="710"/>
      <c r="EOV52" s="710"/>
      <c r="EOW52" s="710"/>
      <c r="EOX52" s="710"/>
      <c r="EOY52" s="710"/>
      <c r="EOZ52" s="710"/>
      <c r="EPA52" s="710"/>
      <c r="EPB52" s="710"/>
      <c r="EPC52" s="710"/>
      <c r="EPD52" s="710"/>
      <c r="EPE52" s="710"/>
      <c r="EPF52" s="710"/>
      <c r="EPG52" s="710"/>
      <c r="EPH52" s="710"/>
      <c r="EPI52" s="710"/>
      <c r="EPJ52" s="710"/>
      <c r="EPK52" s="710"/>
      <c r="EPL52" s="710"/>
      <c r="EPM52" s="710"/>
      <c r="EPN52" s="710"/>
      <c r="EPO52" s="710"/>
      <c r="EPP52" s="710"/>
      <c r="EPQ52" s="710"/>
      <c r="EPR52" s="710"/>
      <c r="EPS52" s="710"/>
      <c r="EPT52" s="710"/>
      <c r="EPU52" s="710"/>
      <c r="EPV52" s="710"/>
      <c r="EPW52" s="710"/>
      <c r="EPX52" s="710"/>
      <c r="EPY52" s="710"/>
      <c r="EPZ52" s="710"/>
      <c r="EQA52" s="710"/>
      <c r="EQB52" s="710"/>
      <c r="EQC52" s="710"/>
      <c r="EQD52" s="710"/>
      <c r="EQE52" s="710"/>
      <c r="EQF52" s="710"/>
      <c r="EQG52" s="710"/>
      <c r="EQH52" s="710"/>
      <c r="EQI52" s="710"/>
      <c r="EQJ52" s="710"/>
      <c r="EQK52" s="710"/>
      <c r="EQL52" s="710"/>
      <c r="EQM52" s="710"/>
      <c r="EQN52" s="710"/>
      <c r="EQO52" s="710"/>
      <c r="EQP52" s="710"/>
      <c r="EQQ52" s="710"/>
      <c r="EQR52" s="710"/>
      <c r="EQS52" s="710"/>
      <c r="EQT52" s="710"/>
      <c r="EQU52" s="710"/>
      <c r="EQV52" s="710"/>
      <c r="EQW52" s="710"/>
      <c r="EQX52" s="710"/>
      <c r="EQY52" s="710"/>
      <c r="EQZ52" s="710"/>
      <c r="ERA52" s="710"/>
      <c r="ERB52" s="710"/>
      <c r="ERC52" s="710"/>
      <c r="ERD52" s="710"/>
      <c r="ERE52" s="710"/>
      <c r="ERF52" s="710"/>
      <c r="ERG52" s="710"/>
      <c r="ERH52" s="710"/>
      <c r="ERI52" s="710"/>
      <c r="ERJ52" s="710"/>
      <c r="ERK52" s="710"/>
      <c r="ERL52" s="710"/>
      <c r="ERM52" s="710"/>
      <c r="ERN52" s="710"/>
      <c r="ERO52" s="710"/>
      <c r="ERP52" s="710"/>
      <c r="ERQ52" s="710"/>
      <c r="ERR52" s="710"/>
      <c r="ERS52" s="710"/>
      <c r="ERT52" s="710"/>
      <c r="ERU52" s="710"/>
      <c r="ERV52" s="710"/>
      <c r="ERW52" s="710"/>
      <c r="ERX52" s="710"/>
      <c r="ERY52" s="710"/>
      <c r="ERZ52" s="710"/>
      <c r="ESA52" s="710"/>
      <c r="ESB52" s="710"/>
      <c r="ESC52" s="710"/>
      <c r="ESD52" s="710"/>
      <c r="ESE52" s="710"/>
      <c r="ESF52" s="710"/>
      <c r="ESG52" s="710"/>
      <c r="ESH52" s="710"/>
      <c r="ESI52" s="710"/>
      <c r="ESJ52" s="710"/>
      <c r="ESK52" s="710"/>
      <c r="ESL52" s="710"/>
      <c r="ESM52" s="710"/>
      <c r="ESN52" s="710"/>
      <c r="ESO52" s="710"/>
      <c r="ESP52" s="710"/>
      <c r="ESQ52" s="710"/>
      <c r="ESR52" s="710"/>
      <c r="ESS52" s="710"/>
      <c r="EST52" s="710"/>
      <c r="ESU52" s="710"/>
      <c r="ESV52" s="710"/>
      <c r="ESW52" s="710"/>
      <c r="ESX52" s="710"/>
      <c r="ESY52" s="710"/>
      <c r="ESZ52" s="710"/>
      <c r="ETA52" s="710"/>
      <c r="ETB52" s="710"/>
      <c r="ETC52" s="710"/>
      <c r="ETD52" s="710"/>
      <c r="ETE52" s="710"/>
      <c r="ETF52" s="710"/>
      <c r="ETG52" s="710"/>
      <c r="ETH52" s="710"/>
      <c r="ETI52" s="710"/>
      <c r="ETJ52" s="710"/>
      <c r="ETK52" s="710"/>
      <c r="ETL52" s="710"/>
      <c r="ETM52" s="710"/>
      <c r="ETN52" s="710"/>
      <c r="ETO52" s="710"/>
      <c r="ETP52" s="710"/>
      <c r="ETQ52" s="710"/>
      <c r="ETR52" s="710"/>
      <c r="ETS52" s="710"/>
      <c r="ETT52" s="710"/>
      <c r="ETU52" s="710"/>
      <c r="ETV52" s="710"/>
      <c r="ETW52" s="710"/>
      <c r="ETX52" s="710"/>
      <c r="ETY52" s="710"/>
      <c r="ETZ52" s="710"/>
      <c r="EUA52" s="710"/>
      <c r="EUB52" s="710"/>
      <c r="EUC52" s="710"/>
      <c r="EUD52" s="710"/>
      <c r="EUE52" s="710"/>
      <c r="EUF52" s="710"/>
      <c r="EUG52" s="710"/>
      <c r="EUH52" s="710"/>
      <c r="EUI52" s="710"/>
      <c r="EUJ52" s="710"/>
      <c r="EUK52" s="710"/>
      <c r="EUL52" s="710"/>
      <c r="EUM52" s="710"/>
      <c r="EUN52" s="710"/>
      <c r="EUO52" s="710"/>
      <c r="EUP52" s="710"/>
      <c r="EUQ52" s="710"/>
      <c r="EUR52" s="710"/>
      <c r="EUS52" s="710"/>
      <c r="EUT52" s="710"/>
      <c r="EUU52" s="710"/>
      <c r="EUV52" s="710"/>
      <c r="EUW52" s="710"/>
      <c r="EUX52" s="710"/>
      <c r="EUY52" s="710"/>
      <c r="EUZ52" s="710"/>
      <c r="EVA52" s="710"/>
      <c r="EVB52" s="710"/>
      <c r="EVC52" s="710"/>
      <c r="EVD52" s="710"/>
      <c r="EVE52" s="710"/>
      <c r="EVF52" s="710"/>
      <c r="EVG52" s="710"/>
      <c r="EVH52" s="710"/>
      <c r="EVI52" s="710"/>
      <c r="EVJ52" s="710"/>
      <c r="EVK52" s="710"/>
      <c r="EVL52" s="710"/>
      <c r="EVM52" s="710"/>
      <c r="EVN52" s="710"/>
      <c r="EVO52" s="710"/>
      <c r="EVP52" s="710"/>
      <c r="EVQ52" s="710"/>
      <c r="EVR52" s="710"/>
      <c r="EVS52" s="710"/>
      <c r="EVT52" s="710"/>
      <c r="EVU52" s="710"/>
      <c r="EVV52" s="710"/>
      <c r="EVW52" s="710"/>
      <c r="EVX52" s="710"/>
      <c r="EVY52" s="710"/>
      <c r="EVZ52" s="710"/>
      <c r="EWA52" s="710"/>
      <c r="EWB52" s="710"/>
      <c r="EWC52" s="710"/>
      <c r="EWD52" s="710"/>
      <c r="EWE52" s="710"/>
      <c r="EWF52" s="710"/>
      <c r="EWG52" s="710"/>
      <c r="EWH52" s="710"/>
      <c r="EWI52" s="710"/>
      <c r="EWJ52" s="710"/>
      <c r="EWK52" s="710"/>
      <c r="EWL52" s="710"/>
      <c r="EWM52" s="710"/>
      <c r="EWN52" s="710"/>
      <c r="EWO52" s="710"/>
      <c r="EWP52" s="710"/>
      <c r="EWQ52" s="710"/>
      <c r="EWR52" s="710"/>
      <c r="EWS52" s="710"/>
      <c r="EWT52" s="710"/>
      <c r="EWU52" s="710"/>
      <c r="EWV52" s="710"/>
      <c r="EWW52" s="710"/>
      <c r="EWX52" s="710"/>
      <c r="EWY52" s="710"/>
      <c r="EWZ52" s="710"/>
      <c r="EXA52" s="710"/>
      <c r="EXB52" s="710"/>
      <c r="EXC52" s="710"/>
      <c r="EXD52" s="710"/>
      <c r="EXE52" s="710"/>
      <c r="EXF52" s="710"/>
      <c r="EXG52" s="710"/>
      <c r="EXH52" s="710"/>
      <c r="EXI52" s="710"/>
      <c r="EXJ52" s="710"/>
      <c r="EXK52" s="710"/>
      <c r="EXL52" s="710"/>
      <c r="EXM52" s="710"/>
      <c r="EXN52" s="710"/>
      <c r="EXO52" s="710"/>
      <c r="EXP52" s="710"/>
      <c r="EXQ52" s="710"/>
      <c r="EXR52" s="710"/>
      <c r="EXS52" s="710"/>
      <c r="EXT52" s="710"/>
      <c r="EXU52" s="710"/>
      <c r="EXV52" s="710"/>
      <c r="EXW52" s="710"/>
      <c r="EXX52" s="710"/>
      <c r="EXY52" s="710"/>
      <c r="EXZ52" s="710"/>
      <c r="EYA52" s="710"/>
      <c r="EYB52" s="710"/>
      <c r="EYC52" s="710"/>
      <c r="EYD52" s="710"/>
      <c r="EYE52" s="710"/>
      <c r="EYF52" s="710"/>
      <c r="EYG52" s="710"/>
      <c r="EYH52" s="710"/>
      <c r="EYI52" s="710"/>
      <c r="EYJ52" s="710"/>
      <c r="EYK52" s="710"/>
      <c r="EYL52" s="710"/>
      <c r="EYM52" s="710"/>
      <c r="EYN52" s="710"/>
      <c r="EYO52" s="710"/>
      <c r="EYP52" s="710"/>
      <c r="EYQ52" s="710"/>
      <c r="EYR52" s="710"/>
      <c r="EYS52" s="710"/>
      <c r="EYT52" s="710"/>
      <c r="EYU52" s="710"/>
      <c r="EYV52" s="710"/>
      <c r="EYW52" s="710"/>
      <c r="EYX52" s="710"/>
      <c r="EYY52" s="710"/>
      <c r="EYZ52" s="710"/>
      <c r="EZA52" s="710"/>
      <c r="EZB52" s="710"/>
      <c r="EZC52" s="710"/>
      <c r="EZD52" s="710"/>
      <c r="EZE52" s="710"/>
      <c r="EZF52" s="710"/>
      <c r="EZG52" s="710"/>
      <c r="EZH52" s="710"/>
      <c r="EZI52" s="710"/>
      <c r="EZJ52" s="710"/>
      <c r="EZK52" s="710"/>
      <c r="EZL52" s="710"/>
      <c r="EZM52" s="710"/>
      <c r="EZN52" s="710"/>
      <c r="EZO52" s="710"/>
      <c r="EZP52" s="710"/>
      <c r="EZQ52" s="710"/>
      <c r="EZR52" s="710"/>
      <c r="EZS52" s="710"/>
      <c r="EZT52" s="710"/>
      <c r="EZU52" s="710"/>
      <c r="EZV52" s="710"/>
      <c r="EZW52" s="710"/>
      <c r="EZX52" s="710"/>
      <c r="EZY52" s="710"/>
      <c r="EZZ52" s="710"/>
      <c r="FAA52" s="710"/>
      <c r="FAB52" s="710"/>
      <c r="FAC52" s="710"/>
      <c r="FAD52" s="710"/>
      <c r="FAE52" s="710"/>
      <c r="FAF52" s="710"/>
      <c r="FAG52" s="710"/>
      <c r="FAH52" s="710"/>
      <c r="FAI52" s="710"/>
      <c r="FAJ52" s="710"/>
      <c r="FAK52" s="710"/>
      <c r="FAL52" s="710"/>
      <c r="FAM52" s="710"/>
      <c r="FAN52" s="710"/>
      <c r="FAO52" s="710"/>
      <c r="FAP52" s="710"/>
      <c r="FAQ52" s="710"/>
      <c r="FAR52" s="710"/>
      <c r="FAS52" s="710"/>
      <c r="FAT52" s="710"/>
      <c r="FAU52" s="710"/>
      <c r="FAV52" s="710"/>
      <c r="FAW52" s="710"/>
      <c r="FAX52" s="710"/>
      <c r="FAY52" s="710"/>
      <c r="FAZ52" s="710"/>
      <c r="FBA52" s="710"/>
      <c r="FBB52" s="710"/>
      <c r="FBC52" s="710"/>
      <c r="FBD52" s="710"/>
      <c r="FBE52" s="710"/>
      <c r="FBF52" s="710"/>
      <c r="FBG52" s="710"/>
      <c r="FBH52" s="710"/>
      <c r="FBI52" s="710"/>
      <c r="FBJ52" s="710"/>
      <c r="FBK52" s="710"/>
      <c r="FBL52" s="710"/>
      <c r="FBM52" s="710"/>
      <c r="FBN52" s="710"/>
      <c r="FBO52" s="710"/>
      <c r="FBP52" s="710"/>
      <c r="FBQ52" s="710"/>
      <c r="FBR52" s="710"/>
      <c r="FBS52" s="710"/>
      <c r="FBT52" s="710"/>
      <c r="FBU52" s="710"/>
      <c r="FBV52" s="710"/>
      <c r="FBW52" s="710"/>
      <c r="FBX52" s="710"/>
      <c r="FBY52" s="710"/>
      <c r="FBZ52" s="710"/>
      <c r="FCA52" s="710"/>
      <c r="FCB52" s="710"/>
      <c r="FCC52" s="710"/>
      <c r="FCD52" s="710"/>
      <c r="FCE52" s="710"/>
      <c r="FCF52" s="710"/>
      <c r="FCG52" s="710"/>
      <c r="FCH52" s="710"/>
      <c r="FCI52" s="710"/>
      <c r="FCJ52" s="710"/>
      <c r="FCK52" s="710"/>
      <c r="FCL52" s="710"/>
      <c r="FCM52" s="710"/>
      <c r="FCN52" s="710"/>
      <c r="FCO52" s="710"/>
      <c r="FCP52" s="710"/>
      <c r="FCQ52" s="710"/>
      <c r="FCR52" s="710"/>
      <c r="FCS52" s="710"/>
      <c r="FCT52" s="710"/>
      <c r="FCU52" s="710"/>
      <c r="FCV52" s="710"/>
      <c r="FCW52" s="710"/>
      <c r="FCX52" s="710"/>
      <c r="FCY52" s="710"/>
      <c r="FCZ52" s="710"/>
      <c r="FDA52" s="710"/>
      <c r="FDB52" s="710"/>
      <c r="FDC52" s="710"/>
      <c r="FDD52" s="710"/>
      <c r="FDE52" s="710"/>
      <c r="FDF52" s="710"/>
      <c r="FDG52" s="710"/>
      <c r="FDH52" s="710"/>
      <c r="FDI52" s="710"/>
      <c r="FDJ52" s="710"/>
      <c r="FDK52" s="710"/>
      <c r="FDL52" s="710"/>
      <c r="FDM52" s="710"/>
      <c r="FDN52" s="710"/>
      <c r="FDO52" s="710"/>
      <c r="FDP52" s="710"/>
      <c r="FDQ52" s="710"/>
      <c r="FDR52" s="710"/>
      <c r="FDS52" s="710"/>
      <c r="FDT52" s="710"/>
      <c r="FDU52" s="710"/>
      <c r="FDV52" s="710"/>
      <c r="FDW52" s="710"/>
      <c r="FDX52" s="710"/>
      <c r="FDY52" s="710"/>
      <c r="FDZ52" s="710"/>
      <c r="FEA52" s="710"/>
      <c r="FEB52" s="710"/>
      <c r="FEC52" s="710"/>
      <c r="FED52" s="710"/>
      <c r="FEE52" s="710"/>
      <c r="FEF52" s="710"/>
      <c r="FEG52" s="710"/>
      <c r="FEH52" s="710"/>
      <c r="FEI52" s="710"/>
      <c r="FEJ52" s="710"/>
      <c r="FEK52" s="710"/>
      <c r="FEL52" s="710"/>
      <c r="FEM52" s="710"/>
      <c r="FEN52" s="710"/>
      <c r="FEO52" s="710"/>
      <c r="FEP52" s="710"/>
      <c r="FEQ52" s="710"/>
      <c r="FER52" s="710"/>
      <c r="FES52" s="710"/>
      <c r="FET52" s="710"/>
      <c r="FEU52" s="710"/>
      <c r="FEV52" s="710"/>
      <c r="FEW52" s="710"/>
      <c r="FEX52" s="710"/>
      <c r="FEY52" s="710"/>
      <c r="FEZ52" s="710"/>
      <c r="FFA52" s="710"/>
      <c r="FFB52" s="710"/>
      <c r="FFC52" s="710"/>
      <c r="FFD52" s="710"/>
      <c r="FFE52" s="710"/>
      <c r="FFF52" s="710"/>
      <c r="FFG52" s="710"/>
      <c r="FFH52" s="710"/>
      <c r="FFI52" s="710"/>
      <c r="FFJ52" s="710"/>
      <c r="FFK52" s="710"/>
      <c r="FFL52" s="710"/>
      <c r="FFM52" s="710"/>
      <c r="FFN52" s="710"/>
      <c r="FFO52" s="710"/>
      <c r="FFP52" s="710"/>
      <c r="FFQ52" s="710"/>
      <c r="FFR52" s="710"/>
      <c r="FFS52" s="710"/>
      <c r="FFT52" s="710"/>
      <c r="FFU52" s="710"/>
      <c r="FFV52" s="710"/>
      <c r="FFW52" s="710"/>
      <c r="FFX52" s="710"/>
      <c r="FFY52" s="710"/>
      <c r="FFZ52" s="710"/>
      <c r="FGA52" s="710"/>
      <c r="FGB52" s="710"/>
      <c r="FGC52" s="710"/>
      <c r="FGD52" s="710"/>
      <c r="FGE52" s="710"/>
      <c r="FGF52" s="710"/>
      <c r="FGG52" s="710"/>
      <c r="FGH52" s="710"/>
      <c r="FGI52" s="710"/>
      <c r="FGJ52" s="710"/>
      <c r="FGK52" s="710"/>
      <c r="FGL52" s="710"/>
      <c r="FGM52" s="710"/>
      <c r="FGN52" s="710"/>
      <c r="FGO52" s="710"/>
      <c r="FGP52" s="710"/>
      <c r="FGQ52" s="710"/>
      <c r="FGR52" s="710"/>
      <c r="FGS52" s="710"/>
      <c r="FGT52" s="710"/>
      <c r="FGU52" s="710"/>
      <c r="FGV52" s="710"/>
      <c r="FGW52" s="710"/>
      <c r="FGX52" s="710"/>
      <c r="FGY52" s="710"/>
      <c r="FGZ52" s="710"/>
      <c r="FHA52" s="710"/>
      <c r="FHB52" s="710"/>
      <c r="FHC52" s="710"/>
      <c r="FHD52" s="710"/>
      <c r="FHE52" s="710"/>
      <c r="FHF52" s="710"/>
      <c r="FHG52" s="710"/>
      <c r="FHH52" s="710"/>
      <c r="FHI52" s="710"/>
      <c r="FHJ52" s="710"/>
      <c r="FHK52" s="710"/>
      <c r="FHL52" s="710"/>
      <c r="FHM52" s="710"/>
      <c r="FHN52" s="710"/>
      <c r="FHO52" s="710"/>
      <c r="FHP52" s="710"/>
      <c r="FHQ52" s="710"/>
      <c r="FHR52" s="710"/>
      <c r="FHS52" s="710"/>
      <c r="FHT52" s="710"/>
      <c r="FHU52" s="710"/>
      <c r="FHV52" s="710"/>
      <c r="FHW52" s="710"/>
      <c r="FHX52" s="710"/>
      <c r="FHY52" s="710"/>
      <c r="FHZ52" s="710"/>
      <c r="FIA52" s="710"/>
      <c r="FIB52" s="710"/>
      <c r="FIC52" s="710"/>
      <c r="FID52" s="710"/>
      <c r="FIE52" s="710"/>
      <c r="FIF52" s="710"/>
      <c r="FIG52" s="710"/>
      <c r="FIH52" s="710"/>
      <c r="FII52" s="710"/>
      <c r="FIJ52" s="710"/>
      <c r="FIK52" s="710"/>
      <c r="FIL52" s="710"/>
      <c r="FIM52" s="710"/>
      <c r="FIN52" s="710"/>
      <c r="FIO52" s="710"/>
      <c r="FIP52" s="710"/>
      <c r="FIQ52" s="710"/>
      <c r="FIR52" s="710"/>
      <c r="FIS52" s="710"/>
      <c r="FIT52" s="710"/>
      <c r="FIU52" s="710"/>
      <c r="FIV52" s="710"/>
      <c r="FIW52" s="710"/>
      <c r="FIX52" s="710"/>
      <c r="FIY52" s="710"/>
      <c r="FIZ52" s="710"/>
      <c r="FJA52" s="710"/>
      <c r="FJB52" s="710"/>
      <c r="FJC52" s="710"/>
      <c r="FJD52" s="710"/>
      <c r="FJE52" s="710"/>
      <c r="FJF52" s="710"/>
      <c r="FJG52" s="710"/>
      <c r="FJH52" s="710"/>
      <c r="FJI52" s="710"/>
      <c r="FJJ52" s="710"/>
      <c r="FJK52" s="710"/>
      <c r="FJL52" s="710"/>
      <c r="FJM52" s="710"/>
      <c r="FJN52" s="710"/>
      <c r="FJO52" s="710"/>
      <c r="FJP52" s="710"/>
      <c r="FJQ52" s="710"/>
      <c r="FJR52" s="710"/>
      <c r="FJS52" s="710"/>
      <c r="FJT52" s="710"/>
      <c r="FJU52" s="710"/>
      <c r="FJV52" s="710"/>
      <c r="FJW52" s="710"/>
      <c r="FJX52" s="710"/>
      <c r="FJY52" s="710"/>
      <c r="FJZ52" s="710"/>
      <c r="FKA52" s="710"/>
      <c r="FKB52" s="710"/>
      <c r="FKC52" s="710"/>
      <c r="FKD52" s="710"/>
      <c r="FKE52" s="710"/>
      <c r="FKF52" s="710"/>
      <c r="FKG52" s="710"/>
      <c r="FKH52" s="710"/>
      <c r="FKI52" s="710"/>
      <c r="FKJ52" s="710"/>
      <c r="FKK52" s="710"/>
      <c r="FKL52" s="710"/>
      <c r="FKM52" s="710"/>
      <c r="FKN52" s="710"/>
      <c r="FKO52" s="710"/>
      <c r="FKP52" s="710"/>
      <c r="FKQ52" s="710"/>
      <c r="FKR52" s="710"/>
      <c r="FKS52" s="710"/>
      <c r="FKT52" s="710"/>
      <c r="FKU52" s="710"/>
      <c r="FKV52" s="710"/>
      <c r="FKW52" s="710"/>
      <c r="FKX52" s="710"/>
      <c r="FKY52" s="710"/>
      <c r="FKZ52" s="710"/>
      <c r="FLA52" s="710"/>
      <c r="FLB52" s="710"/>
      <c r="FLC52" s="710"/>
      <c r="FLD52" s="710"/>
      <c r="FLE52" s="710"/>
      <c r="FLF52" s="710"/>
      <c r="FLG52" s="710"/>
      <c r="FLH52" s="710"/>
      <c r="FLI52" s="710"/>
      <c r="FLJ52" s="710"/>
      <c r="FLK52" s="710"/>
      <c r="FLL52" s="710"/>
      <c r="FLM52" s="710"/>
      <c r="FLN52" s="710"/>
      <c r="FLO52" s="710"/>
      <c r="FLP52" s="710"/>
      <c r="FLQ52" s="710"/>
      <c r="FLR52" s="710"/>
      <c r="FLS52" s="710"/>
      <c r="FLT52" s="710"/>
      <c r="FLU52" s="710"/>
      <c r="FLV52" s="710"/>
      <c r="FLW52" s="710"/>
      <c r="FLX52" s="710"/>
      <c r="FLY52" s="710"/>
      <c r="FLZ52" s="710"/>
      <c r="FMA52" s="710"/>
      <c r="FMB52" s="710"/>
      <c r="FMC52" s="710"/>
      <c r="FMD52" s="710"/>
      <c r="FME52" s="710"/>
      <c r="FMF52" s="710"/>
      <c r="FMG52" s="710"/>
      <c r="FMH52" s="710"/>
      <c r="FMI52" s="710"/>
      <c r="FMJ52" s="710"/>
      <c r="FMK52" s="710"/>
      <c r="FML52" s="710"/>
      <c r="FMM52" s="710"/>
      <c r="FMN52" s="710"/>
      <c r="FMO52" s="710"/>
      <c r="FMP52" s="710"/>
      <c r="FMQ52" s="710"/>
      <c r="FMR52" s="710"/>
      <c r="FMS52" s="710"/>
      <c r="FMT52" s="710"/>
      <c r="FMU52" s="710"/>
      <c r="FMV52" s="710"/>
      <c r="FMW52" s="710"/>
      <c r="FMX52" s="710"/>
      <c r="FMY52" s="710"/>
      <c r="FMZ52" s="710"/>
      <c r="FNA52" s="710"/>
      <c r="FNB52" s="710"/>
      <c r="FNC52" s="710"/>
      <c r="FND52" s="710"/>
      <c r="FNE52" s="710"/>
      <c r="FNF52" s="710"/>
      <c r="FNG52" s="710"/>
      <c r="FNH52" s="710"/>
      <c r="FNI52" s="710"/>
      <c r="FNJ52" s="710"/>
      <c r="FNK52" s="710"/>
      <c r="FNL52" s="710"/>
      <c r="FNM52" s="710"/>
      <c r="FNN52" s="710"/>
      <c r="FNO52" s="710"/>
      <c r="FNP52" s="710"/>
      <c r="FNQ52" s="710"/>
      <c r="FNR52" s="710"/>
      <c r="FNS52" s="710"/>
      <c r="FNT52" s="710"/>
      <c r="FNU52" s="710"/>
      <c r="FNV52" s="710"/>
      <c r="FNW52" s="710"/>
      <c r="FNX52" s="710"/>
      <c r="FNY52" s="710"/>
      <c r="FNZ52" s="710"/>
      <c r="FOA52" s="710"/>
      <c r="FOB52" s="710"/>
      <c r="FOC52" s="710"/>
      <c r="FOD52" s="710"/>
      <c r="FOE52" s="710"/>
      <c r="FOF52" s="710"/>
      <c r="FOG52" s="710"/>
      <c r="FOH52" s="710"/>
      <c r="FOI52" s="710"/>
      <c r="FOJ52" s="710"/>
      <c r="FOK52" s="710"/>
      <c r="FOL52" s="710"/>
      <c r="FOM52" s="710"/>
      <c r="FON52" s="710"/>
      <c r="FOO52" s="710"/>
      <c r="FOP52" s="710"/>
      <c r="FOQ52" s="710"/>
      <c r="FOR52" s="710"/>
      <c r="FOS52" s="710"/>
      <c r="FOT52" s="710"/>
      <c r="FOU52" s="710"/>
      <c r="FOV52" s="710"/>
      <c r="FOW52" s="710"/>
      <c r="FOX52" s="710"/>
      <c r="FOY52" s="710"/>
      <c r="FOZ52" s="710"/>
      <c r="FPA52" s="710"/>
      <c r="FPB52" s="710"/>
      <c r="FPC52" s="710"/>
      <c r="FPD52" s="710"/>
      <c r="FPE52" s="710"/>
      <c r="FPF52" s="710"/>
      <c r="FPG52" s="710"/>
      <c r="FPH52" s="710"/>
      <c r="FPI52" s="710"/>
      <c r="FPJ52" s="710"/>
      <c r="FPK52" s="710"/>
      <c r="FPL52" s="710"/>
      <c r="FPM52" s="710"/>
      <c r="FPN52" s="710"/>
      <c r="FPO52" s="710"/>
      <c r="FPP52" s="710"/>
      <c r="FPQ52" s="710"/>
      <c r="FPR52" s="710"/>
      <c r="FPS52" s="710"/>
      <c r="FPT52" s="710"/>
      <c r="FPU52" s="710"/>
      <c r="FPV52" s="710"/>
      <c r="FPW52" s="710"/>
      <c r="FPX52" s="710"/>
      <c r="FPY52" s="710"/>
      <c r="FPZ52" s="710"/>
      <c r="FQA52" s="710"/>
      <c r="FQB52" s="710"/>
      <c r="FQC52" s="710"/>
      <c r="FQD52" s="710"/>
      <c r="FQE52" s="710"/>
      <c r="FQF52" s="710"/>
      <c r="FQG52" s="710"/>
      <c r="FQH52" s="710"/>
      <c r="FQI52" s="710"/>
      <c r="FQJ52" s="710"/>
      <c r="FQK52" s="710"/>
      <c r="FQL52" s="710"/>
      <c r="FQM52" s="710"/>
      <c r="FQN52" s="710"/>
      <c r="FQO52" s="710"/>
      <c r="FQP52" s="710"/>
      <c r="FQQ52" s="710"/>
      <c r="FQR52" s="710"/>
      <c r="FQS52" s="710"/>
      <c r="FQT52" s="710"/>
      <c r="FQU52" s="710"/>
      <c r="FQV52" s="710"/>
      <c r="FQW52" s="710"/>
      <c r="FQX52" s="710"/>
      <c r="FQY52" s="710"/>
      <c r="FQZ52" s="710"/>
      <c r="FRA52" s="710"/>
      <c r="FRB52" s="710"/>
      <c r="FRC52" s="710"/>
      <c r="FRD52" s="710"/>
      <c r="FRE52" s="710"/>
      <c r="FRF52" s="710"/>
      <c r="FRG52" s="710"/>
      <c r="FRH52" s="710"/>
      <c r="FRI52" s="710"/>
      <c r="FRJ52" s="710"/>
      <c r="FRK52" s="710"/>
      <c r="FRL52" s="710"/>
      <c r="FRM52" s="710"/>
      <c r="FRN52" s="710"/>
      <c r="FRO52" s="710"/>
      <c r="FRP52" s="710"/>
      <c r="FRQ52" s="710"/>
      <c r="FRR52" s="710"/>
      <c r="FRS52" s="710"/>
      <c r="FRT52" s="710"/>
      <c r="FRU52" s="710"/>
      <c r="FRV52" s="710"/>
      <c r="FRW52" s="710"/>
      <c r="FRX52" s="710"/>
      <c r="FRY52" s="710"/>
      <c r="FRZ52" s="710"/>
      <c r="FSA52" s="710"/>
      <c r="FSB52" s="710"/>
      <c r="FSC52" s="710"/>
      <c r="FSD52" s="710"/>
      <c r="FSE52" s="710"/>
      <c r="FSF52" s="710"/>
      <c r="FSG52" s="710"/>
      <c r="FSH52" s="710"/>
      <c r="FSI52" s="710"/>
      <c r="FSJ52" s="710"/>
      <c r="FSK52" s="710"/>
      <c r="FSL52" s="710"/>
      <c r="FSM52" s="710"/>
      <c r="FSN52" s="710"/>
      <c r="FSO52" s="710"/>
      <c r="FSP52" s="710"/>
      <c r="FSQ52" s="710"/>
      <c r="FSR52" s="710"/>
      <c r="FSS52" s="710"/>
      <c r="FST52" s="710"/>
      <c r="FSU52" s="710"/>
      <c r="FSV52" s="710"/>
      <c r="FSW52" s="710"/>
      <c r="FSX52" s="710"/>
      <c r="FSY52" s="710"/>
      <c r="FSZ52" s="710"/>
      <c r="FTA52" s="710"/>
      <c r="FTB52" s="710"/>
      <c r="FTC52" s="710"/>
      <c r="FTD52" s="710"/>
      <c r="FTE52" s="710"/>
      <c r="FTF52" s="710"/>
      <c r="FTG52" s="710"/>
      <c r="FTH52" s="710"/>
      <c r="FTI52" s="710"/>
      <c r="FTJ52" s="710"/>
      <c r="FTK52" s="710"/>
      <c r="FTL52" s="710"/>
      <c r="FTM52" s="710"/>
      <c r="FTN52" s="710"/>
      <c r="FTO52" s="710"/>
      <c r="FTP52" s="710"/>
      <c r="FTQ52" s="710"/>
      <c r="FTR52" s="710"/>
      <c r="FTS52" s="710"/>
      <c r="FTT52" s="710"/>
      <c r="FTU52" s="710"/>
      <c r="FTV52" s="710"/>
      <c r="FTW52" s="710"/>
      <c r="FTX52" s="710"/>
      <c r="FTY52" s="710"/>
      <c r="FTZ52" s="710"/>
      <c r="FUA52" s="710"/>
      <c r="FUB52" s="710"/>
      <c r="FUC52" s="710"/>
      <c r="FUD52" s="710"/>
      <c r="FUE52" s="710"/>
      <c r="FUF52" s="710"/>
      <c r="FUG52" s="710"/>
      <c r="FUH52" s="710"/>
      <c r="FUI52" s="710"/>
      <c r="FUJ52" s="710"/>
      <c r="FUK52" s="710"/>
      <c r="FUL52" s="710"/>
      <c r="FUM52" s="710"/>
      <c r="FUN52" s="710"/>
      <c r="FUO52" s="710"/>
      <c r="FUP52" s="710"/>
      <c r="FUQ52" s="710"/>
      <c r="FUR52" s="710"/>
      <c r="FUS52" s="710"/>
      <c r="FUT52" s="710"/>
      <c r="FUU52" s="710"/>
      <c r="FUV52" s="710"/>
      <c r="FUW52" s="710"/>
      <c r="FUX52" s="710"/>
      <c r="FUY52" s="710"/>
      <c r="FUZ52" s="710"/>
      <c r="FVA52" s="710"/>
      <c r="FVB52" s="710"/>
      <c r="FVC52" s="710"/>
      <c r="FVD52" s="710"/>
      <c r="FVE52" s="710"/>
      <c r="FVF52" s="710"/>
      <c r="FVG52" s="710"/>
      <c r="FVH52" s="710"/>
      <c r="FVI52" s="710"/>
      <c r="FVJ52" s="710"/>
      <c r="FVK52" s="710"/>
      <c r="FVL52" s="710"/>
      <c r="FVM52" s="710"/>
      <c r="FVN52" s="710"/>
      <c r="FVO52" s="710"/>
      <c r="FVP52" s="710"/>
      <c r="FVQ52" s="710"/>
      <c r="FVR52" s="710"/>
      <c r="FVS52" s="710"/>
      <c r="FVT52" s="710"/>
      <c r="FVU52" s="710"/>
      <c r="FVV52" s="710"/>
      <c r="FVW52" s="710"/>
      <c r="FVX52" s="710"/>
      <c r="FVY52" s="710"/>
      <c r="FVZ52" s="710"/>
      <c r="FWA52" s="710"/>
      <c r="FWB52" s="710"/>
      <c r="FWC52" s="710"/>
      <c r="FWD52" s="710"/>
      <c r="FWE52" s="710"/>
      <c r="FWF52" s="710"/>
      <c r="FWG52" s="710"/>
      <c r="FWH52" s="710"/>
      <c r="FWI52" s="710"/>
      <c r="FWJ52" s="710"/>
      <c r="FWK52" s="710"/>
      <c r="FWL52" s="710"/>
      <c r="FWM52" s="710"/>
      <c r="FWN52" s="710"/>
      <c r="FWO52" s="710"/>
      <c r="FWP52" s="710"/>
      <c r="FWQ52" s="710"/>
      <c r="FWR52" s="710"/>
      <c r="FWS52" s="710"/>
      <c r="FWT52" s="710"/>
      <c r="FWU52" s="710"/>
      <c r="FWV52" s="710"/>
      <c r="FWW52" s="710"/>
      <c r="FWX52" s="710"/>
      <c r="FWY52" s="710"/>
      <c r="FWZ52" s="710"/>
      <c r="FXA52" s="710"/>
      <c r="FXB52" s="710"/>
      <c r="FXC52" s="710"/>
      <c r="FXD52" s="710"/>
      <c r="FXE52" s="710"/>
      <c r="FXF52" s="710"/>
      <c r="FXG52" s="710"/>
      <c r="FXH52" s="710"/>
      <c r="FXI52" s="710"/>
      <c r="FXJ52" s="710"/>
      <c r="FXK52" s="710"/>
      <c r="FXL52" s="710"/>
      <c r="FXM52" s="710"/>
      <c r="FXN52" s="710"/>
      <c r="FXO52" s="710"/>
      <c r="FXP52" s="710"/>
      <c r="FXQ52" s="710"/>
      <c r="FXR52" s="710"/>
      <c r="FXS52" s="710"/>
      <c r="FXT52" s="710"/>
      <c r="FXU52" s="710"/>
      <c r="FXV52" s="710"/>
      <c r="FXW52" s="710"/>
      <c r="FXX52" s="710"/>
      <c r="FXY52" s="710"/>
      <c r="FXZ52" s="710"/>
      <c r="FYA52" s="710"/>
      <c r="FYB52" s="710"/>
      <c r="FYC52" s="710"/>
      <c r="FYD52" s="710"/>
      <c r="FYE52" s="710"/>
      <c r="FYF52" s="710"/>
      <c r="FYG52" s="710"/>
      <c r="FYH52" s="710"/>
      <c r="FYI52" s="710"/>
      <c r="FYJ52" s="710"/>
      <c r="FYK52" s="710"/>
      <c r="FYL52" s="710"/>
      <c r="FYM52" s="710"/>
      <c r="FYN52" s="710"/>
      <c r="FYO52" s="710"/>
      <c r="FYP52" s="710"/>
      <c r="FYQ52" s="710"/>
      <c r="FYR52" s="710"/>
      <c r="FYS52" s="710"/>
      <c r="FYT52" s="710"/>
      <c r="FYU52" s="710"/>
      <c r="FYV52" s="710"/>
      <c r="FYW52" s="710"/>
      <c r="FYX52" s="710"/>
      <c r="FYY52" s="710"/>
      <c r="FYZ52" s="710"/>
      <c r="FZA52" s="710"/>
      <c r="FZB52" s="710"/>
      <c r="FZC52" s="710"/>
      <c r="FZD52" s="710"/>
      <c r="FZE52" s="710"/>
      <c r="FZF52" s="710"/>
      <c r="FZG52" s="710"/>
      <c r="FZH52" s="710"/>
      <c r="FZI52" s="710"/>
      <c r="FZJ52" s="710"/>
      <c r="FZK52" s="710"/>
      <c r="FZL52" s="710"/>
      <c r="FZM52" s="710"/>
      <c r="FZN52" s="710"/>
      <c r="FZO52" s="710"/>
      <c r="FZP52" s="710"/>
      <c r="FZQ52" s="710"/>
      <c r="FZR52" s="710"/>
      <c r="FZS52" s="710"/>
      <c r="FZT52" s="710"/>
      <c r="FZU52" s="710"/>
      <c r="FZV52" s="710"/>
      <c r="FZW52" s="710"/>
      <c r="FZX52" s="710"/>
      <c r="FZY52" s="710"/>
      <c r="FZZ52" s="710"/>
      <c r="GAA52" s="710"/>
      <c r="GAB52" s="710"/>
      <c r="GAC52" s="710"/>
      <c r="GAD52" s="710"/>
      <c r="GAE52" s="710"/>
      <c r="GAF52" s="710"/>
      <c r="GAG52" s="710"/>
      <c r="GAH52" s="710"/>
      <c r="GAI52" s="710"/>
      <c r="GAJ52" s="710"/>
      <c r="GAK52" s="710"/>
      <c r="GAL52" s="710"/>
      <c r="GAM52" s="710"/>
      <c r="GAN52" s="710"/>
      <c r="GAO52" s="710"/>
      <c r="GAP52" s="710"/>
      <c r="GAQ52" s="710"/>
      <c r="GAR52" s="710"/>
      <c r="GAS52" s="710"/>
      <c r="GAT52" s="710"/>
      <c r="GAU52" s="710"/>
      <c r="GAV52" s="710"/>
      <c r="GAW52" s="710"/>
      <c r="GAX52" s="710"/>
      <c r="GAY52" s="710"/>
      <c r="GAZ52" s="710"/>
      <c r="GBA52" s="710"/>
      <c r="GBB52" s="710"/>
      <c r="GBC52" s="710"/>
      <c r="GBD52" s="710"/>
      <c r="GBE52" s="710"/>
      <c r="GBF52" s="710"/>
      <c r="GBG52" s="710"/>
      <c r="GBH52" s="710"/>
      <c r="GBI52" s="710"/>
      <c r="GBJ52" s="710"/>
      <c r="GBK52" s="710"/>
      <c r="GBL52" s="710"/>
      <c r="GBM52" s="710"/>
      <c r="GBN52" s="710"/>
      <c r="GBO52" s="710"/>
      <c r="GBP52" s="710"/>
      <c r="GBQ52" s="710"/>
      <c r="GBR52" s="710"/>
      <c r="GBS52" s="710"/>
      <c r="GBT52" s="710"/>
      <c r="GBU52" s="710"/>
      <c r="GBV52" s="710"/>
      <c r="GBW52" s="710"/>
      <c r="GBX52" s="710"/>
      <c r="GBY52" s="710"/>
      <c r="GBZ52" s="710"/>
      <c r="GCA52" s="710"/>
      <c r="GCB52" s="710"/>
      <c r="GCC52" s="710"/>
      <c r="GCD52" s="710"/>
      <c r="GCE52" s="710"/>
      <c r="GCF52" s="710"/>
      <c r="GCG52" s="710"/>
      <c r="GCH52" s="710"/>
      <c r="GCI52" s="710"/>
      <c r="GCJ52" s="710"/>
      <c r="GCK52" s="710"/>
      <c r="GCL52" s="710"/>
      <c r="GCM52" s="710"/>
      <c r="GCN52" s="710"/>
      <c r="GCO52" s="710"/>
      <c r="GCP52" s="710"/>
      <c r="GCQ52" s="710"/>
      <c r="GCR52" s="710"/>
      <c r="GCS52" s="710"/>
      <c r="GCT52" s="710"/>
      <c r="GCU52" s="710"/>
      <c r="GCV52" s="710"/>
      <c r="GCW52" s="710"/>
      <c r="GCX52" s="710"/>
      <c r="GCY52" s="710"/>
      <c r="GCZ52" s="710"/>
      <c r="GDA52" s="710"/>
      <c r="GDB52" s="710"/>
      <c r="GDC52" s="710"/>
      <c r="GDD52" s="710"/>
      <c r="GDE52" s="710"/>
      <c r="GDF52" s="710"/>
      <c r="GDG52" s="710"/>
      <c r="GDH52" s="710"/>
      <c r="GDI52" s="710"/>
      <c r="GDJ52" s="710"/>
      <c r="GDK52" s="710"/>
      <c r="GDL52" s="710"/>
      <c r="GDM52" s="710"/>
      <c r="GDN52" s="710"/>
      <c r="GDO52" s="710"/>
      <c r="GDP52" s="710"/>
      <c r="GDQ52" s="710"/>
      <c r="GDR52" s="710"/>
      <c r="GDS52" s="710"/>
      <c r="GDT52" s="710"/>
      <c r="GDU52" s="710"/>
      <c r="GDV52" s="710"/>
      <c r="GDW52" s="710"/>
      <c r="GDX52" s="710"/>
      <c r="GDY52" s="710"/>
      <c r="GDZ52" s="710"/>
      <c r="GEA52" s="710"/>
      <c r="GEB52" s="710"/>
      <c r="GEC52" s="710"/>
      <c r="GED52" s="710"/>
      <c r="GEE52" s="710"/>
      <c r="GEF52" s="710"/>
      <c r="GEG52" s="710"/>
      <c r="GEH52" s="710"/>
      <c r="GEI52" s="710"/>
      <c r="GEJ52" s="710"/>
      <c r="GEK52" s="710"/>
      <c r="GEL52" s="710"/>
      <c r="GEM52" s="710"/>
      <c r="GEN52" s="710"/>
      <c r="GEO52" s="710"/>
      <c r="GEP52" s="710"/>
      <c r="GEQ52" s="710"/>
      <c r="GER52" s="710"/>
      <c r="GES52" s="710"/>
      <c r="GET52" s="710"/>
      <c r="GEU52" s="710"/>
      <c r="GEV52" s="710"/>
      <c r="GEW52" s="710"/>
      <c r="GEX52" s="710"/>
      <c r="GEY52" s="710"/>
      <c r="GEZ52" s="710"/>
      <c r="GFA52" s="710"/>
      <c r="GFB52" s="710"/>
      <c r="GFC52" s="710"/>
      <c r="GFD52" s="710"/>
      <c r="GFE52" s="710"/>
      <c r="GFF52" s="710"/>
      <c r="GFG52" s="710"/>
      <c r="GFH52" s="710"/>
      <c r="GFI52" s="710"/>
      <c r="GFJ52" s="710"/>
      <c r="GFK52" s="710"/>
      <c r="GFL52" s="710"/>
      <c r="GFM52" s="710"/>
      <c r="GFN52" s="710"/>
      <c r="GFO52" s="710"/>
      <c r="GFP52" s="710"/>
      <c r="GFQ52" s="710"/>
      <c r="GFR52" s="710"/>
      <c r="GFS52" s="710"/>
      <c r="GFT52" s="710"/>
      <c r="GFU52" s="710"/>
      <c r="GFV52" s="710"/>
      <c r="GFW52" s="710"/>
      <c r="GFX52" s="710"/>
      <c r="GFY52" s="710"/>
      <c r="GFZ52" s="710"/>
      <c r="GGA52" s="710"/>
      <c r="GGB52" s="710"/>
      <c r="GGC52" s="710"/>
      <c r="GGD52" s="710"/>
      <c r="GGE52" s="710"/>
      <c r="GGF52" s="710"/>
      <c r="GGG52" s="710"/>
      <c r="GGH52" s="710"/>
      <c r="GGI52" s="710"/>
      <c r="GGJ52" s="710"/>
      <c r="GGK52" s="710"/>
      <c r="GGL52" s="710"/>
      <c r="GGM52" s="710"/>
      <c r="GGN52" s="710"/>
      <c r="GGO52" s="710"/>
      <c r="GGP52" s="710"/>
      <c r="GGQ52" s="710"/>
      <c r="GGR52" s="710"/>
      <c r="GGS52" s="710"/>
      <c r="GGT52" s="710"/>
      <c r="GGU52" s="710"/>
      <c r="GGV52" s="710"/>
      <c r="GGW52" s="710"/>
      <c r="GGX52" s="710"/>
      <c r="GGY52" s="710"/>
      <c r="GGZ52" s="710"/>
      <c r="GHA52" s="710"/>
      <c r="GHB52" s="710"/>
      <c r="GHC52" s="710"/>
      <c r="GHD52" s="710"/>
      <c r="GHE52" s="710"/>
      <c r="GHF52" s="710"/>
      <c r="GHG52" s="710"/>
      <c r="GHH52" s="710"/>
      <c r="GHI52" s="710"/>
      <c r="GHJ52" s="710"/>
      <c r="GHK52" s="710"/>
      <c r="GHL52" s="710"/>
      <c r="GHM52" s="710"/>
      <c r="GHN52" s="710"/>
      <c r="GHO52" s="710"/>
      <c r="GHP52" s="710"/>
      <c r="GHQ52" s="710"/>
      <c r="GHR52" s="710"/>
      <c r="GHS52" s="710"/>
      <c r="GHT52" s="710"/>
      <c r="GHU52" s="710"/>
      <c r="GHV52" s="710"/>
      <c r="GHW52" s="710"/>
      <c r="GHX52" s="710"/>
      <c r="GHY52" s="710"/>
      <c r="GHZ52" s="710"/>
      <c r="GIA52" s="710"/>
      <c r="GIB52" s="710"/>
      <c r="GIC52" s="710"/>
      <c r="GID52" s="710"/>
      <c r="GIE52" s="710"/>
      <c r="GIF52" s="710"/>
      <c r="GIG52" s="710"/>
      <c r="GIH52" s="710"/>
      <c r="GII52" s="710"/>
      <c r="GIJ52" s="710"/>
      <c r="GIK52" s="710"/>
      <c r="GIL52" s="710"/>
      <c r="GIM52" s="710"/>
      <c r="GIN52" s="710"/>
      <c r="GIO52" s="710"/>
      <c r="GIP52" s="710"/>
      <c r="GIQ52" s="710"/>
      <c r="GIR52" s="710"/>
      <c r="GIS52" s="710"/>
      <c r="GIT52" s="710"/>
      <c r="GIU52" s="710"/>
      <c r="GIV52" s="710"/>
      <c r="GIW52" s="710"/>
      <c r="GIX52" s="710"/>
      <c r="GIY52" s="710"/>
      <c r="GIZ52" s="710"/>
      <c r="GJA52" s="710"/>
      <c r="GJB52" s="710"/>
      <c r="GJC52" s="710"/>
      <c r="GJD52" s="710"/>
      <c r="GJE52" s="710"/>
      <c r="GJF52" s="710"/>
      <c r="GJG52" s="710"/>
      <c r="GJH52" s="710"/>
      <c r="GJI52" s="710"/>
      <c r="GJJ52" s="710"/>
      <c r="GJK52" s="710"/>
      <c r="GJL52" s="710"/>
      <c r="GJM52" s="710"/>
      <c r="GJN52" s="710"/>
      <c r="GJO52" s="710"/>
      <c r="GJP52" s="710"/>
      <c r="GJQ52" s="710"/>
      <c r="GJR52" s="710"/>
      <c r="GJS52" s="710"/>
      <c r="GJT52" s="710"/>
      <c r="GJU52" s="710"/>
      <c r="GJV52" s="710"/>
      <c r="GJW52" s="710"/>
      <c r="GJX52" s="710"/>
      <c r="GJY52" s="710"/>
      <c r="GJZ52" s="710"/>
      <c r="GKA52" s="710"/>
      <c r="GKB52" s="710"/>
      <c r="GKC52" s="710"/>
      <c r="GKD52" s="710"/>
      <c r="GKE52" s="710"/>
      <c r="GKF52" s="710"/>
      <c r="GKG52" s="710"/>
      <c r="GKH52" s="710"/>
      <c r="GKI52" s="710"/>
      <c r="GKJ52" s="710"/>
      <c r="GKK52" s="710"/>
      <c r="GKL52" s="710"/>
      <c r="GKM52" s="710"/>
      <c r="GKN52" s="710"/>
      <c r="GKO52" s="710"/>
      <c r="GKP52" s="710"/>
      <c r="GKQ52" s="710"/>
      <c r="GKR52" s="710"/>
      <c r="GKS52" s="710"/>
      <c r="GKT52" s="710"/>
      <c r="GKU52" s="710"/>
      <c r="GKV52" s="710"/>
      <c r="GKW52" s="710"/>
      <c r="GKX52" s="710"/>
      <c r="GKY52" s="710"/>
      <c r="GKZ52" s="710"/>
      <c r="GLA52" s="710"/>
      <c r="GLB52" s="710"/>
      <c r="GLC52" s="710"/>
      <c r="GLD52" s="710"/>
      <c r="GLE52" s="710"/>
      <c r="GLF52" s="710"/>
      <c r="GLG52" s="710"/>
      <c r="GLH52" s="710"/>
      <c r="GLI52" s="710"/>
      <c r="GLJ52" s="710"/>
      <c r="GLK52" s="710"/>
      <c r="GLL52" s="710"/>
      <c r="GLM52" s="710"/>
      <c r="GLN52" s="710"/>
      <c r="GLO52" s="710"/>
      <c r="GLP52" s="710"/>
      <c r="GLQ52" s="710"/>
      <c r="GLR52" s="710"/>
      <c r="GLS52" s="710"/>
      <c r="GLT52" s="710"/>
      <c r="GLU52" s="710"/>
      <c r="GLV52" s="710"/>
      <c r="GLW52" s="710"/>
      <c r="GLX52" s="710"/>
      <c r="GLY52" s="710"/>
      <c r="GLZ52" s="710"/>
      <c r="GMA52" s="710"/>
      <c r="GMB52" s="710"/>
      <c r="GMC52" s="710"/>
      <c r="GMD52" s="710"/>
      <c r="GME52" s="710"/>
      <c r="GMF52" s="710"/>
      <c r="GMG52" s="710"/>
      <c r="GMH52" s="710"/>
      <c r="GMI52" s="710"/>
      <c r="GMJ52" s="710"/>
      <c r="GMK52" s="710"/>
      <c r="GML52" s="710"/>
      <c r="GMM52" s="710"/>
      <c r="GMN52" s="710"/>
      <c r="GMO52" s="710"/>
      <c r="GMP52" s="710"/>
      <c r="GMQ52" s="710"/>
      <c r="GMR52" s="710"/>
      <c r="GMS52" s="710"/>
      <c r="GMT52" s="710"/>
      <c r="GMU52" s="710"/>
      <c r="GMV52" s="710"/>
      <c r="GMW52" s="710"/>
      <c r="GMX52" s="710"/>
      <c r="GMY52" s="710"/>
      <c r="GMZ52" s="710"/>
      <c r="GNA52" s="710"/>
      <c r="GNB52" s="710"/>
      <c r="GNC52" s="710"/>
      <c r="GND52" s="710"/>
      <c r="GNE52" s="710"/>
      <c r="GNF52" s="710"/>
      <c r="GNG52" s="710"/>
      <c r="GNH52" s="710"/>
      <c r="GNI52" s="710"/>
      <c r="GNJ52" s="710"/>
      <c r="GNK52" s="710"/>
      <c r="GNL52" s="710"/>
      <c r="GNM52" s="710"/>
      <c r="GNN52" s="710"/>
      <c r="GNO52" s="710"/>
      <c r="GNP52" s="710"/>
      <c r="GNQ52" s="710"/>
      <c r="GNR52" s="710"/>
      <c r="GNS52" s="710"/>
      <c r="GNT52" s="710"/>
      <c r="GNU52" s="710"/>
      <c r="GNV52" s="710"/>
      <c r="GNW52" s="710"/>
      <c r="GNX52" s="710"/>
      <c r="GNY52" s="710"/>
      <c r="GNZ52" s="710"/>
      <c r="GOA52" s="710"/>
      <c r="GOB52" s="710"/>
      <c r="GOC52" s="710"/>
      <c r="GOD52" s="710"/>
      <c r="GOE52" s="710"/>
      <c r="GOF52" s="710"/>
      <c r="GOG52" s="710"/>
      <c r="GOH52" s="710"/>
      <c r="GOI52" s="710"/>
      <c r="GOJ52" s="710"/>
      <c r="GOK52" s="710"/>
      <c r="GOL52" s="710"/>
      <c r="GOM52" s="710"/>
      <c r="GON52" s="710"/>
      <c r="GOO52" s="710"/>
      <c r="GOP52" s="710"/>
      <c r="GOQ52" s="710"/>
      <c r="GOR52" s="710"/>
      <c r="GOS52" s="710"/>
      <c r="GOT52" s="710"/>
      <c r="GOU52" s="710"/>
      <c r="GOV52" s="710"/>
      <c r="GOW52" s="710"/>
      <c r="GOX52" s="710"/>
      <c r="GOY52" s="710"/>
      <c r="GOZ52" s="710"/>
      <c r="GPA52" s="710"/>
      <c r="GPB52" s="710"/>
      <c r="GPC52" s="710"/>
      <c r="GPD52" s="710"/>
      <c r="GPE52" s="710"/>
      <c r="GPF52" s="710"/>
      <c r="GPG52" s="710"/>
      <c r="GPH52" s="710"/>
      <c r="GPI52" s="710"/>
      <c r="GPJ52" s="710"/>
      <c r="GPK52" s="710"/>
      <c r="GPL52" s="710"/>
      <c r="GPM52" s="710"/>
      <c r="GPN52" s="710"/>
      <c r="GPO52" s="710"/>
      <c r="GPP52" s="710"/>
      <c r="GPQ52" s="710"/>
      <c r="GPR52" s="710"/>
      <c r="GPS52" s="710"/>
      <c r="GPT52" s="710"/>
      <c r="GPU52" s="710"/>
      <c r="GPV52" s="710"/>
      <c r="GPW52" s="710"/>
      <c r="GPX52" s="710"/>
      <c r="GPY52" s="710"/>
      <c r="GPZ52" s="710"/>
      <c r="GQA52" s="710"/>
      <c r="GQB52" s="710"/>
      <c r="GQC52" s="710"/>
      <c r="GQD52" s="710"/>
      <c r="GQE52" s="710"/>
      <c r="GQF52" s="710"/>
      <c r="GQG52" s="710"/>
      <c r="GQH52" s="710"/>
      <c r="GQI52" s="710"/>
      <c r="GQJ52" s="710"/>
      <c r="GQK52" s="710"/>
      <c r="GQL52" s="710"/>
      <c r="GQM52" s="710"/>
      <c r="GQN52" s="710"/>
      <c r="GQO52" s="710"/>
      <c r="GQP52" s="710"/>
      <c r="GQQ52" s="710"/>
      <c r="GQR52" s="710"/>
      <c r="GQS52" s="710"/>
      <c r="GQT52" s="710"/>
      <c r="GQU52" s="710"/>
      <c r="GQV52" s="710"/>
      <c r="GQW52" s="710"/>
      <c r="GQX52" s="710"/>
      <c r="GQY52" s="710"/>
      <c r="GQZ52" s="710"/>
      <c r="GRA52" s="710"/>
      <c r="GRB52" s="710"/>
      <c r="GRC52" s="710"/>
      <c r="GRD52" s="710"/>
      <c r="GRE52" s="710"/>
      <c r="GRF52" s="710"/>
      <c r="GRG52" s="710"/>
      <c r="GRH52" s="710"/>
      <c r="GRI52" s="710"/>
      <c r="GRJ52" s="710"/>
      <c r="GRK52" s="710"/>
      <c r="GRL52" s="710"/>
      <c r="GRM52" s="710"/>
      <c r="GRN52" s="710"/>
      <c r="GRO52" s="710"/>
      <c r="GRP52" s="710"/>
      <c r="GRQ52" s="710"/>
      <c r="GRR52" s="710"/>
      <c r="GRS52" s="710"/>
      <c r="GRT52" s="710"/>
      <c r="GRU52" s="710"/>
      <c r="GRV52" s="710"/>
      <c r="GRW52" s="710"/>
      <c r="GRX52" s="710"/>
      <c r="GRY52" s="710"/>
      <c r="GRZ52" s="710"/>
      <c r="GSA52" s="710"/>
      <c r="GSB52" s="710"/>
      <c r="GSC52" s="710"/>
      <c r="GSD52" s="710"/>
      <c r="GSE52" s="710"/>
      <c r="GSF52" s="710"/>
      <c r="GSG52" s="710"/>
      <c r="GSH52" s="710"/>
      <c r="GSI52" s="710"/>
      <c r="GSJ52" s="710"/>
      <c r="GSK52" s="710"/>
      <c r="GSL52" s="710"/>
      <c r="GSM52" s="710"/>
      <c r="GSN52" s="710"/>
      <c r="GSO52" s="710"/>
      <c r="GSP52" s="710"/>
      <c r="GSQ52" s="710"/>
      <c r="GSR52" s="710"/>
      <c r="GSS52" s="710"/>
      <c r="GST52" s="710"/>
      <c r="GSU52" s="710"/>
      <c r="GSV52" s="710"/>
      <c r="GSW52" s="710"/>
      <c r="GSX52" s="710"/>
      <c r="GSY52" s="710"/>
      <c r="GSZ52" s="710"/>
      <c r="GTA52" s="710"/>
      <c r="GTB52" s="710"/>
      <c r="GTC52" s="710"/>
      <c r="GTD52" s="710"/>
      <c r="GTE52" s="710"/>
      <c r="GTF52" s="710"/>
      <c r="GTG52" s="710"/>
      <c r="GTH52" s="710"/>
      <c r="GTI52" s="710"/>
      <c r="GTJ52" s="710"/>
      <c r="GTK52" s="710"/>
      <c r="GTL52" s="710"/>
      <c r="GTM52" s="710"/>
      <c r="GTN52" s="710"/>
      <c r="GTO52" s="710"/>
      <c r="GTP52" s="710"/>
      <c r="GTQ52" s="710"/>
      <c r="GTR52" s="710"/>
      <c r="GTS52" s="710"/>
      <c r="GTT52" s="710"/>
      <c r="GTU52" s="710"/>
      <c r="GTV52" s="710"/>
      <c r="GTW52" s="710"/>
      <c r="GTX52" s="710"/>
      <c r="GTY52" s="710"/>
      <c r="GTZ52" s="710"/>
      <c r="GUA52" s="710"/>
      <c r="GUB52" s="710"/>
      <c r="GUC52" s="710"/>
      <c r="GUD52" s="710"/>
      <c r="GUE52" s="710"/>
      <c r="GUF52" s="710"/>
      <c r="GUG52" s="710"/>
      <c r="GUH52" s="710"/>
      <c r="GUI52" s="710"/>
      <c r="GUJ52" s="710"/>
      <c r="GUK52" s="710"/>
      <c r="GUL52" s="710"/>
      <c r="GUM52" s="710"/>
      <c r="GUN52" s="710"/>
      <c r="GUO52" s="710"/>
      <c r="GUP52" s="710"/>
      <c r="GUQ52" s="710"/>
      <c r="GUR52" s="710"/>
      <c r="GUS52" s="710"/>
      <c r="GUT52" s="710"/>
      <c r="GUU52" s="710"/>
      <c r="GUV52" s="710"/>
      <c r="GUW52" s="710"/>
      <c r="GUX52" s="710"/>
      <c r="GUY52" s="710"/>
      <c r="GUZ52" s="710"/>
      <c r="GVA52" s="710"/>
      <c r="GVB52" s="710"/>
      <c r="GVC52" s="710"/>
      <c r="GVD52" s="710"/>
      <c r="GVE52" s="710"/>
      <c r="GVF52" s="710"/>
      <c r="GVG52" s="710"/>
      <c r="GVH52" s="710"/>
      <c r="GVI52" s="710"/>
      <c r="GVJ52" s="710"/>
      <c r="GVK52" s="710"/>
      <c r="GVL52" s="710"/>
      <c r="GVM52" s="710"/>
      <c r="GVN52" s="710"/>
      <c r="GVO52" s="710"/>
      <c r="GVP52" s="710"/>
      <c r="GVQ52" s="710"/>
      <c r="GVR52" s="710"/>
      <c r="GVS52" s="710"/>
      <c r="GVT52" s="710"/>
      <c r="GVU52" s="710"/>
      <c r="GVV52" s="710"/>
      <c r="GVW52" s="710"/>
      <c r="GVX52" s="710"/>
      <c r="GVY52" s="710"/>
      <c r="GVZ52" s="710"/>
      <c r="GWA52" s="710"/>
      <c r="GWB52" s="710"/>
      <c r="GWC52" s="710"/>
      <c r="GWD52" s="710"/>
      <c r="GWE52" s="710"/>
      <c r="GWF52" s="710"/>
      <c r="GWG52" s="710"/>
      <c r="GWH52" s="710"/>
      <c r="GWI52" s="710"/>
      <c r="GWJ52" s="710"/>
      <c r="GWK52" s="710"/>
      <c r="GWL52" s="710"/>
      <c r="GWM52" s="710"/>
      <c r="GWN52" s="710"/>
      <c r="GWO52" s="710"/>
      <c r="GWP52" s="710"/>
      <c r="GWQ52" s="710"/>
      <c r="GWR52" s="710"/>
      <c r="GWS52" s="710"/>
      <c r="GWT52" s="710"/>
      <c r="GWU52" s="710"/>
      <c r="GWV52" s="710"/>
      <c r="GWW52" s="710"/>
      <c r="GWX52" s="710"/>
      <c r="GWY52" s="710"/>
      <c r="GWZ52" s="710"/>
      <c r="GXA52" s="710"/>
      <c r="GXB52" s="710"/>
      <c r="GXC52" s="710"/>
      <c r="GXD52" s="710"/>
      <c r="GXE52" s="710"/>
      <c r="GXF52" s="710"/>
      <c r="GXG52" s="710"/>
      <c r="GXH52" s="710"/>
      <c r="GXI52" s="710"/>
      <c r="GXJ52" s="710"/>
      <c r="GXK52" s="710"/>
      <c r="GXL52" s="710"/>
      <c r="GXM52" s="710"/>
      <c r="GXN52" s="710"/>
      <c r="GXO52" s="710"/>
      <c r="GXP52" s="710"/>
      <c r="GXQ52" s="710"/>
      <c r="GXR52" s="710"/>
      <c r="GXS52" s="710"/>
      <c r="GXT52" s="710"/>
      <c r="GXU52" s="710"/>
      <c r="GXV52" s="710"/>
      <c r="GXW52" s="710"/>
      <c r="GXX52" s="710"/>
      <c r="GXY52" s="710"/>
      <c r="GXZ52" s="710"/>
      <c r="GYA52" s="710"/>
      <c r="GYB52" s="710"/>
      <c r="GYC52" s="710"/>
      <c r="GYD52" s="710"/>
      <c r="GYE52" s="710"/>
      <c r="GYF52" s="710"/>
      <c r="GYG52" s="710"/>
      <c r="GYH52" s="710"/>
      <c r="GYI52" s="710"/>
      <c r="GYJ52" s="710"/>
      <c r="GYK52" s="710"/>
      <c r="GYL52" s="710"/>
      <c r="GYM52" s="710"/>
      <c r="GYN52" s="710"/>
      <c r="GYO52" s="710"/>
      <c r="GYP52" s="710"/>
      <c r="GYQ52" s="710"/>
      <c r="GYR52" s="710"/>
      <c r="GYS52" s="710"/>
      <c r="GYT52" s="710"/>
      <c r="GYU52" s="710"/>
      <c r="GYV52" s="710"/>
      <c r="GYW52" s="710"/>
      <c r="GYX52" s="710"/>
      <c r="GYY52" s="710"/>
      <c r="GYZ52" s="710"/>
      <c r="GZA52" s="710"/>
      <c r="GZB52" s="710"/>
      <c r="GZC52" s="710"/>
      <c r="GZD52" s="710"/>
      <c r="GZE52" s="710"/>
      <c r="GZF52" s="710"/>
      <c r="GZG52" s="710"/>
      <c r="GZH52" s="710"/>
      <c r="GZI52" s="710"/>
      <c r="GZJ52" s="710"/>
      <c r="GZK52" s="710"/>
      <c r="GZL52" s="710"/>
      <c r="GZM52" s="710"/>
      <c r="GZN52" s="710"/>
      <c r="GZO52" s="710"/>
      <c r="GZP52" s="710"/>
      <c r="GZQ52" s="710"/>
      <c r="GZR52" s="710"/>
      <c r="GZS52" s="710"/>
      <c r="GZT52" s="710"/>
      <c r="GZU52" s="710"/>
      <c r="GZV52" s="710"/>
      <c r="GZW52" s="710"/>
      <c r="GZX52" s="710"/>
      <c r="GZY52" s="710"/>
      <c r="GZZ52" s="710"/>
      <c r="HAA52" s="710"/>
      <c r="HAB52" s="710"/>
      <c r="HAC52" s="710"/>
      <c r="HAD52" s="710"/>
      <c r="HAE52" s="710"/>
      <c r="HAF52" s="710"/>
      <c r="HAG52" s="710"/>
      <c r="HAH52" s="710"/>
      <c r="HAI52" s="710"/>
      <c r="HAJ52" s="710"/>
      <c r="HAK52" s="710"/>
      <c r="HAL52" s="710"/>
      <c r="HAM52" s="710"/>
      <c r="HAN52" s="710"/>
      <c r="HAO52" s="710"/>
      <c r="HAP52" s="710"/>
      <c r="HAQ52" s="710"/>
      <c r="HAR52" s="710"/>
      <c r="HAS52" s="710"/>
      <c r="HAT52" s="710"/>
      <c r="HAU52" s="710"/>
      <c r="HAV52" s="710"/>
      <c r="HAW52" s="710"/>
      <c r="HAX52" s="710"/>
      <c r="HAY52" s="710"/>
      <c r="HAZ52" s="710"/>
      <c r="HBA52" s="710"/>
      <c r="HBB52" s="710"/>
      <c r="HBC52" s="710"/>
      <c r="HBD52" s="710"/>
      <c r="HBE52" s="710"/>
      <c r="HBF52" s="710"/>
      <c r="HBG52" s="710"/>
      <c r="HBH52" s="710"/>
      <c r="HBI52" s="710"/>
      <c r="HBJ52" s="710"/>
      <c r="HBK52" s="710"/>
      <c r="HBL52" s="710"/>
      <c r="HBM52" s="710"/>
      <c r="HBN52" s="710"/>
      <c r="HBO52" s="710"/>
      <c r="HBP52" s="710"/>
      <c r="HBQ52" s="710"/>
      <c r="HBR52" s="710"/>
      <c r="HBS52" s="710"/>
      <c r="HBT52" s="710"/>
      <c r="HBU52" s="710"/>
      <c r="HBV52" s="710"/>
      <c r="HBW52" s="710"/>
      <c r="HBX52" s="710"/>
      <c r="HBY52" s="710"/>
      <c r="HBZ52" s="710"/>
      <c r="HCA52" s="710"/>
      <c r="HCB52" s="710"/>
      <c r="HCC52" s="710"/>
      <c r="HCD52" s="710"/>
      <c r="HCE52" s="710"/>
      <c r="HCF52" s="710"/>
      <c r="HCG52" s="710"/>
      <c r="HCH52" s="710"/>
      <c r="HCI52" s="710"/>
      <c r="HCJ52" s="710"/>
      <c r="HCK52" s="710"/>
      <c r="HCL52" s="710"/>
      <c r="HCM52" s="710"/>
      <c r="HCN52" s="710"/>
      <c r="HCO52" s="710"/>
      <c r="HCP52" s="710"/>
      <c r="HCQ52" s="710"/>
      <c r="HCR52" s="710"/>
      <c r="HCS52" s="710"/>
      <c r="HCT52" s="710"/>
      <c r="HCU52" s="710"/>
      <c r="HCV52" s="710"/>
      <c r="HCW52" s="710"/>
      <c r="HCX52" s="710"/>
      <c r="HCY52" s="710"/>
      <c r="HCZ52" s="710"/>
      <c r="HDA52" s="710"/>
      <c r="HDB52" s="710"/>
      <c r="HDC52" s="710"/>
      <c r="HDD52" s="710"/>
      <c r="HDE52" s="710"/>
      <c r="HDF52" s="710"/>
      <c r="HDG52" s="710"/>
      <c r="HDH52" s="710"/>
      <c r="HDI52" s="710"/>
      <c r="HDJ52" s="710"/>
      <c r="HDK52" s="710"/>
      <c r="HDL52" s="710"/>
      <c r="HDM52" s="710"/>
      <c r="HDN52" s="710"/>
      <c r="HDO52" s="710"/>
      <c r="HDP52" s="710"/>
      <c r="HDQ52" s="710"/>
      <c r="HDR52" s="710"/>
      <c r="HDS52" s="710"/>
      <c r="HDT52" s="710"/>
      <c r="HDU52" s="710"/>
      <c r="HDV52" s="710"/>
      <c r="HDW52" s="710"/>
      <c r="HDX52" s="710"/>
      <c r="HDY52" s="710"/>
      <c r="HDZ52" s="710"/>
      <c r="HEA52" s="710"/>
      <c r="HEB52" s="710"/>
      <c r="HEC52" s="710"/>
      <c r="HED52" s="710"/>
      <c r="HEE52" s="710"/>
      <c r="HEF52" s="710"/>
      <c r="HEG52" s="710"/>
      <c r="HEH52" s="710"/>
      <c r="HEI52" s="710"/>
      <c r="HEJ52" s="710"/>
      <c r="HEK52" s="710"/>
      <c r="HEL52" s="710"/>
      <c r="HEM52" s="710"/>
      <c r="HEN52" s="710"/>
      <c r="HEO52" s="710"/>
      <c r="HEP52" s="710"/>
      <c r="HEQ52" s="710"/>
      <c r="HER52" s="710"/>
      <c r="HES52" s="710"/>
      <c r="HET52" s="710"/>
      <c r="HEU52" s="710"/>
      <c r="HEV52" s="710"/>
      <c r="HEW52" s="710"/>
      <c r="HEX52" s="710"/>
      <c r="HEY52" s="710"/>
      <c r="HEZ52" s="710"/>
      <c r="HFA52" s="710"/>
      <c r="HFB52" s="710"/>
      <c r="HFC52" s="710"/>
      <c r="HFD52" s="710"/>
      <c r="HFE52" s="710"/>
      <c r="HFF52" s="710"/>
      <c r="HFG52" s="710"/>
      <c r="HFH52" s="710"/>
      <c r="HFI52" s="710"/>
      <c r="HFJ52" s="710"/>
      <c r="HFK52" s="710"/>
      <c r="HFL52" s="710"/>
      <c r="HFM52" s="710"/>
      <c r="HFN52" s="710"/>
      <c r="HFO52" s="710"/>
      <c r="HFP52" s="710"/>
      <c r="HFQ52" s="710"/>
      <c r="HFR52" s="710"/>
      <c r="HFS52" s="710"/>
      <c r="HFT52" s="710"/>
      <c r="HFU52" s="710"/>
      <c r="HFV52" s="710"/>
      <c r="HFW52" s="710"/>
      <c r="HFX52" s="710"/>
      <c r="HFY52" s="710"/>
      <c r="HFZ52" s="710"/>
      <c r="HGA52" s="710"/>
      <c r="HGB52" s="710"/>
      <c r="HGC52" s="710"/>
      <c r="HGD52" s="710"/>
      <c r="HGE52" s="710"/>
      <c r="HGF52" s="710"/>
      <c r="HGG52" s="710"/>
      <c r="HGH52" s="710"/>
      <c r="HGI52" s="710"/>
      <c r="HGJ52" s="710"/>
      <c r="HGK52" s="710"/>
      <c r="HGL52" s="710"/>
      <c r="HGM52" s="710"/>
      <c r="HGN52" s="710"/>
      <c r="HGO52" s="710"/>
      <c r="HGP52" s="710"/>
      <c r="HGQ52" s="710"/>
      <c r="HGR52" s="710"/>
      <c r="HGS52" s="710"/>
      <c r="HGT52" s="710"/>
      <c r="HGU52" s="710"/>
      <c r="HGV52" s="710"/>
      <c r="HGW52" s="710"/>
      <c r="HGX52" s="710"/>
      <c r="HGY52" s="710"/>
      <c r="HGZ52" s="710"/>
      <c r="HHA52" s="710"/>
      <c r="HHB52" s="710"/>
      <c r="HHC52" s="710"/>
      <c r="HHD52" s="710"/>
      <c r="HHE52" s="710"/>
      <c r="HHF52" s="710"/>
      <c r="HHG52" s="710"/>
      <c r="HHH52" s="710"/>
      <c r="HHI52" s="710"/>
      <c r="HHJ52" s="710"/>
      <c r="HHK52" s="710"/>
      <c r="HHL52" s="710"/>
      <c r="HHM52" s="710"/>
      <c r="HHN52" s="710"/>
      <c r="HHO52" s="710"/>
      <c r="HHP52" s="710"/>
      <c r="HHQ52" s="710"/>
      <c r="HHR52" s="710"/>
      <c r="HHS52" s="710"/>
      <c r="HHT52" s="710"/>
      <c r="HHU52" s="710"/>
      <c r="HHV52" s="710"/>
      <c r="HHW52" s="710"/>
      <c r="HHX52" s="710"/>
      <c r="HHY52" s="710"/>
      <c r="HHZ52" s="710"/>
      <c r="HIA52" s="710"/>
      <c r="HIB52" s="710"/>
      <c r="HIC52" s="710"/>
      <c r="HID52" s="710"/>
      <c r="HIE52" s="710"/>
      <c r="HIF52" s="710"/>
      <c r="HIG52" s="710"/>
      <c r="HIH52" s="710"/>
      <c r="HII52" s="710"/>
      <c r="HIJ52" s="710"/>
      <c r="HIK52" s="710"/>
      <c r="HIL52" s="710"/>
      <c r="HIM52" s="710"/>
      <c r="HIN52" s="710"/>
      <c r="HIO52" s="710"/>
      <c r="HIP52" s="710"/>
      <c r="HIQ52" s="710"/>
      <c r="HIR52" s="710"/>
      <c r="HIS52" s="710"/>
      <c r="HIT52" s="710"/>
      <c r="HIU52" s="710"/>
      <c r="HIV52" s="710"/>
      <c r="HIW52" s="710"/>
      <c r="HIX52" s="710"/>
      <c r="HIY52" s="710"/>
      <c r="HIZ52" s="710"/>
      <c r="HJA52" s="710"/>
      <c r="HJB52" s="710"/>
      <c r="HJC52" s="710"/>
      <c r="HJD52" s="710"/>
      <c r="HJE52" s="710"/>
      <c r="HJF52" s="710"/>
      <c r="HJG52" s="710"/>
      <c r="HJH52" s="710"/>
      <c r="HJI52" s="710"/>
      <c r="HJJ52" s="710"/>
      <c r="HJK52" s="710"/>
      <c r="HJL52" s="710"/>
      <c r="HJM52" s="710"/>
      <c r="HJN52" s="710"/>
      <c r="HJO52" s="710"/>
      <c r="HJP52" s="710"/>
      <c r="HJQ52" s="710"/>
      <c r="HJR52" s="710"/>
      <c r="HJS52" s="710"/>
      <c r="HJT52" s="710"/>
      <c r="HJU52" s="710"/>
      <c r="HJV52" s="710"/>
      <c r="HJW52" s="710"/>
      <c r="HJX52" s="710"/>
      <c r="HJY52" s="710"/>
      <c r="HJZ52" s="710"/>
      <c r="HKA52" s="710"/>
      <c r="HKB52" s="710"/>
      <c r="HKC52" s="710"/>
      <c r="HKD52" s="710"/>
      <c r="HKE52" s="710"/>
      <c r="HKF52" s="710"/>
      <c r="HKG52" s="710"/>
      <c r="HKH52" s="710"/>
      <c r="HKI52" s="710"/>
      <c r="HKJ52" s="710"/>
      <c r="HKK52" s="710"/>
      <c r="HKL52" s="710"/>
      <c r="HKM52" s="710"/>
      <c r="HKN52" s="710"/>
      <c r="HKO52" s="710"/>
      <c r="HKP52" s="710"/>
      <c r="HKQ52" s="710"/>
      <c r="HKR52" s="710"/>
      <c r="HKS52" s="710"/>
      <c r="HKT52" s="710"/>
      <c r="HKU52" s="710"/>
      <c r="HKV52" s="710"/>
      <c r="HKW52" s="710"/>
      <c r="HKX52" s="710"/>
      <c r="HKY52" s="710"/>
      <c r="HKZ52" s="710"/>
      <c r="HLA52" s="710"/>
      <c r="HLB52" s="710"/>
      <c r="HLC52" s="710"/>
      <c r="HLD52" s="710"/>
      <c r="HLE52" s="710"/>
      <c r="HLF52" s="710"/>
      <c r="HLG52" s="710"/>
      <c r="HLH52" s="710"/>
      <c r="HLI52" s="710"/>
      <c r="HLJ52" s="710"/>
      <c r="HLK52" s="710"/>
      <c r="HLL52" s="710"/>
      <c r="HLM52" s="710"/>
      <c r="HLN52" s="710"/>
      <c r="HLO52" s="710"/>
      <c r="HLP52" s="710"/>
      <c r="HLQ52" s="710"/>
      <c r="HLR52" s="710"/>
      <c r="HLS52" s="710"/>
      <c r="HLT52" s="710"/>
      <c r="HLU52" s="710"/>
      <c r="HLV52" s="710"/>
      <c r="HLW52" s="710"/>
      <c r="HLX52" s="710"/>
      <c r="HLY52" s="710"/>
      <c r="HLZ52" s="710"/>
      <c r="HMA52" s="710"/>
      <c r="HMB52" s="710"/>
      <c r="HMC52" s="710"/>
      <c r="HMD52" s="710"/>
      <c r="HME52" s="710"/>
      <c r="HMF52" s="710"/>
      <c r="HMG52" s="710"/>
      <c r="HMH52" s="710"/>
      <c r="HMI52" s="710"/>
      <c r="HMJ52" s="710"/>
      <c r="HMK52" s="710"/>
      <c r="HML52" s="710"/>
      <c r="HMM52" s="710"/>
      <c r="HMN52" s="710"/>
      <c r="HMO52" s="710"/>
      <c r="HMP52" s="710"/>
      <c r="HMQ52" s="710"/>
      <c r="HMR52" s="710"/>
      <c r="HMS52" s="710"/>
      <c r="HMT52" s="710"/>
      <c r="HMU52" s="710"/>
      <c r="HMV52" s="710"/>
      <c r="HMW52" s="710"/>
      <c r="HMX52" s="710"/>
      <c r="HMY52" s="710"/>
      <c r="HMZ52" s="710"/>
      <c r="HNA52" s="710"/>
      <c r="HNB52" s="710"/>
      <c r="HNC52" s="710"/>
      <c r="HND52" s="710"/>
      <c r="HNE52" s="710"/>
      <c r="HNF52" s="710"/>
      <c r="HNG52" s="710"/>
      <c r="HNH52" s="710"/>
      <c r="HNI52" s="710"/>
      <c r="HNJ52" s="710"/>
      <c r="HNK52" s="710"/>
      <c r="HNL52" s="710"/>
      <c r="HNM52" s="710"/>
      <c r="HNN52" s="710"/>
      <c r="HNO52" s="710"/>
      <c r="HNP52" s="710"/>
      <c r="HNQ52" s="710"/>
      <c r="HNR52" s="710"/>
      <c r="HNS52" s="710"/>
      <c r="HNT52" s="710"/>
      <c r="HNU52" s="710"/>
      <c r="HNV52" s="710"/>
      <c r="HNW52" s="710"/>
      <c r="HNX52" s="710"/>
      <c r="HNY52" s="710"/>
      <c r="HNZ52" s="710"/>
      <c r="HOA52" s="710"/>
      <c r="HOB52" s="710"/>
      <c r="HOC52" s="710"/>
      <c r="HOD52" s="710"/>
      <c r="HOE52" s="710"/>
      <c r="HOF52" s="710"/>
      <c r="HOG52" s="710"/>
      <c r="HOH52" s="710"/>
      <c r="HOI52" s="710"/>
      <c r="HOJ52" s="710"/>
      <c r="HOK52" s="710"/>
      <c r="HOL52" s="710"/>
      <c r="HOM52" s="710"/>
      <c r="HON52" s="710"/>
      <c r="HOO52" s="710"/>
      <c r="HOP52" s="710"/>
      <c r="HOQ52" s="710"/>
      <c r="HOR52" s="710"/>
      <c r="HOS52" s="710"/>
      <c r="HOT52" s="710"/>
      <c r="HOU52" s="710"/>
      <c r="HOV52" s="710"/>
      <c r="HOW52" s="710"/>
      <c r="HOX52" s="710"/>
      <c r="HOY52" s="710"/>
      <c r="HOZ52" s="710"/>
      <c r="HPA52" s="710"/>
      <c r="HPB52" s="710"/>
      <c r="HPC52" s="710"/>
      <c r="HPD52" s="710"/>
      <c r="HPE52" s="710"/>
      <c r="HPF52" s="710"/>
      <c r="HPG52" s="710"/>
      <c r="HPH52" s="710"/>
      <c r="HPI52" s="710"/>
      <c r="HPJ52" s="710"/>
      <c r="HPK52" s="710"/>
      <c r="HPL52" s="710"/>
      <c r="HPM52" s="710"/>
      <c r="HPN52" s="710"/>
      <c r="HPO52" s="710"/>
      <c r="HPP52" s="710"/>
      <c r="HPQ52" s="710"/>
      <c r="HPR52" s="710"/>
      <c r="HPS52" s="710"/>
      <c r="HPT52" s="710"/>
      <c r="HPU52" s="710"/>
      <c r="HPV52" s="710"/>
      <c r="HPW52" s="710"/>
      <c r="HPX52" s="710"/>
      <c r="HPY52" s="710"/>
      <c r="HPZ52" s="710"/>
      <c r="HQA52" s="710"/>
      <c r="HQB52" s="710"/>
      <c r="HQC52" s="710"/>
      <c r="HQD52" s="710"/>
      <c r="HQE52" s="710"/>
      <c r="HQF52" s="710"/>
      <c r="HQG52" s="710"/>
      <c r="HQH52" s="710"/>
      <c r="HQI52" s="710"/>
      <c r="HQJ52" s="710"/>
      <c r="HQK52" s="710"/>
      <c r="HQL52" s="710"/>
      <c r="HQM52" s="710"/>
      <c r="HQN52" s="710"/>
      <c r="HQO52" s="710"/>
      <c r="HQP52" s="710"/>
      <c r="HQQ52" s="710"/>
      <c r="HQR52" s="710"/>
      <c r="HQS52" s="710"/>
      <c r="HQT52" s="710"/>
      <c r="HQU52" s="710"/>
      <c r="HQV52" s="710"/>
      <c r="HQW52" s="710"/>
      <c r="HQX52" s="710"/>
      <c r="HQY52" s="710"/>
      <c r="HQZ52" s="710"/>
      <c r="HRA52" s="710"/>
      <c r="HRB52" s="710"/>
      <c r="HRC52" s="710"/>
      <c r="HRD52" s="710"/>
      <c r="HRE52" s="710"/>
      <c r="HRF52" s="710"/>
      <c r="HRG52" s="710"/>
      <c r="HRH52" s="710"/>
      <c r="HRI52" s="710"/>
      <c r="HRJ52" s="710"/>
      <c r="HRK52" s="710"/>
      <c r="HRL52" s="710"/>
      <c r="HRM52" s="710"/>
      <c r="HRN52" s="710"/>
      <c r="HRO52" s="710"/>
      <c r="HRP52" s="710"/>
      <c r="HRQ52" s="710"/>
      <c r="HRR52" s="710"/>
      <c r="HRS52" s="710"/>
      <c r="HRT52" s="710"/>
      <c r="HRU52" s="710"/>
      <c r="HRV52" s="710"/>
      <c r="HRW52" s="710"/>
      <c r="HRX52" s="710"/>
      <c r="HRY52" s="710"/>
      <c r="HRZ52" s="710"/>
      <c r="HSA52" s="710"/>
      <c r="HSB52" s="710"/>
      <c r="HSC52" s="710"/>
      <c r="HSD52" s="710"/>
      <c r="HSE52" s="710"/>
      <c r="HSF52" s="710"/>
      <c r="HSG52" s="710"/>
      <c r="HSH52" s="710"/>
      <c r="HSI52" s="710"/>
      <c r="HSJ52" s="710"/>
      <c r="HSK52" s="710"/>
      <c r="HSL52" s="710"/>
      <c r="HSM52" s="710"/>
      <c r="HSN52" s="710"/>
      <c r="HSO52" s="710"/>
      <c r="HSP52" s="710"/>
      <c r="HSQ52" s="710"/>
      <c r="HSR52" s="710"/>
      <c r="HSS52" s="710"/>
      <c r="HST52" s="710"/>
      <c r="HSU52" s="710"/>
      <c r="HSV52" s="710"/>
      <c r="HSW52" s="710"/>
      <c r="HSX52" s="710"/>
      <c r="HSY52" s="710"/>
      <c r="HSZ52" s="710"/>
      <c r="HTA52" s="710"/>
      <c r="HTB52" s="710"/>
      <c r="HTC52" s="710"/>
      <c r="HTD52" s="710"/>
      <c r="HTE52" s="710"/>
      <c r="HTF52" s="710"/>
      <c r="HTG52" s="710"/>
      <c r="HTH52" s="710"/>
      <c r="HTI52" s="710"/>
      <c r="HTJ52" s="710"/>
      <c r="HTK52" s="710"/>
      <c r="HTL52" s="710"/>
      <c r="HTM52" s="710"/>
      <c r="HTN52" s="710"/>
      <c r="HTO52" s="710"/>
      <c r="HTP52" s="710"/>
      <c r="HTQ52" s="710"/>
      <c r="HTR52" s="710"/>
      <c r="HTS52" s="710"/>
      <c r="HTT52" s="710"/>
      <c r="HTU52" s="710"/>
      <c r="HTV52" s="710"/>
      <c r="HTW52" s="710"/>
      <c r="HTX52" s="710"/>
      <c r="HTY52" s="710"/>
      <c r="HTZ52" s="710"/>
      <c r="HUA52" s="710"/>
      <c r="HUB52" s="710"/>
      <c r="HUC52" s="710"/>
      <c r="HUD52" s="710"/>
      <c r="HUE52" s="710"/>
      <c r="HUF52" s="710"/>
      <c r="HUG52" s="710"/>
      <c r="HUH52" s="710"/>
      <c r="HUI52" s="710"/>
      <c r="HUJ52" s="710"/>
      <c r="HUK52" s="710"/>
      <c r="HUL52" s="710"/>
      <c r="HUM52" s="710"/>
      <c r="HUN52" s="710"/>
      <c r="HUO52" s="710"/>
      <c r="HUP52" s="710"/>
      <c r="HUQ52" s="710"/>
      <c r="HUR52" s="710"/>
      <c r="HUS52" s="710"/>
      <c r="HUT52" s="710"/>
      <c r="HUU52" s="710"/>
      <c r="HUV52" s="710"/>
      <c r="HUW52" s="710"/>
      <c r="HUX52" s="710"/>
      <c r="HUY52" s="710"/>
      <c r="HUZ52" s="710"/>
      <c r="HVA52" s="710"/>
      <c r="HVB52" s="710"/>
      <c r="HVC52" s="710"/>
      <c r="HVD52" s="710"/>
      <c r="HVE52" s="710"/>
      <c r="HVF52" s="710"/>
      <c r="HVG52" s="710"/>
      <c r="HVH52" s="710"/>
      <c r="HVI52" s="710"/>
      <c r="HVJ52" s="710"/>
      <c r="HVK52" s="710"/>
      <c r="HVL52" s="710"/>
      <c r="HVM52" s="710"/>
      <c r="HVN52" s="710"/>
      <c r="HVO52" s="710"/>
      <c r="HVP52" s="710"/>
      <c r="HVQ52" s="710"/>
      <c r="HVR52" s="710"/>
      <c r="HVS52" s="710"/>
      <c r="HVT52" s="710"/>
      <c r="HVU52" s="710"/>
      <c r="HVV52" s="710"/>
      <c r="HVW52" s="710"/>
      <c r="HVX52" s="710"/>
      <c r="HVY52" s="710"/>
      <c r="HVZ52" s="710"/>
      <c r="HWA52" s="710"/>
      <c r="HWB52" s="710"/>
      <c r="HWC52" s="710"/>
      <c r="HWD52" s="710"/>
      <c r="HWE52" s="710"/>
      <c r="HWF52" s="710"/>
      <c r="HWG52" s="710"/>
      <c r="HWH52" s="710"/>
      <c r="HWI52" s="710"/>
      <c r="HWJ52" s="710"/>
      <c r="HWK52" s="710"/>
      <c r="HWL52" s="710"/>
      <c r="HWM52" s="710"/>
      <c r="HWN52" s="710"/>
      <c r="HWO52" s="710"/>
      <c r="HWP52" s="710"/>
      <c r="HWQ52" s="710"/>
      <c r="HWR52" s="710"/>
      <c r="HWS52" s="710"/>
      <c r="HWT52" s="710"/>
      <c r="HWU52" s="710"/>
      <c r="HWV52" s="710"/>
      <c r="HWW52" s="710"/>
      <c r="HWX52" s="710"/>
      <c r="HWY52" s="710"/>
      <c r="HWZ52" s="710"/>
      <c r="HXA52" s="710"/>
      <c r="HXB52" s="710"/>
      <c r="HXC52" s="710"/>
      <c r="HXD52" s="710"/>
      <c r="HXE52" s="710"/>
      <c r="HXF52" s="710"/>
      <c r="HXG52" s="710"/>
      <c r="HXH52" s="710"/>
      <c r="HXI52" s="710"/>
      <c r="HXJ52" s="710"/>
      <c r="HXK52" s="710"/>
      <c r="HXL52" s="710"/>
      <c r="HXM52" s="710"/>
      <c r="HXN52" s="710"/>
      <c r="HXO52" s="710"/>
      <c r="HXP52" s="710"/>
      <c r="HXQ52" s="710"/>
      <c r="HXR52" s="710"/>
      <c r="HXS52" s="710"/>
      <c r="HXT52" s="710"/>
      <c r="HXU52" s="710"/>
      <c r="HXV52" s="710"/>
      <c r="HXW52" s="710"/>
      <c r="HXX52" s="710"/>
      <c r="HXY52" s="710"/>
      <c r="HXZ52" s="710"/>
      <c r="HYA52" s="710"/>
      <c r="HYB52" s="710"/>
      <c r="HYC52" s="710"/>
      <c r="HYD52" s="710"/>
      <c r="HYE52" s="710"/>
      <c r="HYF52" s="710"/>
      <c r="HYG52" s="710"/>
      <c r="HYH52" s="710"/>
      <c r="HYI52" s="710"/>
      <c r="HYJ52" s="710"/>
      <c r="HYK52" s="710"/>
      <c r="HYL52" s="710"/>
      <c r="HYM52" s="710"/>
      <c r="HYN52" s="710"/>
      <c r="HYO52" s="710"/>
      <c r="HYP52" s="710"/>
      <c r="HYQ52" s="710"/>
      <c r="HYR52" s="710"/>
      <c r="HYS52" s="710"/>
      <c r="HYT52" s="710"/>
      <c r="HYU52" s="710"/>
      <c r="HYV52" s="710"/>
      <c r="HYW52" s="710"/>
      <c r="HYX52" s="710"/>
      <c r="HYY52" s="710"/>
      <c r="HYZ52" s="710"/>
      <c r="HZA52" s="710"/>
      <c r="HZB52" s="710"/>
      <c r="HZC52" s="710"/>
      <c r="HZD52" s="710"/>
      <c r="HZE52" s="710"/>
      <c r="HZF52" s="710"/>
      <c r="HZG52" s="710"/>
      <c r="HZH52" s="710"/>
      <c r="HZI52" s="710"/>
      <c r="HZJ52" s="710"/>
      <c r="HZK52" s="710"/>
      <c r="HZL52" s="710"/>
      <c r="HZM52" s="710"/>
      <c r="HZN52" s="710"/>
      <c r="HZO52" s="710"/>
      <c r="HZP52" s="710"/>
      <c r="HZQ52" s="710"/>
      <c r="HZR52" s="710"/>
      <c r="HZS52" s="710"/>
      <c r="HZT52" s="710"/>
      <c r="HZU52" s="710"/>
      <c r="HZV52" s="710"/>
      <c r="HZW52" s="710"/>
      <c r="HZX52" s="710"/>
      <c r="HZY52" s="710"/>
      <c r="HZZ52" s="710"/>
      <c r="IAA52" s="710"/>
      <c r="IAB52" s="710"/>
      <c r="IAC52" s="710"/>
      <c r="IAD52" s="710"/>
      <c r="IAE52" s="710"/>
      <c r="IAF52" s="710"/>
      <c r="IAG52" s="710"/>
      <c r="IAH52" s="710"/>
      <c r="IAI52" s="710"/>
      <c r="IAJ52" s="710"/>
      <c r="IAK52" s="710"/>
      <c r="IAL52" s="710"/>
      <c r="IAM52" s="710"/>
      <c r="IAN52" s="710"/>
      <c r="IAO52" s="710"/>
      <c r="IAP52" s="710"/>
      <c r="IAQ52" s="710"/>
      <c r="IAR52" s="710"/>
      <c r="IAS52" s="710"/>
      <c r="IAT52" s="710"/>
      <c r="IAU52" s="710"/>
      <c r="IAV52" s="710"/>
      <c r="IAW52" s="710"/>
      <c r="IAX52" s="710"/>
      <c r="IAY52" s="710"/>
      <c r="IAZ52" s="710"/>
      <c r="IBA52" s="710"/>
      <c r="IBB52" s="710"/>
      <c r="IBC52" s="710"/>
      <c r="IBD52" s="710"/>
      <c r="IBE52" s="710"/>
      <c r="IBF52" s="710"/>
      <c r="IBG52" s="710"/>
      <c r="IBH52" s="710"/>
      <c r="IBI52" s="710"/>
      <c r="IBJ52" s="710"/>
      <c r="IBK52" s="710"/>
      <c r="IBL52" s="710"/>
      <c r="IBM52" s="710"/>
      <c r="IBN52" s="710"/>
      <c r="IBO52" s="710"/>
      <c r="IBP52" s="710"/>
      <c r="IBQ52" s="710"/>
      <c r="IBR52" s="710"/>
      <c r="IBS52" s="710"/>
      <c r="IBT52" s="710"/>
      <c r="IBU52" s="710"/>
      <c r="IBV52" s="710"/>
      <c r="IBW52" s="710"/>
      <c r="IBX52" s="710"/>
      <c r="IBY52" s="710"/>
      <c r="IBZ52" s="710"/>
      <c r="ICA52" s="710"/>
      <c r="ICB52" s="710"/>
      <c r="ICC52" s="710"/>
      <c r="ICD52" s="710"/>
      <c r="ICE52" s="710"/>
      <c r="ICF52" s="710"/>
      <c r="ICG52" s="710"/>
      <c r="ICH52" s="710"/>
      <c r="ICI52" s="710"/>
      <c r="ICJ52" s="710"/>
      <c r="ICK52" s="710"/>
      <c r="ICL52" s="710"/>
      <c r="ICM52" s="710"/>
      <c r="ICN52" s="710"/>
      <c r="ICO52" s="710"/>
      <c r="ICP52" s="710"/>
      <c r="ICQ52" s="710"/>
      <c r="ICR52" s="710"/>
      <c r="ICS52" s="710"/>
      <c r="ICT52" s="710"/>
      <c r="ICU52" s="710"/>
      <c r="ICV52" s="710"/>
      <c r="ICW52" s="710"/>
      <c r="ICX52" s="710"/>
      <c r="ICY52" s="710"/>
      <c r="ICZ52" s="710"/>
      <c r="IDA52" s="710"/>
      <c r="IDB52" s="710"/>
      <c r="IDC52" s="710"/>
      <c r="IDD52" s="710"/>
      <c r="IDE52" s="710"/>
      <c r="IDF52" s="710"/>
      <c r="IDG52" s="710"/>
      <c r="IDH52" s="710"/>
      <c r="IDI52" s="710"/>
      <c r="IDJ52" s="710"/>
      <c r="IDK52" s="710"/>
      <c r="IDL52" s="710"/>
      <c r="IDM52" s="710"/>
      <c r="IDN52" s="710"/>
      <c r="IDO52" s="710"/>
      <c r="IDP52" s="710"/>
      <c r="IDQ52" s="710"/>
      <c r="IDR52" s="710"/>
      <c r="IDS52" s="710"/>
      <c r="IDT52" s="710"/>
      <c r="IDU52" s="710"/>
      <c r="IDV52" s="710"/>
      <c r="IDW52" s="710"/>
      <c r="IDX52" s="710"/>
      <c r="IDY52" s="710"/>
      <c r="IDZ52" s="710"/>
      <c r="IEA52" s="710"/>
      <c r="IEB52" s="710"/>
      <c r="IEC52" s="710"/>
      <c r="IED52" s="710"/>
      <c r="IEE52" s="710"/>
      <c r="IEF52" s="710"/>
      <c r="IEG52" s="710"/>
      <c r="IEH52" s="710"/>
      <c r="IEI52" s="710"/>
      <c r="IEJ52" s="710"/>
      <c r="IEK52" s="710"/>
      <c r="IEL52" s="710"/>
      <c r="IEM52" s="710"/>
      <c r="IEN52" s="710"/>
      <c r="IEO52" s="710"/>
      <c r="IEP52" s="710"/>
      <c r="IEQ52" s="710"/>
      <c r="IER52" s="710"/>
      <c r="IES52" s="710"/>
      <c r="IET52" s="710"/>
      <c r="IEU52" s="710"/>
      <c r="IEV52" s="710"/>
      <c r="IEW52" s="710"/>
      <c r="IEX52" s="710"/>
      <c r="IEY52" s="710"/>
      <c r="IEZ52" s="710"/>
      <c r="IFA52" s="710"/>
      <c r="IFB52" s="710"/>
      <c r="IFC52" s="710"/>
      <c r="IFD52" s="710"/>
      <c r="IFE52" s="710"/>
      <c r="IFF52" s="710"/>
      <c r="IFG52" s="710"/>
      <c r="IFH52" s="710"/>
      <c r="IFI52" s="710"/>
      <c r="IFJ52" s="710"/>
      <c r="IFK52" s="710"/>
      <c r="IFL52" s="710"/>
      <c r="IFM52" s="710"/>
      <c r="IFN52" s="710"/>
      <c r="IFO52" s="710"/>
      <c r="IFP52" s="710"/>
      <c r="IFQ52" s="710"/>
      <c r="IFR52" s="710"/>
      <c r="IFS52" s="710"/>
      <c r="IFT52" s="710"/>
      <c r="IFU52" s="710"/>
      <c r="IFV52" s="710"/>
      <c r="IFW52" s="710"/>
      <c r="IFX52" s="710"/>
      <c r="IFY52" s="710"/>
      <c r="IFZ52" s="710"/>
      <c r="IGA52" s="710"/>
      <c r="IGB52" s="710"/>
      <c r="IGC52" s="710"/>
      <c r="IGD52" s="710"/>
      <c r="IGE52" s="710"/>
      <c r="IGF52" s="710"/>
      <c r="IGG52" s="710"/>
      <c r="IGH52" s="710"/>
      <c r="IGI52" s="710"/>
      <c r="IGJ52" s="710"/>
      <c r="IGK52" s="710"/>
      <c r="IGL52" s="710"/>
      <c r="IGM52" s="710"/>
      <c r="IGN52" s="710"/>
      <c r="IGO52" s="710"/>
      <c r="IGP52" s="710"/>
      <c r="IGQ52" s="710"/>
      <c r="IGR52" s="710"/>
      <c r="IGS52" s="710"/>
      <c r="IGT52" s="710"/>
      <c r="IGU52" s="710"/>
      <c r="IGV52" s="710"/>
      <c r="IGW52" s="710"/>
      <c r="IGX52" s="710"/>
      <c r="IGY52" s="710"/>
      <c r="IGZ52" s="710"/>
      <c r="IHA52" s="710"/>
      <c r="IHB52" s="710"/>
      <c r="IHC52" s="710"/>
      <c r="IHD52" s="710"/>
      <c r="IHE52" s="710"/>
      <c r="IHF52" s="710"/>
      <c r="IHG52" s="710"/>
      <c r="IHH52" s="710"/>
      <c r="IHI52" s="710"/>
      <c r="IHJ52" s="710"/>
      <c r="IHK52" s="710"/>
      <c r="IHL52" s="710"/>
      <c r="IHM52" s="710"/>
      <c r="IHN52" s="710"/>
      <c r="IHO52" s="710"/>
      <c r="IHP52" s="710"/>
      <c r="IHQ52" s="710"/>
      <c r="IHR52" s="710"/>
      <c r="IHS52" s="710"/>
      <c r="IHT52" s="710"/>
      <c r="IHU52" s="710"/>
      <c r="IHV52" s="710"/>
      <c r="IHW52" s="710"/>
      <c r="IHX52" s="710"/>
      <c r="IHY52" s="710"/>
      <c r="IHZ52" s="710"/>
      <c r="IIA52" s="710"/>
      <c r="IIB52" s="710"/>
      <c r="IIC52" s="710"/>
      <c r="IID52" s="710"/>
      <c r="IIE52" s="710"/>
      <c r="IIF52" s="710"/>
      <c r="IIG52" s="710"/>
      <c r="IIH52" s="710"/>
      <c r="III52" s="710"/>
      <c r="IIJ52" s="710"/>
      <c r="IIK52" s="710"/>
      <c r="IIL52" s="710"/>
      <c r="IIM52" s="710"/>
      <c r="IIN52" s="710"/>
      <c r="IIO52" s="710"/>
      <c r="IIP52" s="710"/>
      <c r="IIQ52" s="710"/>
      <c r="IIR52" s="710"/>
      <c r="IIS52" s="710"/>
      <c r="IIT52" s="710"/>
      <c r="IIU52" s="710"/>
      <c r="IIV52" s="710"/>
      <c r="IIW52" s="710"/>
      <c r="IIX52" s="710"/>
      <c r="IIY52" s="710"/>
      <c r="IIZ52" s="710"/>
      <c r="IJA52" s="710"/>
      <c r="IJB52" s="710"/>
      <c r="IJC52" s="710"/>
      <c r="IJD52" s="710"/>
      <c r="IJE52" s="710"/>
      <c r="IJF52" s="710"/>
      <c r="IJG52" s="710"/>
      <c r="IJH52" s="710"/>
      <c r="IJI52" s="710"/>
      <c r="IJJ52" s="710"/>
      <c r="IJK52" s="710"/>
      <c r="IJL52" s="710"/>
      <c r="IJM52" s="710"/>
      <c r="IJN52" s="710"/>
      <c r="IJO52" s="710"/>
      <c r="IJP52" s="710"/>
      <c r="IJQ52" s="710"/>
      <c r="IJR52" s="710"/>
      <c r="IJS52" s="710"/>
      <c r="IJT52" s="710"/>
      <c r="IJU52" s="710"/>
      <c r="IJV52" s="710"/>
      <c r="IJW52" s="710"/>
      <c r="IJX52" s="710"/>
      <c r="IJY52" s="710"/>
      <c r="IJZ52" s="710"/>
      <c r="IKA52" s="710"/>
      <c r="IKB52" s="710"/>
      <c r="IKC52" s="710"/>
      <c r="IKD52" s="710"/>
      <c r="IKE52" s="710"/>
      <c r="IKF52" s="710"/>
      <c r="IKG52" s="710"/>
      <c r="IKH52" s="710"/>
      <c r="IKI52" s="710"/>
      <c r="IKJ52" s="710"/>
      <c r="IKK52" s="710"/>
      <c r="IKL52" s="710"/>
      <c r="IKM52" s="710"/>
      <c r="IKN52" s="710"/>
      <c r="IKO52" s="710"/>
      <c r="IKP52" s="710"/>
      <c r="IKQ52" s="710"/>
      <c r="IKR52" s="710"/>
      <c r="IKS52" s="710"/>
      <c r="IKT52" s="710"/>
      <c r="IKU52" s="710"/>
      <c r="IKV52" s="710"/>
      <c r="IKW52" s="710"/>
      <c r="IKX52" s="710"/>
      <c r="IKY52" s="710"/>
      <c r="IKZ52" s="710"/>
      <c r="ILA52" s="710"/>
      <c r="ILB52" s="710"/>
      <c r="ILC52" s="710"/>
      <c r="ILD52" s="710"/>
      <c r="ILE52" s="710"/>
      <c r="ILF52" s="710"/>
      <c r="ILG52" s="710"/>
      <c r="ILH52" s="710"/>
      <c r="ILI52" s="710"/>
      <c r="ILJ52" s="710"/>
      <c r="ILK52" s="710"/>
      <c r="ILL52" s="710"/>
      <c r="ILM52" s="710"/>
      <c r="ILN52" s="710"/>
      <c r="ILO52" s="710"/>
      <c r="ILP52" s="710"/>
      <c r="ILQ52" s="710"/>
      <c r="ILR52" s="710"/>
      <c r="ILS52" s="710"/>
      <c r="ILT52" s="710"/>
      <c r="ILU52" s="710"/>
      <c r="ILV52" s="710"/>
      <c r="ILW52" s="710"/>
      <c r="ILX52" s="710"/>
      <c r="ILY52" s="710"/>
      <c r="ILZ52" s="710"/>
      <c r="IMA52" s="710"/>
      <c r="IMB52" s="710"/>
      <c r="IMC52" s="710"/>
      <c r="IMD52" s="710"/>
      <c r="IME52" s="710"/>
      <c r="IMF52" s="710"/>
      <c r="IMG52" s="710"/>
      <c r="IMH52" s="710"/>
      <c r="IMI52" s="710"/>
      <c r="IMJ52" s="710"/>
      <c r="IMK52" s="710"/>
      <c r="IML52" s="710"/>
      <c r="IMM52" s="710"/>
      <c r="IMN52" s="710"/>
      <c r="IMO52" s="710"/>
      <c r="IMP52" s="710"/>
      <c r="IMQ52" s="710"/>
      <c r="IMR52" s="710"/>
      <c r="IMS52" s="710"/>
      <c r="IMT52" s="710"/>
      <c r="IMU52" s="710"/>
      <c r="IMV52" s="710"/>
      <c r="IMW52" s="710"/>
      <c r="IMX52" s="710"/>
      <c r="IMY52" s="710"/>
      <c r="IMZ52" s="710"/>
      <c r="INA52" s="710"/>
      <c r="INB52" s="710"/>
      <c r="INC52" s="710"/>
      <c r="IND52" s="710"/>
      <c r="INE52" s="710"/>
      <c r="INF52" s="710"/>
      <c r="ING52" s="710"/>
      <c r="INH52" s="710"/>
      <c r="INI52" s="710"/>
      <c r="INJ52" s="710"/>
      <c r="INK52" s="710"/>
      <c r="INL52" s="710"/>
      <c r="INM52" s="710"/>
      <c r="INN52" s="710"/>
      <c r="INO52" s="710"/>
      <c r="INP52" s="710"/>
      <c r="INQ52" s="710"/>
      <c r="INR52" s="710"/>
      <c r="INS52" s="710"/>
      <c r="INT52" s="710"/>
      <c r="INU52" s="710"/>
      <c r="INV52" s="710"/>
      <c r="INW52" s="710"/>
      <c r="INX52" s="710"/>
      <c r="INY52" s="710"/>
      <c r="INZ52" s="710"/>
      <c r="IOA52" s="710"/>
      <c r="IOB52" s="710"/>
      <c r="IOC52" s="710"/>
      <c r="IOD52" s="710"/>
      <c r="IOE52" s="710"/>
      <c r="IOF52" s="710"/>
      <c r="IOG52" s="710"/>
      <c r="IOH52" s="710"/>
      <c r="IOI52" s="710"/>
      <c r="IOJ52" s="710"/>
      <c r="IOK52" s="710"/>
      <c r="IOL52" s="710"/>
      <c r="IOM52" s="710"/>
      <c r="ION52" s="710"/>
      <c r="IOO52" s="710"/>
      <c r="IOP52" s="710"/>
      <c r="IOQ52" s="710"/>
      <c r="IOR52" s="710"/>
      <c r="IOS52" s="710"/>
      <c r="IOT52" s="710"/>
      <c r="IOU52" s="710"/>
      <c r="IOV52" s="710"/>
      <c r="IOW52" s="710"/>
      <c r="IOX52" s="710"/>
      <c r="IOY52" s="710"/>
      <c r="IOZ52" s="710"/>
      <c r="IPA52" s="710"/>
      <c r="IPB52" s="710"/>
      <c r="IPC52" s="710"/>
      <c r="IPD52" s="710"/>
      <c r="IPE52" s="710"/>
      <c r="IPF52" s="710"/>
      <c r="IPG52" s="710"/>
      <c r="IPH52" s="710"/>
      <c r="IPI52" s="710"/>
      <c r="IPJ52" s="710"/>
      <c r="IPK52" s="710"/>
      <c r="IPL52" s="710"/>
      <c r="IPM52" s="710"/>
      <c r="IPN52" s="710"/>
      <c r="IPO52" s="710"/>
      <c r="IPP52" s="710"/>
      <c r="IPQ52" s="710"/>
      <c r="IPR52" s="710"/>
      <c r="IPS52" s="710"/>
      <c r="IPT52" s="710"/>
      <c r="IPU52" s="710"/>
      <c r="IPV52" s="710"/>
      <c r="IPW52" s="710"/>
      <c r="IPX52" s="710"/>
      <c r="IPY52" s="710"/>
      <c r="IPZ52" s="710"/>
      <c r="IQA52" s="710"/>
      <c r="IQB52" s="710"/>
      <c r="IQC52" s="710"/>
      <c r="IQD52" s="710"/>
      <c r="IQE52" s="710"/>
      <c r="IQF52" s="710"/>
      <c r="IQG52" s="710"/>
      <c r="IQH52" s="710"/>
      <c r="IQI52" s="710"/>
      <c r="IQJ52" s="710"/>
      <c r="IQK52" s="710"/>
      <c r="IQL52" s="710"/>
      <c r="IQM52" s="710"/>
      <c r="IQN52" s="710"/>
      <c r="IQO52" s="710"/>
      <c r="IQP52" s="710"/>
      <c r="IQQ52" s="710"/>
      <c r="IQR52" s="710"/>
      <c r="IQS52" s="710"/>
      <c r="IQT52" s="710"/>
      <c r="IQU52" s="710"/>
      <c r="IQV52" s="710"/>
      <c r="IQW52" s="710"/>
      <c r="IQX52" s="710"/>
      <c r="IQY52" s="710"/>
      <c r="IQZ52" s="710"/>
      <c r="IRA52" s="710"/>
      <c r="IRB52" s="710"/>
      <c r="IRC52" s="710"/>
      <c r="IRD52" s="710"/>
      <c r="IRE52" s="710"/>
      <c r="IRF52" s="710"/>
      <c r="IRG52" s="710"/>
      <c r="IRH52" s="710"/>
      <c r="IRI52" s="710"/>
      <c r="IRJ52" s="710"/>
      <c r="IRK52" s="710"/>
      <c r="IRL52" s="710"/>
      <c r="IRM52" s="710"/>
      <c r="IRN52" s="710"/>
      <c r="IRO52" s="710"/>
      <c r="IRP52" s="710"/>
      <c r="IRQ52" s="710"/>
      <c r="IRR52" s="710"/>
      <c r="IRS52" s="710"/>
      <c r="IRT52" s="710"/>
      <c r="IRU52" s="710"/>
      <c r="IRV52" s="710"/>
      <c r="IRW52" s="710"/>
      <c r="IRX52" s="710"/>
      <c r="IRY52" s="710"/>
      <c r="IRZ52" s="710"/>
      <c r="ISA52" s="710"/>
      <c r="ISB52" s="710"/>
      <c r="ISC52" s="710"/>
      <c r="ISD52" s="710"/>
      <c r="ISE52" s="710"/>
      <c r="ISF52" s="710"/>
      <c r="ISG52" s="710"/>
      <c r="ISH52" s="710"/>
      <c r="ISI52" s="710"/>
      <c r="ISJ52" s="710"/>
      <c r="ISK52" s="710"/>
      <c r="ISL52" s="710"/>
      <c r="ISM52" s="710"/>
      <c r="ISN52" s="710"/>
      <c r="ISO52" s="710"/>
      <c r="ISP52" s="710"/>
      <c r="ISQ52" s="710"/>
      <c r="ISR52" s="710"/>
      <c r="ISS52" s="710"/>
      <c r="IST52" s="710"/>
      <c r="ISU52" s="710"/>
      <c r="ISV52" s="710"/>
      <c r="ISW52" s="710"/>
      <c r="ISX52" s="710"/>
      <c r="ISY52" s="710"/>
      <c r="ISZ52" s="710"/>
      <c r="ITA52" s="710"/>
      <c r="ITB52" s="710"/>
      <c r="ITC52" s="710"/>
      <c r="ITD52" s="710"/>
      <c r="ITE52" s="710"/>
      <c r="ITF52" s="710"/>
      <c r="ITG52" s="710"/>
      <c r="ITH52" s="710"/>
      <c r="ITI52" s="710"/>
      <c r="ITJ52" s="710"/>
      <c r="ITK52" s="710"/>
      <c r="ITL52" s="710"/>
      <c r="ITM52" s="710"/>
      <c r="ITN52" s="710"/>
      <c r="ITO52" s="710"/>
      <c r="ITP52" s="710"/>
      <c r="ITQ52" s="710"/>
      <c r="ITR52" s="710"/>
      <c r="ITS52" s="710"/>
      <c r="ITT52" s="710"/>
      <c r="ITU52" s="710"/>
      <c r="ITV52" s="710"/>
      <c r="ITW52" s="710"/>
      <c r="ITX52" s="710"/>
      <c r="ITY52" s="710"/>
      <c r="ITZ52" s="710"/>
      <c r="IUA52" s="710"/>
      <c r="IUB52" s="710"/>
      <c r="IUC52" s="710"/>
      <c r="IUD52" s="710"/>
      <c r="IUE52" s="710"/>
      <c r="IUF52" s="710"/>
      <c r="IUG52" s="710"/>
      <c r="IUH52" s="710"/>
      <c r="IUI52" s="710"/>
      <c r="IUJ52" s="710"/>
      <c r="IUK52" s="710"/>
      <c r="IUL52" s="710"/>
      <c r="IUM52" s="710"/>
      <c r="IUN52" s="710"/>
      <c r="IUO52" s="710"/>
      <c r="IUP52" s="710"/>
      <c r="IUQ52" s="710"/>
      <c r="IUR52" s="710"/>
      <c r="IUS52" s="710"/>
      <c r="IUT52" s="710"/>
      <c r="IUU52" s="710"/>
      <c r="IUV52" s="710"/>
      <c r="IUW52" s="710"/>
      <c r="IUX52" s="710"/>
      <c r="IUY52" s="710"/>
      <c r="IUZ52" s="710"/>
      <c r="IVA52" s="710"/>
      <c r="IVB52" s="710"/>
      <c r="IVC52" s="710"/>
      <c r="IVD52" s="710"/>
      <c r="IVE52" s="710"/>
      <c r="IVF52" s="710"/>
      <c r="IVG52" s="710"/>
      <c r="IVH52" s="710"/>
      <c r="IVI52" s="710"/>
      <c r="IVJ52" s="710"/>
      <c r="IVK52" s="710"/>
      <c r="IVL52" s="710"/>
      <c r="IVM52" s="710"/>
      <c r="IVN52" s="710"/>
      <c r="IVO52" s="710"/>
      <c r="IVP52" s="710"/>
      <c r="IVQ52" s="710"/>
      <c r="IVR52" s="710"/>
      <c r="IVS52" s="710"/>
      <c r="IVT52" s="710"/>
      <c r="IVU52" s="710"/>
      <c r="IVV52" s="710"/>
      <c r="IVW52" s="710"/>
      <c r="IVX52" s="710"/>
      <c r="IVY52" s="710"/>
      <c r="IVZ52" s="710"/>
      <c r="IWA52" s="710"/>
      <c r="IWB52" s="710"/>
      <c r="IWC52" s="710"/>
      <c r="IWD52" s="710"/>
      <c r="IWE52" s="710"/>
      <c r="IWF52" s="710"/>
      <c r="IWG52" s="710"/>
      <c r="IWH52" s="710"/>
      <c r="IWI52" s="710"/>
      <c r="IWJ52" s="710"/>
      <c r="IWK52" s="710"/>
      <c r="IWL52" s="710"/>
      <c r="IWM52" s="710"/>
      <c r="IWN52" s="710"/>
      <c r="IWO52" s="710"/>
      <c r="IWP52" s="710"/>
      <c r="IWQ52" s="710"/>
      <c r="IWR52" s="710"/>
      <c r="IWS52" s="710"/>
      <c r="IWT52" s="710"/>
      <c r="IWU52" s="710"/>
      <c r="IWV52" s="710"/>
      <c r="IWW52" s="710"/>
      <c r="IWX52" s="710"/>
      <c r="IWY52" s="710"/>
      <c r="IWZ52" s="710"/>
      <c r="IXA52" s="710"/>
      <c r="IXB52" s="710"/>
      <c r="IXC52" s="710"/>
      <c r="IXD52" s="710"/>
      <c r="IXE52" s="710"/>
      <c r="IXF52" s="710"/>
      <c r="IXG52" s="710"/>
      <c r="IXH52" s="710"/>
      <c r="IXI52" s="710"/>
      <c r="IXJ52" s="710"/>
      <c r="IXK52" s="710"/>
      <c r="IXL52" s="710"/>
      <c r="IXM52" s="710"/>
      <c r="IXN52" s="710"/>
      <c r="IXO52" s="710"/>
      <c r="IXP52" s="710"/>
      <c r="IXQ52" s="710"/>
      <c r="IXR52" s="710"/>
      <c r="IXS52" s="710"/>
      <c r="IXT52" s="710"/>
      <c r="IXU52" s="710"/>
      <c r="IXV52" s="710"/>
      <c r="IXW52" s="710"/>
      <c r="IXX52" s="710"/>
      <c r="IXY52" s="710"/>
      <c r="IXZ52" s="710"/>
      <c r="IYA52" s="710"/>
      <c r="IYB52" s="710"/>
      <c r="IYC52" s="710"/>
      <c r="IYD52" s="710"/>
      <c r="IYE52" s="710"/>
      <c r="IYF52" s="710"/>
      <c r="IYG52" s="710"/>
      <c r="IYH52" s="710"/>
      <c r="IYI52" s="710"/>
      <c r="IYJ52" s="710"/>
      <c r="IYK52" s="710"/>
      <c r="IYL52" s="710"/>
      <c r="IYM52" s="710"/>
      <c r="IYN52" s="710"/>
      <c r="IYO52" s="710"/>
      <c r="IYP52" s="710"/>
      <c r="IYQ52" s="710"/>
      <c r="IYR52" s="710"/>
      <c r="IYS52" s="710"/>
      <c r="IYT52" s="710"/>
      <c r="IYU52" s="710"/>
      <c r="IYV52" s="710"/>
      <c r="IYW52" s="710"/>
      <c r="IYX52" s="710"/>
      <c r="IYY52" s="710"/>
      <c r="IYZ52" s="710"/>
      <c r="IZA52" s="710"/>
      <c r="IZB52" s="710"/>
      <c r="IZC52" s="710"/>
      <c r="IZD52" s="710"/>
      <c r="IZE52" s="710"/>
      <c r="IZF52" s="710"/>
      <c r="IZG52" s="710"/>
      <c r="IZH52" s="710"/>
      <c r="IZI52" s="710"/>
      <c r="IZJ52" s="710"/>
      <c r="IZK52" s="710"/>
      <c r="IZL52" s="710"/>
      <c r="IZM52" s="710"/>
      <c r="IZN52" s="710"/>
      <c r="IZO52" s="710"/>
      <c r="IZP52" s="710"/>
      <c r="IZQ52" s="710"/>
      <c r="IZR52" s="710"/>
      <c r="IZS52" s="710"/>
      <c r="IZT52" s="710"/>
      <c r="IZU52" s="710"/>
      <c r="IZV52" s="710"/>
      <c r="IZW52" s="710"/>
      <c r="IZX52" s="710"/>
      <c r="IZY52" s="710"/>
      <c r="IZZ52" s="710"/>
      <c r="JAA52" s="710"/>
      <c r="JAB52" s="710"/>
      <c r="JAC52" s="710"/>
      <c r="JAD52" s="710"/>
      <c r="JAE52" s="710"/>
      <c r="JAF52" s="710"/>
      <c r="JAG52" s="710"/>
      <c r="JAH52" s="710"/>
      <c r="JAI52" s="710"/>
      <c r="JAJ52" s="710"/>
      <c r="JAK52" s="710"/>
      <c r="JAL52" s="710"/>
      <c r="JAM52" s="710"/>
      <c r="JAN52" s="710"/>
      <c r="JAO52" s="710"/>
      <c r="JAP52" s="710"/>
      <c r="JAQ52" s="710"/>
      <c r="JAR52" s="710"/>
      <c r="JAS52" s="710"/>
      <c r="JAT52" s="710"/>
      <c r="JAU52" s="710"/>
      <c r="JAV52" s="710"/>
      <c r="JAW52" s="710"/>
      <c r="JAX52" s="710"/>
      <c r="JAY52" s="710"/>
      <c r="JAZ52" s="710"/>
      <c r="JBA52" s="710"/>
      <c r="JBB52" s="710"/>
      <c r="JBC52" s="710"/>
      <c r="JBD52" s="710"/>
      <c r="JBE52" s="710"/>
      <c r="JBF52" s="710"/>
      <c r="JBG52" s="710"/>
      <c r="JBH52" s="710"/>
      <c r="JBI52" s="710"/>
      <c r="JBJ52" s="710"/>
      <c r="JBK52" s="710"/>
      <c r="JBL52" s="710"/>
      <c r="JBM52" s="710"/>
      <c r="JBN52" s="710"/>
      <c r="JBO52" s="710"/>
      <c r="JBP52" s="710"/>
      <c r="JBQ52" s="710"/>
      <c r="JBR52" s="710"/>
      <c r="JBS52" s="710"/>
      <c r="JBT52" s="710"/>
      <c r="JBU52" s="710"/>
      <c r="JBV52" s="710"/>
      <c r="JBW52" s="710"/>
      <c r="JBX52" s="710"/>
      <c r="JBY52" s="710"/>
      <c r="JBZ52" s="710"/>
      <c r="JCA52" s="710"/>
      <c r="JCB52" s="710"/>
      <c r="JCC52" s="710"/>
      <c r="JCD52" s="710"/>
      <c r="JCE52" s="710"/>
      <c r="JCF52" s="710"/>
      <c r="JCG52" s="710"/>
      <c r="JCH52" s="710"/>
      <c r="JCI52" s="710"/>
      <c r="JCJ52" s="710"/>
      <c r="JCK52" s="710"/>
      <c r="JCL52" s="710"/>
      <c r="JCM52" s="710"/>
      <c r="JCN52" s="710"/>
      <c r="JCO52" s="710"/>
      <c r="JCP52" s="710"/>
      <c r="JCQ52" s="710"/>
      <c r="JCR52" s="710"/>
      <c r="JCS52" s="710"/>
      <c r="JCT52" s="710"/>
      <c r="JCU52" s="710"/>
      <c r="JCV52" s="710"/>
      <c r="JCW52" s="710"/>
      <c r="JCX52" s="710"/>
      <c r="JCY52" s="710"/>
      <c r="JCZ52" s="710"/>
      <c r="JDA52" s="710"/>
      <c r="JDB52" s="710"/>
      <c r="JDC52" s="710"/>
      <c r="JDD52" s="710"/>
      <c r="JDE52" s="710"/>
      <c r="JDF52" s="710"/>
      <c r="JDG52" s="710"/>
      <c r="JDH52" s="710"/>
      <c r="JDI52" s="710"/>
      <c r="JDJ52" s="710"/>
      <c r="JDK52" s="710"/>
      <c r="JDL52" s="710"/>
      <c r="JDM52" s="710"/>
      <c r="JDN52" s="710"/>
      <c r="JDO52" s="710"/>
      <c r="JDP52" s="710"/>
      <c r="JDQ52" s="710"/>
      <c r="JDR52" s="710"/>
      <c r="JDS52" s="710"/>
      <c r="JDT52" s="710"/>
      <c r="JDU52" s="710"/>
      <c r="JDV52" s="710"/>
      <c r="JDW52" s="710"/>
      <c r="JDX52" s="710"/>
      <c r="JDY52" s="710"/>
      <c r="JDZ52" s="710"/>
      <c r="JEA52" s="710"/>
      <c r="JEB52" s="710"/>
      <c r="JEC52" s="710"/>
      <c r="JED52" s="710"/>
      <c r="JEE52" s="710"/>
      <c r="JEF52" s="710"/>
      <c r="JEG52" s="710"/>
      <c r="JEH52" s="710"/>
      <c r="JEI52" s="710"/>
      <c r="JEJ52" s="710"/>
      <c r="JEK52" s="710"/>
      <c r="JEL52" s="710"/>
      <c r="JEM52" s="710"/>
      <c r="JEN52" s="710"/>
      <c r="JEO52" s="710"/>
      <c r="JEP52" s="710"/>
      <c r="JEQ52" s="710"/>
      <c r="JER52" s="710"/>
      <c r="JES52" s="710"/>
      <c r="JET52" s="710"/>
      <c r="JEU52" s="710"/>
      <c r="JEV52" s="710"/>
      <c r="JEW52" s="710"/>
      <c r="JEX52" s="710"/>
      <c r="JEY52" s="710"/>
      <c r="JEZ52" s="710"/>
      <c r="JFA52" s="710"/>
      <c r="JFB52" s="710"/>
      <c r="JFC52" s="710"/>
      <c r="JFD52" s="710"/>
      <c r="JFE52" s="710"/>
      <c r="JFF52" s="710"/>
      <c r="JFG52" s="710"/>
      <c r="JFH52" s="710"/>
      <c r="JFI52" s="710"/>
      <c r="JFJ52" s="710"/>
      <c r="JFK52" s="710"/>
      <c r="JFL52" s="710"/>
      <c r="JFM52" s="710"/>
      <c r="JFN52" s="710"/>
      <c r="JFO52" s="710"/>
      <c r="JFP52" s="710"/>
      <c r="JFQ52" s="710"/>
      <c r="JFR52" s="710"/>
      <c r="JFS52" s="710"/>
      <c r="JFT52" s="710"/>
      <c r="JFU52" s="710"/>
      <c r="JFV52" s="710"/>
      <c r="JFW52" s="710"/>
      <c r="JFX52" s="710"/>
      <c r="JFY52" s="710"/>
      <c r="JFZ52" s="710"/>
      <c r="JGA52" s="710"/>
      <c r="JGB52" s="710"/>
      <c r="JGC52" s="710"/>
      <c r="JGD52" s="710"/>
      <c r="JGE52" s="710"/>
      <c r="JGF52" s="710"/>
      <c r="JGG52" s="710"/>
      <c r="JGH52" s="710"/>
      <c r="JGI52" s="710"/>
      <c r="JGJ52" s="710"/>
      <c r="JGK52" s="710"/>
      <c r="JGL52" s="710"/>
      <c r="JGM52" s="710"/>
      <c r="JGN52" s="710"/>
      <c r="JGO52" s="710"/>
      <c r="JGP52" s="710"/>
      <c r="JGQ52" s="710"/>
      <c r="JGR52" s="710"/>
      <c r="JGS52" s="710"/>
      <c r="JGT52" s="710"/>
      <c r="JGU52" s="710"/>
      <c r="JGV52" s="710"/>
      <c r="JGW52" s="710"/>
      <c r="JGX52" s="710"/>
      <c r="JGY52" s="710"/>
      <c r="JGZ52" s="710"/>
      <c r="JHA52" s="710"/>
      <c r="JHB52" s="710"/>
      <c r="JHC52" s="710"/>
      <c r="JHD52" s="710"/>
      <c r="JHE52" s="710"/>
      <c r="JHF52" s="710"/>
      <c r="JHG52" s="710"/>
      <c r="JHH52" s="710"/>
      <c r="JHI52" s="710"/>
      <c r="JHJ52" s="710"/>
      <c r="JHK52" s="710"/>
      <c r="JHL52" s="710"/>
      <c r="JHM52" s="710"/>
      <c r="JHN52" s="710"/>
      <c r="JHO52" s="710"/>
      <c r="JHP52" s="710"/>
      <c r="JHQ52" s="710"/>
      <c r="JHR52" s="710"/>
      <c r="JHS52" s="710"/>
      <c r="JHT52" s="710"/>
      <c r="JHU52" s="710"/>
      <c r="JHV52" s="710"/>
      <c r="JHW52" s="710"/>
      <c r="JHX52" s="710"/>
      <c r="JHY52" s="710"/>
      <c r="JHZ52" s="710"/>
      <c r="JIA52" s="710"/>
      <c r="JIB52" s="710"/>
      <c r="JIC52" s="710"/>
      <c r="JID52" s="710"/>
      <c r="JIE52" s="710"/>
      <c r="JIF52" s="710"/>
      <c r="JIG52" s="710"/>
      <c r="JIH52" s="710"/>
      <c r="JII52" s="710"/>
      <c r="JIJ52" s="710"/>
      <c r="JIK52" s="710"/>
      <c r="JIL52" s="710"/>
      <c r="JIM52" s="710"/>
      <c r="JIN52" s="710"/>
      <c r="JIO52" s="710"/>
      <c r="JIP52" s="710"/>
      <c r="JIQ52" s="710"/>
      <c r="JIR52" s="710"/>
      <c r="JIS52" s="710"/>
      <c r="JIT52" s="710"/>
      <c r="JIU52" s="710"/>
      <c r="JIV52" s="710"/>
      <c r="JIW52" s="710"/>
      <c r="JIX52" s="710"/>
      <c r="JIY52" s="710"/>
      <c r="JIZ52" s="710"/>
      <c r="JJA52" s="710"/>
      <c r="JJB52" s="710"/>
      <c r="JJC52" s="710"/>
      <c r="JJD52" s="710"/>
      <c r="JJE52" s="710"/>
      <c r="JJF52" s="710"/>
      <c r="JJG52" s="710"/>
      <c r="JJH52" s="710"/>
      <c r="JJI52" s="710"/>
      <c r="JJJ52" s="710"/>
      <c r="JJK52" s="710"/>
      <c r="JJL52" s="710"/>
      <c r="JJM52" s="710"/>
      <c r="JJN52" s="710"/>
      <c r="JJO52" s="710"/>
      <c r="JJP52" s="710"/>
      <c r="JJQ52" s="710"/>
      <c r="JJR52" s="710"/>
      <c r="JJS52" s="710"/>
      <c r="JJT52" s="710"/>
      <c r="JJU52" s="710"/>
      <c r="JJV52" s="710"/>
      <c r="JJW52" s="710"/>
      <c r="JJX52" s="710"/>
      <c r="JJY52" s="710"/>
      <c r="JJZ52" s="710"/>
      <c r="JKA52" s="710"/>
      <c r="JKB52" s="710"/>
      <c r="JKC52" s="710"/>
      <c r="JKD52" s="710"/>
      <c r="JKE52" s="710"/>
      <c r="JKF52" s="710"/>
      <c r="JKG52" s="710"/>
      <c r="JKH52" s="710"/>
      <c r="JKI52" s="710"/>
      <c r="JKJ52" s="710"/>
      <c r="JKK52" s="710"/>
      <c r="JKL52" s="710"/>
      <c r="JKM52" s="710"/>
      <c r="JKN52" s="710"/>
      <c r="JKO52" s="710"/>
      <c r="JKP52" s="710"/>
      <c r="JKQ52" s="710"/>
      <c r="JKR52" s="710"/>
      <c r="JKS52" s="710"/>
      <c r="JKT52" s="710"/>
      <c r="JKU52" s="710"/>
      <c r="JKV52" s="710"/>
      <c r="JKW52" s="710"/>
      <c r="JKX52" s="710"/>
      <c r="JKY52" s="710"/>
      <c r="JKZ52" s="710"/>
      <c r="JLA52" s="710"/>
      <c r="JLB52" s="710"/>
      <c r="JLC52" s="710"/>
      <c r="JLD52" s="710"/>
      <c r="JLE52" s="710"/>
      <c r="JLF52" s="710"/>
      <c r="JLG52" s="710"/>
      <c r="JLH52" s="710"/>
      <c r="JLI52" s="710"/>
      <c r="JLJ52" s="710"/>
      <c r="JLK52" s="710"/>
      <c r="JLL52" s="710"/>
      <c r="JLM52" s="710"/>
      <c r="JLN52" s="710"/>
      <c r="JLO52" s="710"/>
      <c r="JLP52" s="710"/>
      <c r="JLQ52" s="710"/>
      <c r="JLR52" s="710"/>
      <c r="JLS52" s="710"/>
      <c r="JLT52" s="710"/>
      <c r="JLU52" s="710"/>
      <c r="JLV52" s="710"/>
      <c r="JLW52" s="710"/>
      <c r="JLX52" s="710"/>
      <c r="JLY52" s="710"/>
      <c r="JLZ52" s="710"/>
      <c r="JMA52" s="710"/>
      <c r="JMB52" s="710"/>
      <c r="JMC52" s="710"/>
      <c r="JMD52" s="710"/>
      <c r="JME52" s="710"/>
      <c r="JMF52" s="710"/>
      <c r="JMG52" s="710"/>
      <c r="JMH52" s="710"/>
      <c r="JMI52" s="710"/>
      <c r="JMJ52" s="710"/>
      <c r="JMK52" s="710"/>
      <c r="JML52" s="710"/>
      <c r="JMM52" s="710"/>
      <c r="JMN52" s="710"/>
      <c r="JMO52" s="710"/>
      <c r="JMP52" s="710"/>
      <c r="JMQ52" s="710"/>
      <c r="JMR52" s="710"/>
      <c r="JMS52" s="710"/>
      <c r="JMT52" s="710"/>
      <c r="JMU52" s="710"/>
      <c r="JMV52" s="710"/>
      <c r="JMW52" s="710"/>
      <c r="JMX52" s="710"/>
      <c r="JMY52" s="710"/>
      <c r="JMZ52" s="710"/>
      <c r="JNA52" s="710"/>
      <c r="JNB52" s="710"/>
      <c r="JNC52" s="710"/>
      <c r="JND52" s="710"/>
      <c r="JNE52" s="710"/>
      <c r="JNF52" s="710"/>
      <c r="JNG52" s="710"/>
      <c r="JNH52" s="710"/>
      <c r="JNI52" s="710"/>
      <c r="JNJ52" s="710"/>
      <c r="JNK52" s="710"/>
      <c r="JNL52" s="710"/>
      <c r="JNM52" s="710"/>
      <c r="JNN52" s="710"/>
      <c r="JNO52" s="710"/>
      <c r="JNP52" s="710"/>
      <c r="JNQ52" s="710"/>
      <c r="JNR52" s="710"/>
      <c r="JNS52" s="710"/>
      <c r="JNT52" s="710"/>
      <c r="JNU52" s="710"/>
      <c r="JNV52" s="710"/>
      <c r="JNW52" s="710"/>
      <c r="JNX52" s="710"/>
      <c r="JNY52" s="710"/>
      <c r="JNZ52" s="710"/>
      <c r="JOA52" s="710"/>
      <c r="JOB52" s="710"/>
      <c r="JOC52" s="710"/>
      <c r="JOD52" s="710"/>
      <c r="JOE52" s="710"/>
      <c r="JOF52" s="710"/>
      <c r="JOG52" s="710"/>
      <c r="JOH52" s="710"/>
      <c r="JOI52" s="710"/>
      <c r="JOJ52" s="710"/>
      <c r="JOK52" s="710"/>
      <c r="JOL52" s="710"/>
      <c r="JOM52" s="710"/>
      <c r="JON52" s="710"/>
      <c r="JOO52" s="710"/>
      <c r="JOP52" s="710"/>
      <c r="JOQ52" s="710"/>
      <c r="JOR52" s="710"/>
      <c r="JOS52" s="710"/>
      <c r="JOT52" s="710"/>
      <c r="JOU52" s="710"/>
      <c r="JOV52" s="710"/>
      <c r="JOW52" s="710"/>
      <c r="JOX52" s="710"/>
      <c r="JOY52" s="710"/>
      <c r="JOZ52" s="710"/>
      <c r="JPA52" s="710"/>
      <c r="JPB52" s="710"/>
      <c r="JPC52" s="710"/>
      <c r="JPD52" s="710"/>
      <c r="JPE52" s="710"/>
      <c r="JPF52" s="710"/>
      <c r="JPG52" s="710"/>
      <c r="JPH52" s="710"/>
      <c r="JPI52" s="710"/>
      <c r="JPJ52" s="710"/>
      <c r="JPK52" s="710"/>
      <c r="JPL52" s="710"/>
      <c r="JPM52" s="710"/>
      <c r="JPN52" s="710"/>
      <c r="JPO52" s="710"/>
      <c r="JPP52" s="710"/>
      <c r="JPQ52" s="710"/>
      <c r="JPR52" s="710"/>
      <c r="JPS52" s="710"/>
      <c r="JPT52" s="710"/>
      <c r="JPU52" s="710"/>
      <c r="JPV52" s="710"/>
      <c r="JPW52" s="710"/>
      <c r="JPX52" s="710"/>
      <c r="JPY52" s="710"/>
      <c r="JPZ52" s="710"/>
      <c r="JQA52" s="710"/>
      <c r="JQB52" s="710"/>
      <c r="JQC52" s="710"/>
      <c r="JQD52" s="710"/>
      <c r="JQE52" s="710"/>
      <c r="JQF52" s="710"/>
      <c r="JQG52" s="710"/>
      <c r="JQH52" s="710"/>
      <c r="JQI52" s="710"/>
      <c r="JQJ52" s="710"/>
      <c r="JQK52" s="710"/>
      <c r="JQL52" s="710"/>
      <c r="JQM52" s="710"/>
      <c r="JQN52" s="710"/>
      <c r="JQO52" s="710"/>
      <c r="JQP52" s="710"/>
      <c r="JQQ52" s="710"/>
      <c r="JQR52" s="710"/>
      <c r="JQS52" s="710"/>
      <c r="JQT52" s="710"/>
      <c r="JQU52" s="710"/>
      <c r="JQV52" s="710"/>
      <c r="JQW52" s="710"/>
      <c r="JQX52" s="710"/>
      <c r="JQY52" s="710"/>
      <c r="JQZ52" s="710"/>
      <c r="JRA52" s="710"/>
      <c r="JRB52" s="710"/>
      <c r="JRC52" s="710"/>
      <c r="JRD52" s="710"/>
      <c r="JRE52" s="710"/>
      <c r="JRF52" s="710"/>
      <c r="JRG52" s="710"/>
      <c r="JRH52" s="710"/>
      <c r="JRI52" s="710"/>
      <c r="JRJ52" s="710"/>
      <c r="JRK52" s="710"/>
      <c r="JRL52" s="710"/>
      <c r="JRM52" s="710"/>
      <c r="JRN52" s="710"/>
      <c r="JRO52" s="710"/>
      <c r="JRP52" s="710"/>
      <c r="JRQ52" s="710"/>
      <c r="JRR52" s="710"/>
      <c r="JRS52" s="710"/>
      <c r="JRT52" s="710"/>
      <c r="JRU52" s="710"/>
      <c r="JRV52" s="710"/>
      <c r="JRW52" s="710"/>
      <c r="JRX52" s="710"/>
      <c r="JRY52" s="710"/>
      <c r="JRZ52" s="710"/>
      <c r="JSA52" s="710"/>
      <c r="JSB52" s="710"/>
      <c r="JSC52" s="710"/>
      <c r="JSD52" s="710"/>
      <c r="JSE52" s="710"/>
      <c r="JSF52" s="710"/>
      <c r="JSG52" s="710"/>
      <c r="JSH52" s="710"/>
      <c r="JSI52" s="710"/>
      <c r="JSJ52" s="710"/>
      <c r="JSK52" s="710"/>
      <c r="JSL52" s="710"/>
      <c r="JSM52" s="710"/>
      <c r="JSN52" s="710"/>
      <c r="JSO52" s="710"/>
      <c r="JSP52" s="710"/>
      <c r="JSQ52" s="710"/>
      <c r="JSR52" s="710"/>
      <c r="JSS52" s="710"/>
      <c r="JST52" s="710"/>
      <c r="JSU52" s="710"/>
      <c r="JSV52" s="710"/>
      <c r="JSW52" s="710"/>
      <c r="JSX52" s="710"/>
      <c r="JSY52" s="710"/>
      <c r="JSZ52" s="710"/>
      <c r="JTA52" s="710"/>
      <c r="JTB52" s="710"/>
      <c r="JTC52" s="710"/>
      <c r="JTD52" s="710"/>
      <c r="JTE52" s="710"/>
      <c r="JTF52" s="710"/>
      <c r="JTG52" s="710"/>
      <c r="JTH52" s="710"/>
      <c r="JTI52" s="710"/>
      <c r="JTJ52" s="710"/>
      <c r="JTK52" s="710"/>
      <c r="JTL52" s="710"/>
      <c r="JTM52" s="710"/>
      <c r="JTN52" s="710"/>
      <c r="JTO52" s="710"/>
      <c r="JTP52" s="710"/>
      <c r="JTQ52" s="710"/>
      <c r="JTR52" s="710"/>
      <c r="JTS52" s="710"/>
      <c r="JTT52" s="710"/>
      <c r="JTU52" s="710"/>
      <c r="JTV52" s="710"/>
      <c r="JTW52" s="710"/>
      <c r="JTX52" s="710"/>
      <c r="JTY52" s="710"/>
      <c r="JTZ52" s="710"/>
      <c r="JUA52" s="710"/>
      <c r="JUB52" s="710"/>
      <c r="JUC52" s="710"/>
      <c r="JUD52" s="710"/>
      <c r="JUE52" s="710"/>
      <c r="JUF52" s="710"/>
      <c r="JUG52" s="710"/>
      <c r="JUH52" s="710"/>
      <c r="JUI52" s="710"/>
      <c r="JUJ52" s="710"/>
      <c r="JUK52" s="710"/>
      <c r="JUL52" s="710"/>
      <c r="JUM52" s="710"/>
      <c r="JUN52" s="710"/>
      <c r="JUO52" s="710"/>
      <c r="JUP52" s="710"/>
      <c r="JUQ52" s="710"/>
      <c r="JUR52" s="710"/>
      <c r="JUS52" s="710"/>
      <c r="JUT52" s="710"/>
      <c r="JUU52" s="710"/>
      <c r="JUV52" s="710"/>
      <c r="JUW52" s="710"/>
      <c r="JUX52" s="710"/>
      <c r="JUY52" s="710"/>
      <c r="JUZ52" s="710"/>
      <c r="JVA52" s="710"/>
      <c r="JVB52" s="710"/>
      <c r="JVC52" s="710"/>
      <c r="JVD52" s="710"/>
      <c r="JVE52" s="710"/>
      <c r="JVF52" s="710"/>
      <c r="JVG52" s="710"/>
      <c r="JVH52" s="710"/>
      <c r="JVI52" s="710"/>
      <c r="JVJ52" s="710"/>
      <c r="JVK52" s="710"/>
      <c r="JVL52" s="710"/>
      <c r="JVM52" s="710"/>
      <c r="JVN52" s="710"/>
      <c r="JVO52" s="710"/>
      <c r="JVP52" s="710"/>
      <c r="JVQ52" s="710"/>
      <c r="JVR52" s="710"/>
      <c r="JVS52" s="710"/>
      <c r="JVT52" s="710"/>
      <c r="JVU52" s="710"/>
      <c r="JVV52" s="710"/>
      <c r="JVW52" s="710"/>
      <c r="JVX52" s="710"/>
      <c r="JVY52" s="710"/>
      <c r="JVZ52" s="710"/>
      <c r="JWA52" s="710"/>
      <c r="JWB52" s="710"/>
      <c r="JWC52" s="710"/>
      <c r="JWD52" s="710"/>
      <c r="JWE52" s="710"/>
      <c r="JWF52" s="710"/>
      <c r="JWG52" s="710"/>
      <c r="JWH52" s="710"/>
      <c r="JWI52" s="710"/>
      <c r="JWJ52" s="710"/>
      <c r="JWK52" s="710"/>
      <c r="JWL52" s="710"/>
      <c r="JWM52" s="710"/>
      <c r="JWN52" s="710"/>
      <c r="JWO52" s="710"/>
      <c r="JWP52" s="710"/>
      <c r="JWQ52" s="710"/>
      <c r="JWR52" s="710"/>
      <c r="JWS52" s="710"/>
      <c r="JWT52" s="710"/>
      <c r="JWU52" s="710"/>
      <c r="JWV52" s="710"/>
      <c r="JWW52" s="710"/>
      <c r="JWX52" s="710"/>
      <c r="JWY52" s="710"/>
      <c r="JWZ52" s="710"/>
      <c r="JXA52" s="710"/>
      <c r="JXB52" s="710"/>
      <c r="JXC52" s="710"/>
      <c r="JXD52" s="710"/>
      <c r="JXE52" s="710"/>
      <c r="JXF52" s="710"/>
      <c r="JXG52" s="710"/>
      <c r="JXH52" s="710"/>
      <c r="JXI52" s="710"/>
      <c r="JXJ52" s="710"/>
      <c r="JXK52" s="710"/>
      <c r="JXL52" s="710"/>
      <c r="JXM52" s="710"/>
      <c r="JXN52" s="710"/>
      <c r="JXO52" s="710"/>
      <c r="JXP52" s="710"/>
      <c r="JXQ52" s="710"/>
      <c r="JXR52" s="710"/>
      <c r="JXS52" s="710"/>
      <c r="JXT52" s="710"/>
      <c r="JXU52" s="710"/>
      <c r="JXV52" s="710"/>
      <c r="JXW52" s="710"/>
      <c r="JXX52" s="710"/>
      <c r="JXY52" s="710"/>
      <c r="JXZ52" s="710"/>
      <c r="JYA52" s="710"/>
      <c r="JYB52" s="710"/>
      <c r="JYC52" s="710"/>
      <c r="JYD52" s="710"/>
      <c r="JYE52" s="710"/>
      <c r="JYF52" s="710"/>
      <c r="JYG52" s="710"/>
      <c r="JYH52" s="710"/>
      <c r="JYI52" s="710"/>
      <c r="JYJ52" s="710"/>
      <c r="JYK52" s="710"/>
      <c r="JYL52" s="710"/>
      <c r="JYM52" s="710"/>
      <c r="JYN52" s="710"/>
      <c r="JYO52" s="710"/>
      <c r="JYP52" s="710"/>
      <c r="JYQ52" s="710"/>
      <c r="JYR52" s="710"/>
      <c r="JYS52" s="710"/>
      <c r="JYT52" s="710"/>
      <c r="JYU52" s="710"/>
      <c r="JYV52" s="710"/>
      <c r="JYW52" s="710"/>
      <c r="JYX52" s="710"/>
      <c r="JYY52" s="710"/>
      <c r="JYZ52" s="710"/>
      <c r="JZA52" s="710"/>
      <c r="JZB52" s="710"/>
      <c r="JZC52" s="710"/>
      <c r="JZD52" s="710"/>
      <c r="JZE52" s="710"/>
      <c r="JZF52" s="710"/>
      <c r="JZG52" s="710"/>
      <c r="JZH52" s="710"/>
      <c r="JZI52" s="710"/>
      <c r="JZJ52" s="710"/>
      <c r="JZK52" s="710"/>
      <c r="JZL52" s="710"/>
      <c r="JZM52" s="710"/>
      <c r="JZN52" s="710"/>
      <c r="JZO52" s="710"/>
      <c r="JZP52" s="710"/>
      <c r="JZQ52" s="710"/>
      <c r="JZR52" s="710"/>
      <c r="JZS52" s="710"/>
      <c r="JZT52" s="710"/>
      <c r="JZU52" s="710"/>
      <c r="JZV52" s="710"/>
      <c r="JZW52" s="710"/>
      <c r="JZX52" s="710"/>
      <c r="JZY52" s="710"/>
      <c r="JZZ52" s="710"/>
      <c r="KAA52" s="710"/>
      <c r="KAB52" s="710"/>
      <c r="KAC52" s="710"/>
      <c r="KAD52" s="710"/>
      <c r="KAE52" s="710"/>
      <c r="KAF52" s="710"/>
      <c r="KAG52" s="710"/>
      <c r="KAH52" s="710"/>
      <c r="KAI52" s="710"/>
      <c r="KAJ52" s="710"/>
      <c r="KAK52" s="710"/>
      <c r="KAL52" s="710"/>
      <c r="KAM52" s="710"/>
      <c r="KAN52" s="710"/>
      <c r="KAO52" s="710"/>
      <c r="KAP52" s="710"/>
      <c r="KAQ52" s="710"/>
      <c r="KAR52" s="710"/>
      <c r="KAS52" s="710"/>
      <c r="KAT52" s="710"/>
      <c r="KAU52" s="710"/>
      <c r="KAV52" s="710"/>
      <c r="KAW52" s="710"/>
      <c r="KAX52" s="710"/>
      <c r="KAY52" s="710"/>
      <c r="KAZ52" s="710"/>
      <c r="KBA52" s="710"/>
      <c r="KBB52" s="710"/>
      <c r="KBC52" s="710"/>
      <c r="KBD52" s="710"/>
      <c r="KBE52" s="710"/>
      <c r="KBF52" s="710"/>
      <c r="KBG52" s="710"/>
      <c r="KBH52" s="710"/>
      <c r="KBI52" s="710"/>
      <c r="KBJ52" s="710"/>
      <c r="KBK52" s="710"/>
      <c r="KBL52" s="710"/>
      <c r="KBM52" s="710"/>
      <c r="KBN52" s="710"/>
      <c r="KBO52" s="710"/>
      <c r="KBP52" s="710"/>
      <c r="KBQ52" s="710"/>
      <c r="KBR52" s="710"/>
      <c r="KBS52" s="710"/>
      <c r="KBT52" s="710"/>
      <c r="KBU52" s="710"/>
      <c r="KBV52" s="710"/>
      <c r="KBW52" s="710"/>
      <c r="KBX52" s="710"/>
      <c r="KBY52" s="710"/>
      <c r="KBZ52" s="710"/>
      <c r="KCA52" s="710"/>
      <c r="KCB52" s="710"/>
      <c r="KCC52" s="710"/>
      <c r="KCD52" s="710"/>
      <c r="KCE52" s="710"/>
      <c r="KCF52" s="710"/>
      <c r="KCG52" s="710"/>
      <c r="KCH52" s="710"/>
      <c r="KCI52" s="710"/>
      <c r="KCJ52" s="710"/>
      <c r="KCK52" s="710"/>
      <c r="KCL52" s="710"/>
      <c r="KCM52" s="710"/>
      <c r="KCN52" s="710"/>
      <c r="KCO52" s="710"/>
      <c r="KCP52" s="710"/>
      <c r="KCQ52" s="710"/>
      <c r="KCR52" s="710"/>
      <c r="KCS52" s="710"/>
      <c r="KCT52" s="710"/>
      <c r="KCU52" s="710"/>
      <c r="KCV52" s="710"/>
      <c r="KCW52" s="710"/>
      <c r="KCX52" s="710"/>
      <c r="KCY52" s="710"/>
      <c r="KCZ52" s="710"/>
      <c r="KDA52" s="710"/>
      <c r="KDB52" s="710"/>
      <c r="KDC52" s="710"/>
      <c r="KDD52" s="710"/>
      <c r="KDE52" s="710"/>
      <c r="KDF52" s="710"/>
      <c r="KDG52" s="710"/>
      <c r="KDH52" s="710"/>
      <c r="KDI52" s="710"/>
      <c r="KDJ52" s="710"/>
      <c r="KDK52" s="710"/>
      <c r="KDL52" s="710"/>
      <c r="KDM52" s="710"/>
      <c r="KDN52" s="710"/>
      <c r="KDO52" s="710"/>
      <c r="KDP52" s="710"/>
      <c r="KDQ52" s="710"/>
      <c r="KDR52" s="710"/>
      <c r="KDS52" s="710"/>
      <c r="KDT52" s="710"/>
      <c r="KDU52" s="710"/>
      <c r="KDV52" s="710"/>
      <c r="KDW52" s="710"/>
      <c r="KDX52" s="710"/>
      <c r="KDY52" s="710"/>
      <c r="KDZ52" s="710"/>
      <c r="KEA52" s="710"/>
      <c r="KEB52" s="710"/>
      <c r="KEC52" s="710"/>
      <c r="KED52" s="710"/>
      <c r="KEE52" s="710"/>
      <c r="KEF52" s="710"/>
      <c r="KEG52" s="710"/>
      <c r="KEH52" s="710"/>
      <c r="KEI52" s="710"/>
      <c r="KEJ52" s="710"/>
      <c r="KEK52" s="710"/>
      <c r="KEL52" s="710"/>
      <c r="KEM52" s="710"/>
      <c r="KEN52" s="710"/>
      <c r="KEO52" s="710"/>
      <c r="KEP52" s="710"/>
      <c r="KEQ52" s="710"/>
      <c r="KER52" s="710"/>
      <c r="KES52" s="710"/>
      <c r="KET52" s="710"/>
      <c r="KEU52" s="710"/>
      <c r="KEV52" s="710"/>
      <c r="KEW52" s="710"/>
      <c r="KEX52" s="710"/>
      <c r="KEY52" s="710"/>
      <c r="KEZ52" s="710"/>
      <c r="KFA52" s="710"/>
      <c r="KFB52" s="710"/>
      <c r="KFC52" s="710"/>
      <c r="KFD52" s="710"/>
      <c r="KFE52" s="710"/>
      <c r="KFF52" s="710"/>
      <c r="KFG52" s="710"/>
      <c r="KFH52" s="710"/>
      <c r="KFI52" s="710"/>
      <c r="KFJ52" s="710"/>
      <c r="KFK52" s="710"/>
      <c r="KFL52" s="710"/>
      <c r="KFM52" s="710"/>
      <c r="KFN52" s="710"/>
      <c r="KFO52" s="710"/>
      <c r="KFP52" s="710"/>
      <c r="KFQ52" s="710"/>
      <c r="KFR52" s="710"/>
      <c r="KFS52" s="710"/>
      <c r="KFT52" s="710"/>
      <c r="KFU52" s="710"/>
      <c r="KFV52" s="710"/>
      <c r="KFW52" s="710"/>
      <c r="KFX52" s="710"/>
      <c r="KFY52" s="710"/>
      <c r="KFZ52" s="710"/>
      <c r="KGA52" s="710"/>
      <c r="KGB52" s="710"/>
      <c r="KGC52" s="710"/>
      <c r="KGD52" s="710"/>
      <c r="KGE52" s="710"/>
      <c r="KGF52" s="710"/>
      <c r="KGG52" s="710"/>
      <c r="KGH52" s="710"/>
      <c r="KGI52" s="710"/>
      <c r="KGJ52" s="710"/>
      <c r="KGK52" s="710"/>
      <c r="KGL52" s="710"/>
      <c r="KGM52" s="710"/>
      <c r="KGN52" s="710"/>
      <c r="KGO52" s="710"/>
      <c r="KGP52" s="710"/>
      <c r="KGQ52" s="710"/>
      <c r="KGR52" s="710"/>
      <c r="KGS52" s="710"/>
      <c r="KGT52" s="710"/>
      <c r="KGU52" s="710"/>
      <c r="KGV52" s="710"/>
      <c r="KGW52" s="710"/>
      <c r="KGX52" s="710"/>
      <c r="KGY52" s="710"/>
      <c r="KGZ52" s="710"/>
      <c r="KHA52" s="710"/>
      <c r="KHB52" s="710"/>
      <c r="KHC52" s="710"/>
      <c r="KHD52" s="710"/>
      <c r="KHE52" s="710"/>
      <c r="KHF52" s="710"/>
      <c r="KHG52" s="710"/>
      <c r="KHH52" s="710"/>
      <c r="KHI52" s="710"/>
      <c r="KHJ52" s="710"/>
      <c r="KHK52" s="710"/>
      <c r="KHL52" s="710"/>
      <c r="KHM52" s="710"/>
      <c r="KHN52" s="710"/>
      <c r="KHO52" s="710"/>
      <c r="KHP52" s="710"/>
      <c r="KHQ52" s="710"/>
      <c r="KHR52" s="710"/>
      <c r="KHS52" s="710"/>
      <c r="KHT52" s="710"/>
      <c r="KHU52" s="710"/>
      <c r="KHV52" s="710"/>
      <c r="KHW52" s="710"/>
      <c r="KHX52" s="710"/>
      <c r="KHY52" s="710"/>
      <c r="KHZ52" s="710"/>
      <c r="KIA52" s="710"/>
      <c r="KIB52" s="710"/>
      <c r="KIC52" s="710"/>
      <c r="KID52" s="710"/>
      <c r="KIE52" s="710"/>
      <c r="KIF52" s="710"/>
      <c r="KIG52" s="710"/>
      <c r="KIH52" s="710"/>
      <c r="KII52" s="710"/>
      <c r="KIJ52" s="710"/>
      <c r="KIK52" s="710"/>
      <c r="KIL52" s="710"/>
      <c r="KIM52" s="710"/>
      <c r="KIN52" s="710"/>
      <c r="KIO52" s="710"/>
      <c r="KIP52" s="710"/>
      <c r="KIQ52" s="710"/>
      <c r="KIR52" s="710"/>
      <c r="KIS52" s="710"/>
      <c r="KIT52" s="710"/>
      <c r="KIU52" s="710"/>
      <c r="KIV52" s="710"/>
      <c r="KIW52" s="710"/>
      <c r="KIX52" s="710"/>
      <c r="KIY52" s="710"/>
      <c r="KIZ52" s="710"/>
      <c r="KJA52" s="710"/>
      <c r="KJB52" s="710"/>
      <c r="KJC52" s="710"/>
      <c r="KJD52" s="710"/>
      <c r="KJE52" s="710"/>
      <c r="KJF52" s="710"/>
      <c r="KJG52" s="710"/>
      <c r="KJH52" s="710"/>
      <c r="KJI52" s="710"/>
      <c r="KJJ52" s="710"/>
      <c r="KJK52" s="710"/>
      <c r="KJL52" s="710"/>
      <c r="KJM52" s="710"/>
      <c r="KJN52" s="710"/>
      <c r="KJO52" s="710"/>
      <c r="KJP52" s="710"/>
      <c r="KJQ52" s="710"/>
      <c r="KJR52" s="710"/>
      <c r="KJS52" s="710"/>
      <c r="KJT52" s="710"/>
      <c r="KJU52" s="710"/>
      <c r="KJV52" s="710"/>
      <c r="KJW52" s="710"/>
      <c r="KJX52" s="710"/>
      <c r="KJY52" s="710"/>
      <c r="KJZ52" s="710"/>
      <c r="KKA52" s="710"/>
      <c r="KKB52" s="710"/>
      <c r="KKC52" s="710"/>
      <c r="KKD52" s="710"/>
      <c r="KKE52" s="710"/>
      <c r="KKF52" s="710"/>
      <c r="KKG52" s="710"/>
      <c r="KKH52" s="710"/>
      <c r="KKI52" s="710"/>
      <c r="KKJ52" s="710"/>
      <c r="KKK52" s="710"/>
      <c r="KKL52" s="710"/>
      <c r="KKM52" s="710"/>
      <c r="KKN52" s="710"/>
      <c r="KKO52" s="710"/>
      <c r="KKP52" s="710"/>
      <c r="KKQ52" s="710"/>
      <c r="KKR52" s="710"/>
      <c r="KKS52" s="710"/>
      <c r="KKT52" s="710"/>
      <c r="KKU52" s="710"/>
      <c r="KKV52" s="710"/>
      <c r="KKW52" s="710"/>
      <c r="KKX52" s="710"/>
      <c r="KKY52" s="710"/>
      <c r="KKZ52" s="710"/>
      <c r="KLA52" s="710"/>
      <c r="KLB52" s="710"/>
      <c r="KLC52" s="710"/>
      <c r="KLD52" s="710"/>
      <c r="KLE52" s="710"/>
      <c r="KLF52" s="710"/>
      <c r="KLG52" s="710"/>
      <c r="KLH52" s="710"/>
      <c r="KLI52" s="710"/>
      <c r="KLJ52" s="710"/>
      <c r="KLK52" s="710"/>
      <c r="KLL52" s="710"/>
      <c r="KLM52" s="710"/>
      <c r="KLN52" s="710"/>
      <c r="KLO52" s="710"/>
      <c r="KLP52" s="710"/>
      <c r="KLQ52" s="710"/>
      <c r="KLR52" s="710"/>
      <c r="KLS52" s="710"/>
      <c r="KLT52" s="710"/>
      <c r="KLU52" s="710"/>
      <c r="KLV52" s="710"/>
      <c r="KLW52" s="710"/>
      <c r="KLX52" s="710"/>
      <c r="KLY52" s="710"/>
      <c r="KLZ52" s="710"/>
      <c r="KMA52" s="710"/>
      <c r="KMB52" s="710"/>
      <c r="KMC52" s="710"/>
      <c r="KMD52" s="710"/>
      <c r="KME52" s="710"/>
      <c r="KMF52" s="710"/>
      <c r="KMG52" s="710"/>
      <c r="KMH52" s="710"/>
      <c r="KMI52" s="710"/>
      <c r="KMJ52" s="710"/>
      <c r="KMK52" s="710"/>
      <c r="KML52" s="710"/>
      <c r="KMM52" s="710"/>
      <c r="KMN52" s="710"/>
      <c r="KMO52" s="710"/>
      <c r="KMP52" s="710"/>
      <c r="KMQ52" s="710"/>
      <c r="KMR52" s="710"/>
      <c r="KMS52" s="710"/>
      <c r="KMT52" s="710"/>
      <c r="KMU52" s="710"/>
      <c r="KMV52" s="710"/>
      <c r="KMW52" s="710"/>
      <c r="KMX52" s="710"/>
      <c r="KMY52" s="710"/>
      <c r="KMZ52" s="710"/>
      <c r="KNA52" s="710"/>
      <c r="KNB52" s="710"/>
      <c r="KNC52" s="710"/>
      <c r="KND52" s="710"/>
      <c r="KNE52" s="710"/>
      <c r="KNF52" s="710"/>
      <c r="KNG52" s="710"/>
      <c r="KNH52" s="710"/>
      <c r="KNI52" s="710"/>
      <c r="KNJ52" s="710"/>
      <c r="KNK52" s="710"/>
      <c r="KNL52" s="710"/>
      <c r="KNM52" s="710"/>
      <c r="KNN52" s="710"/>
      <c r="KNO52" s="710"/>
      <c r="KNP52" s="710"/>
      <c r="KNQ52" s="710"/>
      <c r="KNR52" s="710"/>
      <c r="KNS52" s="710"/>
      <c r="KNT52" s="710"/>
      <c r="KNU52" s="710"/>
      <c r="KNV52" s="710"/>
      <c r="KNW52" s="710"/>
      <c r="KNX52" s="710"/>
      <c r="KNY52" s="710"/>
      <c r="KNZ52" s="710"/>
      <c r="KOA52" s="710"/>
      <c r="KOB52" s="710"/>
      <c r="KOC52" s="710"/>
      <c r="KOD52" s="710"/>
      <c r="KOE52" s="710"/>
      <c r="KOF52" s="710"/>
      <c r="KOG52" s="710"/>
      <c r="KOH52" s="710"/>
      <c r="KOI52" s="710"/>
      <c r="KOJ52" s="710"/>
      <c r="KOK52" s="710"/>
      <c r="KOL52" s="710"/>
      <c r="KOM52" s="710"/>
      <c r="KON52" s="710"/>
      <c r="KOO52" s="710"/>
      <c r="KOP52" s="710"/>
      <c r="KOQ52" s="710"/>
      <c r="KOR52" s="710"/>
      <c r="KOS52" s="710"/>
      <c r="KOT52" s="710"/>
      <c r="KOU52" s="710"/>
      <c r="KOV52" s="710"/>
      <c r="KOW52" s="710"/>
      <c r="KOX52" s="710"/>
      <c r="KOY52" s="710"/>
      <c r="KOZ52" s="710"/>
      <c r="KPA52" s="710"/>
      <c r="KPB52" s="710"/>
      <c r="KPC52" s="710"/>
      <c r="KPD52" s="710"/>
      <c r="KPE52" s="710"/>
      <c r="KPF52" s="710"/>
      <c r="KPG52" s="710"/>
      <c r="KPH52" s="710"/>
      <c r="KPI52" s="710"/>
      <c r="KPJ52" s="710"/>
      <c r="KPK52" s="710"/>
      <c r="KPL52" s="710"/>
      <c r="KPM52" s="710"/>
      <c r="KPN52" s="710"/>
      <c r="KPO52" s="710"/>
      <c r="KPP52" s="710"/>
      <c r="KPQ52" s="710"/>
      <c r="KPR52" s="710"/>
      <c r="KPS52" s="710"/>
      <c r="KPT52" s="710"/>
      <c r="KPU52" s="710"/>
      <c r="KPV52" s="710"/>
      <c r="KPW52" s="710"/>
      <c r="KPX52" s="710"/>
      <c r="KPY52" s="710"/>
      <c r="KPZ52" s="710"/>
      <c r="KQA52" s="710"/>
      <c r="KQB52" s="710"/>
      <c r="KQC52" s="710"/>
      <c r="KQD52" s="710"/>
      <c r="KQE52" s="710"/>
      <c r="KQF52" s="710"/>
      <c r="KQG52" s="710"/>
      <c r="KQH52" s="710"/>
      <c r="KQI52" s="710"/>
      <c r="KQJ52" s="710"/>
      <c r="KQK52" s="710"/>
      <c r="KQL52" s="710"/>
      <c r="KQM52" s="710"/>
      <c r="KQN52" s="710"/>
      <c r="KQO52" s="710"/>
      <c r="KQP52" s="710"/>
      <c r="KQQ52" s="710"/>
      <c r="KQR52" s="710"/>
      <c r="KQS52" s="710"/>
      <c r="KQT52" s="710"/>
      <c r="KQU52" s="710"/>
      <c r="KQV52" s="710"/>
      <c r="KQW52" s="710"/>
      <c r="KQX52" s="710"/>
      <c r="KQY52" s="710"/>
      <c r="KQZ52" s="710"/>
      <c r="KRA52" s="710"/>
      <c r="KRB52" s="710"/>
      <c r="KRC52" s="710"/>
      <c r="KRD52" s="710"/>
      <c r="KRE52" s="710"/>
      <c r="KRF52" s="710"/>
      <c r="KRG52" s="710"/>
      <c r="KRH52" s="710"/>
      <c r="KRI52" s="710"/>
      <c r="KRJ52" s="710"/>
      <c r="KRK52" s="710"/>
      <c r="KRL52" s="710"/>
      <c r="KRM52" s="710"/>
      <c r="KRN52" s="710"/>
      <c r="KRO52" s="710"/>
      <c r="KRP52" s="710"/>
      <c r="KRQ52" s="710"/>
      <c r="KRR52" s="710"/>
      <c r="KRS52" s="710"/>
      <c r="KRT52" s="710"/>
      <c r="KRU52" s="710"/>
      <c r="KRV52" s="710"/>
      <c r="KRW52" s="710"/>
      <c r="KRX52" s="710"/>
      <c r="KRY52" s="710"/>
      <c r="KRZ52" s="710"/>
      <c r="KSA52" s="710"/>
      <c r="KSB52" s="710"/>
      <c r="KSC52" s="710"/>
      <c r="KSD52" s="710"/>
      <c r="KSE52" s="710"/>
      <c r="KSF52" s="710"/>
      <c r="KSG52" s="710"/>
      <c r="KSH52" s="710"/>
      <c r="KSI52" s="710"/>
      <c r="KSJ52" s="710"/>
      <c r="KSK52" s="710"/>
      <c r="KSL52" s="710"/>
      <c r="KSM52" s="710"/>
      <c r="KSN52" s="710"/>
      <c r="KSO52" s="710"/>
      <c r="KSP52" s="710"/>
      <c r="KSQ52" s="710"/>
      <c r="KSR52" s="710"/>
      <c r="KSS52" s="710"/>
      <c r="KST52" s="710"/>
      <c r="KSU52" s="710"/>
      <c r="KSV52" s="710"/>
      <c r="KSW52" s="710"/>
      <c r="KSX52" s="710"/>
      <c r="KSY52" s="710"/>
      <c r="KSZ52" s="710"/>
      <c r="KTA52" s="710"/>
      <c r="KTB52" s="710"/>
      <c r="KTC52" s="710"/>
      <c r="KTD52" s="710"/>
      <c r="KTE52" s="710"/>
      <c r="KTF52" s="710"/>
      <c r="KTG52" s="710"/>
      <c r="KTH52" s="710"/>
      <c r="KTI52" s="710"/>
      <c r="KTJ52" s="710"/>
      <c r="KTK52" s="710"/>
      <c r="KTL52" s="710"/>
      <c r="KTM52" s="710"/>
      <c r="KTN52" s="710"/>
      <c r="KTO52" s="710"/>
      <c r="KTP52" s="710"/>
      <c r="KTQ52" s="710"/>
      <c r="KTR52" s="710"/>
      <c r="KTS52" s="710"/>
      <c r="KTT52" s="710"/>
      <c r="KTU52" s="710"/>
      <c r="KTV52" s="710"/>
      <c r="KTW52" s="710"/>
      <c r="KTX52" s="710"/>
      <c r="KTY52" s="710"/>
      <c r="KTZ52" s="710"/>
      <c r="KUA52" s="710"/>
      <c r="KUB52" s="710"/>
      <c r="KUC52" s="710"/>
      <c r="KUD52" s="710"/>
      <c r="KUE52" s="710"/>
      <c r="KUF52" s="710"/>
      <c r="KUG52" s="710"/>
      <c r="KUH52" s="710"/>
      <c r="KUI52" s="710"/>
      <c r="KUJ52" s="710"/>
      <c r="KUK52" s="710"/>
      <c r="KUL52" s="710"/>
      <c r="KUM52" s="710"/>
      <c r="KUN52" s="710"/>
      <c r="KUO52" s="710"/>
      <c r="KUP52" s="710"/>
      <c r="KUQ52" s="710"/>
      <c r="KUR52" s="710"/>
      <c r="KUS52" s="710"/>
      <c r="KUT52" s="710"/>
      <c r="KUU52" s="710"/>
      <c r="KUV52" s="710"/>
      <c r="KUW52" s="710"/>
      <c r="KUX52" s="710"/>
      <c r="KUY52" s="710"/>
      <c r="KUZ52" s="710"/>
      <c r="KVA52" s="710"/>
      <c r="KVB52" s="710"/>
      <c r="KVC52" s="710"/>
      <c r="KVD52" s="710"/>
      <c r="KVE52" s="710"/>
      <c r="KVF52" s="710"/>
      <c r="KVG52" s="710"/>
      <c r="KVH52" s="710"/>
      <c r="KVI52" s="710"/>
      <c r="KVJ52" s="710"/>
      <c r="KVK52" s="710"/>
      <c r="KVL52" s="710"/>
      <c r="KVM52" s="710"/>
      <c r="KVN52" s="710"/>
      <c r="KVO52" s="710"/>
      <c r="KVP52" s="710"/>
      <c r="KVQ52" s="710"/>
      <c r="KVR52" s="710"/>
      <c r="KVS52" s="710"/>
      <c r="KVT52" s="710"/>
      <c r="KVU52" s="710"/>
      <c r="KVV52" s="710"/>
      <c r="KVW52" s="710"/>
      <c r="KVX52" s="710"/>
      <c r="KVY52" s="710"/>
      <c r="KVZ52" s="710"/>
      <c r="KWA52" s="710"/>
      <c r="KWB52" s="710"/>
      <c r="KWC52" s="710"/>
      <c r="KWD52" s="710"/>
      <c r="KWE52" s="710"/>
      <c r="KWF52" s="710"/>
      <c r="KWG52" s="710"/>
      <c r="KWH52" s="710"/>
      <c r="KWI52" s="710"/>
      <c r="KWJ52" s="710"/>
      <c r="KWK52" s="710"/>
      <c r="KWL52" s="710"/>
      <c r="KWM52" s="710"/>
      <c r="KWN52" s="710"/>
      <c r="KWO52" s="710"/>
      <c r="KWP52" s="710"/>
      <c r="KWQ52" s="710"/>
      <c r="KWR52" s="710"/>
      <c r="KWS52" s="710"/>
      <c r="KWT52" s="710"/>
      <c r="KWU52" s="710"/>
      <c r="KWV52" s="710"/>
      <c r="KWW52" s="710"/>
      <c r="KWX52" s="710"/>
      <c r="KWY52" s="710"/>
      <c r="KWZ52" s="710"/>
      <c r="KXA52" s="710"/>
      <c r="KXB52" s="710"/>
      <c r="KXC52" s="710"/>
      <c r="KXD52" s="710"/>
      <c r="KXE52" s="710"/>
      <c r="KXF52" s="710"/>
      <c r="KXG52" s="710"/>
      <c r="KXH52" s="710"/>
      <c r="KXI52" s="710"/>
      <c r="KXJ52" s="710"/>
      <c r="KXK52" s="710"/>
      <c r="KXL52" s="710"/>
      <c r="KXM52" s="710"/>
      <c r="KXN52" s="710"/>
      <c r="KXO52" s="710"/>
      <c r="KXP52" s="710"/>
      <c r="KXQ52" s="710"/>
      <c r="KXR52" s="710"/>
      <c r="KXS52" s="710"/>
      <c r="KXT52" s="710"/>
      <c r="KXU52" s="710"/>
      <c r="KXV52" s="710"/>
      <c r="KXW52" s="710"/>
      <c r="KXX52" s="710"/>
      <c r="KXY52" s="710"/>
      <c r="KXZ52" s="710"/>
      <c r="KYA52" s="710"/>
      <c r="KYB52" s="710"/>
      <c r="KYC52" s="710"/>
      <c r="KYD52" s="710"/>
      <c r="KYE52" s="710"/>
      <c r="KYF52" s="710"/>
      <c r="KYG52" s="710"/>
      <c r="KYH52" s="710"/>
      <c r="KYI52" s="710"/>
      <c r="KYJ52" s="710"/>
      <c r="KYK52" s="710"/>
      <c r="KYL52" s="710"/>
      <c r="KYM52" s="710"/>
      <c r="KYN52" s="710"/>
      <c r="KYO52" s="710"/>
      <c r="KYP52" s="710"/>
      <c r="KYQ52" s="710"/>
      <c r="KYR52" s="710"/>
      <c r="KYS52" s="710"/>
      <c r="KYT52" s="710"/>
      <c r="KYU52" s="710"/>
      <c r="KYV52" s="710"/>
      <c r="KYW52" s="710"/>
      <c r="KYX52" s="710"/>
      <c r="KYY52" s="710"/>
      <c r="KYZ52" s="710"/>
      <c r="KZA52" s="710"/>
      <c r="KZB52" s="710"/>
      <c r="KZC52" s="710"/>
      <c r="KZD52" s="710"/>
      <c r="KZE52" s="710"/>
      <c r="KZF52" s="710"/>
      <c r="KZG52" s="710"/>
      <c r="KZH52" s="710"/>
      <c r="KZI52" s="710"/>
      <c r="KZJ52" s="710"/>
      <c r="KZK52" s="710"/>
      <c r="KZL52" s="710"/>
      <c r="KZM52" s="710"/>
      <c r="KZN52" s="710"/>
      <c r="KZO52" s="710"/>
      <c r="KZP52" s="710"/>
      <c r="KZQ52" s="710"/>
      <c r="KZR52" s="710"/>
      <c r="KZS52" s="710"/>
      <c r="KZT52" s="710"/>
      <c r="KZU52" s="710"/>
      <c r="KZV52" s="710"/>
      <c r="KZW52" s="710"/>
      <c r="KZX52" s="710"/>
      <c r="KZY52" s="710"/>
      <c r="KZZ52" s="710"/>
      <c r="LAA52" s="710"/>
      <c r="LAB52" s="710"/>
      <c r="LAC52" s="710"/>
      <c r="LAD52" s="710"/>
      <c r="LAE52" s="710"/>
      <c r="LAF52" s="710"/>
      <c r="LAG52" s="710"/>
      <c r="LAH52" s="710"/>
      <c r="LAI52" s="710"/>
      <c r="LAJ52" s="710"/>
      <c r="LAK52" s="710"/>
      <c r="LAL52" s="710"/>
      <c r="LAM52" s="710"/>
      <c r="LAN52" s="710"/>
      <c r="LAO52" s="710"/>
      <c r="LAP52" s="710"/>
      <c r="LAQ52" s="710"/>
      <c r="LAR52" s="710"/>
      <c r="LAS52" s="710"/>
      <c r="LAT52" s="710"/>
      <c r="LAU52" s="710"/>
      <c r="LAV52" s="710"/>
      <c r="LAW52" s="710"/>
      <c r="LAX52" s="710"/>
      <c r="LAY52" s="710"/>
      <c r="LAZ52" s="710"/>
      <c r="LBA52" s="710"/>
      <c r="LBB52" s="710"/>
      <c r="LBC52" s="710"/>
      <c r="LBD52" s="710"/>
      <c r="LBE52" s="710"/>
      <c r="LBF52" s="710"/>
      <c r="LBG52" s="710"/>
      <c r="LBH52" s="710"/>
      <c r="LBI52" s="710"/>
      <c r="LBJ52" s="710"/>
      <c r="LBK52" s="710"/>
      <c r="LBL52" s="710"/>
      <c r="LBM52" s="710"/>
      <c r="LBN52" s="710"/>
      <c r="LBO52" s="710"/>
      <c r="LBP52" s="710"/>
      <c r="LBQ52" s="710"/>
      <c r="LBR52" s="710"/>
      <c r="LBS52" s="710"/>
      <c r="LBT52" s="710"/>
      <c r="LBU52" s="710"/>
      <c r="LBV52" s="710"/>
      <c r="LBW52" s="710"/>
      <c r="LBX52" s="710"/>
      <c r="LBY52" s="710"/>
      <c r="LBZ52" s="710"/>
      <c r="LCA52" s="710"/>
      <c r="LCB52" s="710"/>
      <c r="LCC52" s="710"/>
      <c r="LCD52" s="710"/>
      <c r="LCE52" s="710"/>
      <c r="LCF52" s="710"/>
      <c r="LCG52" s="710"/>
      <c r="LCH52" s="710"/>
      <c r="LCI52" s="710"/>
      <c r="LCJ52" s="710"/>
      <c r="LCK52" s="710"/>
      <c r="LCL52" s="710"/>
      <c r="LCM52" s="710"/>
      <c r="LCN52" s="710"/>
      <c r="LCO52" s="710"/>
      <c r="LCP52" s="710"/>
      <c r="LCQ52" s="710"/>
      <c r="LCR52" s="710"/>
      <c r="LCS52" s="710"/>
      <c r="LCT52" s="710"/>
      <c r="LCU52" s="710"/>
      <c r="LCV52" s="710"/>
      <c r="LCW52" s="710"/>
      <c r="LCX52" s="710"/>
      <c r="LCY52" s="710"/>
      <c r="LCZ52" s="710"/>
      <c r="LDA52" s="710"/>
      <c r="LDB52" s="710"/>
      <c r="LDC52" s="710"/>
      <c r="LDD52" s="710"/>
      <c r="LDE52" s="710"/>
      <c r="LDF52" s="710"/>
      <c r="LDG52" s="710"/>
      <c r="LDH52" s="710"/>
      <c r="LDI52" s="710"/>
      <c r="LDJ52" s="710"/>
      <c r="LDK52" s="710"/>
      <c r="LDL52" s="710"/>
      <c r="LDM52" s="710"/>
      <c r="LDN52" s="710"/>
      <c r="LDO52" s="710"/>
      <c r="LDP52" s="710"/>
      <c r="LDQ52" s="710"/>
      <c r="LDR52" s="710"/>
      <c r="LDS52" s="710"/>
      <c r="LDT52" s="710"/>
      <c r="LDU52" s="710"/>
      <c r="LDV52" s="710"/>
      <c r="LDW52" s="710"/>
      <c r="LDX52" s="710"/>
      <c r="LDY52" s="710"/>
      <c r="LDZ52" s="710"/>
      <c r="LEA52" s="710"/>
      <c r="LEB52" s="710"/>
      <c r="LEC52" s="710"/>
      <c r="LED52" s="710"/>
      <c r="LEE52" s="710"/>
      <c r="LEF52" s="710"/>
      <c r="LEG52" s="710"/>
      <c r="LEH52" s="710"/>
      <c r="LEI52" s="710"/>
      <c r="LEJ52" s="710"/>
      <c r="LEK52" s="710"/>
      <c r="LEL52" s="710"/>
      <c r="LEM52" s="710"/>
      <c r="LEN52" s="710"/>
      <c r="LEO52" s="710"/>
      <c r="LEP52" s="710"/>
      <c r="LEQ52" s="710"/>
      <c r="LER52" s="710"/>
      <c r="LES52" s="710"/>
      <c r="LET52" s="710"/>
      <c r="LEU52" s="710"/>
      <c r="LEV52" s="710"/>
      <c r="LEW52" s="710"/>
      <c r="LEX52" s="710"/>
      <c r="LEY52" s="710"/>
      <c r="LEZ52" s="710"/>
      <c r="LFA52" s="710"/>
      <c r="LFB52" s="710"/>
      <c r="LFC52" s="710"/>
      <c r="LFD52" s="710"/>
      <c r="LFE52" s="710"/>
      <c r="LFF52" s="710"/>
      <c r="LFG52" s="710"/>
      <c r="LFH52" s="710"/>
      <c r="LFI52" s="710"/>
      <c r="LFJ52" s="710"/>
      <c r="LFK52" s="710"/>
      <c r="LFL52" s="710"/>
      <c r="LFM52" s="710"/>
      <c r="LFN52" s="710"/>
      <c r="LFO52" s="710"/>
      <c r="LFP52" s="710"/>
      <c r="LFQ52" s="710"/>
      <c r="LFR52" s="710"/>
      <c r="LFS52" s="710"/>
      <c r="LFT52" s="710"/>
      <c r="LFU52" s="710"/>
      <c r="LFV52" s="710"/>
      <c r="LFW52" s="710"/>
      <c r="LFX52" s="710"/>
      <c r="LFY52" s="710"/>
      <c r="LFZ52" s="710"/>
      <c r="LGA52" s="710"/>
      <c r="LGB52" s="710"/>
      <c r="LGC52" s="710"/>
      <c r="LGD52" s="710"/>
      <c r="LGE52" s="710"/>
      <c r="LGF52" s="710"/>
      <c r="LGG52" s="710"/>
      <c r="LGH52" s="710"/>
      <c r="LGI52" s="710"/>
      <c r="LGJ52" s="710"/>
      <c r="LGK52" s="710"/>
      <c r="LGL52" s="710"/>
      <c r="LGM52" s="710"/>
      <c r="LGN52" s="710"/>
      <c r="LGO52" s="710"/>
      <c r="LGP52" s="710"/>
      <c r="LGQ52" s="710"/>
      <c r="LGR52" s="710"/>
      <c r="LGS52" s="710"/>
      <c r="LGT52" s="710"/>
      <c r="LGU52" s="710"/>
      <c r="LGV52" s="710"/>
      <c r="LGW52" s="710"/>
      <c r="LGX52" s="710"/>
      <c r="LGY52" s="710"/>
      <c r="LGZ52" s="710"/>
      <c r="LHA52" s="710"/>
      <c r="LHB52" s="710"/>
      <c r="LHC52" s="710"/>
      <c r="LHD52" s="710"/>
      <c r="LHE52" s="710"/>
      <c r="LHF52" s="710"/>
      <c r="LHG52" s="710"/>
      <c r="LHH52" s="710"/>
      <c r="LHI52" s="710"/>
      <c r="LHJ52" s="710"/>
      <c r="LHK52" s="710"/>
      <c r="LHL52" s="710"/>
      <c r="LHM52" s="710"/>
      <c r="LHN52" s="710"/>
      <c r="LHO52" s="710"/>
      <c r="LHP52" s="710"/>
      <c r="LHQ52" s="710"/>
      <c r="LHR52" s="710"/>
      <c r="LHS52" s="710"/>
      <c r="LHT52" s="710"/>
      <c r="LHU52" s="710"/>
      <c r="LHV52" s="710"/>
      <c r="LHW52" s="710"/>
      <c r="LHX52" s="710"/>
      <c r="LHY52" s="710"/>
      <c r="LHZ52" s="710"/>
      <c r="LIA52" s="710"/>
      <c r="LIB52" s="710"/>
      <c r="LIC52" s="710"/>
      <c r="LID52" s="710"/>
      <c r="LIE52" s="710"/>
      <c r="LIF52" s="710"/>
      <c r="LIG52" s="710"/>
      <c r="LIH52" s="710"/>
      <c r="LII52" s="710"/>
      <c r="LIJ52" s="710"/>
      <c r="LIK52" s="710"/>
      <c r="LIL52" s="710"/>
      <c r="LIM52" s="710"/>
      <c r="LIN52" s="710"/>
      <c r="LIO52" s="710"/>
      <c r="LIP52" s="710"/>
      <c r="LIQ52" s="710"/>
      <c r="LIR52" s="710"/>
      <c r="LIS52" s="710"/>
      <c r="LIT52" s="710"/>
      <c r="LIU52" s="710"/>
      <c r="LIV52" s="710"/>
      <c r="LIW52" s="710"/>
      <c r="LIX52" s="710"/>
      <c r="LIY52" s="710"/>
      <c r="LIZ52" s="710"/>
      <c r="LJA52" s="710"/>
      <c r="LJB52" s="710"/>
      <c r="LJC52" s="710"/>
      <c r="LJD52" s="710"/>
      <c r="LJE52" s="710"/>
      <c r="LJF52" s="710"/>
      <c r="LJG52" s="710"/>
      <c r="LJH52" s="710"/>
      <c r="LJI52" s="710"/>
      <c r="LJJ52" s="710"/>
      <c r="LJK52" s="710"/>
      <c r="LJL52" s="710"/>
      <c r="LJM52" s="710"/>
      <c r="LJN52" s="710"/>
      <c r="LJO52" s="710"/>
      <c r="LJP52" s="710"/>
      <c r="LJQ52" s="710"/>
      <c r="LJR52" s="710"/>
      <c r="LJS52" s="710"/>
      <c r="LJT52" s="710"/>
      <c r="LJU52" s="710"/>
      <c r="LJV52" s="710"/>
      <c r="LJW52" s="710"/>
      <c r="LJX52" s="710"/>
      <c r="LJY52" s="710"/>
      <c r="LJZ52" s="710"/>
      <c r="LKA52" s="710"/>
      <c r="LKB52" s="710"/>
      <c r="LKC52" s="710"/>
      <c r="LKD52" s="710"/>
      <c r="LKE52" s="710"/>
      <c r="LKF52" s="710"/>
      <c r="LKG52" s="710"/>
      <c r="LKH52" s="710"/>
      <c r="LKI52" s="710"/>
      <c r="LKJ52" s="710"/>
      <c r="LKK52" s="710"/>
      <c r="LKL52" s="710"/>
      <c r="LKM52" s="710"/>
      <c r="LKN52" s="710"/>
      <c r="LKO52" s="710"/>
      <c r="LKP52" s="710"/>
      <c r="LKQ52" s="710"/>
      <c r="LKR52" s="710"/>
      <c r="LKS52" s="710"/>
      <c r="LKT52" s="710"/>
      <c r="LKU52" s="710"/>
      <c r="LKV52" s="710"/>
      <c r="LKW52" s="710"/>
      <c r="LKX52" s="710"/>
      <c r="LKY52" s="710"/>
      <c r="LKZ52" s="710"/>
      <c r="LLA52" s="710"/>
      <c r="LLB52" s="710"/>
      <c r="LLC52" s="710"/>
      <c r="LLD52" s="710"/>
      <c r="LLE52" s="710"/>
      <c r="LLF52" s="710"/>
      <c r="LLG52" s="710"/>
      <c r="LLH52" s="710"/>
      <c r="LLI52" s="710"/>
      <c r="LLJ52" s="710"/>
      <c r="LLK52" s="710"/>
      <c r="LLL52" s="710"/>
      <c r="LLM52" s="710"/>
      <c r="LLN52" s="710"/>
      <c r="LLO52" s="710"/>
      <c r="LLP52" s="710"/>
      <c r="LLQ52" s="710"/>
      <c r="LLR52" s="710"/>
      <c r="LLS52" s="710"/>
      <c r="LLT52" s="710"/>
      <c r="LLU52" s="710"/>
      <c r="LLV52" s="710"/>
      <c r="LLW52" s="710"/>
      <c r="LLX52" s="710"/>
      <c r="LLY52" s="710"/>
      <c r="LLZ52" s="710"/>
      <c r="LMA52" s="710"/>
      <c r="LMB52" s="710"/>
      <c r="LMC52" s="710"/>
      <c r="LMD52" s="710"/>
      <c r="LME52" s="710"/>
      <c r="LMF52" s="710"/>
      <c r="LMG52" s="710"/>
      <c r="LMH52" s="710"/>
      <c r="LMI52" s="710"/>
      <c r="LMJ52" s="710"/>
      <c r="LMK52" s="710"/>
      <c r="LML52" s="710"/>
      <c r="LMM52" s="710"/>
      <c r="LMN52" s="710"/>
      <c r="LMO52" s="710"/>
      <c r="LMP52" s="710"/>
      <c r="LMQ52" s="710"/>
      <c r="LMR52" s="710"/>
      <c r="LMS52" s="710"/>
      <c r="LMT52" s="710"/>
      <c r="LMU52" s="710"/>
      <c r="LMV52" s="710"/>
      <c r="LMW52" s="710"/>
      <c r="LMX52" s="710"/>
      <c r="LMY52" s="710"/>
      <c r="LMZ52" s="710"/>
      <c r="LNA52" s="710"/>
      <c r="LNB52" s="710"/>
      <c r="LNC52" s="710"/>
      <c r="LND52" s="710"/>
      <c r="LNE52" s="710"/>
      <c r="LNF52" s="710"/>
      <c r="LNG52" s="710"/>
      <c r="LNH52" s="710"/>
      <c r="LNI52" s="710"/>
      <c r="LNJ52" s="710"/>
      <c r="LNK52" s="710"/>
      <c r="LNL52" s="710"/>
      <c r="LNM52" s="710"/>
      <c r="LNN52" s="710"/>
      <c r="LNO52" s="710"/>
      <c r="LNP52" s="710"/>
      <c r="LNQ52" s="710"/>
      <c r="LNR52" s="710"/>
      <c r="LNS52" s="710"/>
      <c r="LNT52" s="710"/>
      <c r="LNU52" s="710"/>
      <c r="LNV52" s="710"/>
      <c r="LNW52" s="710"/>
      <c r="LNX52" s="710"/>
      <c r="LNY52" s="710"/>
      <c r="LNZ52" s="710"/>
      <c r="LOA52" s="710"/>
      <c r="LOB52" s="710"/>
      <c r="LOC52" s="710"/>
      <c r="LOD52" s="710"/>
      <c r="LOE52" s="710"/>
      <c r="LOF52" s="710"/>
      <c r="LOG52" s="710"/>
      <c r="LOH52" s="710"/>
      <c r="LOI52" s="710"/>
      <c r="LOJ52" s="710"/>
      <c r="LOK52" s="710"/>
      <c r="LOL52" s="710"/>
      <c r="LOM52" s="710"/>
      <c r="LON52" s="710"/>
      <c r="LOO52" s="710"/>
      <c r="LOP52" s="710"/>
      <c r="LOQ52" s="710"/>
      <c r="LOR52" s="710"/>
      <c r="LOS52" s="710"/>
      <c r="LOT52" s="710"/>
      <c r="LOU52" s="710"/>
      <c r="LOV52" s="710"/>
      <c r="LOW52" s="710"/>
      <c r="LOX52" s="710"/>
      <c r="LOY52" s="710"/>
      <c r="LOZ52" s="710"/>
      <c r="LPA52" s="710"/>
      <c r="LPB52" s="710"/>
      <c r="LPC52" s="710"/>
      <c r="LPD52" s="710"/>
      <c r="LPE52" s="710"/>
      <c r="LPF52" s="710"/>
      <c r="LPG52" s="710"/>
      <c r="LPH52" s="710"/>
      <c r="LPI52" s="710"/>
      <c r="LPJ52" s="710"/>
      <c r="LPK52" s="710"/>
      <c r="LPL52" s="710"/>
      <c r="LPM52" s="710"/>
      <c r="LPN52" s="710"/>
      <c r="LPO52" s="710"/>
      <c r="LPP52" s="710"/>
      <c r="LPQ52" s="710"/>
      <c r="LPR52" s="710"/>
      <c r="LPS52" s="710"/>
      <c r="LPT52" s="710"/>
      <c r="LPU52" s="710"/>
      <c r="LPV52" s="710"/>
      <c r="LPW52" s="710"/>
      <c r="LPX52" s="710"/>
      <c r="LPY52" s="710"/>
      <c r="LPZ52" s="710"/>
      <c r="LQA52" s="710"/>
      <c r="LQB52" s="710"/>
      <c r="LQC52" s="710"/>
      <c r="LQD52" s="710"/>
      <c r="LQE52" s="710"/>
      <c r="LQF52" s="710"/>
      <c r="LQG52" s="710"/>
      <c r="LQH52" s="710"/>
      <c r="LQI52" s="710"/>
      <c r="LQJ52" s="710"/>
      <c r="LQK52" s="710"/>
      <c r="LQL52" s="710"/>
      <c r="LQM52" s="710"/>
      <c r="LQN52" s="710"/>
      <c r="LQO52" s="710"/>
      <c r="LQP52" s="710"/>
      <c r="LQQ52" s="710"/>
      <c r="LQR52" s="710"/>
      <c r="LQS52" s="710"/>
      <c r="LQT52" s="710"/>
      <c r="LQU52" s="710"/>
      <c r="LQV52" s="710"/>
      <c r="LQW52" s="710"/>
      <c r="LQX52" s="710"/>
      <c r="LQY52" s="710"/>
      <c r="LQZ52" s="710"/>
      <c r="LRA52" s="710"/>
      <c r="LRB52" s="710"/>
      <c r="LRC52" s="710"/>
      <c r="LRD52" s="710"/>
      <c r="LRE52" s="710"/>
      <c r="LRF52" s="710"/>
      <c r="LRG52" s="710"/>
      <c r="LRH52" s="710"/>
      <c r="LRI52" s="710"/>
      <c r="LRJ52" s="710"/>
      <c r="LRK52" s="710"/>
      <c r="LRL52" s="710"/>
      <c r="LRM52" s="710"/>
      <c r="LRN52" s="710"/>
      <c r="LRO52" s="710"/>
      <c r="LRP52" s="710"/>
      <c r="LRQ52" s="710"/>
      <c r="LRR52" s="710"/>
      <c r="LRS52" s="710"/>
      <c r="LRT52" s="710"/>
      <c r="LRU52" s="710"/>
      <c r="LRV52" s="710"/>
      <c r="LRW52" s="710"/>
      <c r="LRX52" s="710"/>
      <c r="LRY52" s="710"/>
      <c r="LRZ52" s="710"/>
      <c r="LSA52" s="710"/>
      <c r="LSB52" s="710"/>
      <c r="LSC52" s="710"/>
      <c r="LSD52" s="710"/>
      <c r="LSE52" s="710"/>
      <c r="LSF52" s="710"/>
      <c r="LSG52" s="710"/>
      <c r="LSH52" s="710"/>
      <c r="LSI52" s="710"/>
      <c r="LSJ52" s="710"/>
      <c r="LSK52" s="710"/>
      <c r="LSL52" s="710"/>
      <c r="LSM52" s="710"/>
      <c r="LSN52" s="710"/>
      <c r="LSO52" s="710"/>
      <c r="LSP52" s="710"/>
      <c r="LSQ52" s="710"/>
      <c r="LSR52" s="710"/>
      <c r="LSS52" s="710"/>
      <c r="LST52" s="710"/>
      <c r="LSU52" s="710"/>
      <c r="LSV52" s="710"/>
      <c r="LSW52" s="710"/>
      <c r="LSX52" s="710"/>
      <c r="LSY52" s="710"/>
      <c r="LSZ52" s="710"/>
      <c r="LTA52" s="710"/>
      <c r="LTB52" s="710"/>
      <c r="LTC52" s="710"/>
      <c r="LTD52" s="710"/>
      <c r="LTE52" s="710"/>
      <c r="LTF52" s="710"/>
      <c r="LTG52" s="710"/>
      <c r="LTH52" s="710"/>
      <c r="LTI52" s="710"/>
      <c r="LTJ52" s="710"/>
      <c r="LTK52" s="710"/>
      <c r="LTL52" s="710"/>
      <c r="LTM52" s="710"/>
      <c r="LTN52" s="710"/>
      <c r="LTO52" s="710"/>
      <c r="LTP52" s="710"/>
      <c r="LTQ52" s="710"/>
      <c r="LTR52" s="710"/>
      <c r="LTS52" s="710"/>
      <c r="LTT52" s="710"/>
      <c r="LTU52" s="710"/>
      <c r="LTV52" s="710"/>
      <c r="LTW52" s="710"/>
      <c r="LTX52" s="710"/>
      <c r="LTY52" s="710"/>
      <c r="LTZ52" s="710"/>
      <c r="LUA52" s="710"/>
      <c r="LUB52" s="710"/>
      <c r="LUC52" s="710"/>
      <c r="LUD52" s="710"/>
      <c r="LUE52" s="710"/>
      <c r="LUF52" s="710"/>
      <c r="LUG52" s="710"/>
      <c r="LUH52" s="710"/>
      <c r="LUI52" s="710"/>
      <c r="LUJ52" s="710"/>
      <c r="LUK52" s="710"/>
      <c r="LUL52" s="710"/>
      <c r="LUM52" s="710"/>
      <c r="LUN52" s="710"/>
      <c r="LUO52" s="710"/>
      <c r="LUP52" s="710"/>
      <c r="LUQ52" s="710"/>
      <c r="LUR52" s="710"/>
      <c r="LUS52" s="710"/>
      <c r="LUT52" s="710"/>
      <c r="LUU52" s="710"/>
      <c r="LUV52" s="710"/>
      <c r="LUW52" s="710"/>
      <c r="LUX52" s="710"/>
      <c r="LUY52" s="710"/>
      <c r="LUZ52" s="710"/>
      <c r="LVA52" s="710"/>
      <c r="LVB52" s="710"/>
      <c r="LVC52" s="710"/>
      <c r="LVD52" s="710"/>
      <c r="LVE52" s="710"/>
      <c r="LVF52" s="710"/>
      <c r="LVG52" s="710"/>
      <c r="LVH52" s="710"/>
      <c r="LVI52" s="710"/>
      <c r="LVJ52" s="710"/>
      <c r="LVK52" s="710"/>
      <c r="LVL52" s="710"/>
      <c r="LVM52" s="710"/>
      <c r="LVN52" s="710"/>
      <c r="LVO52" s="710"/>
      <c r="LVP52" s="710"/>
      <c r="LVQ52" s="710"/>
      <c r="LVR52" s="710"/>
      <c r="LVS52" s="710"/>
      <c r="LVT52" s="710"/>
      <c r="LVU52" s="710"/>
      <c r="LVV52" s="710"/>
      <c r="LVW52" s="710"/>
      <c r="LVX52" s="710"/>
      <c r="LVY52" s="710"/>
      <c r="LVZ52" s="710"/>
      <c r="LWA52" s="710"/>
      <c r="LWB52" s="710"/>
      <c r="LWC52" s="710"/>
      <c r="LWD52" s="710"/>
      <c r="LWE52" s="710"/>
      <c r="LWF52" s="710"/>
      <c r="LWG52" s="710"/>
      <c r="LWH52" s="710"/>
      <c r="LWI52" s="710"/>
      <c r="LWJ52" s="710"/>
      <c r="LWK52" s="710"/>
      <c r="LWL52" s="710"/>
      <c r="LWM52" s="710"/>
      <c r="LWN52" s="710"/>
      <c r="LWO52" s="710"/>
      <c r="LWP52" s="710"/>
      <c r="LWQ52" s="710"/>
      <c r="LWR52" s="710"/>
      <c r="LWS52" s="710"/>
      <c r="LWT52" s="710"/>
      <c r="LWU52" s="710"/>
      <c r="LWV52" s="710"/>
      <c r="LWW52" s="710"/>
      <c r="LWX52" s="710"/>
      <c r="LWY52" s="710"/>
      <c r="LWZ52" s="710"/>
      <c r="LXA52" s="710"/>
      <c r="LXB52" s="710"/>
      <c r="LXC52" s="710"/>
      <c r="LXD52" s="710"/>
      <c r="LXE52" s="710"/>
      <c r="LXF52" s="710"/>
      <c r="LXG52" s="710"/>
      <c r="LXH52" s="710"/>
      <c r="LXI52" s="710"/>
      <c r="LXJ52" s="710"/>
      <c r="LXK52" s="710"/>
      <c r="LXL52" s="710"/>
      <c r="LXM52" s="710"/>
      <c r="LXN52" s="710"/>
      <c r="LXO52" s="710"/>
      <c r="LXP52" s="710"/>
      <c r="LXQ52" s="710"/>
      <c r="LXR52" s="710"/>
      <c r="LXS52" s="710"/>
      <c r="LXT52" s="710"/>
      <c r="LXU52" s="710"/>
      <c r="LXV52" s="710"/>
      <c r="LXW52" s="710"/>
      <c r="LXX52" s="710"/>
      <c r="LXY52" s="710"/>
      <c r="LXZ52" s="710"/>
      <c r="LYA52" s="710"/>
      <c r="LYB52" s="710"/>
      <c r="LYC52" s="710"/>
      <c r="LYD52" s="710"/>
      <c r="LYE52" s="710"/>
      <c r="LYF52" s="710"/>
      <c r="LYG52" s="710"/>
      <c r="LYH52" s="710"/>
      <c r="LYI52" s="710"/>
      <c r="LYJ52" s="710"/>
      <c r="LYK52" s="710"/>
      <c r="LYL52" s="710"/>
      <c r="LYM52" s="710"/>
      <c r="LYN52" s="710"/>
      <c r="LYO52" s="710"/>
      <c r="LYP52" s="710"/>
      <c r="LYQ52" s="710"/>
      <c r="LYR52" s="710"/>
      <c r="LYS52" s="710"/>
      <c r="LYT52" s="710"/>
      <c r="LYU52" s="710"/>
      <c r="LYV52" s="710"/>
      <c r="LYW52" s="710"/>
      <c r="LYX52" s="710"/>
      <c r="LYY52" s="710"/>
      <c r="LYZ52" s="710"/>
      <c r="LZA52" s="710"/>
      <c r="LZB52" s="710"/>
      <c r="LZC52" s="710"/>
      <c r="LZD52" s="710"/>
      <c r="LZE52" s="710"/>
      <c r="LZF52" s="710"/>
      <c r="LZG52" s="710"/>
      <c r="LZH52" s="710"/>
      <c r="LZI52" s="710"/>
      <c r="LZJ52" s="710"/>
      <c r="LZK52" s="710"/>
      <c r="LZL52" s="710"/>
      <c r="LZM52" s="710"/>
      <c r="LZN52" s="710"/>
      <c r="LZO52" s="710"/>
      <c r="LZP52" s="710"/>
      <c r="LZQ52" s="710"/>
      <c r="LZR52" s="710"/>
      <c r="LZS52" s="710"/>
      <c r="LZT52" s="710"/>
      <c r="LZU52" s="710"/>
      <c r="LZV52" s="710"/>
      <c r="LZW52" s="710"/>
      <c r="LZX52" s="710"/>
      <c r="LZY52" s="710"/>
      <c r="LZZ52" s="710"/>
      <c r="MAA52" s="710"/>
      <c r="MAB52" s="710"/>
      <c r="MAC52" s="710"/>
      <c r="MAD52" s="710"/>
      <c r="MAE52" s="710"/>
      <c r="MAF52" s="710"/>
      <c r="MAG52" s="710"/>
      <c r="MAH52" s="710"/>
      <c r="MAI52" s="710"/>
      <c r="MAJ52" s="710"/>
      <c r="MAK52" s="710"/>
      <c r="MAL52" s="710"/>
      <c r="MAM52" s="710"/>
      <c r="MAN52" s="710"/>
      <c r="MAO52" s="710"/>
      <c r="MAP52" s="710"/>
      <c r="MAQ52" s="710"/>
      <c r="MAR52" s="710"/>
      <c r="MAS52" s="710"/>
      <c r="MAT52" s="710"/>
      <c r="MAU52" s="710"/>
      <c r="MAV52" s="710"/>
      <c r="MAW52" s="710"/>
      <c r="MAX52" s="710"/>
      <c r="MAY52" s="710"/>
      <c r="MAZ52" s="710"/>
      <c r="MBA52" s="710"/>
      <c r="MBB52" s="710"/>
      <c r="MBC52" s="710"/>
      <c r="MBD52" s="710"/>
      <c r="MBE52" s="710"/>
      <c r="MBF52" s="710"/>
      <c r="MBG52" s="710"/>
      <c r="MBH52" s="710"/>
      <c r="MBI52" s="710"/>
      <c r="MBJ52" s="710"/>
      <c r="MBK52" s="710"/>
      <c r="MBL52" s="710"/>
      <c r="MBM52" s="710"/>
      <c r="MBN52" s="710"/>
      <c r="MBO52" s="710"/>
      <c r="MBP52" s="710"/>
      <c r="MBQ52" s="710"/>
      <c r="MBR52" s="710"/>
      <c r="MBS52" s="710"/>
      <c r="MBT52" s="710"/>
      <c r="MBU52" s="710"/>
      <c r="MBV52" s="710"/>
      <c r="MBW52" s="710"/>
      <c r="MBX52" s="710"/>
      <c r="MBY52" s="710"/>
      <c r="MBZ52" s="710"/>
      <c r="MCA52" s="710"/>
      <c r="MCB52" s="710"/>
      <c r="MCC52" s="710"/>
      <c r="MCD52" s="710"/>
      <c r="MCE52" s="710"/>
      <c r="MCF52" s="710"/>
      <c r="MCG52" s="710"/>
      <c r="MCH52" s="710"/>
      <c r="MCI52" s="710"/>
      <c r="MCJ52" s="710"/>
      <c r="MCK52" s="710"/>
      <c r="MCL52" s="710"/>
      <c r="MCM52" s="710"/>
      <c r="MCN52" s="710"/>
      <c r="MCO52" s="710"/>
      <c r="MCP52" s="710"/>
      <c r="MCQ52" s="710"/>
      <c r="MCR52" s="710"/>
      <c r="MCS52" s="710"/>
      <c r="MCT52" s="710"/>
      <c r="MCU52" s="710"/>
      <c r="MCV52" s="710"/>
      <c r="MCW52" s="710"/>
      <c r="MCX52" s="710"/>
      <c r="MCY52" s="710"/>
      <c r="MCZ52" s="710"/>
      <c r="MDA52" s="710"/>
      <c r="MDB52" s="710"/>
      <c r="MDC52" s="710"/>
      <c r="MDD52" s="710"/>
      <c r="MDE52" s="710"/>
      <c r="MDF52" s="710"/>
      <c r="MDG52" s="710"/>
      <c r="MDH52" s="710"/>
      <c r="MDI52" s="710"/>
      <c r="MDJ52" s="710"/>
      <c r="MDK52" s="710"/>
      <c r="MDL52" s="710"/>
      <c r="MDM52" s="710"/>
      <c r="MDN52" s="710"/>
      <c r="MDO52" s="710"/>
      <c r="MDP52" s="710"/>
      <c r="MDQ52" s="710"/>
      <c r="MDR52" s="710"/>
      <c r="MDS52" s="710"/>
      <c r="MDT52" s="710"/>
      <c r="MDU52" s="710"/>
      <c r="MDV52" s="710"/>
      <c r="MDW52" s="710"/>
      <c r="MDX52" s="710"/>
      <c r="MDY52" s="710"/>
      <c r="MDZ52" s="710"/>
      <c r="MEA52" s="710"/>
      <c r="MEB52" s="710"/>
      <c r="MEC52" s="710"/>
      <c r="MED52" s="710"/>
      <c r="MEE52" s="710"/>
      <c r="MEF52" s="710"/>
      <c r="MEG52" s="710"/>
      <c r="MEH52" s="710"/>
      <c r="MEI52" s="710"/>
      <c r="MEJ52" s="710"/>
      <c r="MEK52" s="710"/>
      <c r="MEL52" s="710"/>
      <c r="MEM52" s="710"/>
      <c r="MEN52" s="710"/>
      <c r="MEO52" s="710"/>
      <c r="MEP52" s="710"/>
      <c r="MEQ52" s="710"/>
      <c r="MER52" s="710"/>
      <c r="MES52" s="710"/>
      <c r="MET52" s="710"/>
      <c r="MEU52" s="710"/>
      <c r="MEV52" s="710"/>
      <c r="MEW52" s="710"/>
      <c r="MEX52" s="710"/>
      <c r="MEY52" s="710"/>
      <c r="MEZ52" s="710"/>
      <c r="MFA52" s="710"/>
      <c r="MFB52" s="710"/>
      <c r="MFC52" s="710"/>
      <c r="MFD52" s="710"/>
      <c r="MFE52" s="710"/>
      <c r="MFF52" s="710"/>
      <c r="MFG52" s="710"/>
      <c r="MFH52" s="710"/>
      <c r="MFI52" s="710"/>
      <c r="MFJ52" s="710"/>
      <c r="MFK52" s="710"/>
      <c r="MFL52" s="710"/>
      <c r="MFM52" s="710"/>
      <c r="MFN52" s="710"/>
      <c r="MFO52" s="710"/>
      <c r="MFP52" s="710"/>
      <c r="MFQ52" s="710"/>
      <c r="MFR52" s="710"/>
      <c r="MFS52" s="710"/>
      <c r="MFT52" s="710"/>
      <c r="MFU52" s="710"/>
      <c r="MFV52" s="710"/>
      <c r="MFW52" s="710"/>
      <c r="MFX52" s="710"/>
      <c r="MFY52" s="710"/>
      <c r="MFZ52" s="710"/>
      <c r="MGA52" s="710"/>
      <c r="MGB52" s="710"/>
      <c r="MGC52" s="710"/>
      <c r="MGD52" s="710"/>
      <c r="MGE52" s="710"/>
      <c r="MGF52" s="710"/>
      <c r="MGG52" s="710"/>
      <c r="MGH52" s="710"/>
      <c r="MGI52" s="710"/>
      <c r="MGJ52" s="710"/>
      <c r="MGK52" s="710"/>
      <c r="MGL52" s="710"/>
      <c r="MGM52" s="710"/>
      <c r="MGN52" s="710"/>
      <c r="MGO52" s="710"/>
      <c r="MGP52" s="710"/>
      <c r="MGQ52" s="710"/>
      <c r="MGR52" s="710"/>
      <c r="MGS52" s="710"/>
      <c r="MGT52" s="710"/>
      <c r="MGU52" s="710"/>
      <c r="MGV52" s="710"/>
      <c r="MGW52" s="710"/>
      <c r="MGX52" s="710"/>
      <c r="MGY52" s="710"/>
      <c r="MGZ52" s="710"/>
      <c r="MHA52" s="710"/>
      <c r="MHB52" s="710"/>
      <c r="MHC52" s="710"/>
      <c r="MHD52" s="710"/>
      <c r="MHE52" s="710"/>
      <c r="MHF52" s="710"/>
      <c r="MHG52" s="710"/>
      <c r="MHH52" s="710"/>
      <c r="MHI52" s="710"/>
      <c r="MHJ52" s="710"/>
      <c r="MHK52" s="710"/>
      <c r="MHL52" s="710"/>
      <c r="MHM52" s="710"/>
      <c r="MHN52" s="710"/>
      <c r="MHO52" s="710"/>
      <c r="MHP52" s="710"/>
      <c r="MHQ52" s="710"/>
      <c r="MHR52" s="710"/>
      <c r="MHS52" s="710"/>
      <c r="MHT52" s="710"/>
      <c r="MHU52" s="710"/>
      <c r="MHV52" s="710"/>
      <c r="MHW52" s="710"/>
      <c r="MHX52" s="710"/>
      <c r="MHY52" s="710"/>
      <c r="MHZ52" s="710"/>
      <c r="MIA52" s="710"/>
      <c r="MIB52" s="710"/>
      <c r="MIC52" s="710"/>
      <c r="MID52" s="710"/>
      <c r="MIE52" s="710"/>
      <c r="MIF52" s="710"/>
      <c r="MIG52" s="710"/>
      <c r="MIH52" s="710"/>
      <c r="MII52" s="710"/>
      <c r="MIJ52" s="710"/>
      <c r="MIK52" s="710"/>
      <c r="MIL52" s="710"/>
      <c r="MIM52" s="710"/>
      <c r="MIN52" s="710"/>
      <c r="MIO52" s="710"/>
      <c r="MIP52" s="710"/>
      <c r="MIQ52" s="710"/>
      <c r="MIR52" s="710"/>
      <c r="MIS52" s="710"/>
      <c r="MIT52" s="710"/>
      <c r="MIU52" s="710"/>
      <c r="MIV52" s="710"/>
      <c r="MIW52" s="710"/>
      <c r="MIX52" s="710"/>
      <c r="MIY52" s="710"/>
      <c r="MIZ52" s="710"/>
      <c r="MJA52" s="710"/>
      <c r="MJB52" s="710"/>
      <c r="MJC52" s="710"/>
      <c r="MJD52" s="710"/>
      <c r="MJE52" s="710"/>
      <c r="MJF52" s="710"/>
      <c r="MJG52" s="710"/>
      <c r="MJH52" s="710"/>
      <c r="MJI52" s="710"/>
      <c r="MJJ52" s="710"/>
      <c r="MJK52" s="710"/>
      <c r="MJL52" s="710"/>
      <c r="MJM52" s="710"/>
      <c r="MJN52" s="710"/>
      <c r="MJO52" s="710"/>
      <c r="MJP52" s="710"/>
      <c r="MJQ52" s="710"/>
      <c r="MJR52" s="710"/>
      <c r="MJS52" s="710"/>
      <c r="MJT52" s="710"/>
      <c r="MJU52" s="710"/>
      <c r="MJV52" s="710"/>
      <c r="MJW52" s="710"/>
      <c r="MJX52" s="710"/>
      <c r="MJY52" s="710"/>
      <c r="MJZ52" s="710"/>
      <c r="MKA52" s="710"/>
      <c r="MKB52" s="710"/>
      <c r="MKC52" s="710"/>
      <c r="MKD52" s="710"/>
      <c r="MKE52" s="710"/>
      <c r="MKF52" s="710"/>
      <c r="MKG52" s="710"/>
      <c r="MKH52" s="710"/>
      <c r="MKI52" s="710"/>
      <c r="MKJ52" s="710"/>
      <c r="MKK52" s="710"/>
      <c r="MKL52" s="710"/>
      <c r="MKM52" s="710"/>
      <c r="MKN52" s="710"/>
      <c r="MKO52" s="710"/>
      <c r="MKP52" s="710"/>
      <c r="MKQ52" s="710"/>
      <c r="MKR52" s="710"/>
      <c r="MKS52" s="710"/>
      <c r="MKT52" s="710"/>
      <c r="MKU52" s="710"/>
      <c r="MKV52" s="710"/>
      <c r="MKW52" s="710"/>
      <c r="MKX52" s="710"/>
      <c r="MKY52" s="710"/>
      <c r="MKZ52" s="710"/>
      <c r="MLA52" s="710"/>
      <c r="MLB52" s="710"/>
      <c r="MLC52" s="710"/>
      <c r="MLD52" s="710"/>
      <c r="MLE52" s="710"/>
      <c r="MLF52" s="710"/>
      <c r="MLG52" s="710"/>
      <c r="MLH52" s="710"/>
      <c r="MLI52" s="710"/>
      <c r="MLJ52" s="710"/>
      <c r="MLK52" s="710"/>
      <c r="MLL52" s="710"/>
      <c r="MLM52" s="710"/>
      <c r="MLN52" s="710"/>
      <c r="MLO52" s="710"/>
      <c r="MLP52" s="710"/>
      <c r="MLQ52" s="710"/>
      <c r="MLR52" s="710"/>
      <c r="MLS52" s="710"/>
      <c r="MLT52" s="710"/>
      <c r="MLU52" s="710"/>
      <c r="MLV52" s="710"/>
      <c r="MLW52" s="710"/>
      <c r="MLX52" s="710"/>
      <c r="MLY52" s="710"/>
      <c r="MLZ52" s="710"/>
      <c r="MMA52" s="710"/>
      <c r="MMB52" s="710"/>
      <c r="MMC52" s="710"/>
      <c r="MMD52" s="710"/>
      <c r="MME52" s="710"/>
      <c r="MMF52" s="710"/>
      <c r="MMG52" s="710"/>
      <c r="MMH52" s="710"/>
      <c r="MMI52" s="710"/>
      <c r="MMJ52" s="710"/>
      <c r="MMK52" s="710"/>
      <c r="MML52" s="710"/>
      <c r="MMM52" s="710"/>
      <c r="MMN52" s="710"/>
      <c r="MMO52" s="710"/>
      <c r="MMP52" s="710"/>
      <c r="MMQ52" s="710"/>
      <c r="MMR52" s="710"/>
      <c r="MMS52" s="710"/>
      <c r="MMT52" s="710"/>
      <c r="MMU52" s="710"/>
      <c r="MMV52" s="710"/>
      <c r="MMW52" s="710"/>
      <c r="MMX52" s="710"/>
      <c r="MMY52" s="710"/>
      <c r="MMZ52" s="710"/>
      <c r="MNA52" s="710"/>
      <c r="MNB52" s="710"/>
      <c r="MNC52" s="710"/>
      <c r="MND52" s="710"/>
      <c r="MNE52" s="710"/>
      <c r="MNF52" s="710"/>
      <c r="MNG52" s="710"/>
      <c r="MNH52" s="710"/>
      <c r="MNI52" s="710"/>
      <c r="MNJ52" s="710"/>
      <c r="MNK52" s="710"/>
      <c r="MNL52" s="710"/>
      <c r="MNM52" s="710"/>
      <c r="MNN52" s="710"/>
      <c r="MNO52" s="710"/>
      <c r="MNP52" s="710"/>
      <c r="MNQ52" s="710"/>
      <c r="MNR52" s="710"/>
      <c r="MNS52" s="710"/>
      <c r="MNT52" s="710"/>
      <c r="MNU52" s="710"/>
      <c r="MNV52" s="710"/>
      <c r="MNW52" s="710"/>
      <c r="MNX52" s="710"/>
      <c r="MNY52" s="710"/>
      <c r="MNZ52" s="710"/>
      <c r="MOA52" s="710"/>
      <c r="MOB52" s="710"/>
      <c r="MOC52" s="710"/>
      <c r="MOD52" s="710"/>
      <c r="MOE52" s="710"/>
      <c r="MOF52" s="710"/>
      <c r="MOG52" s="710"/>
      <c r="MOH52" s="710"/>
      <c r="MOI52" s="710"/>
      <c r="MOJ52" s="710"/>
      <c r="MOK52" s="710"/>
      <c r="MOL52" s="710"/>
      <c r="MOM52" s="710"/>
      <c r="MON52" s="710"/>
      <c r="MOO52" s="710"/>
      <c r="MOP52" s="710"/>
      <c r="MOQ52" s="710"/>
      <c r="MOR52" s="710"/>
      <c r="MOS52" s="710"/>
      <c r="MOT52" s="710"/>
      <c r="MOU52" s="710"/>
      <c r="MOV52" s="710"/>
      <c r="MOW52" s="710"/>
      <c r="MOX52" s="710"/>
      <c r="MOY52" s="710"/>
      <c r="MOZ52" s="710"/>
      <c r="MPA52" s="710"/>
      <c r="MPB52" s="710"/>
      <c r="MPC52" s="710"/>
      <c r="MPD52" s="710"/>
      <c r="MPE52" s="710"/>
      <c r="MPF52" s="710"/>
      <c r="MPG52" s="710"/>
      <c r="MPH52" s="710"/>
      <c r="MPI52" s="710"/>
      <c r="MPJ52" s="710"/>
      <c r="MPK52" s="710"/>
      <c r="MPL52" s="710"/>
      <c r="MPM52" s="710"/>
      <c r="MPN52" s="710"/>
      <c r="MPO52" s="710"/>
      <c r="MPP52" s="710"/>
      <c r="MPQ52" s="710"/>
      <c r="MPR52" s="710"/>
      <c r="MPS52" s="710"/>
      <c r="MPT52" s="710"/>
      <c r="MPU52" s="710"/>
      <c r="MPV52" s="710"/>
      <c r="MPW52" s="710"/>
      <c r="MPX52" s="710"/>
      <c r="MPY52" s="710"/>
      <c r="MPZ52" s="710"/>
      <c r="MQA52" s="710"/>
      <c r="MQB52" s="710"/>
      <c r="MQC52" s="710"/>
      <c r="MQD52" s="710"/>
      <c r="MQE52" s="710"/>
      <c r="MQF52" s="710"/>
      <c r="MQG52" s="710"/>
      <c r="MQH52" s="710"/>
      <c r="MQI52" s="710"/>
      <c r="MQJ52" s="710"/>
      <c r="MQK52" s="710"/>
      <c r="MQL52" s="710"/>
      <c r="MQM52" s="710"/>
      <c r="MQN52" s="710"/>
      <c r="MQO52" s="710"/>
      <c r="MQP52" s="710"/>
      <c r="MQQ52" s="710"/>
      <c r="MQR52" s="710"/>
      <c r="MQS52" s="710"/>
      <c r="MQT52" s="710"/>
      <c r="MQU52" s="710"/>
      <c r="MQV52" s="710"/>
      <c r="MQW52" s="710"/>
      <c r="MQX52" s="710"/>
      <c r="MQY52" s="710"/>
      <c r="MQZ52" s="710"/>
      <c r="MRA52" s="710"/>
      <c r="MRB52" s="710"/>
      <c r="MRC52" s="710"/>
      <c r="MRD52" s="710"/>
      <c r="MRE52" s="710"/>
      <c r="MRF52" s="710"/>
      <c r="MRG52" s="710"/>
      <c r="MRH52" s="710"/>
      <c r="MRI52" s="710"/>
      <c r="MRJ52" s="710"/>
      <c r="MRK52" s="710"/>
      <c r="MRL52" s="710"/>
      <c r="MRM52" s="710"/>
      <c r="MRN52" s="710"/>
      <c r="MRO52" s="710"/>
      <c r="MRP52" s="710"/>
      <c r="MRQ52" s="710"/>
      <c r="MRR52" s="710"/>
      <c r="MRS52" s="710"/>
      <c r="MRT52" s="710"/>
      <c r="MRU52" s="710"/>
      <c r="MRV52" s="710"/>
      <c r="MRW52" s="710"/>
      <c r="MRX52" s="710"/>
      <c r="MRY52" s="710"/>
      <c r="MRZ52" s="710"/>
      <c r="MSA52" s="710"/>
      <c r="MSB52" s="710"/>
      <c r="MSC52" s="710"/>
      <c r="MSD52" s="710"/>
      <c r="MSE52" s="710"/>
      <c r="MSF52" s="710"/>
      <c r="MSG52" s="710"/>
      <c r="MSH52" s="710"/>
      <c r="MSI52" s="710"/>
      <c r="MSJ52" s="710"/>
      <c r="MSK52" s="710"/>
      <c r="MSL52" s="710"/>
      <c r="MSM52" s="710"/>
      <c r="MSN52" s="710"/>
      <c r="MSO52" s="710"/>
      <c r="MSP52" s="710"/>
      <c r="MSQ52" s="710"/>
      <c r="MSR52" s="710"/>
      <c r="MSS52" s="710"/>
      <c r="MST52" s="710"/>
      <c r="MSU52" s="710"/>
      <c r="MSV52" s="710"/>
      <c r="MSW52" s="710"/>
      <c r="MSX52" s="710"/>
      <c r="MSY52" s="710"/>
      <c r="MSZ52" s="710"/>
      <c r="MTA52" s="710"/>
      <c r="MTB52" s="710"/>
      <c r="MTC52" s="710"/>
      <c r="MTD52" s="710"/>
      <c r="MTE52" s="710"/>
      <c r="MTF52" s="710"/>
      <c r="MTG52" s="710"/>
      <c r="MTH52" s="710"/>
      <c r="MTI52" s="710"/>
      <c r="MTJ52" s="710"/>
      <c r="MTK52" s="710"/>
      <c r="MTL52" s="710"/>
      <c r="MTM52" s="710"/>
      <c r="MTN52" s="710"/>
      <c r="MTO52" s="710"/>
      <c r="MTP52" s="710"/>
      <c r="MTQ52" s="710"/>
      <c r="MTR52" s="710"/>
      <c r="MTS52" s="710"/>
      <c r="MTT52" s="710"/>
      <c r="MTU52" s="710"/>
      <c r="MTV52" s="710"/>
      <c r="MTW52" s="710"/>
      <c r="MTX52" s="710"/>
      <c r="MTY52" s="710"/>
      <c r="MTZ52" s="710"/>
      <c r="MUA52" s="710"/>
      <c r="MUB52" s="710"/>
      <c r="MUC52" s="710"/>
      <c r="MUD52" s="710"/>
      <c r="MUE52" s="710"/>
      <c r="MUF52" s="710"/>
      <c r="MUG52" s="710"/>
      <c r="MUH52" s="710"/>
      <c r="MUI52" s="710"/>
      <c r="MUJ52" s="710"/>
      <c r="MUK52" s="710"/>
      <c r="MUL52" s="710"/>
      <c r="MUM52" s="710"/>
      <c r="MUN52" s="710"/>
      <c r="MUO52" s="710"/>
      <c r="MUP52" s="710"/>
      <c r="MUQ52" s="710"/>
      <c r="MUR52" s="710"/>
      <c r="MUS52" s="710"/>
      <c r="MUT52" s="710"/>
      <c r="MUU52" s="710"/>
      <c r="MUV52" s="710"/>
      <c r="MUW52" s="710"/>
      <c r="MUX52" s="710"/>
      <c r="MUY52" s="710"/>
      <c r="MUZ52" s="710"/>
      <c r="MVA52" s="710"/>
      <c r="MVB52" s="710"/>
      <c r="MVC52" s="710"/>
      <c r="MVD52" s="710"/>
      <c r="MVE52" s="710"/>
      <c r="MVF52" s="710"/>
      <c r="MVG52" s="710"/>
      <c r="MVH52" s="710"/>
      <c r="MVI52" s="710"/>
      <c r="MVJ52" s="710"/>
      <c r="MVK52" s="710"/>
      <c r="MVL52" s="710"/>
      <c r="MVM52" s="710"/>
      <c r="MVN52" s="710"/>
      <c r="MVO52" s="710"/>
      <c r="MVP52" s="710"/>
      <c r="MVQ52" s="710"/>
      <c r="MVR52" s="710"/>
      <c r="MVS52" s="710"/>
      <c r="MVT52" s="710"/>
      <c r="MVU52" s="710"/>
      <c r="MVV52" s="710"/>
      <c r="MVW52" s="710"/>
      <c r="MVX52" s="710"/>
      <c r="MVY52" s="710"/>
      <c r="MVZ52" s="710"/>
      <c r="MWA52" s="710"/>
      <c r="MWB52" s="710"/>
      <c r="MWC52" s="710"/>
      <c r="MWD52" s="710"/>
      <c r="MWE52" s="710"/>
      <c r="MWF52" s="710"/>
      <c r="MWG52" s="710"/>
      <c r="MWH52" s="710"/>
      <c r="MWI52" s="710"/>
      <c r="MWJ52" s="710"/>
      <c r="MWK52" s="710"/>
      <c r="MWL52" s="710"/>
      <c r="MWM52" s="710"/>
      <c r="MWN52" s="710"/>
      <c r="MWO52" s="710"/>
      <c r="MWP52" s="710"/>
      <c r="MWQ52" s="710"/>
      <c r="MWR52" s="710"/>
      <c r="MWS52" s="710"/>
      <c r="MWT52" s="710"/>
      <c r="MWU52" s="710"/>
      <c r="MWV52" s="710"/>
      <c r="MWW52" s="710"/>
      <c r="MWX52" s="710"/>
      <c r="MWY52" s="710"/>
      <c r="MWZ52" s="710"/>
      <c r="MXA52" s="710"/>
      <c r="MXB52" s="710"/>
      <c r="MXC52" s="710"/>
      <c r="MXD52" s="710"/>
      <c r="MXE52" s="710"/>
      <c r="MXF52" s="710"/>
      <c r="MXG52" s="710"/>
      <c r="MXH52" s="710"/>
      <c r="MXI52" s="710"/>
      <c r="MXJ52" s="710"/>
      <c r="MXK52" s="710"/>
      <c r="MXL52" s="710"/>
      <c r="MXM52" s="710"/>
      <c r="MXN52" s="710"/>
      <c r="MXO52" s="710"/>
      <c r="MXP52" s="710"/>
      <c r="MXQ52" s="710"/>
      <c r="MXR52" s="710"/>
      <c r="MXS52" s="710"/>
      <c r="MXT52" s="710"/>
      <c r="MXU52" s="710"/>
      <c r="MXV52" s="710"/>
      <c r="MXW52" s="710"/>
      <c r="MXX52" s="710"/>
      <c r="MXY52" s="710"/>
      <c r="MXZ52" s="710"/>
      <c r="MYA52" s="710"/>
      <c r="MYB52" s="710"/>
      <c r="MYC52" s="710"/>
      <c r="MYD52" s="710"/>
      <c r="MYE52" s="710"/>
      <c r="MYF52" s="710"/>
      <c r="MYG52" s="710"/>
      <c r="MYH52" s="710"/>
      <c r="MYI52" s="710"/>
      <c r="MYJ52" s="710"/>
      <c r="MYK52" s="710"/>
      <c r="MYL52" s="710"/>
      <c r="MYM52" s="710"/>
      <c r="MYN52" s="710"/>
      <c r="MYO52" s="710"/>
      <c r="MYP52" s="710"/>
      <c r="MYQ52" s="710"/>
      <c r="MYR52" s="710"/>
      <c r="MYS52" s="710"/>
      <c r="MYT52" s="710"/>
      <c r="MYU52" s="710"/>
      <c r="MYV52" s="710"/>
      <c r="MYW52" s="710"/>
      <c r="MYX52" s="710"/>
      <c r="MYY52" s="710"/>
      <c r="MYZ52" s="710"/>
      <c r="MZA52" s="710"/>
      <c r="MZB52" s="710"/>
      <c r="MZC52" s="710"/>
      <c r="MZD52" s="710"/>
      <c r="MZE52" s="710"/>
      <c r="MZF52" s="710"/>
      <c r="MZG52" s="710"/>
      <c r="MZH52" s="710"/>
      <c r="MZI52" s="710"/>
      <c r="MZJ52" s="710"/>
      <c r="MZK52" s="710"/>
      <c r="MZL52" s="710"/>
      <c r="MZM52" s="710"/>
      <c r="MZN52" s="710"/>
      <c r="MZO52" s="710"/>
      <c r="MZP52" s="710"/>
      <c r="MZQ52" s="710"/>
      <c r="MZR52" s="710"/>
      <c r="MZS52" s="710"/>
      <c r="MZT52" s="710"/>
      <c r="MZU52" s="710"/>
      <c r="MZV52" s="710"/>
      <c r="MZW52" s="710"/>
      <c r="MZX52" s="710"/>
      <c r="MZY52" s="710"/>
      <c r="MZZ52" s="710"/>
      <c r="NAA52" s="710"/>
      <c r="NAB52" s="710"/>
      <c r="NAC52" s="710"/>
      <c r="NAD52" s="710"/>
      <c r="NAE52" s="710"/>
      <c r="NAF52" s="710"/>
      <c r="NAG52" s="710"/>
      <c r="NAH52" s="710"/>
      <c r="NAI52" s="710"/>
      <c r="NAJ52" s="710"/>
      <c r="NAK52" s="710"/>
      <c r="NAL52" s="710"/>
      <c r="NAM52" s="710"/>
      <c r="NAN52" s="710"/>
      <c r="NAO52" s="710"/>
      <c r="NAP52" s="710"/>
      <c r="NAQ52" s="710"/>
      <c r="NAR52" s="710"/>
      <c r="NAS52" s="710"/>
      <c r="NAT52" s="710"/>
      <c r="NAU52" s="710"/>
      <c r="NAV52" s="710"/>
      <c r="NAW52" s="710"/>
      <c r="NAX52" s="710"/>
      <c r="NAY52" s="710"/>
      <c r="NAZ52" s="710"/>
      <c r="NBA52" s="710"/>
      <c r="NBB52" s="710"/>
      <c r="NBC52" s="710"/>
      <c r="NBD52" s="710"/>
      <c r="NBE52" s="710"/>
      <c r="NBF52" s="710"/>
      <c r="NBG52" s="710"/>
      <c r="NBH52" s="710"/>
      <c r="NBI52" s="710"/>
      <c r="NBJ52" s="710"/>
      <c r="NBK52" s="710"/>
      <c r="NBL52" s="710"/>
      <c r="NBM52" s="710"/>
      <c r="NBN52" s="710"/>
      <c r="NBO52" s="710"/>
      <c r="NBP52" s="710"/>
      <c r="NBQ52" s="710"/>
      <c r="NBR52" s="710"/>
      <c r="NBS52" s="710"/>
      <c r="NBT52" s="710"/>
      <c r="NBU52" s="710"/>
      <c r="NBV52" s="710"/>
      <c r="NBW52" s="710"/>
      <c r="NBX52" s="710"/>
      <c r="NBY52" s="710"/>
      <c r="NBZ52" s="710"/>
      <c r="NCA52" s="710"/>
      <c r="NCB52" s="710"/>
      <c r="NCC52" s="710"/>
      <c r="NCD52" s="710"/>
      <c r="NCE52" s="710"/>
      <c r="NCF52" s="710"/>
      <c r="NCG52" s="710"/>
      <c r="NCH52" s="710"/>
      <c r="NCI52" s="710"/>
      <c r="NCJ52" s="710"/>
      <c r="NCK52" s="710"/>
      <c r="NCL52" s="710"/>
      <c r="NCM52" s="710"/>
      <c r="NCN52" s="710"/>
      <c r="NCO52" s="710"/>
      <c r="NCP52" s="710"/>
      <c r="NCQ52" s="710"/>
      <c r="NCR52" s="710"/>
      <c r="NCS52" s="710"/>
      <c r="NCT52" s="710"/>
      <c r="NCU52" s="710"/>
      <c r="NCV52" s="710"/>
      <c r="NCW52" s="710"/>
      <c r="NCX52" s="710"/>
      <c r="NCY52" s="710"/>
      <c r="NCZ52" s="710"/>
      <c r="NDA52" s="710"/>
      <c r="NDB52" s="710"/>
      <c r="NDC52" s="710"/>
      <c r="NDD52" s="710"/>
      <c r="NDE52" s="710"/>
      <c r="NDF52" s="710"/>
      <c r="NDG52" s="710"/>
      <c r="NDH52" s="710"/>
      <c r="NDI52" s="710"/>
      <c r="NDJ52" s="710"/>
      <c r="NDK52" s="710"/>
      <c r="NDL52" s="710"/>
      <c r="NDM52" s="710"/>
      <c r="NDN52" s="710"/>
      <c r="NDO52" s="710"/>
      <c r="NDP52" s="710"/>
      <c r="NDQ52" s="710"/>
      <c r="NDR52" s="710"/>
      <c r="NDS52" s="710"/>
      <c r="NDT52" s="710"/>
      <c r="NDU52" s="710"/>
      <c r="NDV52" s="710"/>
      <c r="NDW52" s="710"/>
      <c r="NDX52" s="710"/>
      <c r="NDY52" s="710"/>
      <c r="NDZ52" s="710"/>
      <c r="NEA52" s="710"/>
      <c r="NEB52" s="710"/>
      <c r="NEC52" s="710"/>
      <c r="NED52" s="710"/>
      <c r="NEE52" s="710"/>
      <c r="NEF52" s="710"/>
      <c r="NEG52" s="710"/>
      <c r="NEH52" s="710"/>
      <c r="NEI52" s="710"/>
      <c r="NEJ52" s="710"/>
      <c r="NEK52" s="710"/>
      <c r="NEL52" s="710"/>
      <c r="NEM52" s="710"/>
      <c r="NEN52" s="710"/>
      <c r="NEO52" s="710"/>
      <c r="NEP52" s="710"/>
      <c r="NEQ52" s="710"/>
      <c r="NER52" s="710"/>
      <c r="NES52" s="710"/>
      <c r="NET52" s="710"/>
      <c r="NEU52" s="710"/>
      <c r="NEV52" s="710"/>
      <c r="NEW52" s="710"/>
      <c r="NEX52" s="710"/>
      <c r="NEY52" s="710"/>
      <c r="NEZ52" s="710"/>
      <c r="NFA52" s="710"/>
      <c r="NFB52" s="710"/>
      <c r="NFC52" s="710"/>
      <c r="NFD52" s="710"/>
      <c r="NFE52" s="710"/>
      <c r="NFF52" s="710"/>
      <c r="NFG52" s="710"/>
      <c r="NFH52" s="710"/>
      <c r="NFI52" s="710"/>
      <c r="NFJ52" s="710"/>
      <c r="NFK52" s="710"/>
      <c r="NFL52" s="710"/>
      <c r="NFM52" s="710"/>
      <c r="NFN52" s="710"/>
      <c r="NFO52" s="710"/>
      <c r="NFP52" s="710"/>
      <c r="NFQ52" s="710"/>
      <c r="NFR52" s="710"/>
      <c r="NFS52" s="710"/>
      <c r="NFT52" s="710"/>
      <c r="NFU52" s="710"/>
      <c r="NFV52" s="710"/>
      <c r="NFW52" s="710"/>
      <c r="NFX52" s="710"/>
      <c r="NFY52" s="710"/>
      <c r="NFZ52" s="710"/>
      <c r="NGA52" s="710"/>
      <c r="NGB52" s="710"/>
      <c r="NGC52" s="710"/>
      <c r="NGD52" s="710"/>
      <c r="NGE52" s="710"/>
      <c r="NGF52" s="710"/>
      <c r="NGG52" s="710"/>
      <c r="NGH52" s="710"/>
      <c r="NGI52" s="710"/>
      <c r="NGJ52" s="710"/>
      <c r="NGK52" s="710"/>
      <c r="NGL52" s="710"/>
      <c r="NGM52" s="710"/>
      <c r="NGN52" s="710"/>
      <c r="NGO52" s="710"/>
      <c r="NGP52" s="710"/>
      <c r="NGQ52" s="710"/>
      <c r="NGR52" s="710"/>
      <c r="NGS52" s="710"/>
      <c r="NGT52" s="710"/>
      <c r="NGU52" s="710"/>
      <c r="NGV52" s="710"/>
      <c r="NGW52" s="710"/>
      <c r="NGX52" s="710"/>
      <c r="NGY52" s="710"/>
      <c r="NGZ52" s="710"/>
      <c r="NHA52" s="710"/>
      <c r="NHB52" s="710"/>
      <c r="NHC52" s="710"/>
      <c r="NHD52" s="710"/>
      <c r="NHE52" s="710"/>
      <c r="NHF52" s="710"/>
      <c r="NHG52" s="710"/>
      <c r="NHH52" s="710"/>
      <c r="NHI52" s="710"/>
      <c r="NHJ52" s="710"/>
      <c r="NHK52" s="710"/>
      <c r="NHL52" s="710"/>
      <c r="NHM52" s="710"/>
      <c r="NHN52" s="710"/>
      <c r="NHO52" s="710"/>
      <c r="NHP52" s="710"/>
      <c r="NHQ52" s="710"/>
      <c r="NHR52" s="710"/>
      <c r="NHS52" s="710"/>
      <c r="NHT52" s="710"/>
      <c r="NHU52" s="710"/>
      <c r="NHV52" s="710"/>
      <c r="NHW52" s="710"/>
      <c r="NHX52" s="710"/>
      <c r="NHY52" s="710"/>
      <c r="NHZ52" s="710"/>
      <c r="NIA52" s="710"/>
      <c r="NIB52" s="710"/>
      <c r="NIC52" s="710"/>
      <c r="NID52" s="710"/>
      <c r="NIE52" s="710"/>
      <c r="NIF52" s="710"/>
      <c r="NIG52" s="710"/>
      <c r="NIH52" s="710"/>
      <c r="NII52" s="710"/>
      <c r="NIJ52" s="710"/>
      <c r="NIK52" s="710"/>
      <c r="NIL52" s="710"/>
      <c r="NIM52" s="710"/>
      <c r="NIN52" s="710"/>
      <c r="NIO52" s="710"/>
      <c r="NIP52" s="710"/>
      <c r="NIQ52" s="710"/>
      <c r="NIR52" s="710"/>
      <c r="NIS52" s="710"/>
      <c r="NIT52" s="710"/>
      <c r="NIU52" s="710"/>
      <c r="NIV52" s="710"/>
      <c r="NIW52" s="710"/>
      <c r="NIX52" s="710"/>
      <c r="NIY52" s="710"/>
      <c r="NIZ52" s="710"/>
      <c r="NJA52" s="710"/>
      <c r="NJB52" s="710"/>
      <c r="NJC52" s="710"/>
      <c r="NJD52" s="710"/>
      <c r="NJE52" s="710"/>
      <c r="NJF52" s="710"/>
      <c r="NJG52" s="710"/>
      <c r="NJH52" s="710"/>
      <c r="NJI52" s="710"/>
      <c r="NJJ52" s="710"/>
      <c r="NJK52" s="710"/>
      <c r="NJL52" s="710"/>
      <c r="NJM52" s="710"/>
      <c r="NJN52" s="710"/>
      <c r="NJO52" s="710"/>
      <c r="NJP52" s="710"/>
      <c r="NJQ52" s="710"/>
      <c r="NJR52" s="710"/>
      <c r="NJS52" s="710"/>
      <c r="NJT52" s="710"/>
      <c r="NJU52" s="710"/>
      <c r="NJV52" s="710"/>
      <c r="NJW52" s="710"/>
      <c r="NJX52" s="710"/>
      <c r="NJY52" s="710"/>
      <c r="NJZ52" s="710"/>
      <c r="NKA52" s="710"/>
      <c r="NKB52" s="710"/>
      <c r="NKC52" s="710"/>
      <c r="NKD52" s="710"/>
      <c r="NKE52" s="710"/>
      <c r="NKF52" s="710"/>
      <c r="NKG52" s="710"/>
      <c r="NKH52" s="710"/>
      <c r="NKI52" s="710"/>
      <c r="NKJ52" s="710"/>
      <c r="NKK52" s="710"/>
      <c r="NKL52" s="710"/>
      <c r="NKM52" s="710"/>
      <c r="NKN52" s="710"/>
      <c r="NKO52" s="710"/>
      <c r="NKP52" s="710"/>
      <c r="NKQ52" s="710"/>
      <c r="NKR52" s="710"/>
      <c r="NKS52" s="710"/>
      <c r="NKT52" s="710"/>
      <c r="NKU52" s="710"/>
      <c r="NKV52" s="710"/>
      <c r="NKW52" s="710"/>
      <c r="NKX52" s="710"/>
      <c r="NKY52" s="710"/>
      <c r="NKZ52" s="710"/>
      <c r="NLA52" s="710"/>
      <c r="NLB52" s="710"/>
      <c r="NLC52" s="710"/>
      <c r="NLD52" s="710"/>
      <c r="NLE52" s="710"/>
      <c r="NLF52" s="710"/>
      <c r="NLG52" s="710"/>
      <c r="NLH52" s="710"/>
      <c r="NLI52" s="710"/>
      <c r="NLJ52" s="710"/>
      <c r="NLK52" s="710"/>
      <c r="NLL52" s="710"/>
      <c r="NLM52" s="710"/>
      <c r="NLN52" s="710"/>
      <c r="NLO52" s="710"/>
      <c r="NLP52" s="710"/>
      <c r="NLQ52" s="710"/>
      <c r="NLR52" s="710"/>
      <c r="NLS52" s="710"/>
      <c r="NLT52" s="710"/>
      <c r="NLU52" s="710"/>
      <c r="NLV52" s="710"/>
      <c r="NLW52" s="710"/>
      <c r="NLX52" s="710"/>
      <c r="NLY52" s="710"/>
      <c r="NLZ52" s="710"/>
      <c r="NMA52" s="710"/>
      <c r="NMB52" s="710"/>
      <c r="NMC52" s="710"/>
      <c r="NMD52" s="710"/>
      <c r="NME52" s="710"/>
      <c r="NMF52" s="710"/>
      <c r="NMG52" s="710"/>
      <c r="NMH52" s="710"/>
      <c r="NMI52" s="710"/>
      <c r="NMJ52" s="710"/>
      <c r="NMK52" s="710"/>
      <c r="NML52" s="710"/>
      <c r="NMM52" s="710"/>
      <c r="NMN52" s="710"/>
      <c r="NMO52" s="710"/>
      <c r="NMP52" s="710"/>
      <c r="NMQ52" s="710"/>
      <c r="NMR52" s="710"/>
      <c r="NMS52" s="710"/>
      <c r="NMT52" s="710"/>
      <c r="NMU52" s="710"/>
      <c r="NMV52" s="710"/>
      <c r="NMW52" s="710"/>
      <c r="NMX52" s="710"/>
      <c r="NMY52" s="710"/>
      <c r="NMZ52" s="710"/>
      <c r="NNA52" s="710"/>
      <c r="NNB52" s="710"/>
      <c r="NNC52" s="710"/>
      <c r="NND52" s="710"/>
      <c r="NNE52" s="710"/>
      <c r="NNF52" s="710"/>
      <c r="NNG52" s="710"/>
      <c r="NNH52" s="710"/>
      <c r="NNI52" s="710"/>
      <c r="NNJ52" s="710"/>
      <c r="NNK52" s="710"/>
      <c r="NNL52" s="710"/>
      <c r="NNM52" s="710"/>
      <c r="NNN52" s="710"/>
      <c r="NNO52" s="710"/>
      <c r="NNP52" s="710"/>
      <c r="NNQ52" s="710"/>
      <c r="NNR52" s="710"/>
      <c r="NNS52" s="710"/>
      <c r="NNT52" s="710"/>
      <c r="NNU52" s="710"/>
      <c r="NNV52" s="710"/>
      <c r="NNW52" s="710"/>
      <c r="NNX52" s="710"/>
      <c r="NNY52" s="710"/>
      <c r="NNZ52" s="710"/>
      <c r="NOA52" s="710"/>
      <c r="NOB52" s="710"/>
      <c r="NOC52" s="710"/>
      <c r="NOD52" s="710"/>
      <c r="NOE52" s="710"/>
      <c r="NOF52" s="710"/>
      <c r="NOG52" s="710"/>
      <c r="NOH52" s="710"/>
      <c r="NOI52" s="710"/>
      <c r="NOJ52" s="710"/>
      <c r="NOK52" s="710"/>
      <c r="NOL52" s="710"/>
      <c r="NOM52" s="710"/>
      <c r="NON52" s="710"/>
      <c r="NOO52" s="710"/>
      <c r="NOP52" s="710"/>
      <c r="NOQ52" s="710"/>
      <c r="NOR52" s="710"/>
      <c r="NOS52" s="710"/>
      <c r="NOT52" s="710"/>
      <c r="NOU52" s="710"/>
      <c r="NOV52" s="710"/>
      <c r="NOW52" s="710"/>
      <c r="NOX52" s="710"/>
      <c r="NOY52" s="710"/>
      <c r="NOZ52" s="710"/>
      <c r="NPA52" s="710"/>
      <c r="NPB52" s="710"/>
      <c r="NPC52" s="710"/>
      <c r="NPD52" s="710"/>
      <c r="NPE52" s="710"/>
      <c r="NPF52" s="710"/>
      <c r="NPG52" s="710"/>
      <c r="NPH52" s="710"/>
      <c r="NPI52" s="710"/>
      <c r="NPJ52" s="710"/>
      <c r="NPK52" s="710"/>
      <c r="NPL52" s="710"/>
      <c r="NPM52" s="710"/>
      <c r="NPN52" s="710"/>
      <c r="NPO52" s="710"/>
      <c r="NPP52" s="710"/>
      <c r="NPQ52" s="710"/>
      <c r="NPR52" s="710"/>
      <c r="NPS52" s="710"/>
      <c r="NPT52" s="710"/>
      <c r="NPU52" s="710"/>
      <c r="NPV52" s="710"/>
      <c r="NPW52" s="710"/>
      <c r="NPX52" s="710"/>
      <c r="NPY52" s="710"/>
      <c r="NPZ52" s="710"/>
      <c r="NQA52" s="710"/>
      <c r="NQB52" s="710"/>
      <c r="NQC52" s="710"/>
      <c r="NQD52" s="710"/>
      <c r="NQE52" s="710"/>
      <c r="NQF52" s="710"/>
      <c r="NQG52" s="710"/>
      <c r="NQH52" s="710"/>
      <c r="NQI52" s="710"/>
      <c r="NQJ52" s="710"/>
      <c r="NQK52" s="710"/>
      <c r="NQL52" s="710"/>
      <c r="NQM52" s="710"/>
      <c r="NQN52" s="710"/>
      <c r="NQO52" s="710"/>
      <c r="NQP52" s="710"/>
      <c r="NQQ52" s="710"/>
      <c r="NQR52" s="710"/>
      <c r="NQS52" s="710"/>
      <c r="NQT52" s="710"/>
      <c r="NQU52" s="710"/>
      <c r="NQV52" s="710"/>
      <c r="NQW52" s="710"/>
      <c r="NQX52" s="710"/>
      <c r="NQY52" s="710"/>
      <c r="NQZ52" s="710"/>
      <c r="NRA52" s="710"/>
      <c r="NRB52" s="710"/>
      <c r="NRC52" s="710"/>
      <c r="NRD52" s="710"/>
      <c r="NRE52" s="710"/>
      <c r="NRF52" s="710"/>
      <c r="NRG52" s="710"/>
      <c r="NRH52" s="710"/>
      <c r="NRI52" s="710"/>
      <c r="NRJ52" s="710"/>
      <c r="NRK52" s="710"/>
      <c r="NRL52" s="710"/>
      <c r="NRM52" s="710"/>
      <c r="NRN52" s="710"/>
      <c r="NRO52" s="710"/>
      <c r="NRP52" s="710"/>
      <c r="NRQ52" s="710"/>
      <c r="NRR52" s="710"/>
      <c r="NRS52" s="710"/>
      <c r="NRT52" s="710"/>
      <c r="NRU52" s="710"/>
      <c r="NRV52" s="710"/>
      <c r="NRW52" s="710"/>
      <c r="NRX52" s="710"/>
      <c r="NRY52" s="710"/>
      <c r="NRZ52" s="710"/>
      <c r="NSA52" s="710"/>
      <c r="NSB52" s="710"/>
      <c r="NSC52" s="710"/>
      <c r="NSD52" s="710"/>
      <c r="NSE52" s="710"/>
      <c r="NSF52" s="710"/>
      <c r="NSG52" s="710"/>
      <c r="NSH52" s="710"/>
      <c r="NSI52" s="710"/>
      <c r="NSJ52" s="710"/>
      <c r="NSK52" s="710"/>
      <c r="NSL52" s="710"/>
      <c r="NSM52" s="710"/>
      <c r="NSN52" s="710"/>
      <c r="NSO52" s="710"/>
      <c r="NSP52" s="710"/>
      <c r="NSQ52" s="710"/>
      <c r="NSR52" s="710"/>
      <c r="NSS52" s="710"/>
      <c r="NST52" s="710"/>
      <c r="NSU52" s="710"/>
      <c r="NSV52" s="710"/>
      <c r="NSW52" s="710"/>
      <c r="NSX52" s="710"/>
      <c r="NSY52" s="710"/>
      <c r="NSZ52" s="710"/>
      <c r="NTA52" s="710"/>
      <c r="NTB52" s="710"/>
      <c r="NTC52" s="710"/>
      <c r="NTD52" s="710"/>
      <c r="NTE52" s="710"/>
      <c r="NTF52" s="710"/>
      <c r="NTG52" s="710"/>
      <c r="NTH52" s="710"/>
      <c r="NTI52" s="710"/>
      <c r="NTJ52" s="710"/>
      <c r="NTK52" s="710"/>
      <c r="NTL52" s="710"/>
      <c r="NTM52" s="710"/>
      <c r="NTN52" s="710"/>
      <c r="NTO52" s="710"/>
      <c r="NTP52" s="710"/>
      <c r="NTQ52" s="710"/>
      <c r="NTR52" s="710"/>
      <c r="NTS52" s="710"/>
      <c r="NTT52" s="710"/>
      <c r="NTU52" s="710"/>
      <c r="NTV52" s="710"/>
      <c r="NTW52" s="710"/>
      <c r="NTX52" s="710"/>
      <c r="NTY52" s="710"/>
      <c r="NTZ52" s="710"/>
      <c r="NUA52" s="710"/>
      <c r="NUB52" s="710"/>
      <c r="NUC52" s="710"/>
      <c r="NUD52" s="710"/>
      <c r="NUE52" s="710"/>
      <c r="NUF52" s="710"/>
      <c r="NUG52" s="710"/>
      <c r="NUH52" s="710"/>
      <c r="NUI52" s="710"/>
      <c r="NUJ52" s="710"/>
      <c r="NUK52" s="710"/>
      <c r="NUL52" s="710"/>
      <c r="NUM52" s="710"/>
      <c r="NUN52" s="710"/>
      <c r="NUO52" s="710"/>
      <c r="NUP52" s="710"/>
      <c r="NUQ52" s="710"/>
      <c r="NUR52" s="710"/>
      <c r="NUS52" s="710"/>
      <c r="NUT52" s="710"/>
      <c r="NUU52" s="710"/>
      <c r="NUV52" s="710"/>
      <c r="NUW52" s="710"/>
      <c r="NUX52" s="710"/>
      <c r="NUY52" s="710"/>
      <c r="NUZ52" s="710"/>
      <c r="NVA52" s="710"/>
      <c r="NVB52" s="710"/>
      <c r="NVC52" s="710"/>
      <c r="NVD52" s="710"/>
      <c r="NVE52" s="710"/>
      <c r="NVF52" s="710"/>
      <c r="NVG52" s="710"/>
      <c r="NVH52" s="710"/>
      <c r="NVI52" s="710"/>
      <c r="NVJ52" s="710"/>
      <c r="NVK52" s="710"/>
      <c r="NVL52" s="710"/>
      <c r="NVM52" s="710"/>
      <c r="NVN52" s="710"/>
      <c r="NVO52" s="710"/>
      <c r="NVP52" s="710"/>
      <c r="NVQ52" s="710"/>
      <c r="NVR52" s="710"/>
      <c r="NVS52" s="710"/>
      <c r="NVT52" s="710"/>
      <c r="NVU52" s="710"/>
      <c r="NVV52" s="710"/>
      <c r="NVW52" s="710"/>
      <c r="NVX52" s="710"/>
      <c r="NVY52" s="710"/>
      <c r="NVZ52" s="710"/>
      <c r="NWA52" s="710"/>
      <c r="NWB52" s="710"/>
      <c r="NWC52" s="710"/>
      <c r="NWD52" s="710"/>
      <c r="NWE52" s="710"/>
      <c r="NWF52" s="710"/>
      <c r="NWG52" s="710"/>
      <c r="NWH52" s="710"/>
      <c r="NWI52" s="710"/>
      <c r="NWJ52" s="710"/>
      <c r="NWK52" s="710"/>
      <c r="NWL52" s="710"/>
      <c r="NWM52" s="710"/>
      <c r="NWN52" s="710"/>
      <c r="NWO52" s="710"/>
      <c r="NWP52" s="710"/>
      <c r="NWQ52" s="710"/>
      <c r="NWR52" s="710"/>
      <c r="NWS52" s="710"/>
      <c r="NWT52" s="710"/>
      <c r="NWU52" s="710"/>
      <c r="NWV52" s="710"/>
      <c r="NWW52" s="710"/>
      <c r="NWX52" s="710"/>
      <c r="NWY52" s="710"/>
      <c r="NWZ52" s="710"/>
      <c r="NXA52" s="710"/>
      <c r="NXB52" s="710"/>
      <c r="NXC52" s="710"/>
      <c r="NXD52" s="710"/>
      <c r="NXE52" s="710"/>
      <c r="NXF52" s="710"/>
      <c r="NXG52" s="710"/>
      <c r="NXH52" s="710"/>
      <c r="NXI52" s="710"/>
      <c r="NXJ52" s="710"/>
      <c r="NXK52" s="710"/>
      <c r="NXL52" s="710"/>
      <c r="NXM52" s="710"/>
      <c r="NXN52" s="710"/>
      <c r="NXO52" s="710"/>
      <c r="NXP52" s="710"/>
      <c r="NXQ52" s="710"/>
      <c r="NXR52" s="710"/>
      <c r="NXS52" s="710"/>
      <c r="NXT52" s="710"/>
      <c r="NXU52" s="710"/>
      <c r="NXV52" s="710"/>
      <c r="NXW52" s="710"/>
      <c r="NXX52" s="710"/>
      <c r="NXY52" s="710"/>
      <c r="NXZ52" s="710"/>
      <c r="NYA52" s="710"/>
      <c r="NYB52" s="710"/>
      <c r="NYC52" s="710"/>
      <c r="NYD52" s="710"/>
      <c r="NYE52" s="710"/>
      <c r="NYF52" s="710"/>
      <c r="NYG52" s="710"/>
      <c r="NYH52" s="710"/>
      <c r="NYI52" s="710"/>
      <c r="NYJ52" s="710"/>
      <c r="NYK52" s="710"/>
      <c r="NYL52" s="710"/>
      <c r="NYM52" s="710"/>
      <c r="NYN52" s="710"/>
      <c r="NYO52" s="710"/>
      <c r="NYP52" s="710"/>
      <c r="NYQ52" s="710"/>
      <c r="NYR52" s="710"/>
      <c r="NYS52" s="710"/>
      <c r="NYT52" s="710"/>
      <c r="NYU52" s="710"/>
      <c r="NYV52" s="710"/>
      <c r="NYW52" s="710"/>
      <c r="NYX52" s="710"/>
      <c r="NYY52" s="710"/>
      <c r="NYZ52" s="710"/>
      <c r="NZA52" s="710"/>
      <c r="NZB52" s="710"/>
      <c r="NZC52" s="710"/>
      <c r="NZD52" s="710"/>
      <c r="NZE52" s="710"/>
      <c r="NZF52" s="710"/>
      <c r="NZG52" s="710"/>
      <c r="NZH52" s="710"/>
      <c r="NZI52" s="710"/>
      <c r="NZJ52" s="710"/>
      <c r="NZK52" s="710"/>
      <c r="NZL52" s="710"/>
      <c r="NZM52" s="710"/>
      <c r="NZN52" s="710"/>
      <c r="NZO52" s="710"/>
      <c r="NZP52" s="710"/>
      <c r="NZQ52" s="710"/>
      <c r="NZR52" s="710"/>
      <c r="NZS52" s="710"/>
      <c r="NZT52" s="710"/>
      <c r="NZU52" s="710"/>
      <c r="NZV52" s="710"/>
      <c r="NZW52" s="710"/>
      <c r="NZX52" s="710"/>
      <c r="NZY52" s="710"/>
      <c r="NZZ52" s="710"/>
      <c r="OAA52" s="710"/>
      <c r="OAB52" s="710"/>
      <c r="OAC52" s="710"/>
      <c r="OAD52" s="710"/>
      <c r="OAE52" s="710"/>
      <c r="OAF52" s="710"/>
      <c r="OAG52" s="710"/>
      <c r="OAH52" s="710"/>
      <c r="OAI52" s="710"/>
      <c r="OAJ52" s="710"/>
      <c r="OAK52" s="710"/>
      <c r="OAL52" s="710"/>
      <c r="OAM52" s="710"/>
      <c r="OAN52" s="710"/>
      <c r="OAO52" s="710"/>
      <c r="OAP52" s="710"/>
      <c r="OAQ52" s="710"/>
      <c r="OAR52" s="710"/>
      <c r="OAS52" s="710"/>
      <c r="OAT52" s="710"/>
      <c r="OAU52" s="710"/>
      <c r="OAV52" s="710"/>
      <c r="OAW52" s="710"/>
      <c r="OAX52" s="710"/>
      <c r="OAY52" s="710"/>
      <c r="OAZ52" s="710"/>
      <c r="OBA52" s="710"/>
      <c r="OBB52" s="710"/>
      <c r="OBC52" s="710"/>
      <c r="OBD52" s="710"/>
      <c r="OBE52" s="710"/>
      <c r="OBF52" s="710"/>
      <c r="OBG52" s="710"/>
      <c r="OBH52" s="710"/>
      <c r="OBI52" s="710"/>
      <c r="OBJ52" s="710"/>
      <c r="OBK52" s="710"/>
      <c r="OBL52" s="710"/>
      <c r="OBM52" s="710"/>
      <c r="OBN52" s="710"/>
      <c r="OBO52" s="710"/>
      <c r="OBP52" s="710"/>
      <c r="OBQ52" s="710"/>
      <c r="OBR52" s="710"/>
      <c r="OBS52" s="710"/>
      <c r="OBT52" s="710"/>
      <c r="OBU52" s="710"/>
      <c r="OBV52" s="710"/>
      <c r="OBW52" s="710"/>
      <c r="OBX52" s="710"/>
      <c r="OBY52" s="710"/>
      <c r="OBZ52" s="710"/>
      <c r="OCA52" s="710"/>
      <c r="OCB52" s="710"/>
      <c r="OCC52" s="710"/>
      <c r="OCD52" s="710"/>
      <c r="OCE52" s="710"/>
      <c r="OCF52" s="710"/>
      <c r="OCG52" s="710"/>
      <c r="OCH52" s="710"/>
      <c r="OCI52" s="710"/>
      <c r="OCJ52" s="710"/>
      <c r="OCK52" s="710"/>
      <c r="OCL52" s="710"/>
      <c r="OCM52" s="710"/>
      <c r="OCN52" s="710"/>
      <c r="OCO52" s="710"/>
      <c r="OCP52" s="710"/>
      <c r="OCQ52" s="710"/>
      <c r="OCR52" s="710"/>
      <c r="OCS52" s="710"/>
      <c r="OCT52" s="710"/>
      <c r="OCU52" s="710"/>
      <c r="OCV52" s="710"/>
      <c r="OCW52" s="710"/>
      <c r="OCX52" s="710"/>
      <c r="OCY52" s="710"/>
      <c r="OCZ52" s="710"/>
      <c r="ODA52" s="710"/>
      <c r="ODB52" s="710"/>
      <c r="ODC52" s="710"/>
      <c r="ODD52" s="710"/>
      <c r="ODE52" s="710"/>
      <c r="ODF52" s="710"/>
      <c r="ODG52" s="710"/>
      <c r="ODH52" s="710"/>
      <c r="ODI52" s="710"/>
      <c r="ODJ52" s="710"/>
      <c r="ODK52" s="710"/>
      <c r="ODL52" s="710"/>
      <c r="ODM52" s="710"/>
      <c r="ODN52" s="710"/>
      <c r="ODO52" s="710"/>
      <c r="ODP52" s="710"/>
      <c r="ODQ52" s="710"/>
      <c r="ODR52" s="710"/>
      <c r="ODS52" s="710"/>
      <c r="ODT52" s="710"/>
      <c r="ODU52" s="710"/>
      <c r="ODV52" s="710"/>
      <c r="ODW52" s="710"/>
      <c r="ODX52" s="710"/>
      <c r="ODY52" s="710"/>
      <c r="ODZ52" s="710"/>
      <c r="OEA52" s="710"/>
      <c r="OEB52" s="710"/>
      <c r="OEC52" s="710"/>
      <c r="OED52" s="710"/>
      <c r="OEE52" s="710"/>
      <c r="OEF52" s="710"/>
      <c r="OEG52" s="710"/>
      <c r="OEH52" s="710"/>
      <c r="OEI52" s="710"/>
      <c r="OEJ52" s="710"/>
      <c r="OEK52" s="710"/>
      <c r="OEL52" s="710"/>
      <c r="OEM52" s="710"/>
      <c r="OEN52" s="710"/>
      <c r="OEO52" s="710"/>
      <c r="OEP52" s="710"/>
      <c r="OEQ52" s="710"/>
      <c r="OER52" s="710"/>
      <c r="OES52" s="710"/>
      <c r="OET52" s="710"/>
      <c r="OEU52" s="710"/>
      <c r="OEV52" s="710"/>
      <c r="OEW52" s="710"/>
      <c r="OEX52" s="710"/>
      <c r="OEY52" s="710"/>
      <c r="OEZ52" s="710"/>
      <c r="OFA52" s="710"/>
      <c r="OFB52" s="710"/>
      <c r="OFC52" s="710"/>
      <c r="OFD52" s="710"/>
      <c r="OFE52" s="710"/>
      <c r="OFF52" s="710"/>
      <c r="OFG52" s="710"/>
      <c r="OFH52" s="710"/>
      <c r="OFI52" s="710"/>
      <c r="OFJ52" s="710"/>
      <c r="OFK52" s="710"/>
      <c r="OFL52" s="710"/>
      <c r="OFM52" s="710"/>
      <c r="OFN52" s="710"/>
      <c r="OFO52" s="710"/>
      <c r="OFP52" s="710"/>
      <c r="OFQ52" s="710"/>
      <c r="OFR52" s="710"/>
      <c r="OFS52" s="710"/>
      <c r="OFT52" s="710"/>
      <c r="OFU52" s="710"/>
      <c r="OFV52" s="710"/>
      <c r="OFW52" s="710"/>
      <c r="OFX52" s="710"/>
      <c r="OFY52" s="710"/>
      <c r="OFZ52" s="710"/>
      <c r="OGA52" s="710"/>
      <c r="OGB52" s="710"/>
      <c r="OGC52" s="710"/>
      <c r="OGD52" s="710"/>
      <c r="OGE52" s="710"/>
      <c r="OGF52" s="710"/>
      <c r="OGG52" s="710"/>
      <c r="OGH52" s="710"/>
      <c r="OGI52" s="710"/>
      <c r="OGJ52" s="710"/>
      <c r="OGK52" s="710"/>
      <c r="OGL52" s="710"/>
      <c r="OGM52" s="710"/>
      <c r="OGN52" s="710"/>
      <c r="OGO52" s="710"/>
      <c r="OGP52" s="710"/>
      <c r="OGQ52" s="710"/>
      <c r="OGR52" s="710"/>
      <c r="OGS52" s="710"/>
      <c r="OGT52" s="710"/>
      <c r="OGU52" s="710"/>
      <c r="OGV52" s="710"/>
      <c r="OGW52" s="710"/>
      <c r="OGX52" s="710"/>
      <c r="OGY52" s="710"/>
      <c r="OGZ52" s="710"/>
      <c r="OHA52" s="710"/>
      <c r="OHB52" s="710"/>
      <c r="OHC52" s="710"/>
      <c r="OHD52" s="710"/>
      <c r="OHE52" s="710"/>
      <c r="OHF52" s="710"/>
      <c r="OHG52" s="710"/>
      <c r="OHH52" s="710"/>
      <c r="OHI52" s="710"/>
      <c r="OHJ52" s="710"/>
      <c r="OHK52" s="710"/>
      <c r="OHL52" s="710"/>
      <c r="OHM52" s="710"/>
      <c r="OHN52" s="710"/>
      <c r="OHO52" s="710"/>
      <c r="OHP52" s="710"/>
      <c r="OHQ52" s="710"/>
      <c r="OHR52" s="710"/>
      <c r="OHS52" s="710"/>
      <c r="OHT52" s="710"/>
      <c r="OHU52" s="710"/>
      <c r="OHV52" s="710"/>
      <c r="OHW52" s="710"/>
      <c r="OHX52" s="710"/>
      <c r="OHY52" s="710"/>
      <c r="OHZ52" s="710"/>
      <c r="OIA52" s="710"/>
      <c r="OIB52" s="710"/>
      <c r="OIC52" s="710"/>
      <c r="OID52" s="710"/>
      <c r="OIE52" s="710"/>
      <c r="OIF52" s="710"/>
      <c r="OIG52" s="710"/>
      <c r="OIH52" s="710"/>
      <c r="OII52" s="710"/>
      <c r="OIJ52" s="710"/>
      <c r="OIK52" s="710"/>
      <c r="OIL52" s="710"/>
      <c r="OIM52" s="710"/>
      <c r="OIN52" s="710"/>
      <c r="OIO52" s="710"/>
      <c r="OIP52" s="710"/>
      <c r="OIQ52" s="710"/>
      <c r="OIR52" s="710"/>
      <c r="OIS52" s="710"/>
      <c r="OIT52" s="710"/>
      <c r="OIU52" s="710"/>
      <c r="OIV52" s="710"/>
      <c r="OIW52" s="710"/>
      <c r="OIX52" s="710"/>
      <c r="OIY52" s="710"/>
      <c r="OIZ52" s="710"/>
      <c r="OJA52" s="710"/>
      <c r="OJB52" s="710"/>
      <c r="OJC52" s="710"/>
      <c r="OJD52" s="710"/>
      <c r="OJE52" s="710"/>
      <c r="OJF52" s="710"/>
      <c r="OJG52" s="710"/>
      <c r="OJH52" s="710"/>
      <c r="OJI52" s="710"/>
      <c r="OJJ52" s="710"/>
      <c r="OJK52" s="710"/>
      <c r="OJL52" s="710"/>
      <c r="OJM52" s="710"/>
      <c r="OJN52" s="710"/>
      <c r="OJO52" s="710"/>
      <c r="OJP52" s="710"/>
      <c r="OJQ52" s="710"/>
      <c r="OJR52" s="710"/>
      <c r="OJS52" s="710"/>
      <c r="OJT52" s="710"/>
      <c r="OJU52" s="710"/>
      <c r="OJV52" s="710"/>
      <c r="OJW52" s="710"/>
      <c r="OJX52" s="710"/>
      <c r="OJY52" s="710"/>
      <c r="OJZ52" s="710"/>
      <c r="OKA52" s="710"/>
      <c r="OKB52" s="710"/>
      <c r="OKC52" s="710"/>
      <c r="OKD52" s="710"/>
      <c r="OKE52" s="710"/>
      <c r="OKF52" s="710"/>
      <c r="OKG52" s="710"/>
      <c r="OKH52" s="710"/>
      <c r="OKI52" s="710"/>
      <c r="OKJ52" s="710"/>
      <c r="OKK52" s="710"/>
      <c r="OKL52" s="710"/>
      <c r="OKM52" s="710"/>
      <c r="OKN52" s="710"/>
      <c r="OKO52" s="710"/>
      <c r="OKP52" s="710"/>
      <c r="OKQ52" s="710"/>
      <c r="OKR52" s="710"/>
      <c r="OKS52" s="710"/>
      <c r="OKT52" s="710"/>
      <c r="OKU52" s="710"/>
      <c r="OKV52" s="710"/>
      <c r="OKW52" s="710"/>
      <c r="OKX52" s="710"/>
      <c r="OKY52" s="710"/>
      <c r="OKZ52" s="710"/>
      <c r="OLA52" s="710"/>
      <c r="OLB52" s="710"/>
      <c r="OLC52" s="710"/>
      <c r="OLD52" s="710"/>
      <c r="OLE52" s="710"/>
      <c r="OLF52" s="710"/>
      <c r="OLG52" s="710"/>
      <c r="OLH52" s="710"/>
      <c r="OLI52" s="710"/>
      <c r="OLJ52" s="710"/>
      <c r="OLK52" s="710"/>
      <c r="OLL52" s="710"/>
      <c r="OLM52" s="710"/>
      <c r="OLN52" s="710"/>
      <c r="OLO52" s="710"/>
      <c r="OLP52" s="710"/>
      <c r="OLQ52" s="710"/>
      <c r="OLR52" s="710"/>
      <c r="OLS52" s="710"/>
      <c r="OLT52" s="710"/>
      <c r="OLU52" s="710"/>
      <c r="OLV52" s="710"/>
      <c r="OLW52" s="710"/>
      <c r="OLX52" s="710"/>
      <c r="OLY52" s="710"/>
      <c r="OLZ52" s="710"/>
      <c r="OMA52" s="710"/>
      <c r="OMB52" s="710"/>
      <c r="OMC52" s="710"/>
      <c r="OMD52" s="710"/>
      <c r="OME52" s="710"/>
      <c r="OMF52" s="710"/>
      <c r="OMG52" s="710"/>
      <c r="OMH52" s="710"/>
      <c r="OMI52" s="710"/>
      <c r="OMJ52" s="710"/>
      <c r="OMK52" s="710"/>
      <c r="OML52" s="710"/>
      <c r="OMM52" s="710"/>
      <c r="OMN52" s="710"/>
      <c r="OMO52" s="710"/>
      <c r="OMP52" s="710"/>
      <c r="OMQ52" s="710"/>
      <c r="OMR52" s="710"/>
      <c r="OMS52" s="710"/>
      <c r="OMT52" s="710"/>
      <c r="OMU52" s="710"/>
      <c r="OMV52" s="710"/>
      <c r="OMW52" s="710"/>
      <c r="OMX52" s="710"/>
      <c r="OMY52" s="710"/>
      <c r="OMZ52" s="710"/>
      <c r="ONA52" s="710"/>
      <c r="ONB52" s="710"/>
      <c r="ONC52" s="710"/>
      <c r="OND52" s="710"/>
      <c r="ONE52" s="710"/>
      <c r="ONF52" s="710"/>
      <c r="ONG52" s="710"/>
      <c r="ONH52" s="710"/>
      <c r="ONI52" s="710"/>
      <c r="ONJ52" s="710"/>
      <c r="ONK52" s="710"/>
      <c r="ONL52" s="710"/>
      <c r="ONM52" s="710"/>
      <c r="ONN52" s="710"/>
      <c r="ONO52" s="710"/>
      <c r="ONP52" s="710"/>
      <c r="ONQ52" s="710"/>
      <c r="ONR52" s="710"/>
      <c r="ONS52" s="710"/>
      <c r="ONT52" s="710"/>
      <c r="ONU52" s="710"/>
      <c r="ONV52" s="710"/>
      <c r="ONW52" s="710"/>
      <c r="ONX52" s="710"/>
      <c r="ONY52" s="710"/>
      <c r="ONZ52" s="710"/>
      <c r="OOA52" s="710"/>
      <c r="OOB52" s="710"/>
      <c r="OOC52" s="710"/>
      <c r="OOD52" s="710"/>
      <c r="OOE52" s="710"/>
      <c r="OOF52" s="710"/>
      <c r="OOG52" s="710"/>
      <c r="OOH52" s="710"/>
      <c r="OOI52" s="710"/>
      <c r="OOJ52" s="710"/>
      <c r="OOK52" s="710"/>
      <c r="OOL52" s="710"/>
      <c r="OOM52" s="710"/>
      <c r="OON52" s="710"/>
      <c r="OOO52" s="710"/>
      <c r="OOP52" s="710"/>
      <c r="OOQ52" s="710"/>
      <c r="OOR52" s="710"/>
      <c r="OOS52" s="710"/>
      <c r="OOT52" s="710"/>
      <c r="OOU52" s="710"/>
      <c r="OOV52" s="710"/>
      <c r="OOW52" s="710"/>
      <c r="OOX52" s="710"/>
      <c r="OOY52" s="710"/>
      <c r="OOZ52" s="710"/>
      <c r="OPA52" s="710"/>
      <c r="OPB52" s="710"/>
      <c r="OPC52" s="710"/>
      <c r="OPD52" s="710"/>
      <c r="OPE52" s="710"/>
      <c r="OPF52" s="710"/>
      <c r="OPG52" s="710"/>
      <c r="OPH52" s="710"/>
      <c r="OPI52" s="710"/>
      <c r="OPJ52" s="710"/>
      <c r="OPK52" s="710"/>
      <c r="OPL52" s="710"/>
      <c r="OPM52" s="710"/>
      <c r="OPN52" s="710"/>
      <c r="OPO52" s="710"/>
      <c r="OPP52" s="710"/>
      <c r="OPQ52" s="710"/>
      <c r="OPR52" s="710"/>
      <c r="OPS52" s="710"/>
      <c r="OPT52" s="710"/>
      <c r="OPU52" s="710"/>
      <c r="OPV52" s="710"/>
      <c r="OPW52" s="710"/>
      <c r="OPX52" s="710"/>
      <c r="OPY52" s="710"/>
      <c r="OPZ52" s="710"/>
      <c r="OQA52" s="710"/>
      <c r="OQB52" s="710"/>
      <c r="OQC52" s="710"/>
      <c r="OQD52" s="710"/>
      <c r="OQE52" s="710"/>
      <c r="OQF52" s="710"/>
      <c r="OQG52" s="710"/>
      <c r="OQH52" s="710"/>
      <c r="OQI52" s="710"/>
      <c r="OQJ52" s="710"/>
      <c r="OQK52" s="710"/>
      <c r="OQL52" s="710"/>
      <c r="OQM52" s="710"/>
      <c r="OQN52" s="710"/>
      <c r="OQO52" s="710"/>
      <c r="OQP52" s="710"/>
      <c r="OQQ52" s="710"/>
      <c r="OQR52" s="710"/>
      <c r="OQS52" s="710"/>
      <c r="OQT52" s="710"/>
      <c r="OQU52" s="710"/>
      <c r="OQV52" s="710"/>
      <c r="OQW52" s="710"/>
      <c r="OQX52" s="710"/>
      <c r="OQY52" s="710"/>
      <c r="OQZ52" s="710"/>
      <c r="ORA52" s="710"/>
      <c r="ORB52" s="710"/>
      <c r="ORC52" s="710"/>
      <c r="ORD52" s="710"/>
      <c r="ORE52" s="710"/>
      <c r="ORF52" s="710"/>
      <c r="ORG52" s="710"/>
      <c r="ORH52" s="710"/>
      <c r="ORI52" s="710"/>
      <c r="ORJ52" s="710"/>
      <c r="ORK52" s="710"/>
      <c r="ORL52" s="710"/>
      <c r="ORM52" s="710"/>
      <c r="ORN52" s="710"/>
      <c r="ORO52" s="710"/>
      <c r="ORP52" s="710"/>
      <c r="ORQ52" s="710"/>
      <c r="ORR52" s="710"/>
      <c r="ORS52" s="710"/>
      <c r="ORT52" s="710"/>
      <c r="ORU52" s="710"/>
      <c r="ORV52" s="710"/>
      <c r="ORW52" s="710"/>
      <c r="ORX52" s="710"/>
      <c r="ORY52" s="710"/>
      <c r="ORZ52" s="710"/>
      <c r="OSA52" s="710"/>
      <c r="OSB52" s="710"/>
      <c r="OSC52" s="710"/>
      <c r="OSD52" s="710"/>
      <c r="OSE52" s="710"/>
      <c r="OSF52" s="710"/>
      <c r="OSG52" s="710"/>
      <c r="OSH52" s="710"/>
      <c r="OSI52" s="710"/>
      <c r="OSJ52" s="710"/>
      <c r="OSK52" s="710"/>
      <c r="OSL52" s="710"/>
      <c r="OSM52" s="710"/>
      <c r="OSN52" s="710"/>
      <c r="OSO52" s="710"/>
      <c r="OSP52" s="710"/>
      <c r="OSQ52" s="710"/>
      <c r="OSR52" s="710"/>
      <c r="OSS52" s="710"/>
      <c r="OST52" s="710"/>
      <c r="OSU52" s="710"/>
      <c r="OSV52" s="710"/>
      <c r="OSW52" s="710"/>
      <c r="OSX52" s="710"/>
      <c r="OSY52" s="710"/>
      <c r="OSZ52" s="710"/>
      <c r="OTA52" s="710"/>
      <c r="OTB52" s="710"/>
      <c r="OTC52" s="710"/>
      <c r="OTD52" s="710"/>
      <c r="OTE52" s="710"/>
      <c r="OTF52" s="710"/>
      <c r="OTG52" s="710"/>
      <c r="OTH52" s="710"/>
      <c r="OTI52" s="710"/>
      <c r="OTJ52" s="710"/>
      <c r="OTK52" s="710"/>
      <c r="OTL52" s="710"/>
      <c r="OTM52" s="710"/>
      <c r="OTN52" s="710"/>
      <c r="OTO52" s="710"/>
      <c r="OTP52" s="710"/>
      <c r="OTQ52" s="710"/>
      <c r="OTR52" s="710"/>
      <c r="OTS52" s="710"/>
      <c r="OTT52" s="710"/>
      <c r="OTU52" s="710"/>
      <c r="OTV52" s="710"/>
      <c r="OTW52" s="710"/>
      <c r="OTX52" s="710"/>
      <c r="OTY52" s="710"/>
      <c r="OTZ52" s="710"/>
      <c r="OUA52" s="710"/>
      <c r="OUB52" s="710"/>
      <c r="OUC52" s="710"/>
      <c r="OUD52" s="710"/>
      <c r="OUE52" s="710"/>
      <c r="OUF52" s="710"/>
      <c r="OUG52" s="710"/>
      <c r="OUH52" s="710"/>
      <c r="OUI52" s="710"/>
      <c r="OUJ52" s="710"/>
      <c r="OUK52" s="710"/>
      <c r="OUL52" s="710"/>
      <c r="OUM52" s="710"/>
      <c r="OUN52" s="710"/>
      <c r="OUO52" s="710"/>
      <c r="OUP52" s="710"/>
      <c r="OUQ52" s="710"/>
      <c r="OUR52" s="710"/>
      <c r="OUS52" s="710"/>
      <c r="OUT52" s="710"/>
      <c r="OUU52" s="710"/>
      <c r="OUV52" s="710"/>
      <c r="OUW52" s="710"/>
      <c r="OUX52" s="710"/>
      <c r="OUY52" s="710"/>
      <c r="OUZ52" s="710"/>
      <c r="OVA52" s="710"/>
      <c r="OVB52" s="710"/>
      <c r="OVC52" s="710"/>
      <c r="OVD52" s="710"/>
      <c r="OVE52" s="710"/>
      <c r="OVF52" s="710"/>
      <c r="OVG52" s="710"/>
      <c r="OVH52" s="710"/>
      <c r="OVI52" s="710"/>
      <c r="OVJ52" s="710"/>
      <c r="OVK52" s="710"/>
      <c r="OVL52" s="710"/>
      <c r="OVM52" s="710"/>
      <c r="OVN52" s="710"/>
      <c r="OVO52" s="710"/>
      <c r="OVP52" s="710"/>
      <c r="OVQ52" s="710"/>
      <c r="OVR52" s="710"/>
      <c r="OVS52" s="710"/>
      <c r="OVT52" s="710"/>
      <c r="OVU52" s="710"/>
      <c r="OVV52" s="710"/>
      <c r="OVW52" s="710"/>
      <c r="OVX52" s="710"/>
      <c r="OVY52" s="710"/>
      <c r="OVZ52" s="710"/>
      <c r="OWA52" s="710"/>
      <c r="OWB52" s="710"/>
      <c r="OWC52" s="710"/>
      <c r="OWD52" s="710"/>
      <c r="OWE52" s="710"/>
      <c r="OWF52" s="710"/>
      <c r="OWG52" s="710"/>
      <c r="OWH52" s="710"/>
      <c r="OWI52" s="710"/>
      <c r="OWJ52" s="710"/>
      <c r="OWK52" s="710"/>
      <c r="OWL52" s="710"/>
      <c r="OWM52" s="710"/>
      <c r="OWN52" s="710"/>
      <c r="OWO52" s="710"/>
      <c r="OWP52" s="710"/>
      <c r="OWQ52" s="710"/>
      <c r="OWR52" s="710"/>
      <c r="OWS52" s="710"/>
      <c r="OWT52" s="710"/>
      <c r="OWU52" s="710"/>
      <c r="OWV52" s="710"/>
      <c r="OWW52" s="710"/>
      <c r="OWX52" s="710"/>
      <c r="OWY52" s="710"/>
      <c r="OWZ52" s="710"/>
      <c r="OXA52" s="710"/>
      <c r="OXB52" s="710"/>
      <c r="OXC52" s="710"/>
      <c r="OXD52" s="710"/>
      <c r="OXE52" s="710"/>
      <c r="OXF52" s="710"/>
      <c r="OXG52" s="710"/>
      <c r="OXH52" s="710"/>
      <c r="OXI52" s="710"/>
      <c r="OXJ52" s="710"/>
      <c r="OXK52" s="710"/>
      <c r="OXL52" s="710"/>
      <c r="OXM52" s="710"/>
      <c r="OXN52" s="710"/>
      <c r="OXO52" s="710"/>
      <c r="OXP52" s="710"/>
      <c r="OXQ52" s="710"/>
      <c r="OXR52" s="710"/>
      <c r="OXS52" s="710"/>
      <c r="OXT52" s="710"/>
      <c r="OXU52" s="710"/>
      <c r="OXV52" s="710"/>
      <c r="OXW52" s="710"/>
      <c r="OXX52" s="710"/>
      <c r="OXY52" s="710"/>
      <c r="OXZ52" s="710"/>
      <c r="OYA52" s="710"/>
      <c r="OYB52" s="710"/>
      <c r="OYC52" s="710"/>
      <c r="OYD52" s="710"/>
      <c r="OYE52" s="710"/>
      <c r="OYF52" s="710"/>
      <c r="OYG52" s="710"/>
      <c r="OYH52" s="710"/>
      <c r="OYI52" s="710"/>
      <c r="OYJ52" s="710"/>
      <c r="OYK52" s="710"/>
      <c r="OYL52" s="710"/>
      <c r="OYM52" s="710"/>
      <c r="OYN52" s="710"/>
      <c r="OYO52" s="710"/>
      <c r="OYP52" s="710"/>
      <c r="OYQ52" s="710"/>
      <c r="OYR52" s="710"/>
      <c r="OYS52" s="710"/>
      <c r="OYT52" s="710"/>
      <c r="OYU52" s="710"/>
      <c r="OYV52" s="710"/>
      <c r="OYW52" s="710"/>
      <c r="OYX52" s="710"/>
      <c r="OYY52" s="710"/>
      <c r="OYZ52" s="710"/>
      <c r="OZA52" s="710"/>
      <c r="OZB52" s="710"/>
      <c r="OZC52" s="710"/>
      <c r="OZD52" s="710"/>
      <c r="OZE52" s="710"/>
      <c r="OZF52" s="710"/>
      <c r="OZG52" s="710"/>
      <c r="OZH52" s="710"/>
      <c r="OZI52" s="710"/>
      <c r="OZJ52" s="710"/>
      <c r="OZK52" s="710"/>
      <c r="OZL52" s="710"/>
      <c r="OZM52" s="710"/>
      <c r="OZN52" s="710"/>
      <c r="OZO52" s="710"/>
      <c r="OZP52" s="710"/>
      <c r="OZQ52" s="710"/>
      <c r="OZR52" s="710"/>
      <c r="OZS52" s="710"/>
      <c r="OZT52" s="710"/>
      <c r="OZU52" s="710"/>
      <c r="OZV52" s="710"/>
      <c r="OZW52" s="710"/>
      <c r="OZX52" s="710"/>
      <c r="OZY52" s="710"/>
      <c r="OZZ52" s="710"/>
      <c r="PAA52" s="710"/>
      <c r="PAB52" s="710"/>
      <c r="PAC52" s="710"/>
      <c r="PAD52" s="710"/>
      <c r="PAE52" s="710"/>
      <c r="PAF52" s="710"/>
      <c r="PAG52" s="710"/>
      <c r="PAH52" s="710"/>
      <c r="PAI52" s="710"/>
      <c r="PAJ52" s="710"/>
      <c r="PAK52" s="710"/>
      <c r="PAL52" s="710"/>
      <c r="PAM52" s="710"/>
      <c r="PAN52" s="710"/>
      <c r="PAO52" s="710"/>
      <c r="PAP52" s="710"/>
      <c r="PAQ52" s="710"/>
      <c r="PAR52" s="710"/>
      <c r="PAS52" s="710"/>
      <c r="PAT52" s="710"/>
      <c r="PAU52" s="710"/>
      <c r="PAV52" s="710"/>
      <c r="PAW52" s="710"/>
      <c r="PAX52" s="710"/>
      <c r="PAY52" s="710"/>
      <c r="PAZ52" s="710"/>
      <c r="PBA52" s="710"/>
      <c r="PBB52" s="710"/>
      <c r="PBC52" s="710"/>
      <c r="PBD52" s="710"/>
      <c r="PBE52" s="710"/>
      <c r="PBF52" s="710"/>
      <c r="PBG52" s="710"/>
      <c r="PBH52" s="710"/>
      <c r="PBI52" s="710"/>
      <c r="PBJ52" s="710"/>
      <c r="PBK52" s="710"/>
      <c r="PBL52" s="710"/>
      <c r="PBM52" s="710"/>
      <c r="PBN52" s="710"/>
      <c r="PBO52" s="710"/>
      <c r="PBP52" s="710"/>
      <c r="PBQ52" s="710"/>
      <c r="PBR52" s="710"/>
      <c r="PBS52" s="710"/>
      <c r="PBT52" s="710"/>
      <c r="PBU52" s="710"/>
      <c r="PBV52" s="710"/>
      <c r="PBW52" s="710"/>
      <c r="PBX52" s="710"/>
      <c r="PBY52" s="710"/>
      <c r="PBZ52" s="710"/>
      <c r="PCA52" s="710"/>
      <c r="PCB52" s="710"/>
      <c r="PCC52" s="710"/>
      <c r="PCD52" s="710"/>
      <c r="PCE52" s="710"/>
      <c r="PCF52" s="710"/>
      <c r="PCG52" s="710"/>
      <c r="PCH52" s="710"/>
      <c r="PCI52" s="710"/>
      <c r="PCJ52" s="710"/>
      <c r="PCK52" s="710"/>
      <c r="PCL52" s="710"/>
      <c r="PCM52" s="710"/>
      <c r="PCN52" s="710"/>
      <c r="PCO52" s="710"/>
      <c r="PCP52" s="710"/>
      <c r="PCQ52" s="710"/>
      <c r="PCR52" s="710"/>
      <c r="PCS52" s="710"/>
      <c r="PCT52" s="710"/>
      <c r="PCU52" s="710"/>
      <c r="PCV52" s="710"/>
      <c r="PCW52" s="710"/>
      <c r="PCX52" s="710"/>
      <c r="PCY52" s="710"/>
      <c r="PCZ52" s="710"/>
      <c r="PDA52" s="710"/>
      <c r="PDB52" s="710"/>
      <c r="PDC52" s="710"/>
      <c r="PDD52" s="710"/>
      <c r="PDE52" s="710"/>
      <c r="PDF52" s="710"/>
      <c r="PDG52" s="710"/>
      <c r="PDH52" s="710"/>
      <c r="PDI52" s="710"/>
      <c r="PDJ52" s="710"/>
      <c r="PDK52" s="710"/>
      <c r="PDL52" s="710"/>
      <c r="PDM52" s="710"/>
      <c r="PDN52" s="710"/>
      <c r="PDO52" s="710"/>
      <c r="PDP52" s="710"/>
      <c r="PDQ52" s="710"/>
      <c r="PDR52" s="710"/>
      <c r="PDS52" s="710"/>
      <c r="PDT52" s="710"/>
      <c r="PDU52" s="710"/>
      <c r="PDV52" s="710"/>
      <c r="PDW52" s="710"/>
      <c r="PDX52" s="710"/>
      <c r="PDY52" s="710"/>
      <c r="PDZ52" s="710"/>
      <c r="PEA52" s="710"/>
      <c r="PEB52" s="710"/>
      <c r="PEC52" s="710"/>
      <c r="PED52" s="710"/>
      <c r="PEE52" s="710"/>
      <c r="PEF52" s="710"/>
      <c r="PEG52" s="710"/>
      <c r="PEH52" s="710"/>
      <c r="PEI52" s="710"/>
      <c r="PEJ52" s="710"/>
      <c r="PEK52" s="710"/>
      <c r="PEL52" s="710"/>
      <c r="PEM52" s="710"/>
      <c r="PEN52" s="710"/>
      <c r="PEO52" s="710"/>
      <c r="PEP52" s="710"/>
      <c r="PEQ52" s="710"/>
      <c r="PER52" s="710"/>
      <c r="PES52" s="710"/>
      <c r="PET52" s="710"/>
      <c r="PEU52" s="710"/>
      <c r="PEV52" s="710"/>
      <c r="PEW52" s="710"/>
      <c r="PEX52" s="710"/>
      <c r="PEY52" s="710"/>
      <c r="PEZ52" s="710"/>
      <c r="PFA52" s="710"/>
      <c r="PFB52" s="710"/>
      <c r="PFC52" s="710"/>
      <c r="PFD52" s="710"/>
      <c r="PFE52" s="710"/>
      <c r="PFF52" s="710"/>
      <c r="PFG52" s="710"/>
      <c r="PFH52" s="710"/>
      <c r="PFI52" s="710"/>
      <c r="PFJ52" s="710"/>
      <c r="PFK52" s="710"/>
      <c r="PFL52" s="710"/>
      <c r="PFM52" s="710"/>
      <c r="PFN52" s="710"/>
      <c r="PFO52" s="710"/>
      <c r="PFP52" s="710"/>
      <c r="PFQ52" s="710"/>
      <c r="PFR52" s="710"/>
      <c r="PFS52" s="710"/>
      <c r="PFT52" s="710"/>
      <c r="PFU52" s="710"/>
      <c r="PFV52" s="710"/>
      <c r="PFW52" s="710"/>
      <c r="PFX52" s="710"/>
      <c r="PFY52" s="710"/>
      <c r="PFZ52" s="710"/>
      <c r="PGA52" s="710"/>
      <c r="PGB52" s="710"/>
      <c r="PGC52" s="710"/>
      <c r="PGD52" s="710"/>
      <c r="PGE52" s="710"/>
      <c r="PGF52" s="710"/>
      <c r="PGG52" s="710"/>
      <c r="PGH52" s="710"/>
      <c r="PGI52" s="710"/>
      <c r="PGJ52" s="710"/>
      <c r="PGK52" s="710"/>
      <c r="PGL52" s="710"/>
      <c r="PGM52" s="710"/>
      <c r="PGN52" s="710"/>
      <c r="PGO52" s="710"/>
      <c r="PGP52" s="710"/>
      <c r="PGQ52" s="710"/>
      <c r="PGR52" s="710"/>
      <c r="PGS52" s="710"/>
      <c r="PGT52" s="710"/>
      <c r="PGU52" s="710"/>
      <c r="PGV52" s="710"/>
      <c r="PGW52" s="710"/>
      <c r="PGX52" s="710"/>
      <c r="PGY52" s="710"/>
      <c r="PGZ52" s="710"/>
      <c r="PHA52" s="710"/>
      <c r="PHB52" s="710"/>
      <c r="PHC52" s="710"/>
      <c r="PHD52" s="710"/>
      <c r="PHE52" s="710"/>
      <c r="PHF52" s="710"/>
      <c r="PHG52" s="710"/>
      <c r="PHH52" s="710"/>
      <c r="PHI52" s="710"/>
      <c r="PHJ52" s="710"/>
      <c r="PHK52" s="710"/>
      <c r="PHL52" s="710"/>
      <c r="PHM52" s="710"/>
      <c r="PHN52" s="710"/>
      <c r="PHO52" s="710"/>
      <c r="PHP52" s="710"/>
      <c r="PHQ52" s="710"/>
      <c r="PHR52" s="710"/>
      <c r="PHS52" s="710"/>
      <c r="PHT52" s="710"/>
      <c r="PHU52" s="710"/>
      <c r="PHV52" s="710"/>
      <c r="PHW52" s="710"/>
      <c r="PHX52" s="710"/>
      <c r="PHY52" s="710"/>
      <c r="PHZ52" s="710"/>
      <c r="PIA52" s="710"/>
      <c r="PIB52" s="710"/>
      <c r="PIC52" s="710"/>
      <c r="PID52" s="710"/>
      <c r="PIE52" s="710"/>
      <c r="PIF52" s="710"/>
      <c r="PIG52" s="710"/>
      <c r="PIH52" s="710"/>
      <c r="PII52" s="710"/>
      <c r="PIJ52" s="710"/>
      <c r="PIK52" s="710"/>
      <c r="PIL52" s="710"/>
      <c r="PIM52" s="710"/>
      <c r="PIN52" s="710"/>
      <c r="PIO52" s="710"/>
      <c r="PIP52" s="710"/>
      <c r="PIQ52" s="710"/>
      <c r="PIR52" s="710"/>
      <c r="PIS52" s="710"/>
      <c r="PIT52" s="710"/>
      <c r="PIU52" s="710"/>
      <c r="PIV52" s="710"/>
      <c r="PIW52" s="710"/>
      <c r="PIX52" s="710"/>
      <c r="PIY52" s="710"/>
      <c r="PIZ52" s="710"/>
      <c r="PJA52" s="710"/>
      <c r="PJB52" s="710"/>
      <c r="PJC52" s="710"/>
      <c r="PJD52" s="710"/>
      <c r="PJE52" s="710"/>
      <c r="PJF52" s="710"/>
      <c r="PJG52" s="710"/>
      <c r="PJH52" s="710"/>
      <c r="PJI52" s="710"/>
      <c r="PJJ52" s="710"/>
      <c r="PJK52" s="710"/>
      <c r="PJL52" s="710"/>
      <c r="PJM52" s="710"/>
      <c r="PJN52" s="710"/>
      <c r="PJO52" s="710"/>
      <c r="PJP52" s="710"/>
      <c r="PJQ52" s="710"/>
      <c r="PJR52" s="710"/>
      <c r="PJS52" s="710"/>
      <c r="PJT52" s="710"/>
      <c r="PJU52" s="710"/>
      <c r="PJV52" s="710"/>
      <c r="PJW52" s="710"/>
      <c r="PJX52" s="710"/>
      <c r="PJY52" s="710"/>
      <c r="PJZ52" s="710"/>
      <c r="PKA52" s="710"/>
      <c r="PKB52" s="710"/>
      <c r="PKC52" s="710"/>
      <c r="PKD52" s="710"/>
      <c r="PKE52" s="710"/>
      <c r="PKF52" s="710"/>
      <c r="PKG52" s="710"/>
      <c r="PKH52" s="710"/>
      <c r="PKI52" s="710"/>
      <c r="PKJ52" s="710"/>
      <c r="PKK52" s="710"/>
      <c r="PKL52" s="710"/>
      <c r="PKM52" s="710"/>
      <c r="PKN52" s="710"/>
      <c r="PKO52" s="710"/>
      <c r="PKP52" s="710"/>
      <c r="PKQ52" s="710"/>
      <c r="PKR52" s="710"/>
      <c r="PKS52" s="710"/>
      <c r="PKT52" s="710"/>
      <c r="PKU52" s="710"/>
      <c r="PKV52" s="710"/>
      <c r="PKW52" s="710"/>
      <c r="PKX52" s="710"/>
      <c r="PKY52" s="710"/>
      <c r="PKZ52" s="710"/>
      <c r="PLA52" s="710"/>
      <c r="PLB52" s="710"/>
      <c r="PLC52" s="710"/>
      <c r="PLD52" s="710"/>
      <c r="PLE52" s="710"/>
      <c r="PLF52" s="710"/>
      <c r="PLG52" s="710"/>
      <c r="PLH52" s="710"/>
      <c r="PLI52" s="710"/>
      <c r="PLJ52" s="710"/>
      <c r="PLK52" s="710"/>
      <c r="PLL52" s="710"/>
      <c r="PLM52" s="710"/>
      <c r="PLN52" s="710"/>
      <c r="PLO52" s="710"/>
      <c r="PLP52" s="710"/>
      <c r="PLQ52" s="710"/>
      <c r="PLR52" s="710"/>
      <c r="PLS52" s="710"/>
      <c r="PLT52" s="710"/>
      <c r="PLU52" s="710"/>
      <c r="PLV52" s="710"/>
      <c r="PLW52" s="710"/>
      <c r="PLX52" s="710"/>
      <c r="PLY52" s="710"/>
      <c r="PLZ52" s="710"/>
      <c r="PMA52" s="710"/>
      <c r="PMB52" s="710"/>
      <c r="PMC52" s="710"/>
      <c r="PMD52" s="710"/>
      <c r="PME52" s="710"/>
      <c r="PMF52" s="710"/>
      <c r="PMG52" s="710"/>
      <c r="PMH52" s="710"/>
      <c r="PMI52" s="710"/>
      <c r="PMJ52" s="710"/>
      <c r="PMK52" s="710"/>
      <c r="PML52" s="710"/>
      <c r="PMM52" s="710"/>
      <c r="PMN52" s="710"/>
      <c r="PMO52" s="710"/>
      <c r="PMP52" s="710"/>
      <c r="PMQ52" s="710"/>
      <c r="PMR52" s="710"/>
      <c r="PMS52" s="710"/>
      <c r="PMT52" s="710"/>
      <c r="PMU52" s="710"/>
      <c r="PMV52" s="710"/>
      <c r="PMW52" s="710"/>
      <c r="PMX52" s="710"/>
      <c r="PMY52" s="710"/>
      <c r="PMZ52" s="710"/>
      <c r="PNA52" s="710"/>
      <c r="PNB52" s="710"/>
      <c r="PNC52" s="710"/>
      <c r="PND52" s="710"/>
      <c r="PNE52" s="710"/>
      <c r="PNF52" s="710"/>
      <c r="PNG52" s="710"/>
      <c r="PNH52" s="710"/>
      <c r="PNI52" s="710"/>
      <c r="PNJ52" s="710"/>
      <c r="PNK52" s="710"/>
      <c r="PNL52" s="710"/>
      <c r="PNM52" s="710"/>
      <c r="PNN52" s="710"/>
      <c r="PNO52" s="710"/>
      <c r="PNP52" s="710"/>
      <c r="PNQ52" s="710"/>
      <c r="PNR52" s="710"/>
      <c r="PNS52" s="710"/>
      <c r="PNT52" s="710"/>
      <c r="PNU52" s="710"/>
      <c r="PNV52" s="710"/>
      <c r="PNW52" s="710"/>
      <c r="PNX52" s="710"/>
      <c r="PNY52" s="710"/>
      <c r="PNZ52" s="710"/>
      <c r="POA52" s="710"/>
      <c r="POB52" s="710"/>
      <c r="POC52" s="710"/>
      <c r="POD52" s="710"/>
      <c r="POE52" s="710"/>
      <c r="POF52" s="710"/>
      <c r="POG52" s="710"/>
      <c r="POH52" s="710"/>
      <c r="POI52" s="710"/>
      <c r="POJ52" s="710"/>
      <c r="POK52" s="710"/>
      <c r="POL52" s="710"/>
      <c r="POM52" s="710"/>
      <c r="PON52" s="710"/>
      <c r="POO52" s="710"/>
      <c r="POP52" s="710"/>
      <c r="POQ52" s="710"/>
      <c r="POR52" s="710"/>
      <c r="POS52" s="710"/>
      <c r="POT52" s="710"/>
      <c r="POU52" s="710"/>
      <c r="POV52" s="710"/>
      <c r="POW52" s="710"/>
      <c r="POX52" s="710"/>
      <c r="POY52" s="710"/>
      <c r="POZ52" s="710"/>
      <c r="PPA52" s="710"/>
      <c r="PPB52" s="710"/>
      <c r="PPC52" s="710"/>
      <c r="PPD52" s="710"/>
      <c r="PPE52" s="710"/>
      <c r="PPF52" s="710"/>
      <c r="PPG52" s="710"/>
      <c r="PPH52" s="710"/>
      <c r="PPI52" s="710"/>
      <c r="PPJ52" s="710"/>
      <c r="PPK52" s="710"/>
      <c r="PPL52" s="710"/>
      <c r="PPM52" s="710"/>
      <c r="PPN52" s="710"/>
      <c r="PPO52" s="710"/>
      <c r="PPP52" s="710"/>
      <c r="PPQ52" s="710"/>
      <c r="PPR52" s="710"/>
      <c r="PPS52" s="710"/>
      <c r="PPT52" s="710"/>
      <c r="PPU52" s="710"/>
      <c r="PPV52" s="710"/>
      <c r="PPW52" s="710"/>
      <c r="PPX52" s="710"/>
      <c r="PPY52" s="710"/>
      <c r="PPZ52" s="710"/>
      <c r="PQA52" s="710"/>
      <c r="PQB52" s="710"/>
      <c r="PQC52" s="710"/>
      <c r="PQD52" s="710"/>
      <c r="PQE52" s="710"/>
      <c r="PQF52" s="710"/>
      <c r="PQG52" s="710"/>
      <c r="PQH52" s="710"/>
      <c r="PQI52" s="710"/>
      <c r="PQJ52" s="710"/>
      <c r="PQK52" s="710"/>
      <c r="PQL52" s="710"/>
      <c r="PQM52" s="710"/>
      <c r="PQN52" s="710"/>
      <c r="PQO52" s="710"/>
      <c r="PQP52" s="710"/>
      <c r="PQQ52" s="710"/>
      <c r="PQR52" s="710"/>
      <c r="PQS52" s="710"/>
      <c r="PQT52" s="710"/>
      <c r="PQU52" s="710"/>
      <c r="PQV52" s="710"/>
      <c r="PQW52" s="710"/>
      <c r="PQX52" s="710"/>
      <c r="PQY52" s="710"/>
      <c r="PQZ52" s="710"/>
      <c r="PRA52" s="710"/>
      <c r="PRB52" s="710"/>
      <c r="PRC52" s="710"/>
      <c r="PRD52" s="710"/>
      <c r="PRE52" s="710"/>
      <c r="PRF52" s="710"/>
      <c r="PRG52" s="710"/>
      <c r="PRH52" s="710"/>
      <c r="PRI52" s="710"/>
      <c r="PRJ52" s="710"/>
      <c r="PRK52" s="710"/>
      <c r="PRL52" s="710"/>
      <c r="PRM52" s="710"/>
      <c r="PRN52" s="710"/>
      <c r="PRO52" s="710"/>
      <c r="PRP52" s="710"/>
      <c r="PRQ52" s="710"/>
      <c r="PRR52" s="710"/>
      <c r="PRS52" s="710"/>
      <c r="PRT52" s="710"/>
      <c r="PRU52" s="710"/>
      <c r="PRV52" s="710"/>
      <c r="PRW52" s="710"/>
      <c r="PRX52" s="710"/>
      <c r="PRY52" s="710"/>
      <c r="PRZ52" s="710"/>
      <c r="PSA52" s="710"/>
      <c r="PSB52" s="710"/>
      <c r="PSC52" s="710"/>
      <c r="PSD52" s="710"/>
      <c r="PSE52" s="710"/>
      <c r="PSF52" s="710"/>
      <c r="PSG52" s="710"/>
      <c r="PSH52" s="710"/>
      <c r="PSI52" s="710"/>
      <c r="PSJ52" s="710"/>
      <c r="PSK52" s="710"/>
      <c r="PSL52" s="710"/>
      <c r="PSM52" s="710"/>
      <c r="PSN52" s="710"/>
      <c r="PSO52" s="710"/>
      <c r="PSP52" s="710"/>
      <c r="PSQ52" s="710"/>
      <c r="PSR52" s="710"/>
      <c r="PSS52" s="710"/>
      <c r="PST52" s="710"/>
      <c r="PSU52" s="710"/>
      <c r="PSV52" s="710"/>
      <c r="PSW52" s="710"/>
      <c r="PSX52" s="710"/>
      <c r="PSY52" s="710"/>
      <c r="PSZ52" s="710"/>
      <c r="PTA52" s="710"/>
      <c r="PTB52" s="710"/>
      <c r="PTC52" s="710"/>
      <c r="PTD52" s="710"/>
      <c r="PTE52" s="710"/>
      <c r="PTF52" s="710"/>
      <c r="PTG52" s="710"/>
      <c r="PTH52" s="710"/>
      <c r="PTI52" s="710"/>
      <c r="PTJ52" s="710"/>
      <c r="PTK52" s="710"/>
      <c r="PTL52" s="710"/>
      <c r="PTM52" s="710"/>
      <c r="PTN52" s="710"/>
      <c r="PTO52" s="710"/>
      <c r="PTP52" s="710"/>
      <c r="PTQ52" s="710"/>
      <c r="PTR52" s="710"/>
      <c r="PTS52" s="710"/>
      <c r="PTT52" s="710"/>
      <c r="PTU52" s="710"/>
      <c r="PTV52" s="710"/>
      <c r="PTW52" s="710"/>
      <c r="PTX52" s="710"/>
      <c r="PTY52" s="710"/>
      <c r="PTZ52" s="710"/>
      <c r="PUA52" s="710"/>
      <c r="PUB52" s="710"/>
      <c r="PUC52" s="710"/>
      <c r="PUD52" s="710"/>
      <c r="PUE52" s="710"/>
      <c r="PUF52" s="710"/>
      <c r="PUG52" s="710"/>
      <c r="PUH52" s="710"/>
      <c r="PUI52" s="710"/>
      <c r="PUJ52" s="710"/>
      <c r="PUK52" s="710"/>
      <c r="PUL52" s="710"/>
      <c r="PUM52" s="710"/>
      <c r="PUN52" s="710"/>
      <c r="PUO52" s="710"/>
      <c r="PUP52" s="710"/>
      <c r="PUQ52" s="710"/>
      <c r="PUR52" s="710"/>
      <c r="PUS52" s="710"/>
      <c r="PUT52" s="710"/>
      <c r="PUU52" s="710"/>
      <c r="PUV52" s="710"/>
      <c r="PUW52" s="710"/>
      <c r="PUX52" s="710"/>
      <c r="PUY52" s="710"/>
      <c r="PUZ52" s="710"/>
      <c r="PVA52" s="710"/>
      <c r="PVB52" s="710"/>
      <c r="PVC52" s="710"/>
      <c r="PVD52" s="710"/>
      <c r="PVE52" s="710"/>
      <c r="PVF52" s="710"/>
      <c r="PVG52" s="710"/>
      <c r="PVH52" s="710"/>
      <c r="PVI52" s="710"/>
      <c r="PVJ52" s="710"/>
      <c r="PVK52" s="710"/>
      <c r="PVL52" s="710"/>
      <c r="PVM52" s="710"/>
      <c r="PVN52" s="710"/>
      <c r="PVO52" s="710"/>
      <c r="PVP52" s="710"/>
      <c r="PVQ52" s="710"/>
      <c r="PVR52" s="710"/>
      <c r="PVS52" s="710"/>
      <c r="PVT52" s="710"/>
      <c r="PVU52" s="710"/>
      <c r="PVV52" s="710"/>
      <c r="PVW52" s="710"/>
      <c r="PVX52" s="710"/>
      <c r="PVY52" s="710"/>
      <c r="PVZ52" s="710"/>
      <c r="PWA52" s="710"/>
      <c r="PWB52" s="710"/>
      <c r="PWC52" s="710"/>
      <c r="PWD52" s="710"/>
      <c r="PWE52" s="710"/>
      <c r="PWF52" s="710"/>
      <c r="PWG52" s="710"/>
      <c r="PWH52" s="710"/>
      <c r="PWI52" s="710"/>
      <c r="PWJ52" s="710"/>
      <c r="PWK52" s="710"/>
      <c r="PWL52" s="710"/>
      <c r="PWM52" s="710"/>
      <c r="PWN52" s="710"/>
      <c r="PWO52" s="710"/>
      <c r="PWP52" s="710"/>
      <c r="PWQ52" s="710"/>
      <c r="PWR52" s="710"/>
      <c r="PWS52" s="710"/>
      <c r="PWT52" s="710"/>
      <c r="PWU52" s="710"/>
      <c r="PWV52" s="710"/>
      <c r="PWW52" s="710"/>
      <c r="PWX52" s="710"/>
      <c r="PWY52" s="710"/>
      <c r="PWZ52" s="710"/>
      <c r="PXA52" s="710"/>
      <c r="PXB52" s="710"/>
      <c r="PXC52" s="710"/>
      <c r="PXD52" s="710"/>
      <c r="PXE52" s="710"/>
      <c r="PXF52" s="710"/>
      <c r="PXG52" s="710"/>
      <c r="PXH52" s="710"/>
      <c r="PXI52" s="710"/>
      <c r="PXJ52" s="710"/>
      <c r="PXK52" s="710"/>
      <c r="PXL52" s="710"/>
      <c r="PXM52" s="710"/>
      <c r="PXN52" s="710"/>
      <c r="PXO52" s="710"/>
      <c r="PXP52" s="710"/>
      <c r="PXQ52" s="710"/>
      <c r="PXR52" s="710"/>
      <c r="PXS52" s="710"/>
      <c r="PXT52" s="710"/>
      <c r="PXU52" s="710"/>
      <c r="PXV52" s="710"/>
      <c r="PXW52" s="710"/>
      <c r="PXX52" s="710"/>
      <c r="PXY52" s="710"/>
      <c r="PXZ52" s="710"/>
      <c r="PYA52" s="710"/>
      <c r="PYB52" s="710"/>
      <c r="PYC52" s="710"/>
      <c r="PYD52" s="710"/>
      <c r="PYE52" s="710"/>
      <c r="PYF52" s="710"/>
      <c r="PYG52" s="710"/>
      <c r="PYH52" s="710"/>
      <c r="PYI52" s="710"/>
      <c r="PYJ52" s="710"/>
      <c r="PYK52" s="710"/>
      <c r="PYL52" s="710"/>
      <c r="PYM52" s="710"/>
      <c r="PYN52" s="710"/>
      <c r="PYO52" s="710"/>
      <c r="PYP52" s="710"/>
      <c r="PYQ52" s="710"/>
      <c r="PYR52" s="710"/>
      <c r="PYS52" s="710"/>
      <c r="PYT52" s="710"/>
      <c r="PYU52" s="710"/>
      <c r="PYV52" s="710"/>
      <c r="PYW52" s="710"/>
      <c r="PYX52" s="710"/>
      <c r="PYY52" s="710"/>
      <c r="PYZ52" s="710"/>
      <c r="PZA52" s="710"/>
      <c r="PZB52" s="710"/>
      <c r="PZC52" s="710"/>
      <c r="PZD52" s="710"/>
      <c r="PZE52" s="710"/>
      <c r="PZF52" s="710"/>
      <c r="PZG52" s="710"/>
      <c r="PZH52" s="710"/>
      <c r="PZI52" s="710"/>
      <c r="PZJ52" s="710"/>
      <c r="PZK52" s="710"/>
      <c r="PZL52" s="710"/>
      <c r="PZM52" s="710"/>
      <c r="PZN52" s="710"/>
      <c r="PZO52" s="710"/>
      <c r="PZP52" s="710"/>
      <c r="PZQ52" s="710"/>
      <c r="PZR52" s="710"/>
      <c r="PZS52" s="710"/>
      <c r="PZT52" s="710"/>
      <c r="PZU52" s="710"/>
      <c r="PZV52" s="710"/>
      <c r="PZW52" s="710"/>
      <c r="PZX52" s="710"/>
      <c r="PZY52" s="710"/>
      <c r="PZZ52" s="710"/>
      <c r="QAA52" s="710"/>
      <c r="QAB52" s="710"/>
      <c r="QAC52" s="710"/>
      <c r="QAD52" s="710"/>
      <c r="QAE52" s="710"/>
      <c r="QAF52" s="710"/>
      <c r="QAG52" s="710"/>
      <c r="QAH52" s="710"/>
      <c r="QAI52" s="710"/>
      <c r="QAJ52" s="710"/>
      <c r="QAK52" s="710"/>
      <c r="QAL52" s="710"/>
      <c r="QAM52" s="710"/>
      <c r="QAN52" s="710"/>
      <c r="QAO52" s="710"/>
      <c r="QAP52" s="710"/>
      <c r="QAQ52" s="710"/>
      <c r="QAR52" s="710"/>
      <c r="QAS52" s="710"/>
      <c r="QAT52" s="710"/>
      <c r="QAU52" s="710"/>
      <c r="QAV52" s="710"/>
      <c r="QAW52" s="710"/>
      <c r="QAX52" s="710"/>
      <c r="QAY52" s="710"/>
      <c r="QAZ52" s="710"/>
      <c r="QBA52" s="710"/>
      <c r="QBB52" s="710"/>
      <c r="QBC52" s="710"/>
      <c r="QBD52" s="710"/>
      <c r="QBE52" s="710"/>
      <c r="QBF52" s="710"/>
      <c r="QBG52" s="710"/>
      <c r="QBH52" s="710"/>
      <c r="QBI52" s="710"/>
      <c r="QBJ52" s="710"/>
      <c r="QBK52" s="710"/>
      <c r="QBL52" s="710"/>
      <c r="QBM52" s="710"/>
      <c r="QBN52" s="710"/>
      <c r="QBO52" s="710"/>
      <c r="QBP52" s="710"/>
      <c r="QBQ52" s="710"/>
      <c r="QBR52" s="710"/>
      <c r="QBS52" s="710"/>
      <c r="QBT52" s="710"/>
      <c r="QBU52" s="710"/>
      <c r="QBV52" s="710"/>
      <c r="QBW52" s="710"/>
      <c r="QBX52" s="710"/>
      <c r="QBY52" s="710"/>
      <c r="QBZ52" s="710"/>
      <c r="QCA52" s="710"/>
      <c r="QCB52" s="710"/>
      <c r="QCC52" s="710"/>
      <c r="QCD52" s="710"/>
      <c r="QCE52" s="710"/>
      <c r="QCF52" s="710"/>
      <c r="QCG52" s="710"/>
      <c r="QCH52" s="710"/>
      <c r="QCI52" s="710"/>
      <c r="QCJ52" s="710"/>
      <c r="QCK52" s="710"/>
      <c r="QCL52" s="710"/>
      <c r="QCM52" s="710"/>
      <c r="QCN52" s="710"/>
      <c r="QCO52" s="710"/>
      <c r="QCP52" s="710"/>
      <c r="QCQ52" s="710"/>
      <c r="QCR52" s="710"/>
      <c r="QCS52" s="710"/>
      <c r="QCT52" s="710"/>
      <c r="QCU52" s="710"/>
      <c r="QCV52" s="710"/>
      <c r="QCW52" s="710"/>
      <c r="QCX52" s="710"/>
      <c r="QCY52" s="710"/>
      <c r="QCZ52" s="710"/>
      <c r="QDA52" s="710"/>
      <c r="QDB52" s="710"/>
      <c r="QDC52" s="710"/>
      <c r="QDD52" s="710"/>
      <c r="QDE52" s="710"/>
      <c r="QDF52" s="710"/>
      <c r="QDG52" s="710"/>
      <c r="QDH52" s="710"/>
      <c r="QDI52" s="710"/>
      <c r="QDJ52" s="710"/>
      <c r="QDK52" s="710"/>
      <c r="QDL52" s="710"/>
      <c r="QDM52" s="710"/>
      <c r="QDN52" s="710"/>
      <c r="QDO52" s="710"/>
      <c r="QDP52" s="710"/>
      <c r="QDQ52" s="710"/>
      <c r="QDR52" s="710"/>
      <c r="QDS52" s="710"/>
      <c r="QDT52" s="710"/>
      <c r="QDU52" s="710"/>
      <c r="QDV52" s="710"/>
      <c r="QDW52" s="710"/>
      <c r="QDX52" s="710"/>
      <c r="QDY52" s="710"/>
      <c r="QDZ52" s="710"/>
      <c r="QEA52" s="710"/>
      <c r="QEB52" s="710"/>
      <c r="QEC52" s="710"/>
      <c r="QED52" s="710"/>
      <c r="QEE52" s="710"/>
      <c r="QEF52" s="710"/>
      <c r="QEG52" s="710"/>
      <c r="QEH52" s="710"/>
      <c r="QEI52" s="710"/>
      <c r="QEJ52" s="710"/>
      <c r="QEK52" s="710"/>
      <c r="QEL52" s="710"/>
      <c r="QEM52" s="710"/>
      <c r="QEN52" s="710"/>
      <c r="QEO52" s="710"/>
      <c r="QEP52" s="710"/>
      <c r="QEQ52" s="710"/>
      <c r="QER52" s="710"/>
      <c r="QES52" s="710"/>
      <c r="QET52" s="710"/>
      <c r="QEU52" s="710"/>
      <c r="QEV52" s="710"/>
      <c r="QEW52" s="710"/>
      <c r="QEX52" s="710"/>
      <c r="QEY52" s="710"/>
      <c r="QEZ52" s="710"/>
      <c r="QFA52" s="710"/>
      <c r="QFB52" s="710"/>
      <c r="QFC52" s="710"/>
      <c r="QFD52" s="710"/>
      <c r="QFE52" s="710"/>
      <c r="QFF52" s="710"/>
      <c r="QFG52" s="710"/>
      <c r="QFH52" s="710"/>
      <c r="QFI52" s="710"/>
      <c r="QFJ52" s="710"/>
      <c r="QFK52" s="710"/>
      <c r="QFL52" s="710"/>
      <c r="QFM52" s="710"/>
      <c r="QFN52" s="710"/>
      <c r="QFO52" s="710"/>
      <c r="QFP52" s="710"/>
      <c r="QFQ52" s="710"/>
      <c r="QFR52" s="710"/>
      <c r="QFS52" s="710"/>
      <c r="QFT52" s="710"/>
      <c r="QFU52" s="710"/>
      <c r="QFV52" s="710"/>
      <c r="QFW52" s="710"/>
      <c r="QFX52" s="710"/>
      <c r="QFY52" s="710"/>
      <c r="QFZ52" s="710"/>
      <c r="QGA52" s="710"/>
      <c r="QGB52" s="710"/>
      <c r="QGC52" s="710"/>
      <c r="QGD52" s="710"/>
      <c r="QGE52" s="710"/>
      <c r="QGF52" s="710"/>
      <c r="QGG52" s="710"/>
      <c r="QGH52" s="710"/>
      <c r="QGI52" s="710"/>
      <c r="QGJ52" s="710"/>
      <c r="QGK52" s="710"/>
      <c r="QGL52" s="710"/>
      <c r="QGM52" s="710"/>
      <c r="QGN52" s="710"/>
      <c r="QGO52" s="710"/>
      <c r="QGP52" s="710"/>
      <c r="QGQ52" s="710"/>
      <c r="QGR52" s="710"/>
      <c r="QGS52" s="710"/>
      <c r="QGT52" s="710"/>
      <c r="QGU52" s="710"/>
      <c r="QGV52" s="710"/>
      <c r="QGW52" s="710"/>
      <c r="QGX52" s="710"/>
      <c r="QGY52" s="710"/>
      <c r="QGZ52" s="710"/>
      <c r="QHA52" s="710"/>
      <c r="QHB52" s="710"/>
      <c r="QHC52" s="710"/>
      <c r="QHD52" s="710"/>
      <c r="QHE52" s="710"/>
      <c r="QHF52" s="710"/>
      <c r="QHG52" s="710"/>
      <c r="QHH52" s="710"/>
      <c r="QHI52" s="710"/>
      <c r="QHJ52" s="710"/>
      <c r="QHK52" s="710"/>
      <c r="QHL52" s="710"/>
      <c r="QHM52" s="710"/>
      <c r="QHN52" s="710"/>
      <c r="QHO52" s="710"/>
      <c r="QHP52" s="710"/>
      <c r="QHQ52" s="710"/>
      <c r="QHR52" s="710"/>
      <c r="QHS52" s="710"/>
      <c r="QHT52" s="710"/>
      <c r="QHU52" s="710"/>
      <c r="QHV52" s="710"/>
      <c r="QHW52" s="710"/>
      <c r="QHX52" s="710"/>
      <c r="QHY52" s="710"/>
      <c r="QHZ52" s="710"/>
      <c r="QIA52" s="710"/>
      <c r="QIB52" s="710"/>
      <c r="QIC52" s="710"/>
      <c r="QID52" s="710"/>
      <c r="QIE52" s="710"/>
      <c r="QIF52" s="710"/>
      <c r="QIG52" s="710"/>
      <c r="QIH52" s="710"/>
      <c r="QII52" s="710"/>
      <c r="QIJ52" s="710"/>
      <c r="QIK52" s="710"/>
      <c r="QIL52" s="710"/>
      <c r="QIM52" s="710"/>
      <c r="QIN52" s="710"/>
      <c r="QIO52" s="710"/>
      <c r="QIP52" s="710"/>
      <c r="QIQ52" s="710"/>
      <c r="QIR52" s="710"/>
      <c r="QIS52" s="710"/>
      <c r="QIT52" s="710"/>
      <c r="QIU52" s="710"/>
      <c r="QIV52" s="710"/>
      <c r="QIW52" s="710"/>
      <c r="QIX52" s="710"/>
      <c r="QIY52" s="710"/>
      <c r="QIZ52" s="710"/>
      <c r="QJA52" s="710"/>
      <c r="QJB52" s="710"/>
      <c r="QJC52" s="710"/>
      <c r="QJD52" s="710"/>
      <c r="QJE52" s="710"/>
      <c r="QJF52" s="710"/>
      <c r="QJG52" s="710"/>
      <c r="QJH52" s="710"/>
      <c r="QJI52" s="710"/>
      <c r="QJJ52" s="710"/>
      <c r="QJK52" s="710"/>
      <c r="QJL52" s="710"/>
      <c r="QJM52" s="710"/>
      <c r="QJN52" s="710"/>
      <c r="QJO52" s="710"/>
      <c r="QJP52" s="710"/>
      <c r="QJQ52" s="710"/>
      <c r="QJR52" s="710"/>
      <c r="QJS52" s="710"/>
      <c r="QJT52" s="710"/>
      <c r="QJU52" s="710"/>
      <c r="QJV52" s="710"/>
      <c r="QJW52" s="710"/>
      <c r="QJX52" s="710"/>
      <c r="QJY52" s="710"/>
      <c r="QJZ52" s="710"/>
      <c r="QKA52" s="710"/>
      <c r="QKB52" s="710"/>
      <c r="QKC52" s="710"/>
      <c r="QKD52" s="710"/>
      <c r="QKE52" s="710"/>
      <c r="QKF52" s="710"/>
      <c r="QKG52" s="710"/>
      <c r="QKH52" s="710"/>
      <c r="QKI52" s="710"/>
      <c r="QKJ52" s="710"/>
      <c r="QKK52" s="710"/>
      <c r="QKL52" s="710"/>
      <c r="QKM52" s="710"/>
      <c r="QKN52" s="710"/>
      <c r="QKO52" s="710"/>
      <c r="QKP52" s="710"/>
      <c r="QKQ52" s="710"/>
      <c r="QKR52" s="710"/>
      <c r="QKS52" s="710"/>
      <c r="QKT52" s="710"/>
      <c r="QKU52" s="710"/>
      <c r="QKV52" s="710"/>
      <c r="QKW52" s="710"/>
      <c r="QKX52" s="710"/>
      <c r="QKY52" s="710"/>
      <c r="QKZ52" s="710"/>
      <c r="QLA52" s="710"/>
      <c r="QLB52" s="710"/>
      <c r="QLC52" s="710"/>
      <c r="QLD52" s="710"/>
      <c r="QLE52" s="710"/>
      <c r="QLF52" s="710"/>
      <c r="QLG52" s="710"/>
      <c r="QLH52" s="710"/>
      <c r="QLI52" s="710"/>
      <c r="QLJ52" s="710"/>
      <c r="QLK52" s="710"/>
      <c r="QLL52" s="710"/>
      <c r="QLM52" s="710"/>
      <c r="QLN52" s="710"/>
      <c r="QLO52" s="710"/>
      <c r="QLP52" s="710"/>
      <c r="QLQ52" s="710"/>
      <c r="QLR52" s="710"/>
      <c r="QLS52" s="710"/>
      <c r="QLT52" s="710"/>
      <c r="QLU52" s="710"/>
      <c r="QLV52" s="710"/>
      <c r="QLW52" s="710"/>
      <c r="QLX52" s="710"/>
      <c r="QLY52" s="710"/>
      <c r="QLZ52" s="710"/>
      <c r="QMA52" s="710"/>
      <c r="QMB52" s="710"/>
      <c r="QMC52" s="710"/>
      <c r="QMD52" s="710"/>
      <c r="QME52" s="710"/>
      <c r="QMF52" s="710"/>
      <c r="QMG52" s="710"/>
      <c r="QMH52" s="710"/>
      <c r="QMI52" s="710"/>
      <c r="QMJ52" s="710"/>
      <c r="QMK52" s="710"/>
      <c r="QML52" s="710"/>
      <c r="QMM52" s="710"/>
      <c r="QMN52" s="710"/>
      <c r="QMO52" s="710"/>
      <c r="QMP52" s="710"/>
      <c r="QMQ52" s="710"/>
      <c r="QMR52" s="710"/>
      <c r="QMS52" s="710"/>
      <c r="QMT52" s="710"/>
      <c r="QMU52" s="710"/>
      <c r="QMV52" s="710"/>
      <c r="QMW52" s="710"/>
      <c r="QMX52" s="710"/>
      <c r="QMY52" s="710"/>
      <c r="QMZ52" s="710"/>
      <c r="QNA52" s="710"/>
      <c r="QNB52" s="710"/>
      <c r="QNC52" s="710"/>
      <c r="QND52" s="710"/>
      <c r="QNE52" s="710"/>
      <c r="QNF52" s="710"/>
      <c r="QNG52" s="710"/>
      <c r="QNH52" s="710"/>
      <c r="QNI52" s="710"/>
      <c r="QNJ52" s="710"/>
      <c r="QNK52" s="710"/>
      <c r="QNL52" s="710"/>
      <c r="QNM52" s="710"/>
      <c r="QNN52" s="710"/>
      <c r="QNO52" s="710"/>
      <c r="QNP52" s="710"/>
      <c r="QNQ52" s="710"/>
      <c r="QNR52" s="710"/>
      <c r="QNS52" s="710"/>
      <c r="QNT52" s="710"/>
      <c r="QNU52" s="710"/>
      <c r="QNV52" s="710"/>
      <c r="QNW52" s="710"/>
      <c r="QNX52" s="710"/>
      <c r="QNY52" s="710"/>
      <c r="QNZ52" s="710"/>
      <c r="QOA52" s="710"/>
      <c r="QOB52" s="710"/>
      <c r="QOC52" s="710"/>
      <c r="QOD52" s="710"/>
      <c r="QOE52" s="710"/>
      <c r="QOF52" s="710"/>
      <c r="QOG52" s="710"/>
      <c r="QOH52" s="710"/>
      <c r="QOI52" s="710"/>
      <c r="QOJ52" s="710"/>
      <c r="QOK52" s="710"/>
      <c r="QOL52" s="710"/>
      <c r="QOM52" s="710"/>
      <c r="QON52" s="710"/>
      <c r="QOO52" s="710"/>
      <c r="QOP52" s="710"/>
      <c r="QOQ52" s="710"/>
      <c r="QOR52" s="710"/>
      <c r="QOS52" s="710"/>
      <c r="QOT52" s="710"/>
      <c r="QOU52" s="710"/>
      <c r="QOV52" s="710"/>
      <c r="QOW52" s="710"/>
      <c r="QOX52" s="710"/>
      <c r="QOY52" s="710"/>
      <c r="QOZ52" s="710"/>
      <c r="QPA52" s="710"/>
      <c r="QPB52" s="710"/>
      <c r="QPC52" s="710"/>
      <c r="QPD52" s="710"/>
      <c r="QPE52" s="710"/>
      <c r="QPF52" s="710"/>
      <c r="QPG52" s="710"/>
      <c r="QPH52" s="710"/>
      <c r="QPI52" s="710"/>
      <c r="QPJ52" s="710"/>
      <c r="QPK52" s="710"/>
      <c r="QPL52" s="710"/>
      <c r="QPM52" s="710"/>
      <c r="QPN52" s="710"/>
      <c r="QPO52" s="710"/>
      <c r="QPP52" s="710"/>
      <c r="QPQ52" s="710"/>
      <c r="QPR52" s="710"/>
      <c r="QPS52" s="710"/>
      <c r="QPT52" s="710"/>
      <c r="QPU52" s="710"/>
      <c r="QPV52" s="710"/>
      <c r="QPW52" s="710"/>
      <c r="QPX52" s="710"/>
      <c r="QPY52" s="710"/>
      <c r="QPZ52" s="710"/>
      <c r="QQA52" s="710"/>
      <c r="QQB52" s="710"/>
      <c r="QQC52" s="710"/>
      <c r="QQD52" s="710"/>
      <c r="QQE52" s="710"/>
      <c r="QQF52" s="710"/>
      <c r="QQG52" s="710"/>
      <c r="QQH52" s="710"/>
      <c r="QQI52" s="710"/>
      <c r="QQJ52" s="710"/>
      <c r="QQK52" s="710"/>
      <c r="QQL52" s="710"/>
      <c r="QQM52" s="710"/>
      <c r="QQN52" s="710"/>
      <c r="QQO52" s="710"/>
      <c r="QQP52" s="710"/>
      <c r="QQQ52" s="710"/>
      <c r="QQR52" s="710"/>
      <c r="QQS52" s="710"/>
      <c r="QQT52" s="710"/>
      <c r="QQU52" s="710"/>
      <c r="QQV52" s="710"/>
      <c r="QQW52" s="710"/>
      <c r="QQX52" s="710"/>
      <c r="QQY52" s="710"/>
      <c r="QQZ52" s="710"/>
      <c r="QRA52" s="710"/>
      <c r="QRB52" s="710"/>
      <c r="QRC52" s="710"/>
      <c r="QRD52" s="710"/>
      <c r="QRE52" s="710"/>
      <c r="QRF52" s="710"/>
      <c r="QRG52" s="710"/>
      <c r="QRH52" s="710"/>
      <c r="QRI52" s="710"/>
      <c r="QRJ52" s="710"/>
      <c r="QRK52" s="710"/>
      <c r="QRL52" s="710"/>
      <c r="QRM52" s="710"/>
      <c r="QRN52" s="710"/>
      <c r="QRO52" s="710"/>
      <c r="QRP52" s="710"/>
      <c r="QRQ52" s="710"/>
      <c r="QRR52" s="710"/>
      <c r="QRS52" s="710"/>
      <c r="QRT52" s="710"/>
      <c r="QRU52" s="710"/>
      <c r="QRV52" s="710"/>
      <c r="QRW52" s="710"/>
      <c r="QRX52" s="710"/>
      <c r="QRY52" s="710"/>
      <c r="QRZ52" s="710"/>
      <c r="QSA52" s="710"/>
      <c r="QSB52" s="710"/>
      <c r="QSC52" s="710"/>
      <c r="QSD52" s="710"/>
      <c r="QSE52" s="710"/>
      <c r="QSF52" s="710"/>
      <c r="QSG52" s="710"/>
      <c r="QSH52" s="710"/>
      <c r="QSI52" s="710"/>
      <c r="QSJ52" s="710"/>
      <c r="QSK52" s="710"/>
      <c r="QSL52" s="710"/>
      <c r="QSM52" s="710"/>
      <c r="QSN52" s="710"/>
      <c r="QSO52" s="710"/>
      <c r="QSP52" s="710"/>
      <c r="QSQ52" s="710"/>
      <c r="QSR52" s="710"/>
      <c r="QSS52" s="710"/>
      <c r="QST52" s="710"/>
      <c r="QSU52" s="710"/>
      <c r="QSV52" s="710"/>
      <c r="QSW52" s="710"/>
      <c r="QSX52" s="710"/>
      <c r="QSY52" s="710"/>
      <c r="QSZ52" s="710"/>
      <c r="QTA52" s="710"/>
      <c r="QTB52" s="710"/>
      <c r="QTC52" s="710"/>
      <c r="QTD52" s="710"/>
      <c r="QTE52" s="710"/>
      <c r="QTF52" s="710"/>
      <c r="QTG52" s="710"/>
      <c r="QTH52" s="710"/>
      <c r="QTI52" s="710"/>
      <c r="QTJ52" s="710"/>
      <c r="QTK52" s="710"/>
      <c r="QTL52" s="710"/>
      <c r="QTM52" s="710"/>
      <c r="QTN52" s="710"/>
      <c r="QTO52" s="710"/>
      <c r="QTP52" s="710"/>
      <c r="QTQ52" s="710"/>
      <c r="QTR52" s="710"/>
      <c r="QTS52" s="710"/>
      <c r="QTT52" s="710"/>
      <c r="QTU52" s="710"/>
      <c r="QTV52" s="710"/>
      <c r="QTW52" s="710"/>
      <c r="QTX52" s="710"/>
      <c r="QTY52" s="710"/>
      <c r="QTZ52" s="710"/>
      <c r="QUA52" s="710"/>
      <c r="QUB52" s="710"/>
      <c r="QUC52" s="710"/>
      <c r="QUD52" s="710"/>
      <c r="QUE52" s="710"/>
      <c r="QUF52" s="710"/>
      <c r="QUG52" s="710"/>
      <c r="QUH52" s="710"/>
      <c r="QUI52" s="710"/>
      <c r="QUJ52" s="710"/>
      <c r="QUK52" s="710"/>
      <c r="QUL52" s="710"/>
      <c r="QUM52" s="710"/>
      <c r="QUN52" s="710"/>
      <c r="QUO52" s="710"/>
      <c r="QUP52" s="710"/>
      <c r="QUQ52" s="710"/>
      <c r="QUR52" s="710"/>
      <c r="QUS52" s="710"/>
      <c r="QUT52" s="710"/>
      <c r="QUU52" s="710"/>
      <c r="QUV52" s="710"/>
      <c r="QUW52" s="710"/>
      <c r="QUX52" s="710"/>
      <c r="QUY52" s="710"/>
      <c r="QUZ52" s="710"/>
      <c r="QVA52" s="710"/>
      <c r="QVB52" s="710"/>
      <c r="QVC52" s="710"/>
      <c r="QVD52" s="710"/>
      <c r="QVE52" s="710"/>
      <c r="QVF52" s="710"/>
      <c r="QVG52" s="710"/>
      <c r="QVH52" s="710"/>
      <c r="QVI52" s="710"/>
      <c r="QVJ52" s="710"/>
      <c r="QVK52" s="710"/>
      <c r="QVL52" s="710"/>
      <c r="QVM52" s="710"/>
      <c r="QVN52" s="710"/>
      <c r="QVO52" s="710"/>
      <c r="QVP52" s="710"/>
      <c r="QVQ52" s="710"/>
      <c r="QVR52" s="710"/>
      <c r="QVS52" s="710"/>
      <c r="QVT52" s="710"/>
      <c r="QVU52" s="710"/>
      <c r="QVV52" s="710"/>
      <c r="QVW52" s="710"/>
      <c r="QVX52" s="710"/>
      <c r="QVY52" s="710"/>
      <c r="QVZ52" s="710"/>
      <c r="QWA52" s="710"/>
      <c r="QWB52" s="710"/>
      <c r="QWC52" s="710"/>
      <c r="QWD52" s="710"/>
      <c r="QWE52" s="710"/>
      <c r="QWF52" s="710"/>
      <c r="QWG52" s="710"/>
      <c r="QWH52" s="710"/>
      <c r="QWI52" s="710"/>
      <c r="QWJ52" s="710"/>
      <c r="QWK52" s="710"/>
      <c r="QWL52" s="710"/>
      <c r="QWM52" s="710"/>
      <c r="QWN52" s="710"/>
      <c r="QWO52" s="710"/>
      <c r="QWP52" s="710"/>
      <c r="QWQ52" s="710"/>
      <c r="QWR52" s="710"/>
      <c r="QWS52" s="710"/>
      <c r="QWT52" s="710"/>
      <c r="QWU52" s="710"/>
      <c r="QWV52" s="710"/>
      <c r="QWW52" s="710"/>
      <c r="QWX52" s="710"/>
      <c r="QWY52" s="710"/>
      <c r="QWZ52" s="710"/>
      <c r="QXA52" s="710"/>
      <c r="QXB52" s="710"/>
      <c r="QXC52" s="710"/>
      <c r="QXD52" s="710"/>
      <c r="QXE52" s="710"/>
      <c r="QXF52" s="710"/>
      <c r="QXG52" s="710"/>
      <c r="QXH52" s="710"/>
      <c r="QXI52" s="710"/>
      <c r="QXJ52" s="710"/>
      <c r="QXK52" s="710"/>
      <c r="QXL52" s="710"/>
      <c r="QXM52" s="710"/>
      <c r="QXN52" s="710"/>
      <c r="QXO52" s="710"/>
      <c r="QXP52" s="710"/>
      <c r="QXQ52" s="710"/>
      <c r="QXR52" s="710"/>
      <c r="QXS52" s="710"/>
      <c r="QXT52" s="710"/>
      <c r="QXU52" s="710"/>
      <c r="QXV52" s="710"/>
      <c r="QXW52" s="710"/>
      <c r="QXX52" s="710"/>
      <c r="QXY52" s="710"/>
      <c r="QXZ52" s="710"/>
      <c r="QYA52" s="710"/>
      <c r="QYB52" s="710"/>
      <c r="QYC52" s="710"/>
      <c r="QYD52" s="710"/>
      <c r="QYE52" s="710"/>
      <c r="QYF52" s="710"/>
      <c r="QYG52" s="710"/>
      <c r="QYH52" s="710"/>
      <c r="QYI52" s="710"/>
      <c r="QYJ52" s="710"/>
      <c r="QYK52" s="710"/>
      <c r="QYL52" s="710"/>
      <c r="QYM52" s="710"/>
      <c r="QYN52" s="710"/>
      <c r="QYO52" s="710"/>
      <c r="QYP52" s="710"/>
      <c r="QYQ52" s="710"/>
      <c r="QYR52" s="710"/>
      <c r="QYS52" s="710"/>
      <c r="QYT52" s="710"/>
      <c r="QYU52" s="710"/>
      <c r="QYV52" s="710"/>
      <c r="QYW52" s="710"/>
      <c r="QYX52" s="710"/>
      <c r="QYY52" s="710"/>
      <c r="QYZ52" s="710"/>
      <c r="QZA52" s="710"/>
      <c r="QZB52" s="710"/>
      <c r="QZC52" s="710"/>
      <c r="QZD52" s="710"/>
      <c r="QZE52" s="710"/>
      <c r="QZF52" s="710"/>
      <c r="QZG52" s="710"/>
      <c r="QZH52" s="710"/>
      <c r="QZI52" s="710"/>
      <c r="QZJ52" s="710"/>
      <c r="QZK52" s="710"/>
      <c r="QZL52" s="710"/>
      <c r="QZM52" s="710"/>
      <c r="QZN52" s="710"/>
      <c r="QZO52" s="710"/>
      <c r="QZP52" s="710"/>
      <c r="QZQ52" s="710"/>
      <c r="QZR52" s="710"/>
      <c r="QZS52" s="710"/>
      <c r="QZT52" s="710"/>
      <c r="QZU52" s="710"/>
      <c r="QZV52" s="710"/>
      <c r="QZW52" s="710"/>
      <c r="QZX52" s="710"/>
      <c r="QZY52" s="710"/>
      <c r="QZZ52" s="710"/>
      <c r="RAA52" s="710"/>
      <c r="RAB52" s="710"/>
      <c r="RAC52" s="710"/>
      <c r="RAD52" s="710"/>
      <c r="RAE52" s="710"/>
      <c r="RAF52" s="710"/>
      <c r="RAG52" s="710"/>
      <c r="RAH52" s="710"/>
      <c r="RAI52" s="710"/>
      <c r="RAJ52" s="710"/>
      <c r="RAK52" s="710"/>
      <c r="RAL52" s="710"/>
      <c r="RAM52" s="710"/>
      <c r="RAN52" s="710"/>
      <c r="RAO52" s="710"/>
      <c r="RAP52" s="710"/>
      <c r="RAQ52" s="710"/>
      <c r="RAR52" s="710"/>
      <c r="RAS52" s="710"/>
      <c r="RAT52" s="710"/>
      <c r="RAU52" s="710"/>
      <c r="RAV52" s="710"/>
      <c r="RAW52" s="710"/>
      <c r="RAX52" s="710"/>
      <c r="RAY52" s="710"/>
      <c r="RAZ52" s="710"/>
      <c r="RBA52" s="710"/>
      <c r="RBB52" s="710"/>
      <c r="RBC52" s="710"/>
      <c r="RBD52" s="710"/>
      <c r="RBE52" s="710"/>
      <c r="RBF52" s="710"/>
      <c r="RBG52" s="710"/>
      <c r="RBH52" s="710"/>
      <c r="RBI52" s="710"/>
      <c r="RBJ52" s="710"/>
      <c r="RBK52" s="710"/>
      <c r="RBL52" s="710"/>
      <c r="RBM52" s="710"/>
      <c r="RBN52" s="710"/>
      <c r="RBO52" s="710"/>
      <c r="RBP52" s="710"/>
      <c r="RBQ52" s="710"/>
      <c r="RBR52" s="710"/>
      <c r="RBS52" s="710"/>
      <c r="RBT52" s="710"/>
      <c r="RBU52" s="710"/>
      <c r="RBV52" s="710"/>
      <c r="RBW52" s="710"/>
      <c r="RBX52" s="710"/>
      <c r="RBY52" s="710"/>
      <c r="RBZ52" s="710"/>
      <c r="RCA52" s="710"/>
      <c r="RCB52" s="710"/>
      <c r="RCC52" s="710"/>
      <c r="RCD52" s="710"/>
      <c r="RCE52" s="710"/>
      <c r="RCF52" s="710"/>
      <c r="RCG52" s="710"/>
      <c r="RCH52" s="710"/>
      <c r="RCI52" s="710"/>
      <c r="RCJ52" s="710"/>
      <c r="RCK52" s="710"/>
      <c r="RCL52" s="710"/>
      <c r="RCM52" s="710"/>
      <c r="RCN52" s="710"/>
      <c r="RCO52" s="710"/>
      <c r="RCP52" s="710"/>
      <c r="RCQ52" s="710"/>
      <c r="RCR52" s="710"/>
      <c r="RCS52" s="710"/>
      <c r="RCT52" s="710"/>
      <c r="RCU52" s="710"/>
      <c r="RCV52" s="710"/>
      <c r="RCW52" s="710"/>
      <c r="RCX52" s="710"/>
      <c r="RCY52" s="710"/>
      <c r="RCZ52" s="710"/>
      <c r="RDA52" s="710"/>
      <c r="RDB52" s="710"/>
      <c r="RDC52" s="710"/>
      <c r="RDD52" s="710"/>
      <c r="RDE52" s="710"/>
      <c r="RDF52" s="710"/>
      <c r="RDG52" s="710"/>
      <c r="RDH52" s="710"/>
      <c r="RDI52" s="710"/>
      <c r="RDJ52" s="710"/>
      <c r="RDK52" s="710"/>
      <c r="RDL52" s="710"/>
      <c r="RDM52" s="710"/>
      <c r="RDN52" s="710"/>
      <c r="RDO52" s="710"/>
      <c r="RDP52" s="710"/>
      <c r="RDQ52" s="710"/>
      <c r="RDR52" s="710"/>
      <c r="RDS52" s="710"/>
      <c r="RDT52" s="710"/>
      <c r="RDU52" s="710"/>
      <c r="RDV52" s="710"/>
      <c r="RDW52" s="710"/>
      <c r="RDX52" s="710"/>
      <c r="RDY52" s="710"/>
      <c r="RDZ52" s="710"/>
      <c r="REA52" s="710"/>
      <c r="REB52" s="710"/>
      <c r="REC52" s="710"/>
      <c r="RED52" s="710"/>
      <c r="REE52" s="710"/>
      <c r="REF52" s="710"/>
      <c r="REG52" s="710"/>
      <c r="REH52" s="710"/>
      <c r="REI52" s="710"/>
      <c r="REJ52" s="710"/>
      <c r="REK52" s="710"/>
      <c r="REL52" s="710"/>
      <c r="REM52" s="710"/>
      <c r="REN52" s="710"/>
      <c r="REO52" s="710"/>
      <c r="REP52" s="710"/>
      <c r="REQ52" s="710"/>
      <c r="RER52" s="710"/>
      <c r="RES52" s="710"/>
      <c r="RET52" s="710"/>
      <c r="REU52" s="710"/>
      <c r="REV52" s="710"/>
      <c r="REW52" s="710"/>
      <c r="REX52" s="710"/>
      <c r="REY52" s="710"/>
      <c r="REZ52" s="710"/>
      <c r="RFA52" s="710"/>
      <c r="RFB52" s="710"/>
      <c r="RFC52" s="710"/>
      <c r="RFD52" s="710"/>
      <c r="RFE52" s="710"/>
      <c r="RFF52" s="710"/>
      <c r="RFG52" s="710"/>
      <c r="RFH52" s="710"/>
      <c r="RFI52" s="710"/>
      <c r="RFJ52" s="710"/>
      <c r="RFK52" s="710"/>
      <c r="RFL52" s="710"/>
      <c r="RFM52" s="710"/>
      <c r="RFN52" s="710"/>
      <c r="RFO52" s="710"/>
      <c r="RFP52" s="710"/>
      <c r="RFQ52" s="710"/>
      <c r="RFR52" s="710"/>
      <c r="RFS52" s="710"/>
      <c r="RFT52" s="710"/>
      <c r="RFU52" s="710"/>
      <c r="RFV52" s="710"/>
      <c r="RFW52" s="710"/>
      <c r="RFX52" s="710"/>
      <c r="RFY52" s="710"/>
      <c r="RFZ52" s="710"/>
      <c r="RGA52" s="710"/>
      <c r="RGB52" s="710"/>
      <c r="RGC52" s="710"/>
      <c r="RGD52" s="710"/>
      <c r="RGE52" s="710"/>
      <c r="RGF52" s="710"/>
      <c r="RGG52" s="710"/>
      <c r="RGH52" s="710"/>
      <c r="RGI52" s="710"/>
      <c r="RGJ52" s="710"/>
      <c r="RGK52" s="710"/>
      <c r="RGL52" s="710"/>
      <c r="RGM52" s="710"/>
      <c r="RGN52" s="710"/>
      <c r="RGO52" s="710"/>
      <c r="RGP52" s="710"/>
      <c r="RGQ52" s="710"/>
      <c r="RGR52" s="710"/>
      <c r="RGS52" s="710"/>
      <c r="RGT52" s="710"/>
      <c r="RGU52" s="710"/>
      <c r="RGV52" s="710"/>
      <c r="RGW52" s="710"/>
      <c r="RGX52" s="710"/>
      <c r="RGY52" s="710"/>
      <c r="RGZ52" s="710"/>
      <c r="RHA52" s="710"/>
      <c r="RHB52" s="710"/>
      <c r="RHC52" s="710"/>
      <c r="RHD52" s="710"/>
      <c r="RHE52" s="710"/>
      <c r="RHF52" s="710"/>
      <c r="RHG52" s="710"/>
      <c r="RHH52" s="710"/>
      <c r="RHI52" s="710"/>
      <c r="RHJ52" s="710"/>
      <c r="RHK52" s="710"/>
      <c r="RHL52" s="710"/>
      <c r="RHM52" s="710"/>
      <c r="RHN52" s="710"/>
      <c r="RHO52" s="710"/>
      <c r="RHP52" s="710"/>
      <c r="RHQ52" s="710"/>
      <c r="RHR52" s="710"/>
      <c r="RHS52" s="710"/>
      <c r="RHT52" s="710"/>
      <c r="RHU52" s="710"/>
      <c r="RHV52" s="710"/>
      <c r="RHW52" s="710"/>
      <c r="RHX52" s="710"/>
      <c r="RHY52" s="710"/>
      <c r="RHZ52" s="710"/>
      <c r="RIA52" s="710"/>
      <c r="RIB52" s="710"/>
      <c r="RIC52" s="710"/>
      <c r="RID52" s="710"/>
      <c r="RIE52" s="710"/>
      <c r="RIF52" s="710"/>
      <c r="RIG52" s="710"/>
      <c r="RIH52" s="710"/>
      <c r="RII52" s="710"/>
      <c r="RIJ52" s="710"/>
      <c r="RIK52" s="710"/>
      <c r="RIL52" s="710"/>
      <c r="RIM52" s="710"/>
      <c r="RIN52" s="710"/>
      <c r="RIO52" s="710"/>
      <c r="RIP52" s="710"/>
      <c r="RIQ52" s="710"/>
      <c r="RIR52" s="710"/>
      <c r="RIS52" s="710"/>
      <c r="RIT52" s="710"/>
      <c r="RIU52" s="710"/>
      <c r="RIV52" s="710"/>
      <c r="RIW52" s="710"/>
      <c r="RIX52" s="710"/>
      <c r="RIY52" s="710"/>
      <c r="RIZ52" s="710"/>
      <c r="RJA52" s="710"/>
      <c r="RJB52" s="710"/>
      <c r="RJC52" s="710"/>
      <c r="RJD52" s="710"/>
      <c r="RJE52" s="710"/>
      <c r="RJF52" s="710"/>
      <c r="RJG52" s="710"/>
      <c r="RJH52" s="710"/>
      <c r="RJI52" s="710"/>
      <c r="RJJ52" s="710"/>
      <c r="RJK52" s="710"/>
      <c r="RJL52" s="710"/>
      <c r="RJM52" s="710"/>
      <c r="RJN52" s="710"/>
      <c r="RJO52" s="710"/>
      <c r="RJP52" s="710"/>
      <c r="RJQ52" s="710"/>
      <c r="RJR52" s="710"/>
      <c r="RJS52" s="710"/>
      <c r="RJT52" s="710"/>
      <c r="RJU52" s="710"/>
      <c r="RJV52" s="710"/>
      <c r="RJW52" s="710"/>
      <c r="RJX52" s="710"/>
      <c r="RJY52" s="710"/>
      <c r="RJZ52" s="710"/>
      <c r="RKA52" s="710"/>
      <c r="RKB52" s="710"/>
      <c r="RKC52" s="710"/>
      <c r="RKD52" s="710"/>
      <c r="RKE52" s="710"/>
      <c r="RKF52" s="710"/>
      <c r="RKG52" s="710"/>
      <c r="RKH52" s="710"/>
      <c r="RKI52" s="710"/>
      <c r="RKJ52" s="710"/>
      <c r="RKK52" s="710"/>
      <c r="RKL52" s="710"/>
      <c r="RKM52" s="710"/>
      <c r="RKN52" s="710"/>
      <c r="RKO52" s="710"/>
      <c r="RKP52" s="710"/>
      <c r="RKQ52" s="710"/>
      <c r="RKR52" s="710"/>
      <c r="RKS52" s="710"/>
      <c r="RKT52" s="710"/>
      <c r="RKU52" s="710"/>
      <c r="RKV52" s="710"/>
      <c r="RKW52" s="710"/>
      <c r="RKX52" s="710"/>
      <c r="RKY52" s="710"/>
      <c r="RKZ52" s="710"/>
      <c r="RLA52" s="710"/>
      <c r="RLB52" s="710"/>
      <c r="RLC52" s="710"/>
      <c r="RLD52" s="710"/>
      <c r="RLE52" s="710"/>
      <c r="RLF52" s="710"/>
      <c r="RLG52" s="710"/>
      <c r="RLH52" s="710"/>
      <c r="RLI52" s="710"/>
      <c r="RLJ52" s="710"/>
      <c r="RLK52" s="710"/>
      <c r="RLL52" s="710"/>
      <c r="RLM52" s="710"/>
      <c r="RLN52" s="710"/>
      <c r="RLO52" s="710"/>
      <c r="RLP52" s="710"/>
      <c r="RLQ52" s="710"/>
      <c r="RLR52" s="710"/>
      <c r="RLS52" s="710"/>
      <c r="RLT52" s="710"/>
      <c r="RLU52" s="710"/>
      <c r="RLV52" s="710"/>
      <c r="RLW52" s="710"/>
      <c r="RLX52" s="710"/>
      <c r="RLY52" s="710"/>
      <c r="RLZ52" s="710"/>
      <c r="RMA52" s="710"/>
      <c r="RMB52" s="710"/>
      <c r="RMC52" s="710"/>
      <c r="RMD52" s="710"/>
      <c r="RME52" s="710"/>
      <c r="RMF52" s="710"/>
      <c r="RMG52" s="710"/>
      <c r="RMH52" s="710"/>
      <c r="RMI52" s="710"/>
      <c r="RMJ52" s="710"/>
      <c r="RMK52" s="710"/>
      <c r="RML52" s="710"/>
      <c r="RMM52" s="710"/>
      <c r="RMN52" s="710"/>
      <c r="RMO52" s="710"/>
      <c r="RMP52" s="710"/>
      <c r="RMQ52" s="710"/>
      <c r="RMR52" s="710"/>
      <c r="RMS52" s="710"/>
      <c r="RMT52" s="710"/>
      <c r="RMU52" s="710"/>
      <c r="RMV52" s="710"/>
      <c r="RMW52" s="710"/>
      <c r="RMX52" s="710"/>
      <c r="RMY52" s="710"/>
      <c r="RMZ52" s="710"/>
      <c r="RNA52" s="710"/>
      <c r="RNB52" s="710"/>
      <c r="RNC52" s="710"/>
      <c r="RND52" s="710"/>
      <c r="RNE52" s="710"/>
      <c r="RNF52" s="710"/>
      <c r="RNG52" s="710"/>
      <c r="RNH52" s="710"/>
      <c r="RNI52" s="710"/>
      <c r="RNJ52" s="710"/>
      <c r="RNK52" s="710"/>
      <c r="RNL52" s="710"/>
      <c r="RNM52" s="710"/>
      <c r="RNN52" s="710"/>
      <c r="RNO52" s="710"/>
      <c r="RNP52" s="710"/>
      <c r="RNQ52" s="710"/>
      <c r="RNR52" s="710"/>
      <c r="RNS52" s="710"/>
      <c r="RNT52" s="710"/>
      <c r="RNU52" s="710"/>
      <c r="RNV52" s="710"/>
      <c r="RNW52" s="710"/>
      <c r="RNX52" s="710"/>
      <c r="RNY52" s="710"/>
      <c r="RNZ52" s="710"/>
      <c r="ROA52" s="710"/>
      <c r="ROB52" s="710"/>
      <c r="ROC52" s="710"/>
      <c r="ROD52" s="710"/>
      <c r="ROE52" s="710"/>
      <c r="ROF52" s="710"/>
      <c r="ROG52" s="710"/>
      <c r="ROH52" s="710"/>
      <c r="ROI52" s="710"/>
      <c r="ROJ52" s="710"/>
      <c r="ROK52" s="710"/>
      <c r="ROL52" s="710"/>
      <c r="ROM52" s="710"/>
      <c r="RON52" s="710"/>
      <c r="ROO52" s="710"/>
      <c r="ROP52" s="710"/>
      <c r="ROQ52" s="710"/>
      <c r="ROR52" s="710"/>
      <c r="ROS52" s="710"/>
      <c r="ROT52" s="710"/>
      <c r="ROU52" s="710"/>
      <c r="ROV52" s="710"/>
      <c r="ROW52" s="710"/>
      <c r="ROX52" s="710"/>
      <c r="ROY52" s="710"/>
      <c r="ROZ52" s="710"/>
      <c r="RPA52" s="710"/>
      <c r="RPB52" s="710"/>
      <c r="RPC52" s="710"/>
      <c r="RPD52" s="710"/>
      <c r="RPE52" s="710"/>
      <c r="RPF52" s="710"/>
      <c r="RPG52" s="710"/>
      <c r="RPH52" s="710"/>
      <c r="RPI52" s="710"/>
      <c r="RPJ52" s="710"/>
      <c r="RPK52" s="710"/>
      <c r="RPL52" s="710"/>
      <c r="RPM52" s="710"/>
      <c r="RPN52" s="710"/>
      <c r="RPO52" s="710"/>
      <c r="RPP52" s="710"/>
      <c r="RPQ52" s="710"/>
      <c r="RPR52" s="710"/>
      <c r="RPS52" s="710"/>
      <c r="RPT52" s="710"/>
      <c r="RPU52" s="710"/>
      <c r="RPV52" s="710"/>
      <c r="RPW52" s="710"/>
      <c r="RPX52" s="710"/>
      <c r="RPY52" s="710"/>
      <c r="RPZ52" s="710"/>
      <c r="RQA52" s="710"/>
      <c r="RQB52" s="710"/>
      <c r="RQC52" s="710"/>
      <c r="RQD52" s="710"/>
      <c r="RQE52" s="710"/>
      <c r="RQF52" s="710"/>
      <c r="RQG52" s="710"/>
      <c r="RQH52" s="710"/>
      <c r="RQI52" s="710"/>
      <c r="RQJ52" s="710"/>
      <c r="RQK52" s="710"/>
      <c r="RQL52" s="710"/>
      <c r="RQM52" s="710"/>
      <c r="RQN52" s="710"/>
      <c r="RQO52" s="710"/>
      <c r="RQP52" s="710"/>
      <c r="RQQ52" s="710"/>
      <c r="RQR52" s="710"/>
      <c r="RQS52" s="710"/>
      <c r="RQT52" s="710"/>
      <c r="RQU52" s="710"/>
      <c r="RQV52" s="710"/>
      <c r="RQW52" s="710"/>
      <c r="RQX52" s="710"/>
      <c r="RQY52" s="710"/>
      <c r="RQZ52" s="710"/>
      <c r="RRA52" s="710"/>
      <c r="RRB52" s="710"/>
      <c r="RRC52" s="710"/>
      <c r="RRD52" s="710"/>
      <c r="RRE52" s="710"/>
      <c r="RRF52" s="710"/>
      <c r="RRG52" s="710"/>
      <c r="RRH52" s="710"/>
      <c r="RRI52" s="710"/>
      <c r="RRJ52" s="710"/>
      <c r="RRK52" s="710"/>
      <c r="RRL52" s="710"/>
      <c r="RRM52" s="710"/>
      <c r="RRN52" s="710"/>
      <c r="RRO52" s="710"/>
      <c r="RRP52" s="710"/>
      <c r="RRQ52" s="710"/>
      <c r="RRR52" s="710"/>
      <c r="RRS52" s="710"/>
      <c r="RRT52" s="710"/>
      <c r="RRU52" s="710"/>
      <c r="RRV52" s="710"/>
      <c r="RRW52" s="710"/>
      <c r="RRX52" s="710"/>
      <c r="RRY52" s="710"/>
      <c r="RRZ52" s="710"/>
      <c r="RSA52" s="710"/>
      <c r="RSB52" s="710"/>
      <c r="RSC52" s="710"/>
      <c r="RSD52" s="710"/>
      <c r="RSE52" s="710"/>
      <c r="RSF52" s="710"/>
      <c r="RSG52" s="710"/>
      <c r="RSH52" s="710"/>
      <c r="RSI52" s="710"/>
      <c r="RSJ52" s="710"/>
      <c r="RSK52" s="710"/>
      <c r="RSL52" s="710"/>
      <c r="RSM52" s="710"/>
      <c r="RSN52" s="710"/>
      <c r="RSO52" s="710"/>
      <c r="RSP52" s="710"/>
      <c r="RSQ52" s="710"/>
      <c r="RSR52" s="710"/>
      <c r="RSS52" s="710"/>
      <c r="RST52" s="710"/>
      <c r="RSU52" s="710"/>
      <c r="RSV52" s="710"/>
      <c r="RSW52" s="710"/>
      <c r="RSX52" s="710"/>
      <c r="RSY52" s="710"/>
      <c r="RSZ52" s="710"/>
      <c r="RTA52" s="710"/>
      <c r="RTB52" s="710"/>
      <c r="RTC52" s="710"/>
      <c r="RTD52" s="710"/>
      <c r="RTE52" s="710"/>
      <c r="RTF52" s="710"/>
      <c r="RTG52" s="710"/>
      <c r="RTH52" s="710"/>
      <c r="RTI52" s="710"/>
      <c r="RTJ52" s="710"/>
      <c r="RTK52" s="710"/>
      <c r="RTL52" s="710"/>
      <c r="RTM52" s="710"/>
      <c r="RTN52" s="710"/>
      <c r="RTO52" s="710"/>
      <c r="RTP52" s="710"/>
      <c r="RTQ52" s="710"/>
      <c r="RTR52" s="710"/>
      <c r="RTS52" s="710"/>
      <c r="RTT52" s="710"/>
      <c r="RTU52" s="710"/>
      <c r="RTV52" s="710"/>
      <c r="RTW52" s="710"/>
      <c r="RTX52" s="710"/>
      <c r="RTY52" s="710"/>
      <c r="RTZ52" s="710"/>
      <c r="RUA52" s="710"/>
      <c r="RUB52" s="710"/>
      <c r="RUC52" s="710"/>
      <c r="RUD52" s="710"/>
      <c r="RUE52" s="710"/>
      <c r="RUF52" s="710"/>
      <c r="RUG52" s="710"/>
      <c r="RUH52" s="710"/>
      <c r="RUI52" s="710"/>
      <c r="RUJ52" s="710"/>
      <c r="RUK52" s="710"/>
      <c r="RUL52" s="710"/>
      <c r="RUM52" s="710"/>
      <c r="RUN52" s="710"/>
      <c r="RUO52" s="710"/>
      <c r="RUP52" s="710"/>
      <c r="RUQ52" s="710"/>
      <c r="RUR52" s="710"/>
      <c r="RUS52" s="710"/>
      <c r="RUT52" s="710"/>
      <c r="RUU52" s="710"/>
      <c r="RUV52" s="710"/>
      <c r="RUW52" s="710"/>
      <c r="RUX52" s="710"/>
      <c r="RUY52" s="710"/>
      <c r="RUZ52" s="710"/>
      <c r="RVA52" s="710"/>
      <c r="RVB52" s="710"/>
      <c r="RVC52" s="710"/>
      <c r="RVD52" s="710"/>
      <c r="RVE52" s="710"/>
      <c r="RVF52" s="710"/>
      <c r="RVG52" s="710"/>
      <c r="RVH52" s="710"/>
      <c r="RVI52" s="710"/>
      <c r="RVJ52" s="710"/>
      <c r="RVK52" s="710"/>
      <c r="RVL52" s="710"/>
      <c r="RVM52" s="710"/>
      <c r="RVN52" s="710"/>
      <c r="RVO52" s="710"/>
      <c r="RVP52" s="710"/>
      <c r="RVQ52" s="710"/>
      <c r="RVR52" s="710"/>
      <c r="RVS52" s="710"/>
      <c r="RVT52" s="710"/>
      <c r="RVU52" s="710"/>
      <c r="RVV52" s="710"/>
      <c r="RVW52" s="710"/>
      <c r="RVX52" s="710"/>
      <c r="RVY52" s="710"/>
      <c r="RVZ52" s="710"/>
      <c r="RWA52" s="710"/>
      <c r="RWB52" s="710"/>
      <c r="RWC52" s="710"/>
      <c r="RWD52" s="710"/>
      <c r="RWE52" s="710"/>
      <c r="RWF52" s="710"/>
      <c r="RWG52" s="710"/>
      <c r="RWH52" s="710"/>
      <c r="RWI52" s="710"/>
      <c r="RWJ52" s="710"/>
      <c r="RWK52" s="710"/>
      <c r="RWL52" s="710"/>
      <c r="RWM52" s="710"/>
      <c r="RWN52" s="710"/>
      <c r="RWO52" s="710"/>
      <c r="RWP52" s="710"/>
      <c r="RWQ52" s="710"/>
      <c r="RWR52" s="710"/>
      <c r="RWS52" s="710"/>
      <c r="RWT52" s="710"/>
      <c r="RWU52" s="710"/>
      <c r="RWV52" s="710"/>
      <c r="RWW52" s="710"/>
      <c r="RWX52" s="710"/>
      <c r="RWY52" s="710"/>
      <c r="RWZ52" s="710"/>
      <c r="RXA52" s="710"/>
      <c r="RXB52" s="710"/>
      <c r="RXC52" s="710"/>
      <c r="RXD52" s="710"/>
      <c r="RXE52" s="710"/>
      <c r="RXF52" s="710"/>
      <c r="RXG52" s="710"/>
      <c r="RXH52" s="710"/>
      <c r="RXI52" s="710"/>
      <c r="RXJ52" s="710"/>
      <c r="RXK52" s="710"/>
      <c r="RXL52" s="710"/>
      <c r="RXM52" s="710"/>
      <c r="RXN52" s="710"/>
      <c r="RXO52" s="710"/>
      <c r="RXP52" s="710"/>
      <c r="RXQ52" s="710"/>
      <c r="RXR52" s="710"/>
      <c r="RXS52" s="710"/>
      <c r="RXT52" s="710"/>
      <c r="RXU52" s="710"/>
      <c r="RXV52" s="710"/>
      <c r="RXW52" s="710"/>
      <c r="RXX52" s="710"/>
      <c r="RXY52" s="710"/>
      <c r="RXZ52" s="710"/>
      <c r="RYA52" s="710"/>
      <c r="RYB52" s="710"/>
      <c r="RYC52" s="710"/>
      <c r="RYD52" s="710"/>
      <c r="RYE52" s="710"/>
      <c r="RYF52" s="710"/>
      <c r="RYG52" s="710"/>
      <c r="RYH52" s="710"/>
      <c r="RYI52" s="710"/>
      <c r="RYJ52" s="710"/>
      <c r="RYK52" s="710"/>
      <c r="RYL52" s="710"/>
      <c r="RYM52" s="710"/>
      <c r="RYN52" s="710"/>
      <c r="RYO52" s="710"/>
      <c r="RYP52" s="710"/>
      <c r="RYQ52" s="710"/>
      <c r="RYR52" s="710"/>
      <c r="RYS52" s="710"/>
      <c r="RYT52" s="710"/>
      <c r="RYU52" s="710"/>
      <c r="RYV52" s="710"/>
      <c r="RYW52" s="710"/>
      <c r="RYX52" s="710"/>
      <c r="RYY52" s="710"/>
      <c r="RYZ52" s="710"/>
      <c r="RZA52" s="710"/>
      <c r="RZB52" s="710"/>
      <c r="RZC52" s="710"/>
      <c r="RZD52" s="710"/>
      <c r="RZE52" s="710"/>
      <c r="RZF52" s="710"/>
      <c r="RZG52" s="710"/>
      <c r="RZH52" s="710"/>
      <c r="RZI52" s="710"/>
      <c r="RZJ52" s="710"/>
      <c r="RZK52" s="710"/>
      <c r="RZL52" s="710"/>
      <c r="RZM52" s="710"/>
      <c r="RZN52" s="710"/>
      <c r="RZO52" s="710"/>
      <c r="RZP52" s="710"/>
      <c r="RZQ52" s="710"/>
      <c r="RZR52" s="710"/>
      <c r="RZS52" s="710"/>
      <c r="RZT52" s="710"/>
      <c r="RZU52" s="710"/>
      <c r="RZV52" s="710"/>
      <c r="RZW52" s="710"/>
      <c r="RZX52" s="710"/>
      <c r="RZY52" s="710"/>
      <c r="RZZ52" s="710"/>
      <c r="SAA52" s="710"/>
      <c r="SAB52" s="710"/>
      <c r="SAC52" s="710"/>
      <c r="SAD52" s="710"/>
      <c r="SAE52" s="710"/>
      <c r="SAF52" s="710"/>
      <c r="SAG52" s="710"/>
      <c r="SAH52" s="710"/>
      <c r="SAI52" s="710"/>
      <c r="SAJ52" s="710"/>
      <c r="SAK52" s="710"/>
      <c r="SAL52" s="710"/>
      <c r="SAM52" s="710"/>
      <c r="SAN52" s="710"/>
      <c r="SAO52" s="710"/>
      <c r="SAP52" s="710"/>
      <c r="SAQ52" s="710"/>
      <c r="SAR52" s="710"/>
      <c r="SAS52" s="710"/>
      <c r="SAT52" s="710"/>
      <c r="SAU52" s="710"/>
      <c r="SAV52" s="710"/>
      <c r="SAW52" s="710"/>
      <c r="SAX52" s="710"/>
      <c r="SAY52" s="710"/>
      <c r="SAZ52" s="710"/>
      <c r="SBA52" s="710"/>
      <c r="SBB52" s="710"/>
      <c r="SBC52" s="710"/>
      <c r="SBD52" s="710"/>
      <c r="SBE52" s="710"/>
      <c r="SBF52" s="710"/>
      <c r="SBG52" s="710"/>
      <c r="SBH52" s="710"/>
      <c r="SBI52" s="710"/>
      <c r="SBJ52" s="710"/>
      <c r="SBK52" s="710"/>
      <c r="SBL52" s="710"/>
      <c r="SBM52" s="710"/>
      <c r="SBN52" s="710"/>
      <c r="SBO52" s="710"/>
      <c r="SBP52" s="710"/>
      <c r="SBQ52" s="710"/>
      <c r="SBR52" s="710"/>
      <c r="SBS52" s="710"/>
      <c r="SBT52" s="710"/>
      <c r="SBU52" s="710"/>
      <c r="SBV52" s="710"/>
      <c r="SBW52" s="710"/>
      <c r="SBX52" s="710"/>
      <c r="SBY52" s="710"/>
      <c r="SBZ52" s="710"/>
      <c r="SCA52" s="710"/>
      <c r="SCB52" s="710"/>
      <c r="SCC52" s="710"/>
      <c r="SCD52" s="710"/>
      <c r="SCE52" s="710"/>
      <c r="SCF52" s="710"/>
      <c r="SCG52" s="710"/>
      <c r="SCH52" s="710"/>
      <c r="SCI52" s="710"/>
      <c r="SCJ52" s="710"/>
      <c r="SCK52" s="710"/>
      <c r="SCL52" s="710"/>
      <c r="SCM52" s="710"/>
      <c r="SCN52" s="710"/>
      <c r="SCO52" s="710"/>
      <c r="SCP52" s="710"/>
      <c r="SCQ52" s="710"/>
      <c r="SCR52" s="710"/>
      <c r="SCS52" s="710"/>
      <c r="SCT52" s="710"/>
      <c r="SCU52" s="710"/>
      <c r="SCV52" s="710"/>
      <c r="SCW52" s="710"/>
      <c r="SCX52" s="710"/>
      <c r="SCY52" s="710"/>
      <c r="SCZ52" s="710"/>
      <c r="SDA52" s="710"/>
      <c r="SDB52" s="710"/>
      <c r="SDC52" s="710"/>
      <c r="SDD52" s="710"/>
      <c r="SDE52" s="710"/>
      <c r="SDF52" s="710"/>
      <c r="SDG52" s="710"/>
      <c r="SDH52" s="710"/>
      <c r="SDI52" s="710"/>
      <c r="SDJ52" s="710"/>
      <c r="SDK52" s="710"/>
      <c r="SDL52" s="710"/>
      <c r="SDM52" s="710"/>
      <c r="SDN52" s="710"/>
      <c r="SDO52" s="710"/>
      <c r="SDP52" s="710"/>
      <c r="SDQ52" s="710"/>
      <c r="SDR52" s="710"/>
      <c r="SDS52" s="710"/>
      <c r="SDT52" s="710"/>
      <c r="SDU52" s="710"/>
      <c r="SDV52" s="710"/>
      <c r="SDW52" s="710"/>
      <c r="SDX52" s="710"/>
      <c r="SDY52" s="710"/>
      <c r="SDZ52" s="710"/>
      <c r="SEA52" s="710"/>
      <c r="SEB52" s="710"/>
      <c r="SEC52" s="710"/>
      <c r="SED52" s="710"/>
      <c r="SEE52" s="710"/>
      <c r="SEF52" s="710"/>
      <c r="SEG52" s="710"/>
      <c r="SEH52" s="710"/>
      <c r="SEI52" s="710"/>
      <c r="SEJ52" s="710"/>
      <c r="SEK52" s="710"/>
      <c r="SEL52" s="710"/>
      <c r="SEM52" s="710"/>
      <c r="SEN52" s="710"/>
      <c r="SEO52" s="710"/>
      <c r="SEP52" s="710"/>
      <c r="SEQ52" s="710"/>
      <c r="SER52" s="710"/>
      <c r="SES52" s="710"/>
      <c r="SET52" s="710"/>
      <c r="SEU52" s="710"/>
      <c r="SEV52" s="710"/>
      <c r="SEW52" s="710"/>
      <c r="SEX52" s="710"/>
      <c r="SEY52" s="710"/>
      <c r="SEZ52" s="710"/>
      <c r="SFA52" s="710"/>
      <c r="SFB52" s="710"/>
      <c r="SFC52" s="710"/>
      <c r="SFD52" s="710"/>
      <c r="SFE52" s="710"/>
      <c r="SFF52" s="710"/>
      <c r="SFG52" s="710"/>
      <c r="SFH52" s="710"/>
      <c r="SFI52" s="710"/>
      <c r="SFJ52" s="710"/>
      <c r="SFK52" s="710"/>
      <c r="SFL52" s="710"/>
      <c r="SFM52" s="710"/>
      <c r="SFN52" s="710"/>
      <c r="SFO52" s="710"/>
      <c r="SFP52" s="710"/>
      <c r="SFQ52" s="710"/>
      <c r="SFR52" s="710"/>
      <c r="SFS52" s="710"/>
      <c r="SFT52" s="710"/>
      <c r="SFU52" s="710"/>
      <c r="SFV52" s="710"/>
      <c r="SFW52" s="710"/>
      <c r="SFX52" s="710"/>
      <c r="SFY52" s="710"/>
      <c r="SFZ52" s="710"/>
      <c r="SGA52" s="710"/>
      <c r="SGB52" s="710"/>
      <c r="SGC52" s="710"/>
      <c r="SGD52" s="710"/>
      <c r="SGE52" s="710"/>
      <c r="SGF52" s="710"/>
      <c r="SGG52" s="710"/>
      <c r="SGH52" s="710"/>
      <c r="SGI52" s="710"/>
      <c r="SGJ52" s="710"/>
      <c r="SGK52" s="710"/>
      <c r="SGL52" s="710"/>
      <c r="SGM52" s="710"/>
      <c r="SGN52" s="710"/>
      <c r="SGO52" s="710"/>
      <c r="SGP52" s="710"/>
      <c r="SGQ52" s="710"/>
      <c r="SGR52" s="710"/>
      <c r="SGS52" s="710"/>
      <c r="SGT52" s="710"/>
      <c r="SGU52" s="710"/>
      <c r="SGV52" s="710"/>
      <c r="SGW52" s="710"/>
      <c r="SGX52" s="710"/>
      <c r="SGY52" s="710"/>
      <c r="SGZ52" s="710"/>
      <c r="SHA52" s="710"/>
      <c r="SHB52" s="710"/>
      <c r="SHC52" s="710"/>
      <c r="SHD52" s="710"/>
      <c r="SHE52" s="710"/>
      <c r="SHF52" s="710"/>
      <c r="SHG52" s="710"/>
      <c r="SHH52" s="710"/>
      <c r="SHI52" s="710"/>
      <c r="SHJ52" s="710"/>
      <c r="SHK52" s="710"/>
      <c r="SHL52" s="710"/>
      <c r="SHM52" s="710"/>
      <c r="SHN52" s="710"/>
      <c r="SHO52" s="710"/>
      <c r="SHP52" s="710"/>
      <c r="SHQ52" s="710"/>
      <c r="SHR52" s="710"/>
      <c r="SHS52" s="710"/>
      <c r="SHT52" s="710"/>
      <c r="SHU52" s="710"/>
      <c r="SHV52" s="710"/>
      <c r="SHW52" s="710"/>
      <c r="SHX52" s="710"/>
      <c r="SHY52" s="710"/>
      <c r="SHZ52" s="710"/>
      <c r="SIA52" s="710"/>
      <c r="SIB52" s="710"/>
      <c r="SIC52" s="710"/>
      <c r="SID52" s="710"/>
      <c r="SIE52" s="710"/>
      <c r="SIF52" s="710"/>
      <c r="SIG52" s="710"/>
      <c r="SIH52" s="710"/>
      <c r="SII52" s="710"/>
      <c r="SIJ52" s="710"/>
      <c r="SIK52" s="710"/>
      <c r="SIL52" s="710"/>
      <c r="SIM52" s="710"/>
      <c r="SIN52" s="710"/>
      <c r="SIO52" s="710"/>
      <c r="SIP52" s="710"/>
      <c r="SIQ52" s="710"/>
      <c r="SIR52" s="710"/>
      <c r="SIS52" s="710"/>
      <c r="SIT52" s="710"/>
      <c r="SIU52" s="710"/>
      <c r="SIV52" s="710"/>
      <c r="SIW52" s="710"/>
      <c r="SIX52" s="710"/>
      <c r="SIY52" s="710"/>
      <c r="SIZ52" s="710"/>
      <c r="SJA52" s="710"/>
      <c r="SJB52" s="710"/>
      <c r="SJC52" s="710"/>
      <c r="SJD52" s="710"/>
      <c r="SJE52" s="710"/>
      <c r="SJF52" s="710"/>
      <c r="SJG52" s="710"/>
      <c r="SJH52" s="710"/>
      <c r="SJI52" s="710"/>
      <c r="SJJ52" s="710"/>
      <c r="SJK52" s="710"/>
      <c r="SJL52" s="710"/>
      <c r="SJM52" s="710"/>
      <c r="SJN52" s="710"/>
      <c r="SJO52" s="710"/>
      <c r="SJP52" s="710"/>
      <c r="SJQ52" s="710"/>
      <c r="SJR52" s="710"/>
      <c r="SJS52" s="710"/>
      <c r="SJT52" s="710"/>
      <c r="SJU52" s="710"/>
      <c r="SJV52" s="710"/>
      <c r="SJW52" s="710"/>
      <c r="SJX52" s="710"/>
      <c r="SJY52" s="710"/>
      <c r="SJZ52" s="710"/>
      <c r="SKA52" s="710"/>
      <c r="SKB52" s="710"/>
      <c r="SKC52" s="710"/>
      <c r="SKD52" s="710"/>
      <c r="SKE52" s="710"/>
      <c r="SKF52" s="710"/>
      <c r="SKG52" s="710"/>
      <c r="SKH52" s="710"/>
      <c r="SKI52" s="710"/>
      <c r="SKJ52" s="710"/>
      <c r="SKK52" s="710"/>
      <c r="SKL52" s="710"/>
      <c r="SKM52" s="710"/>
      <c r="SKN52" s="710"/>
      <c r="SKO52" s="710"/>
      <c r="SKP52" s="710"/>
      <c r="SKQ52" s="710"/>
      <c r="SKR52" s="710"/>
      <c r="SKS52" s="710"/>
      <c r="SKT52" s="710"/>
      <c r="SKU52" s="710"/>
      <c r="SKV52" s="710"/>
      <c r="SKW52" s="710"/>
      <c r="SKX52" s="710"/>
      <c r="SKY52" s="710"/>
      <c r="SKZ52" s="710"/>
      <c r="SLA52" s="710"/>
      <c r="SLB52" s="710"/>
      <c r="SLC52" s="710"/>
      <c r="SLD52" s="710"/>
      <c r="SLE52" s="710"/>
      <c r="SLF52" s="710"/>
      <c r="SLG52" s="710"/>
      <c r="SLH52" s="710"/>
      <c r="SLI52" s="710"/>
      <c r="SLJ52" s="710"/>
      <c r="SLK52" s="710"/>
      <c r="SLL52" s="710"/>
      <c r="SLM52" s="710"/>
      <c r="SLN52" s="710"/>
      <c r="SLO52" s="710"/>
      <c r="SLP52" s="710"/>
      <c r="SLQ52" s="710"/>
      <c r="SLR52" s="710"/>
      <c r="SLS52" s="710"/>
      <c r="SLT52" s="710"/>
      <c r="SLU52" s="710"/>
      <c r="SLV52" s="710"/>
      <c r="SLW52" s="710"/>
      <c r="SLX52" s="710"/>
      <c r="SLY52" s="710"/>
      <c r="SLZ52" s="710"/>
      <c r="SMA52" s="710"/>
      <c r="SMB52" s="710"/>
      <c r="SMC52" s="710"/>
      <c r="SMD52" s="710"/>
      <c r="SME52" s="710"/>
      <c r="SMF52" s="710"/>
      <c r="SMG52" s="710"/>
      <c r="SMH52" s="710"/>
      <c r="SMI52" s="710"/>
      <c r="SMJ52" s="710"/>
      <c r="SMK52" s="710"/>
      <c r="SML52" s="710"/>
      <c r="SMM52" s="710"/>
      <c r="SMN52" s="710"/>
      <c r="SMO52" s="710"/>
      <c r="SMP52" s="710"/>
      <c r="SMQ52" s="710"/>
      <c r="SMR52" s="710"/>
      <c r="SMS52" s="710"/>
      <c r="SMT52" s="710"/>
      <c r="SMU52" s="710"/>
      <c r="SMV52" s="710"/>
      <c r="SMW52" s="710"/>
      <c r="SMX52" s="710"/>
      <c r="SMY52" s="710"/>
      <c r="SMZ52" s="710"/>
      <c r="SNA52" s="710"/>
      <c r="SNB52" s="710"/>
      <c r="SNC52" s="710"/>
      <c r="SND52" s="710"/>
      <c r="SNE52" s="710"/>
      <c r="SNF52" s="710"/>
      <c r="SNG52" s="710"/>
      <c r="SNH52" s="710"/>
      <c r="SNI52" s="710"/>
      <c r="SNJ52" s="710"/>
      <c r="SNK52" s="710"/>
      <c r="SNL52" s="710"/>
      <c r="SNM52" s="710"/>
      <c r="SNN52" s="710"/>
      <c r="SNO52" s="710"/>
      <c r="SNP52" s="710"/>
      <c r="SNQ52" s="710"/>
      <c r="SNR52" s="710"/>
      <c r="SNS52" s="710"/>
      <c r="SNT52" s="710"/>
      <c r="SNU52" s="710"/>
      <c r="SNV52" s="710"/>
      <c r="SNW52" s="710"/>
      <c r="SNX52" s="710"/>
      <c r="SNY52" s="710"/>
      <c r="SNZ52" s="710"/>
      <c r="SOA52" s="710"/>
      <c r="SOB52" s="710"/>
      <c r="SOC52" s="710"/>
      <c r="SOD52" s="710"/>
      <c r="SOE52" s="710"/>
      <c r="SOF52" s="710"/>
      <c r="SOG52" s="710"/>
      <c r="SOH52" s="710"/>
      <c r="SOI52" s="710"/>
      <c r="SOJ52" s="710"/>
      <c r="SOK52" s="710"/>
      <c r="SOL52" s="710"/>
      <c r="SOM52" s="710"/>
      <c r="SON52" s="710"/>
      <c r="SOO52" s="710"/>
      <c r="SOP52" s="710"/>
      <c r="SOQ52" s="710"/>
      <c r="SOR52" s="710"/>
      <c r="SOS52" s="710"/>
      <c r="SOT52" s="710"/>
      <c r="SOU52" s="710"/>
      <c r="SOV52" s="710"/>
      <c r="SOW52" s="710"/>
      <c r="SOX52" s="710"/>
      <c r="SOY52" s="710"/>
      <c r="SOZ52" s="710"/>
      <c r="SPA52" s="710"/>
      <c r="SPB52" s="710"/>
      <c r="SPC52" s="710"/>
      <c r="SPD52" s="710"/>
      <c r="SPE52" s="710"/>
      <c r="SPF52" s="710"/>
      <c r="SPG52" s="710"/>
      <c r="SPH52" s="710"/>
      <c r="SPI52" s="710"/>
      <c r="SPJ52" s="710"/>
      <c r="SPK52" s="710"/>
      <c r="SPL52" s="710"/>
      <c r="SPM52" s="710"/>
      <c r="SPN52" s="710"/>
      <c r="SPO52" s="710"/>
      <c r="SPP52" s="710"/>
      <c r="SPQ52" s="710"/>
      <c r="SPR52" s="710"/>
      <c r="SPS52" s="710"/>
      <c r="SPT52" s="710"/>
      <c r="SPU52" s="710"/>
      <c r="SPV52" s="710"/>
      <c r="SPW52" s="710"/>
      <c r="SPX52" s="710"/>
      <c r="SPY52" s="710"/>
      <c r="SPZ52" s="710"/>
      <c r="SQA52" s="710"/>
      <c r="SQB52" s="710"/>
      <c r="SQC52" s="710"/>
      <c r="SQD52" s="710"/>
      <c r="SQE52" s="710"/>
      <c r="SQF52" s="710"/>
      <c r="SQG52" s="710"/>
      <c r="SQH52" s="710"/>
      <c r="SQI52" s="710"/>
      <c r="SQJ52" s="710"/>
      <c r="SQK52" s="710"/>
      <c r="SQL52" s="710"/>
      <c r="SQM52" s="710"/>
      <c r="SQN52" s="710"/>
      <c r="SQO52" s="710"/>
      <c r="SQP52" s="710"/>
      <c r="SQQ52" s="710"/>
      <c r="SQR52" s="710"/>
      <c r="SQS52" s="710"/>
      <c r="SQT52" s="710"/>
      <c r="SQU52" s="710"/>
      <c r="SQV52" s="710"/>
      <c r="SQW52" s="710"/>
      <c r="SQX52" s="710"/>
      <c r="SQY52" s="710"/>
      <c r="SQZ52" s="710"/>
      <c r="SRA52" s="710"/>
      <c r="SRB52" s="710"/>
      <c r="SRC52" s="710"/>
      <c r="SRD52" s="710"/>
      <c r="SRE52" s="710"/>
      <c r="SRF52" s="710"/>
      <c r="SRG52" s="710"/>
      <c r="SRH52" s="710"/>
      <c r="SRI52" s="710"/>
      <c r="SRJ52" s="710"/>
      <c r="SRK52" s="710"/>
      <c r="SRL52" s="710"/>
      <c r="SRM52" s="710"/>
      <c r="SRN52" s="710"/>
      <c r="SRO52" s="710"/>
      <c r="SRP52" s="710"/>
      <c r="SRQ52" s="710"/>
      <c r="SRR52" s="710"/>
      <c r="SRS52" s="710"/>
      <c r="SRT52" s="710"/>
      <c r="SRU52" s="710"/>
      <c r="SRV52" s="710"/>
      <c r="SRW52" s="710"/>
      <c r="SRX52" s="710"/>
      <c r="SRY52" s="710"/>
      <c r="SRZ52" s="710"/>
      <c r="SSA52" s="710"/>
      <c r="SSB52" s="710"/>
      <c r="SSC52" s="710"/>
      <c r="SSD52" s="710"/>
      <c r="SSE52" s="710"/>
      <c r="SSF52" s="710"/>
      <c r="SSG52" s="710"/>
      <c r="SSH52" s="710"/>
      <c r="SSI52" s="710"/>
      <c r="SSJ52" s="710"/>
      <c r="SSK52" s="710"/>
      <c r="SSL52" s="710"/>
      <c r="SSM52" s="710"/>
      <c r="SSN52" s="710"/>
      <c r="SSO52" s="710"/>
      <c r="SSP52" s="710"/>
      <c r="SSQ52" s="710"/>
      <c r="SSR52" s="710"/>
      <c r="SSS52" s="710"/>
      <c r="SST52" s="710"/>
      <c r="SSU52" s="710"/>
      <c r="SSV52" s="710"/>
      <c r="SSW52" s="710"/>
      <c r="SSX52" s="710"/>
      <c r="SSY52" s="710"/>
      <c r="SSZ52" s="710"/>
      <c r="STA52" s="710"/>
      <c r="STB52" s="710"/>
      <c r="STC52" s="710"/>
      <c r="STD52" s="710"/>
      <c r="STE52" s="710"/>
      <c r="STF52" s="710"/>
      <c r="STG52" s="710"/>
      <c r="STH52" s="710"/>
      <c r="STI52" s="710"/>
      <c r="STJ52" s="710"/>
      <c r="STK52" s="710"/>
      <c r="STL52" s="710"/>
      <c r="STM52" s="710"/>
      <c r="STN52" s="710"/>
      <c r="STO52" s="710"/>
      <c r="STP52" s="710"/>
      <c r="STQ52" s="710"/>
      <c r="STR52" s="710"/>
      <c r="STS52" s="710"/>
      <c r="STT52" s="710"/>
      <c r="STU52" s="710"/>
      <c r="STV52" s="710"/>
      <c r="STW52" s="710"/>
      <c r="STX52" s="710"/>
      <c r="STY52" s="710"/>
      <c r="STZ52" s="710"/>
      <c r="SUA52" s="710"/>
      <c r="SUB52" s="710"/>
      <c r="SUC52" s="710"/>
      <c r="SUD52" s="710"/>
      <c r="SUE52" s="710"/>
      <c r="SUF52" s="710"/>
      <c r="SUG52" s="710"/>
      <c r="SUH52" s="710"/>
      <c r="SUI52" s="710"/>
      <c r="SUJ52" s="710"/>
      <c r="SUK52" s="710"/>
      <c r="SUL52" s="710"/>
      <c r="SUM52" s="710"/>
      <c r="SUN52" s="710"/>
      <c r="SUO52" s="710"/>
      <c r="SUP52" s="710"/>
      <c r="SUQ52" s="710"/>
      <c r="SUR52" s="710"/>
      <c r="SUS52" s="710"/>
      <c r="SUT52" s="710"/>
      <c r="SUU52" s="710"/>
      <c r="SUV52" s="710"/>
      <c r="SUW52" s="710"/>
      <c r="SUX52" s="710"/>
      <c r="SUY52" s="710"/>
      <c r="SUZ52" s="710"/>
      <c r="SVA52" s="710"/>
      <c r="SVB52" s="710"/>
      <c r="SVC52" s="710"/>
      <c r="SVD52" s="710"/>
      <c r="SVE52" s="710"/>
      <c r="SVF52" s="710"/>
      <c r="SVG52" s="710"/>
      <c r="SVH52" s="710"/>
      <c r="SVI52" s="710"/>
      <c r="SVJ52" s="710"/>
      <c r="SVK52" s="710"/>
      <c r="SVL52" s="710"/>
      <c r="SVM52" s="710"/>
      <c r="SVN52" s="710"/>
      <c r="SVO52" s="710"/>
      <c r="SVP52" s="710"/>
      <c r="SVQ52" s="710"/>
      <c r="SVR52" s="710"/>
      <c r="SVS52" s="710"/>
      <c r="SVT52" s="710"/>
      <c r="SVU52" s="710"/>
      <c r="SVV52" s="710"/>
      <c r="SVW52" s="710"/>
      <c r="SVX52" s="710"/>
      <c r="SVY52" s="710"/>
      <c r="SVZ52" s="710"/>
      <c r="SWA52" s="710"/>
      <c r="SWB52" s="710"/>
      <c r="SWC52" s="710"/>
      <c r="SWD52" s="710"/>
      <c r="SWE52" s="710"/>
      <c r="SWF52" s="710"/>
      <c r="SWG52" s="710"/>
      <c r="SWH52" s="710"/>
      <c r="SWI52" s="710"/>
      <c r="SWJ52" s="710"/>
      <c r="SWK52" s="710"/>
      <c r="SWL52" s="710"/>
      <c r="SWM52" s="710"/>
      <c r="SWN52" s="710"/>
      <c r="SWO52" s="710"/>
      <c r="SWP52" s="710"/>
      <c r="SWQ52" s="710"/>
      <c r="SWR52" s="710"/>
      <c r="SWS52" s="710"/>
      <c r="SWT52" s="710"/>
      <c r="SWU52" s="710"/>
      <c r="SWV52" s="710"/>
      <c r="SWW52" s="710"/>
      <c r="SWX52" s="710"/>
      <c r="SWY52" s="710"/>
      <c r="SWZ52" s="710"/>
      <c r="SXA52" s="710"/>
      <c r="SXB52" s="710"/>
      <c r="SXC52" s="710"/>
      <c r="SXD52" s="710"/>
      <c r="SXE52" s="710"/>
      <c r="SXF52" s="710"/>
      <c r="SXG52" s="710"/>
      <c r="SXH52" s="710"/>
      <c r="SXI52" s="710"/>
      <c r="SXJ52" s="710"/>
      <c r="SXK52" s="710"/>
      <c r="SXL52" s="710"/>
      <c r="SXM52" s="710"/>
      <c r="SXN52" s="710"/>
      <c r="SXO52" s="710"/>
      <c r="SXP52" s="710"/>
      <c r="SXQ52" s="710"/>
      <c r="SXR52" s="710"/>
      <c r="SXS52" s="710"/>
      <c r="SXT52" s="710"/>
      <c r="SXU52" s="710"/>
      <c r="SXV52" s="710"/>
      <c r="SXW52" s="710"/>
      <c r="SXX52" s="710"/>
      <c r="SXY52" s="710"/>
      <c r="SXZ52" s="710"/>
      <c r="SYA52" s="710"/>
      <c r="SYB52" s="710"/>
      <c r="SYC52" s="710"/>
      <c r="SYD52" s="710"/>
      <c r="SYE52" s="710"/>
      <c r="SYF52" s="710"/>
      <c r="SYG52" s="710"/>
      <c r="SYH52" s="710"/>
      <c r="SYI52" s="710"/>
      <c r="SYJ52" s="710"/>
      <c r="SYK52" s="710"/>
      <c r="SYL52" s="710"/>
      <c r="SYM52" s="710"/>
      <c r="SYN52" s="710"/>
      <c r="SYO52" s="710"/>
      <c r="SYP52" s="710"/>
      <c r="SYQ52" s="710"/>
      <c r="SYR52" s="710"/>
      <c r="SYS52" s="710"/>
      <c r="SYT52" s="710"/>
      <c r="SYU52" s="710"/>
      <c r="SYV52" s="710"/>
      <c r="SYW52" s="710"/>
      <c r="SYX52" s="710"/>
      <c r="SYY52" s="710"/>
      <c r="SYZ52" s="710"/>
      <c r="SZA52" s="710"/>
      <c r="SZB52" s="710"/>
      <c r="SZC52" s="710"/>
      <c r="SZD52" s="710"/>
      <c r="SZE52" s="710"/>
      <c r="SZF52" s="710"/>
      <c r="SZG52" s="710"/>
      <c r="SZH52" s="710"/>
      <c r="SZI52" s="710"/>
      <c r="SZJ52" s="710"/>
      <c r="SZK52" s="710"/>
      <c r="SZL52" s="710"/>
      <c r="SZM52" s="710"/>
      <c r="SZN52" s="710"/>
      <c r="SZO52" s="710"/>
      <c r="SZP52" s="710"/>
      <c r="SZQ52" s="710"/>
      <c r="SZR52" s="710"/>
      <c r="SZS52" s="710"/>
      <c r="SZT52" s="710"/>
      <c r="SZU52" s="710"/>
      <c r="SZV52" s="710"/>
      <c r="SZW52" s="710"/>
      <c r="SZX52" s="710"/>
      <c r="SZY52" s="710"/>
      <c r="SZZ52" s="710"/>
      <c r="TAA52" s="710"/>
      <c r="TAB52" s="710"/>
      <c r="TAC52" s="710"/>
      <c r="TAD52" s="710"/>
      <c r="TAE52" s="710"/>
      <c r="TAF52" s="710"/>
      <c r="TAG52" s="710"/>
      <c r="TAH52" s="710"/>
      <c r="TAI52" s="710"/>
      <c r="TAJ52" s="710"/>
      <c r="TAK52" s="710"/>
      <c r="TAL52" s="710"/>
      <c r="TAM52" s="710"/>
      <c r="TAN52" s="710"/>
      <c r="TAO52" s="710"/>
      <c r="TAP52" s="710"/>
      <c r="TAQ52" s="710"/>
      <c r="TAR52" s="710"/>
      <c r="TAS52" s="710"/>
      <c r="TAT52" s="710"/>
      <c r="TAU52" s="710"/>
      <c r="TAV52" s="710"/>
      <c r="TAW52" s="710"/>
      <c r="TAX52" s="710"/>
      <c r="TAY52" s="710"/>
      <c r="TAZ52" s="710"/>
      <c r="TBA52" s="710"/>
      <c r="TBB52" s="710"/>
      <c r="TBC52" s="710"/>
      <c r="TBD52" s="710"/>
      <c r="TBE52" s="710"/>
      <c r="TBF52" s="710"/>
      <c r="TBG52" s="710"/>
      <c r="TBH52" s="710"/>
      <c r="TBI52" s="710"/>
      <c r="TBJ52" s="710"/>
      <c r="TBK52" s="710"/>
      <c r="TBL52" s="710"/>
      <c r="TBM52" s="710"/>
      <c r="TBN52" s="710"/>
      <c r="TBO52" s="710"/>
      <c r="TBP52" s="710"/>
      <c r="TBQ52" s="710"/>
      <c r="TBR52" s="710"/>
      <c r="TBS52" s="710"/>
      <c r="TBT52" s="710"/>
      <c r="TBU52" s="710"/>
      <c r="TBV52" s="710"/>
      <c r="TBW52" s="710"/>
      <c r="TBX52" s="710"/>
      <c r="TBY52" s="710"/>
      <c r="TBZ52" s="710"/>
      <c r="TCA52" s="710"/>
      <c r="TCB52" s="710"/>
      <c r="TCC52" s="710"/>
      <c r="TCD52" s="710"/>
      <c r="TCE52" s="710"/>
      <c r="TCF52" s="710"/>
      <c r="TCG52" s="710"/>
      <c r="TCH52" s="710"/>
      <c r="TCI52" s="710"/>
      <c r="TCJ52" s="710"/>
      <c r="TCK52" s="710"/>
      <c r="TCL52" s="710"/>
      <c r="TCM52" s="710"/>
      <c r="TCN52" s="710"/>
      <c r="TCO52" s="710"/>
      <c r="TCP52" s="710"/>
      <c r="TCQ52" s="710"/>
      <c r="TCR52" s="710"/>
      <c r="TCS52" s="710"/>
      <c r="TCT52" s="710"/>
      <c r="TCU52" s="710"/>
      <c r="TCV52" s="710"/>
      <c r="TCW52" s="710"/>
      <c r="TCX52" s="710"/>
      <c r="TCY52" s="710"/>
      <c r="TCZ52" s="710"/>
      <c r="TDA52" s="710"/>
      <c r="TDB52" s="710"/>
      <c r="TDC52" s="710"/>
      <c r="TDD52" s="710"/>
      <c r="TDE52" s="710"/>
      <c r="TDF52" s="710"/>
      <c r="TDG52" s="710"/>
      <c r="TDH52" s="710"/>
      <c r="TDI52" s="710"/>
      <c r="TDJ52" s="710"/>
      <c r="TDK52" s="710"/>
      <c r="TDL52" s="710"/>
      <c r="TDM52" s="710"/>
      <c r="TDN52" s="710"/>
      <c r="TDO52" s="710"/>
      <c r="TDP52" s="710"/>
      <c r="TDQ52" s="710"/>
      <c r="TDR52" s="710"/>
      <c r="TDS52" s="710"/>
      <c r="TDT52" s="710"/>
      <c r="TDU52" s="710"/>
      <c r="TDV52" s="710"/>
      <c r="TDW52" s="710"/>
      <c r="TDX52" s="710"/>
      <c r="TDY52" s="710"/>
      <c r="TDZ52" s="710"/>
      <c r="TEA52" s="710"/>
      <c r="TEB52" s="710"/>
      <c r="TEC52" s="710"/>
      <c r="TED52" s="710"/>
      <c r="TEE52" s="710"/>
      <c r="TEF52" s="710"/>
      <c r="TEG52" s="710"/>
      <c r="TEH52" s="710"/>
      <c r="TEI52" s="710"/>
      <c r="TEJ52" s="710"/>
      <c r="TEK52" s="710"/>
      <c r="TEL52" s="710"/>
      <c r="TEM52" s="710"/>
      <c r="TEN52" s="710"/>
      <c r="TEO52" s="710"/>
      <c r="TEP52" s="710"/>
      <c r="TEQ52" s="710"/>
      <c r="TER52" s="710"/>
      <c r="TES52" s="710"/>
      <c r="TET52" s="710"/>
      <c r="TEU52" s="710"/>
      <c r="TEV52" s="710"/>
      <c r="TEW52" s="710"/>
      <c r="TEX52" s="710"/>
      <c r="TEY52" s="710"/>
      <c r="TEZ52" s="710"/>
      <c r="TFA52" s="710"/>
      <c r="TFB52" s="710"/>
      <c r="TFC52" s="710"/>
      <c r="TFD52" s="710"/>
      <c r="TFE52" s="710"/>
      <c r="TFF52" s="710"/>
      <c r="TFG52" s="710"/>
      <c r="TFH52" s="710"/>
      <c r="TFI52" s="710"/>
      <c r="TFJ52" s="710"/>
      <c r="TFK52" s="710"/>
      <c r="TFL52" s="710"/>
      <c r="TFM52" s="710"/>
      <c r="TFN52" s="710"/>
      <c r="TFO52" s="710"/>
      <c r="TFP52" s="710"/>
      <c r="TFQ52" s="710"/>
      <c r="TFR52" s="710"/>
      <c r="TFS52" s="710"/>
      <c r="TFT52" s="710"/>
      <c r="TFU52" s="710"/>
      <c r="TFV52" s="710"/>
      <c r="TFW52" s="710"/>
      <c r="TFX52" s="710"/>
      <c r="TFY52" s="710"/>
      <c r="TFZ52" s="710"/>
      <c r="TGA52" s="710"/>
      <c r="TGB52" s="710"/>
      <c r="TGC52" s="710"/>
      <c r="TGD52" s="710"/>
      <c r="TGE52" s="710"/>
      <c r="TGF52" s="710"/>
      <c r="TGG52" s="710"/>
      <c r="TGH52" s="710"/>
      <c r="TGI52" s="710"/>
      <c r="TGJ52" s="710"/>
      <c r="TGK52" s="710"/>
      <c r="TGL52" s="710"/>
      <c r="TGM52" s="710"/>
      <c r="TGN52" s="710"/>
      <c r="TGO52" s="710"/>
      <c r="TGP52" s="710"/>
      <c r="TGQ52" s="710"/>
      <c r="TGR52" s="710"/>
      <c r="TGS52" s="710"/>
      <c r="TGT52" s="710"/>
      <c r="TGU52" s="710"/>
      <c r="TGV52" s="710"/>
      <c r="TGW52" s="710"/>
      <c r="TGX52" s="710"/>
      <c r="TGY52" s="710"/>
      <c r="TGZ52" s="710"/>
      <c r="THA52" s="710"/>
      <c r="THB52" s="710"/>
      <c r="THC52" s="710"/>
      <c r="THD52" s="710"/>
      <c r="THE52" s="710"/>
      <c r="THF52" s="710"/>
      <c r="THG52" s="710"/>
      <c r="THH52" s="710"/>
      <c r="THI52" s="710"/>
      <c r="THJ52" s="710"/>
      <c r="THK52" s="710"/>
      <c r="THL52" s="710"/>
      <c r="THM52" s="710"/>
      <c r="THN52" s="710"/>
      <c r="THO52" s="710"/>
      <c r="THP52" s="710"/>
      <c r="THQ52" s="710"/>
      <c r="THR52" s="710"/>
      <c r="THS52" s="710"/>
      <c r="THT52" s="710"/>
      <c r="THU52" s="710"/>
      <c r="THV52" s="710"/>
      <c r="THW52" s="710"/>
      <c r="THX52" s="710"/>
      <c r="THY52" s="710"/>
      <c r="THZ52" s="710"/>
      <c r="TIA52" s="710"/>
      <c r="TIB52" s="710"/>
      <c r="TIC52" s="710"/>
      <c r="TID52" s="710"/>
      <c r="TIE52" s="710"/>
      <c r="TIF52" s="710"/>
      <c r="TIG52" s="710"/>
      <c r="TIH52" s="710"/>
      <c r="TII52" s="710"/>
      <c r="TIJ52" s="710"/>
      <c r="TIK52" s="710"/>
      <c r="TIL52" s="710"/>
      <c r="TIM52" s="710"/>
      <c r="TIN52" s="710"/>
      <c r="TIO52" s="710"/>
      <c r="TIP52" s="710"/>
      <c r="TIQ52" s="710"/>
      <c r="TIR52" s="710"/>
      <c r="TIS52" s="710"/>
      <c r="TIT52" s="710"/>
      <c r="TIU52" s="710"/>
      <c r="TIV52" s="710"/>
      <c r="TIW52" s="710"/>
      <c r="TIX52" s="710"/>
      <c r="TIY52" s="710"/>
      <c r="TIZ52" s="710"/>
      <c r="TJA52" s="710"/>
      <c r="TJB52" s="710"/>
      <c r="TJC52" s="710"/>
      <c r="TJD52" s="710"/>
      <c r="TJE52" s="710"/>
      <c r="TJF52" s="710"/>
      <c r="TJG52" s="710"/>
      <c r="TJH52" s="710"/>
      <c r="TJI52" s="710"/>
      <c r="TJJ52" s="710"/>
      <c r="TJK52" s="710"/>
      <c r="TJL52" s="710"/>
      <c r="TJM52" s="710"/>
      <c r="TJN52" s="710"/>
      <c r="TJO52" s="710"/>
      <c r="TJP52" s="710"/>
      <c r="TJQ52" s="710"/>
      <c r="TJR52" s="710"/>
      <c r="TJS52" s="710"/>
      <c r="TJT52" s="710"/>
      <c r="TJU52" s="710"/>
      <c r="TJV52" s="710"/>
      <c r="TJW52" s="710"/>
      <c r="TJX52" s="710"/>
      <c r="TJY52" s="710"/>
      <c r="TJZ52" s="710"/>
      <c r="TKA52" s="710"/>
      <c r="TKB52" s="710"/>
      <c r="TKC52" s="710"/>
      <c r="TKD52" s="710"/>
      <c r="TKE52" s="710"/>
      <c r="TKF52" s="710"/>
      <c r="TKG52" s="710"/>
      <c r="TKH52" s="710"/>
      <c r="TKI52" s="710"/>
      <c r="TKJ52" s="710"/>
      <c r="TKK52" s="710"/>
      <c r="TKL52" s="710"/>
      <c r="TKM52" s="710"/>
      <c r="TKN52" s="710"/>
      <c r="TKO52" s="710"/>
      <c r="TKP52" s="710"/>
      <c r="TKQ52" s="710"/>
      <c r="TKR52" s="710"/>
      <c r="TKS52" s="710"/>
      <c r="TKT52" s="710"/>
      <c r="TKU52" s="710"/>
      <c r="TKV52" s="710"/>
      <c r="TKW52" s="710"/>
      <c r="TKX52" s="710"/>
      <c r="TKY52" s="710"/>
      <c r="TKZ52" s="710"/>
      <c r="TLA52" s="710"/>
      <c r="TLB52" s="710"/>
      <c r="TLC52" s="710"/>
      <c r="TLD52" s="710"/>
      <c r="TLE52" s="710"/>
      <c r="TLF52" s="710"/>
      <c r="TLG52" s="710"/>
      <c r="TLH52" s="710"/>
      <c r="TLI52" s="710"/>
      <c r="TLJ52" s="710"/>
      <c r="TLK52" s="710"/>
      <c r="TLL52" s="710"/>
      <c r="TLM52" s="710"/>
      <c r="TLN52" s="710"/>
      <c r="TLO52" s="710"/>
      <c r="TLP52" s="710"/>
      <c r="TLQ52" s="710"/>
      <c r="TLR52" s="710"/>
      <c r="TLS52" s="710"/>
      <c r="TLT52" s="710"/>
      <c r="TLU52" s="710"/>
      <c r="TLV52" s="710"/>
      <c r="TLW52" s="710"/>
      <c r="TLX52" s="710"/>
      <c r="TLY52" s="710"/>
      <c r="TLZ52" s="710"/>
      <c r="TMA52" s="710"/>
      <c r="TMB52" s="710"/>
      <c r="TMC52" s="710"/>
      <c r="TMD52" s="710"/>
      <c r="TME52" s="710"/>
      <c r="TMF52" s="710"/>
      <c r="TMG52" s="710"/>
      <c r="TMH52" s="710"/>
      <c r="TMI52" s="710"/>
      <c r="TMJ52" s="710"/>
      <c r="TMK52" s="710"/>
      <c r="TML52" s="710"/>
      <c r="TMM52" s="710"/>
      <c r="TMN52" s="710"/>
      <c r="TMO52" s="710"/>
      <c r="TMP52" s="710"/>
      <c r="TMQ52" s="710"/>
      <c r="TMR52" s="710"/>
      <c r="TMS52" s="710"/>
      <c r="TMT52" s="710"/>
      <c r="TMU52" s="710"/>
      <c r="TMV52" s="710"/>
      <c r="TMW52" s="710"/>
      <c r="TMX52" s="710"/>
      <c r="TMY52" s="710"/>
      <c r="TMZ52" s="710"/>
      <c r="TNA52" s="710"/>
      <c r="TNB52" s="710"/>
      <c r="TNC52" s="710"/>
      <c r="TND52" s="710"/>
      <c r="TNE52" s="710"/>
      <c r="TNF52" s="710"/>
      <c r="TNG52" s="710"/>
      <c r="TNH52" s="710"/>
      <c r="TNI52" s="710"/>
      <c r="TNJ52" s="710"/>
      <c r="TNK52" s="710"/>
      <c r="TNL52" s="710"/>
      <c r="TNM52" s="710"/>
      <c r="TNN52" s="710"/>
      <c r="TNO52" s="710"/>
      <c r="TNP52" s="710"/>
      <c r="TNQ52" s="710"/>
      <c r="TNR52" s="710"/>
      <c r="TNS52" s="710"/>
      <c r="TNT52" s="710"/>
      <c r="TNU52" s="710"/>
      <c r="TNV52" s="710"/>
      <c r="TNW52" s="710"/>
      <c r="TNX52" s="710"/>
      <c r="TNY52" s="710"/>
      <c r="TNZ52" s="710"/>
      <c r="TOA52" s="710"/>
      <c r="TOB52" s="710"/>
      <c r="TOC52" s="710"/>
      <c r="TOD52" s="710"/>
      <c r="TOE52" s="710"/>
      <c r="TOF52" s="710"/>
      <c r="TOG52" s="710"/>
      <c r="TOH52" s="710"/>
      <c r="TOI52" s="710"/>
      <c r="TOJ52" s="710"/>
      <c r="TOK52" s="710"/>
      <c r="TOL52" s="710"/>
      <c r="TOM52" s="710"/>
      <c r="TON52" s="710"/>
      <c r="TOO52" s="710"/>
      <c r="TOP52" s="710"/>
      <c r="TOQ52" s="710"/>
      <c r="TOR52" s="710"/>
      <c r="TOS52" s="710"/>
      <c r="TOT52" s="710"/>
      <c r="TOU52" s="710"/>
      <c r="TOV52" s="710"/>
      <c r="TOW52" s="710"/>
      <c r="TOX52" s="710"/>
      <c r="TOY52" s="710"/>
      <c r="TOZ52" s="710"/>
      <c r="TPA52" s="710"/>
      <c r="TPB52" s="710"/>
      <c r="TPC52" s="710"/>
      <c r="TPD52" s="710"/>
      <c r="TPE52" s="710"/>
      <c r="TPF52" s="710"/>
      <c r="TPG52" s="710"/>
      <c r="TPH52" s="710"/>
      <c r="TPI52" s="710"/>
      <c r="TPJ52" s="710"/>
      <c r="TPK52" s="710"/>
      <c r="TPL52" s="710"/>
      <c r="TPM52" s="710"/>
      <c r="TPN52" s="710"/>
      <c r="TPO52" s="710"/>
      <c r="TPP52" s="710"/>
      <c r="TPQ52" s="710"/>
      <c r="TPR52" s="710"/>
      <c r="TPS52" s="710"/>
      <c r="TPT52" s="710"/>
      <c r="TPU52" s="710"/>
      <c r="TPV52" s="710"/>
      <c r="TPW52" s="710"/>
      <c r="TPX52" s="710"/>
      <c r="TPY52" s="710"/>
      <c r="TPZ52" s="710"/>
      <c r="TQA52" s="710"/>
      <c r="TQB52" s="710"/>
      <c r="TQC52" s="710"/>
      <c r="TQD52" s="710"/>
      <c r="TQE52" s="710"/>
      <c r="TQF52" s="710"/>
      <c r="TQG52" s="710"/>
      <c r="TQH52" s="710"/>
      <c r="TQI52" s="710"/>
      <c r="TQJ52" s="710"/>
      <c r="TQK52" s="710"/>
      <c r="TQL52" s="710"/>
      <c r="TQM52" s="710"/>
      <c r="TQN52" s="710"/>
      <c r="TQO52" s="710"/>
      <c r="TQP52" s="710"/>
      <c r="TQQ52" s="710"/>
      <c r="TQR52" s="710"/>
      <c r="TQS52" s="710"/>
      <c r="TQT52" s="710"/>
      <c r="TQU52" s="710"/>
      <c r="TQV52" s="710"/>
      <c r="TQW52" s="710"/>
      <c r="TQX52" s="710"/>
      <c r="TQY52" s="710"/>
      <c r="TQZ52" s="710"/>
      <c r="TRA52" s="710"/>
      <c r="TRB52" s="710"/>
      <c r="TRC52" s="710"/>
      <c r="TRD52" s="710"/>
      <c r="TRE52" s="710"/>
      <c r="TRF52" s="710"/>
      <c r="TRG52" s="710"/>
      <c r="TRH52" s="710"/>
      <c r="TRI52" s="710"/>
      <c r="TRJ52" s="710"/>
      <c r="TRK52" s="710"/>
      <c r="TRL52" s="710"/>
      <c r="TRM52" s="710"/>
      <c r="TRN52" s="710"/>
      <c r="TRO52" s="710"/>
      <c r="TRP52" s="710"/>
      <c r="TRQ52" s="710"/>
      <c r="TRR52" s="710"/>
      <c r="TRS52" s="710"/>
      <c r="TRT52" s="710"/>
      <c r="TRU52" s="710"/>
      <c r="TRV52" s="710"/>
      <c r="TRW52" s="710"/>
      <c r="TRX52" s="710"/>
      <c r="TRY52" s="710"/>
      <c r="TRZ52" s="710"/>
      <c r="TSA52" s="710"/>
      <c r="TSB52" s="710"/>
      <c r="TSC52" s="710"/>
      <c r="TSD52" s="710"/>
      <c r="TSE52" s="710"/>
      <c r="TSF52" s="710"/>
      <c r="TSG52" s="710"/>
      <c r="TSH52" s="710"/>
      <c r="TSI52" s="710"/>
      <c r="TSJ52" s="710"/>
      <c r="TSK52" s="710"/>
      <c r="TSL52" s="710"/>
      <c r="TSM52" s="710"/>
      <c r="TSN52" s="710"/>
      <c r="TSO52" s="710"/>
      <c r="TSP52" s="710"/>
      <c r="TSQ52" s="710"/>
      <c r="TSR52" s="710"/>
      <c r="TSS52" s="710"/>
      <c r="TST52" s="710"/>
      <c r="TSU52" s="710"/>
      <c r="TSV52" s="710"/>
      <c r="TSW52" s="710"/>
      <c r="TSX52" s="710"/>
      <c r="TSY52" s="710"/>
      <c r="TSZ52" s="710"/>
      <c r="TTA52" s="710"/>
      <c r="TTB52" s="710"/>
      <c r="TTC52" s="710"/>
      <c r="TTD52" s="710"/>
      <c r="TTE52" s="710"/>
      <c r="TTF52" s="710"/>
      <c r="TTG52" s="710"/>
      <c r="TTH52" s="710"/>
      <c r="TTI52" s="710"/>
      <c r="TTJ52" s="710"/>
      <c r="TTK52" s="710"/>
      <c r="TTL52" s="710"/>
      <c r="TTM52" s="710"/>
      <c r="TTN52" s="710"/>
      <c r="TTO52" s="710"/>
      <c r="TTP52" s="710"/>
      <c r="TTQ52" s="710"/>
      <c r="TTR52" s="710"/>
      <c r="TTS52" s="710"/>
      <c r="TTT52" s="710"/>
      <c r="TTU52" s="710"/>
      <c r="TTV52" s="710"/>
      <c r="TTW52" s="710"/>
      <c r="TTX52" s="710"/>
      <c r="TTY52" s="710"/>
      <c r="TTZ52" s="710"/>
      <c r="TUA52" s="710"/>
      <c r="TUB52" s="710"/>
      <c r="TUC52" s="710"/>
      <c r="TUD52" s="710"/>
      <c r="TUE52" s="710"/>
      <c r="TUF52" s="710"/>
      <c r="TUG52" s="710"/>
      <c r="TUH52" s="710"/>
      <c r="TUI52" s="710"/>
      <c r="TUJ52" s="710"/>
      <c r="TUK52" s="710"/>
      <c r="TUL52" s="710"/>
      <c r="TUM52" s="710"/>
      <c r="TUN52" s="710"/>
      <c r="TUO52" s="710"/>
      <c r="TUP52" s="710"/>
      <c r="TUQ52" s="710"/>
      <c r="TUR52" s="710"/>
      <c r="TUS52" s="710"/>
      <c r="TUT52" s="710"/>
      <c r="TUU52" s="710"/>
      <c r="TUV52" s="710"/>
      <c r="TUW52" s="710"/>
      <c r="TUX52" s="710"/>
      <c r="TUY52" s="710"/>
      <c r="TUZ52" s="710"/>
      <c r="TVA52" s="710"/>
      <c r="TVB52" s="710"/>
      <c r="TVC52" s="710"/>
      <c r="TVD52" s="710"/>
      <c r="TVE52" s="710"/>
      <c r="TVF52" s="710"/>
      <c r="TVG52" s="710"/>
      <c r="TVH52" s="710"/>
      <c r="TVI52" s="710"/>
      <c r="TVJ52" s="710"/>
      <c r="TVK52" s="710"/>
      <c r="TVL52" s="710"/>
      <c r="TVM52" s="710"/>
      <c r="TVN52" s="710"/>
      <c r="TVO52" s="710"/>
      <c r="TVP52" s="710"/>
      <c r="TVQ52" s="710"/>
      <c r="TVR52" s="710"/>
      <c r="TVS52" s="710"/>
      <c r="TVT52" s="710"/>
      <c r="TVU52" s="710"/>
      <c r="TVV52" s="710"/>
      <c r="TVW52" s="710"/>
      <c r="TVX52" s="710"/>
      <c r="TVY52" s="710"/>
      <c r="TVZ52" s="710"/>
      <c r="TWA52" s="710"/>
      <c r="TWB52" s="710"/>
      <c r="TWC52" s="710"/>
      <c r="TWD52" s="710"/>
      <c r="TWE52" s="710"/>
      <c r="TWF52" s="710"/>
      <c r="TWG52" s="710"/>
      <c r="TWH52" s="710"/>
      <c r="TWI52" s="710"/>
      <c r="TWJ52" s="710"/>
      <c r="TWK52" s="710"/>
      <c r="TWL52" s="710"/>
      <c r="TWM52" s="710"/>
      <c r="TWN52" s="710"/>
      <c r="TWO52" s="710"/>
      <c r="TWP52" s="710"/>
      <c r="TWQ52" s="710"/>
      <c r="TWR52" s="710"/>
      <c r="TWS52" s="710"/>
      <c r="TWT52" s="710"/>
      <c r="TWU52" s="710"/>
      <c r="TWV52" s="710"/>
      <c r="TWW52" s="710"/>
      <c r="TWX52" s="710"/>
      <c r="TWY52" s="710"/>
      <c r="TWZ52" s="710"/>
      <c r="TXA52" s="710"/>
      <c r="TXB52" s="710"/>
      <c r="TXC52" s="710"/>
      <c r="TXD52" s="710"/>
      <c r="TXE52" s="710"/>
      <c r="TXF52" s="710"/>
      <c r="TXG52" s="710"/>
      <c r="TXH52" s="710"/>
      <c r="TXI52" s="710"/>
      <c r="TXJ52" s="710"/>
      <c r="TXK52" s="710"/>
      <c r="TXL52" s="710"/>
      <c r="TXM52" s="710"/>
      <c r="TXN52" s="710"/>
      <c r="TXO52" s="710"/>
      <c r="TXP52" s="710"/>
      <c r="TXQ52" s="710"/>
      <c r="TXR52" s="710"/>
      <c r="TXS52" s="710"/>
      <c r="TXT52" s="710"/>
      <c r="TXU52" s="710"/>
      <c r="TXV52" s="710"/>
      <c r="TXW52" s="710"/>
      <c r="TXX52" s="710"/>
      <c r="TXY52" s="710"/>
      <c r="TXZ52" s="710"/>
      <c r="TYA52" s="710"/>
      <c r="TYB52" s="710"/>
      <c r="TYC52" s="710"/>
      <c r="TYD52" s="710"/>
      <c r="TYE52" s="710"/>
      <c r="TYF52" s="710"/>
      <c r="TYG52" s="710"/>
      <c r="TYH52" s="710"/>
      <c r="TYI52" s="710"/>
      <c r="TYJ52" s="710"/>
      <c r="TYK52" s="710"/>
      <c r="TYL52" s="710"/>
      <c r="TYM52" s="710"/>
      <c r="TYN52" s="710"/>
      <c r="TYO52" s="710"/>
      <c r="TYP52" s="710"/>
      <c r="TYQ52" s="710"/>
      <c r="TYR52" s="710"/>
      <c r="TYS52" s="710"/>
      <c r="TYT52" s="710"/>
      <c r="TYU52" s="710"/>
      <c r="TYV52" s="710"/>
      <c r="TYW52" s="710"/>
      <c r="TYX52" s="710"/>
      <c r="TYY52" s="710"/>
      <c r="TYZ52" s="710"/>
      <c r="TZA52" s="710"/>
      <c r="TZB52" s="710"/>
      <c r="TZC52" s="710"/>
      <c r="TZD52" s="710"/>
      <c r="TZE52" s="710"/>
      <c r="TZF52" s="710"/>
      <c r="TZG52" s="710"/>
      <c r="TZH52" s="710"/>
      <c r="TZI52" s="710"/>
      <c r="TZJ52" s="710"/>
      <c r="TZK52" s="710"/>
      <c r="TZL52" s="710"/>
      <c r="TZM52" s="710"/>
      <c r="TZN52" s="710"/>
      <c r="TZO52" s="710"/>
      <c r="TZP52" s="710"/>
      <c r="TZQ52" s="710"/>
      <c r="TZR52" s="710"/>
      <c r="TZS52" s="710"/>
      <c r="TZT52" s="710"/>
      <c r="TZU52" s="710"/>
      <c r="TZV52" s="710"/>
      <c r="TZW52" s="710"/>
      <c r="TZX52" s="710"/>
      <c r="TZY52" s="710"/>
      <c r="TZZ52" s="710"/>
      <c r="UAA52" s="710"/>
      <c r="UAB52" s="710"/>
      <c r="UAC52" s="710"/>
      <c r="UAD52" s="710"/>
      <c r="UAE52" s="710"/>
      <c r="UAF52" s="710"/>
      <c r="UAG52" s="710"/>
      <c r="UAH52" s="710"/>
      <c r="UAI52" s="710"/>
      <c r="UAJ52" s="710"/>
      <c r="UAK52" s="710"/>
      <c r="UAL52" s="710"/>
      <c r="UAM52" s="710"/>
      <c r="UAN52" s="710"/>
      <c r="UAO52" s="710"/>
      <c r="UAP52" s="710"/>
      <c r="UAQ52" s="710"/>
      <c r="UAR52" s="710"/>
      <c r="UAS52" s="710"/>
      <c r="UAT52" s="710"/>
      <c r="UAU52" s="710"/>
      <c r="UAV52" s="710"/>
      <c r="UAW52" s="710"/>
      <c r="UAX52" s="710"/>
      <c r="UAY52" s="710"/>
      <c r="UAZ52" s="710"/>
      <c r="UBA52" s="710"/>
      <c r="UBB52" s="710"/>
      <c r="UBC52" s="710"/>
      <c r="UBD52" s="710"/>
      <c r="UBE52" s="710"/>
      <c r="UBF52" s="710"/>
      <c r="UBG52" s="710"/>
      <c r="UBH52" s="710"/>
      <c r="UBI52" s="710"/>
      <c r="UBJ52" s="710"/>
      <c r="UBK52" s="710"/>
      <c r="UBL52" s="710"/>
      <c r="UBM52" s="710"/>
      <c r="UBN52" s="710"/>
      <c r="UBO52" s="710"/>
      <c r="UBP52" s="710"/>
      <c r="UBQ52" s="710"/>
      <c r="UBR52" s="710"/>
      <c r="UBS52" s="710"/>
      <c r="UBT52" s="710"/>
      <c r="UBU52" s="710"/>
      <c r="UBV52" s="710"/>
      <c r="UBW52" s="710"/>
      <c r="UBX52" s="710"/>
      <c r="UBY52" s="710"/>
      <c r="UBZ52" s="710"/>
      <c r="UCA52" s="710"/>
      <c r="UCB52" s="710"/>
      <c r="UCC52" s="710"/>
      <c r="UCD52" s="710"/>
      <c r="UCE52" s="710"/>
      <c r="UCF52" s="710"/>
      <c r="UCG52" s="710"/>
      <c r="UCH52" s="710"/>
      <c r="UCI52" s="710"/>
      <c r="UCJ52" s="710"/>
      <c r="UCK52" s="710"/>
      <c r="UCL52" s="710"/>
      <c r="UCM52" s="710"/>
      <c r="UCN52" s="710"/>
      <c r="UCO52" s="710"/>
      <c r="UCP52" s="710"/>
      <c r="UCQ52" s="710"/>
      <c r="UCR52" s="710"/>
      <c r="UCS52" s="710"/>
      <c r="UCT52" s="710"/>
      <c r="UCU52" s="710"/>
      <c r="UCV52" s="710"/>
      <c r="UCW52" s="710"/>
      <c r="UCX52" s="710"/>
      <c r="UCY52" s="710"/>
      <c r="UCZ52" s="710"/>
      <c r="UDA52" s="710"/>
      <c r="UDB52" s="710"/>
      <c r="UDC52" s="710"/>
      <c r="UDD52" s="710"/>
      <c r="UDE52" s="710"/>
      <c r="UDF52" s="710"/>
      <c r="UDG52" s="710"/>
      <c r="UDH52" s="710"/>
      <c r="UDI52" s="710"/>
      <c r="UDJ52" s="710"/>
      <c r="UDK52" s="710"/>
      <c r="UDL52" s="710"/>
      <c r="UDM52" s="710"/>
      <c r="UDN52" s="710"/>
      <c r="UDO52" s="710"/>
      <c r="UDP52" s="710"/>
      <c r="UDQ52" s="710"/>
      <c r="UDR52" s="710"/>
      <c r="UDS52" s="710"/>
      <c r="UDT52" s="710"/>
      <c r="UDU52" s="710"/>
      <c r="UDV52" s="710"/>
      <c r="UDW52" s="710"/>
      <c r="UDX52" s="710"/>
      <c r="UDY52" s="710"/>
      <c r="UDZ52" s="710"/>
      <c r="UEA52" s="710"/>
      <c r="UEB52" s="710"/>
      <c r="UEC52" s="710"/>
      <c r="UED52" s="710"/>
      <c r="UEE52" s="710"/>
      <c r="UEF52" s="710"/>
      <c r="UEG52" s="710"/>
      <c r="UEH52" s="710"/>
      <c r="UEI52" s="710"/>
      <c r="UEJ52" s="710"/>
      <c r="UEK52" s="710"/>
      <c r="UEL52" s="710"/>
      <c r="UEM52" s="710"/>
      <c r="UEN52" s="710"/>
      <c r="UEO52" s="710"/>
      <c r="UEP52" s="710"/>
      <c r="UEQ52" s="710"/>
      <c r="UER52" s="710"/>
      <c r="UES52" s="710"/>
      <c r="UET52" s="710"/>
      <c r="UEU52" s="710"/>
      <c r="UEV52" s="710"/>
      <c r="UEW52" s="710"/>
      <c r="UEX52" s="710"/>
      <c r="UEY52" s="710"/>
      <c r="UEZ52" s="710"/>
      <c r="UFA52" s="710"/>
      <c r="UFB52" s="710"/>
      <c r="UFC52" s="710"/>
      <c r="UFD52" s="710"/>
      <c r="UFE52" s="710"/>
      <c r="UFF52" s="710"/>
      <c r="UFG52" s="710"/>
      <c r="UFH52" s="710"/>
      <c r="UFI52" s="710"/>
      <c r="UFJ52" s="710"/>
      <c r="UFK52" s="710"/>
      <c r="UFL52" s="710"/>
      <c r="UFM52" s="710"/>
      <c r="UFN52" s="710"/>
      <c r="UFO52" s="710"/>
      <c r="UFP52" s="710"/>
      <c r="UFQ52" s="710"/>
      <c r="UFR52" s="710"/>
      <c r="UFS52" s="710"/>
      <c r="UFT52" s="710"/>
      <c r="UFU52" s="710"/>
      <c r="UFV52" s="710"/>
      <c r="UFW52" s="710"/>
      <c r="UFX52" s="710"/>
      <c r="UFY52" s="710"/>
      <c r="UFZ52" s="710"/>
      <c r="UGA52" s="710"/>
      <c r="UGB52" s="710"/>
      <c r="UGC52" s="710"/>
      <c r="UGD52" s="710"/>
      <c r="UGE52" s="710"/>
      <c r="UGF52" s="710"/>
      <c r="UGG52" s="710"/>
      <c r="UGH52" s="710"/>
      <c r="UGI52" s="710"/>
      <c r="UGJ52" s="710"/>
      <c r="UGK52" s="710"/>
      <c r="UGL52" s="710"/>
      <c r="UGM52" s="710"/>
      <c r="UGN52" s="710"/>
      <c r="UGO52" s="710"/>
      <c r="UGP52" s="710"/>
      <c r="UGQ52" s="710"/>
      <c r="UGR52" s="710"/>
      <c r="UGS52" s="710"/>
      <c r="UGT52" s="710"/>
      <c r="UGU52" s="710"/>
      <c r="UGV52" s="710"/>
      <c r="UGW52" s="710"/>
      <c r="UGX52" s="710"/>
      <c r="UGY52" s="710"/>
      <c r="UGZ52" s="710"/>
      <c r="UHA52" s="710"/>
      <c r="UHB52" s="710"/>
      <c r="UHC52" s="710"/>
      <c r="UHD52" s="710"/>
      <c r="UHE52" s="710"/>
      <c r="UHF52" s="710"/>
      <c r="UHG52" s="710"/>
      <c r="UHH52" s="710"/>
      <c r="UHI52" s="710"/>
      <c r="UHJ52" s="710"/>
      <c r="UHK52" s="710"/>
      <c r="UHL52" s="710"/>
      <c r="UHM52" s="710"/>
      <c r="UHN52" s="710"/>
      <c r="UHO52" s="710"/>
      <c r="UHP52" s="710"/>
      <c r="UHQ52" s="710"/>
      <c r="UHR52" s="710"/>
      <c r="UHS52" s="710"/>
      <c r="UHT52" s="710"/>
      <c r="UHU52" s="710"/>
      <c r="UHV52" s="710"/>
      <c r="UHW52" s="710"/>
      <c r="UHX52" s="710"/>
      <c r="UHY52" s="710"/>
      <c r="UHZ52" s="710"/>
      <c r="UIA52" s="710"/>
      <c r="UIB52" s="710"/>
      <c r="UIC52" s="710"/>
      <c r="UID52" s="710"/>
      <c r="UIE52" s="710"/>
      <c r="UIF52" s="710"/>
      <c r="UIG52" s="710"/>
      <c r="UIH52" s="710"/>
      <c r="UII52" s="710"/>
      <c r="UIJ52" s="710"/>
      <c r="UIK52" s="710"/>
      <c r="UIL52" s="710"/>
      <c r="UIM52" s="710"/>
      <c r="UIN52" s="710"/>
      <c r="UIO52" s="710"/>
      <c r="UIP52" s="710"/>
      <c r="UIQ52" s="710"/>
      <c r="UIR52" s="710"/>
      <c r="UIS52" s="710"/>
      <c r="UIT52" s="710"/>
      <c r="UIU52" s="710"/>
      <c r="UIV52" s="710"/>
      <c r="UIW52" s="710"/>
      <c r="UIX52" s="710"/>
      <c r="UIY52" s="710"/>
      <c r="UIZ52" s="710"/>
      <c r="UJA52" s="710"/>
      <c r="UJB52" s="710"/>
      <c r="UJC52" s="710"/>
      <c r="UJD52" s="710"/>
      <c r="UJE52" s="710"/>
      <c r="UJF52" s="710"/>
      <c r="UJG52" s="710"/>
      <c r="UJH52" s="710"/>
      <c r="UJI52" s="710"/>
      <c r="UJJ52" s="710"/>
      <c r="UJK52" s="710"/>
      <c r="UJL52" s="710"/>
      <c r="UJM52" s="710"/>
      <c r="UJN52" s="710"/>
      <c r="UJO52" s="710"/>
      <c r="UJP52" s="710"/>
      <c r="UJQ52" s="710"/>
      <c r="UJR52" s="710"/>
      <c r="UJS52" s="710"/>
      <c r="UJT52" s="710"/>
      <c r="UJU52" s="710"/>
      <c r="UJV52" s="710"/>
      <c r="UJW52" s="710"/>
      <c r="UJX52" s="710"/>
      <c r="UJY52" s="710"/>
      <c r="UJZ52" s="710"/>
      <c r="UKA52" s="710"/>
      <c r="UKB52" s="710"/>
      <c r="UKC52" s="710"/>
      <c r="UKD52" s="710"/>
      <c r="UKE52" s="710"/>
      <c r="UKF52" s="710"/>
      <c r="UKG52" s="710"/>
      <c r="UKH52" s="710"/>
      <c r="UKI52" s="710"/>
      <c r="UKJ52" s="710"/>
      <c r="UKK52" s="710"/>
      <c r="UKL52" s="710"/>
      <c r="UKM52" s="710"/>
      <c r="UKN52" s="710"/>
      <c r="UKO52" s="710"/>
      <c r="UKP52" s="710"/>
      <c r="UKQ52" s="710"/>
      <c r="UKR52" s="710"/>
      <c r="UKS52" s="710"/>
      <c r="UKT52" s="710"/>
      <c r="UKU52" s="710"/>
      <c r="UKV52" s="710"/>
      <c r="UKW52" s="710"/>
      <c r="UKX52" s="710"/>
      <c r="UKY52" s="710"/>
      <c r="UKZ52" s="710"/>
      <c r="ULA52" s="710"/>
      <c r="ULB52" s="710"/>
      <c r="ULC52" s="710"/>
      <c r="ULD52" s="710"/>
      <c r="ULE52" s="710"/>
      <c r="ULF52" s="710"/>
      <c r="ULG52" s="710"/>
      <c r="ULH52" s="710"/>
      <c r="ULI52" s="710"/>
      <c r="ULJ52" s="710"/>
      <c r="ULK52" s="710"/>
      <c r="ULL52" s="710"/>
      <c r="ULM52" s="710"/>
      <c r="ULN52" s="710"/>
      <c r="ULO52" s="710"/>
      <c r="ULP52" s="710"/>
      <c r="ULQ52" s="710"/>
      <c r="ULR52" s="710"/>
      <c r="ULS52" s="710"/>
      <c r="ULT52" s="710"/>
      <c r="ULU52" s="710"/>
      <c r="ULV52" s="710"/>
      <c r="ULW52" s="710"/>
      <c r="ULX52" s="710"/>
      <c r="ULY52" s="710"/>
      <c r="ULZ52" s="710"/>
      <c r="UMA52" s="710"/>
      <c r="UMB52" s="710"/>
      <c r="UMC52" s="710"/>
      <c r="UMD52" s="710"/>
      <c r="UME52" s="710"/>
      <c r="UMF52" s="710"/>
      <c r="UMG52" s="710"/>
      <c r="UMH52" s="710"/>
      <c r="UMI52" s="710"/>
      <c r="UMJ52" s="710"/>
      <c r="UMK52" s="710"/>
      <c r="UML52" s="710"/>
      <c r="UMM52" s="710"/>
      <c r="UMN52" s="710"/>
      <c r="UMO52" s="710"/>
      <c r="UMP52" s="710"/>
      <c r="UMQ52" s="710"/>
      <c r="UMR52" s="710"/>
      <c r="UMS52" s="710"/>
      <c r="UMT52" s="710"/>
      <c r="UMU52" s="710"/>
      <c r="UMV52" s="710"/>
      <c r="UMW52" s="710"/>
      <c r="UMX52" s="710"/>
      <c r="UMY52" s="710"/>
      <c r="UMZ52" s="710"/>
      <c r="UNA52" s="710"/>
      <c r="UNB52" s="710"/>
      <c r="UNC52" s="710"/>
      <c r="UND52" s="710"/>
      <c r="UNE52" s="710"/>
      <c r="UNF52" s="710"/>
      <c r="UNG52" s="710"/>
      <c r="UNH52" s="710"/>
      <c r="UNI52" s="710"/>
      <c r="UNJ52" s="710"/>
      <c r="UNK52" s="710"/>
      <c r="UNL52" s="710"/>
      <c r="UNM52" s="710"/>
      <c r="UNN52" s="710"/>
      <c r="UNO52" s="710"/>
      <c r="UNP52" s="710"/>
      <c r="UNQ52" s="710"/>
      <c r="UNR52" s="710"/>
      <c r="UNS52" s="710"/>
      <c r="UNT52" s="710"/>
      <c r="UNU52" s="710"/>
      <c r="UNV52" s="710"/>
      <c r="UNW52" s="710"/>
      <c r="UNX52" s="710"/>
      <c r="UNY52" s="710"/>
      <c r="UNZ52" s="710"/>
      <c r="UOA52" s="710"/>
      <c r="UOB52" s="710"/>
      <c r="UOC52" s="710"/>
      <c r="UOD52" s="710"/>
      <c r="UOE52" s="710"/>
      <c r="UOF52" s="710"/>
      <c r="UOG52" s="710"/>
      <c r="UOH52" s="710"/>
      <c r="UOI52" s="710"/>
      <c r="UOJ52" s="710"/>
      <c r="UOK52" s="710"/>
      <c r="UOL52" s="710"/>
      <c r="UOM52" s="710"/>
      <c r="UON52" s="710"/>
      <c r="UOO52" s="710"/>
      <c r="UOP52" s="710"/>
      <c r="UOQ52" s="710"/>
      <c r="UOR52" s="710"/>
      <c r="UOS52" s="710"/>
      <c r="UOT52" s="710"/>
      <c r="UOU52" s="710"/>
      <c r="UOV52" s="710"/>
      <c r="UOW52" s="710"/>
      <c r="UOX52" s="710"/>
      <c r="UOY52" s="710"/>
      <c r="UOZ52" s="710"/>
      <c r="UPA52" s="710"/>
      <c r="UPB52" s="710"/>
      <c r="UPC52" s="710"/>
      <c r="UPD52" s="710"/>
      <c r="UPE52" s="710"/>
      <c r="UPF52" s="710"/>
      <c r="UPG52" s="710"/>
      <c r="UPH52" s="710"/>
      <c r="UPI52" s="710"/>
      <c r="UPJ52" s="710"/>
      <c r="UPK52" s="710"/>
      <c r="UPL52" s="710"/>
      <c r="UPM52" s="710"/>
      <c r="UPN52" s="710"/>
      <c r="UPO52" s="710"/>
      <c r="UPP52" s="710"/>
      <c r="UPQ52" s="710"/>
      <c r="UPR52" s="710"/>
      <c r="UPS52" s="710"/>
      <c r="UPT52" s="710"/>
      <c r="UPU52" s="710"/>
      <c r="UPV52" s="710"/>
      <c r="UPW52" s="710"/>
      <c r="UPX52" s="710"/>
      <c r="UPY52" s="710"/>
      <c r="UPZ52" s="710"/>
      <c r="UQA52" s="710"/>
      <c r="UQB52" s="710"/>
      <c r="UQC52" s="710"/>
      <c r="UQD52" s="710"/>
      <c r="UQE52" s="710"/>
      <c r="UQF52" s="710"/>
      <c r="UQG52" s="710"/>
      <c r="UQH52" s="710"/>
      <c r="UQI52" s="710"/>
      <c r="UQJ52" s="710"/>
      <c r="UQK52" s="710"/>
      <c r="UQL52" s="710"/>
      <c r="UQM52" s="710"/>
      <c r="UQN52" s="710"/>
      <c r="UQO52" s="710"/>
      <c r="UQP52" s="710"/>
      <c r="UQQ52" s="710"/>
      <c r="UQR52" s="710"/>
      <c r="UQS52" s="710"/>
      <c r="UQT52" s="710"/>
      <c r="UQU52" s="710"/>
      <c r="UQV52" s="710"/>
      <c r="UQW52" s="710"/>
      <c r="UQX52" s="710"/>
      <c r="UQY52" s="710"/>
      <c r="UQZ52" s="710"/>
      <c r="URA52" s="710"/>
      <c r="URB52" s="710"/>
      <c r="URC52" s="710"/>
      <c r="URD52" s="710"/>
      <c r="URE52" s="710"/>
      <c r="URF52" s="710"/>
      <c r="URG52" s="710"/>
      <c r="URH52" s="710"/>
      <c r="URI52" s="710"/>
      <c r="URJ52" s="710"/>
      <c r="URK52" s="710"/>
      <c r="URL52" s="710"/>
      <c r="URM52" s="710"/>
      <c r="URN52" s="710"/>
      <c r="URO52" s="710"/>
      <c r="URP52" s="710"/>
      <c r="URQ52" s="710"/>
      <c r="URR52" s="710"/>
      <c r="URS52" s="710"/>
      <c r="URT52" s="710"/>
      <c r="URU52" s="710"/>
      <c r="URV52" s="710"/>
      <c r="URW52" s="710"/>
      <c r="URX52" s="710"/>
      <c r="URY52" s="710"/>
      <c r="URZ52" s="710"/>
      <c r="USA52" s="710"/>
      <c r="USB52" s="710"/>
      <c r="USC52" s="710"/>
      <c r="USD52" s="710"/>
      <c r="USE52" s="710"/>
      <c r="USF52" s="710"/>
      <c r="USG52" s="710"/>
      <c r="USH52" s="710"/>
      <c r="USI52" s="710"/>
      <c r="USJ52" s="710"/>
      <c r="USK52" s="710"/>
      <c r="USL52" s="710"/>
      <c r="USM52" s="710"/>
      <c r="USN52" s="710"/>
      <c r="USO52" s="710"/>
      <c r="USP52" s="710"/>
      <c r="USQ52" s="710"/>
      <c r="USR52" s="710"/>
      <c r="USS52" s="710"/>
      <c r="UST52" s="710"/>
      <c r="USU52" s="710"/>
      <c r="USV52" s="710"/>
      <c r="USW52" s="710"/>
      <c r="USX52" s="710"/>
      <c r="USY52" s="710"/>
      <c r="USZ52" s="710"/>
      <c r="UTA52" s="710"/>
      <c r="UTB52" s="710"/>
      <c r="UTC52" s="710"/>
      <c r="UTD52" s="710"/>
      <c r="UTE52" s="710"/>
      <c r="UTF52" s="710"/>
      <c r="UTG52" s="710"/>
      <c r="UTH52" s="710"/>
      <c r="UTI52" s="710"/>
      <c r="UTJ52" s="710"/>
      <c r="UTK52" s="710"/>
      <c r="UTL52" s="710"/>
      <c r="UTM52" s="710"/>
      <c r="UTN52" s="710"/>
      <c r="UTO52" s="710"/>
      <c r="UTP52" s="710"/>
      <c r="UTQ52" s="710"/>
      <c r="UTR52" s="710"/>
      <c r="UTS52" s="710"/>
      <c r="UTT52" s="710"/>
      <c r="UTU52" s="710"/>
      <c r="UTV52" s="710"/>
      <c r="UTW52" s="710"/>
      <c r="UTX52" s="710"/>
      <c r="UTY52" s="710"/>
      <c r="UTZ52" s="710"/>
      <c r="UUA52" s="710"/>
      <c r="UUB52" s="710"/>
      <c r="UUC52" s="710"/>
      <c r="UUD52" s="710"/>
      <c r="UUE52" s="710"/>
      <c r="UUF52" s="710"/>
      <c r="UUG52" s="710"/>
      <c r="UUH52" s="710"/>
      <c r="UUI52" s="710"/>
      <c r="UUJ52" s="710"/>
      <c r="UUK52" s="710"/>
      <c r="UUL52" s="710"/>
      <c r="UUM52" s="710"/>
      <c r="UUN52" s="710"/>
      <c r="UUO52" s="710"/>
      <c r="UUP52" s="710"/>
      <c r="UUQ52" s="710"/>
      <c r="UUR52" s="710"/>
      <c r="UUS52" s="710"/>
      <c r="UUT52" s="710"/>
      <c r="UUU52" s="710"/>
      <c r="UUV52" s="710"/>
      <c r="UUW52" s="710"/>
      <c r="UUX52" s="710"/>
      <c r="UUY52" s="710"/>
      <c r="UUZ52" s="710"/>
      <c r="UVA52" s="710"/>
      <c r="UVB52" s="710"/>
      <c r="UVC52" s="710"/>
      <c r="UVD52" s="710"/>
      <c r="UVE52" s="710"/>
      <c r="UVF52" s="710"/>
      <c r="UVG52" s="710"/>
      <c r="UVH52" s="710"/>
      <c r="UVI52" s="710"/>
      <c r="UVJ52" s="710"/>
      <c r="UVK52" s="710"/>
      <c r="UVL52" s="710"/>
      <c r="UVM52" s="710"/>
      <c r="UVN52" s="710"/>
      <c r="UVO52" s="710"/>
      <c r="UVP52" s="710"/>
      <c r="UVQ52" s="710"/>
      <c r="UVR52" s="710"/>
      <c r="UVS52" s="710"/>
      <c r="UVT52" s="710"/>
      <c r="UVU52" s="710"/>
      <c r="UVV52" s="710"/>
      <c r="UVW52" s="710"/>
      <c r="UVX52" s="710"/>
      <c r="UVY52" s="710"/>
      <c r="UVZ52" s="710"/>
      <c r="UWA52" s="710"/>
      <c r="UWB52" s="710"/>
      <c r="UWC52" s="710"/>
      <c r="UWD52" s="710"/>
      <c r="UWE52" s="710"/>
      <c r="UWF52" s="710"/>
      <c r="UWG52" s="710"/>
      <c r="UWH52" s="710"/>
      <c r="UWI52" s="710"/>
      <c r="UWJ52" s="710"/>
      <c r="UWK52" s="710"/>
      <c r="UWL52" s="710"/>
      <c r="UWM52" s="710"/>
      <c r="UWN52" s="710"/>
      <c r="UWO52" s="710"/>
      <c r="UWP52" s="710"/>
      <c r="UWQ52" s="710"/>
      <c r="UWR52" s="710"/>
      <c r="UWS52" s="710"/>
      <c r="UWT52" s="710"/>
      <c r="UWU52" s="710"/>
      <c r="UWV52" s="710"/>
      <c r="UWW52" s="710"/>
      <c r="UWX52" s="710"/>
      <c r="UWY52" s="710"/>
      <c r="UWZ52" s="710"/>
      <c r="UXA52" s="710"/>
      <c r="UXB52" s="710"/>
      <c r="UXC52" s="710"/>
      <c r="UXD52" s="710"/>
      <c r="UXE52" s="710"/>
      <c r="UXF52" s="710"/>
      <c r="UXG52" s="710"/>
      <c r="UXH52" s="710"/>
      <c r="UXI52" s="710"/>
      <c r="UXJ52" s="710"/>
      <c r="UXK52" s="710"/>
      <c r="UXL52" s="710"/>
      <c r="UXM52" s="710"/>
      <c r="UXN52" s="710"/>
      <c r="UXO52" s="710"/>
      <c r="UXP52" s="710"/>
      <c r="UXQ52" s="710"/>
      <c r="UXR52" s="710"/>
      <c r="UXS52" s="710"/>
      <c r="UXT52" s="710"/>
      <c r="UXU52" s="710"/>
      <c r="UXV52" s="710"/>
      <c r="UXW52" s="710"/>
      <c r="UXX52" s="710"/>
      <c r="UXY52" s="710"/>
      <c r="UXZ52" s="710"/>
      <c r="UYA52" s="710"/>
      <c r="UYB52" s="710"/>
      <c r="UYC52" s="710"/>
      <c r="UYD52" s="710"/>
      <c r="UYE52" s="710"/>
      <c r="UYF52" s="710"/>
      <c r="UYG52" s="710"/>
      <c r="UYH52" s="710"/>
      <c r="UYI52" s="710"/>
      <c r="UYJ52" s="710"/>
      <c r="UYK52" s="710"/>
      <c r="UYL52" s="710"/>
      <c r="UYM52" s="710"/>
      <c r="UYN52" s="710"/>
      <c r="UYO52" s="710"/>
      <c r="UYP52" s="710"/>
      <c r="UYQ52" s="710"/>
      <c r="UYR52" s="710"/>
      <c r="UYS52" s="710"/>
      <c r="UYT52" s="710"/>
      <c r="UYU52" s="710"/>
      <c r="UYV52" s="710"/>
      <c r="UYW52" s="710"/>
      <c r="UYX52" s="710"/>
      <c r="UYY52" s="710"/>
      <c r="UYZ52" s="710"/>
      <c r="UZA52" s="710"/>
      <c r="UZB52" s="710"/>
      <c r="UZC52" s="710"/>
      <c r="UZD52" s="710"/>
      <c r="UZE52" s="710"/>
      <c r="UZF52" s="710"/>
      <c r="UZG52" s="710"/>
      <c r="UZH52" s="710"/>
      <c r="UZI52" s="710"/>
      <c r="UZJ52" s="710"/>
      <c r="UZK52" s="710"/>
      <c r="UZL52" s="710"/>
      <c r="UZM52" s="710"/>
      <c r="UZN52" s="710"/>
      <c r="UZO52" s="710"/>
      <c r="UZP52" s="710"/>
      <c r="UZQ52" s="710"/>
      <c r="UZR52" s="710"/>
      <c r="UZS52" s="710"/>
      <c r="UZT52" s="710"/>
      <c r="UZU52" s="710"/>
      <c r="UZV52" s="710"/>
      <c r="UZW52" s="710"/>
      <c r="UZX52" s="710"/>
      <c r="UZY52" s="710"/>
      <c r="UZZ52" s="710"/>
      <c r="VAA52" s="710"/>
      <c r="VAB52" s="710"/>
      <c r="VAC52" s="710"/>
      <c r="VAD52" s="710"/>
      <c r="VAE52" s="710"/>
      <c r="VAF52" s="710"/>
      <c r="VAG52" s="710"/>
      <c r="VAH52" s="710"/>
      <c r="VAI52" s="710"/>
      <c r="VAJ52" s="710"/>
      <c r="VAK52" s="710"/>
      <c r="VAL52" s="710"/>
      <c r="VAM52" s="710"/>
      <c r="VAN52" s="710"/>
      <c r="VAO52" s="710"/>
      <c r="VAP52" s="710"/>
      <c r="VAQ52" s="710"/>
      <c r="VAR52" s="710"/>
      <c r="VAS52" s="710"/>
      <c r="VAT52" s="710"/>
      <c r="VAU52" s="710"/>
      <c r="VAV52" s="710"/>
      <c r="VAW52" s="710"/>
      <c r="VAX52" s="710"/>
      <c r="VAY52" s="710"/>
      <c r="VAZ52" s="710"/>
      <c r="VBA52" s="710"/>
      <c r="VBB52" s="710"/>
      <c r="VBC52" s="710"/>
      <c r="VBD52" s="710"/>
      <c r="VBE52" s="710"/>
      <c r="VBF52" s="710"/>
      <c r="VBG52" s="710"/>
      <c r="VBH52" s="710"/>
      <c r="VBI52" s="710"/>
      <c r="VBJ52" s="710"/>
      <c r="VBK52" s="710"/>
      <c r="VBL52" s="710"/>
      <c r="VBM52" s="710"/>
      <c r="VBN52" s="710"/>
      <c r="VBO52" s="710"/>
      <c r="VBP52" s="710"/>
      <c r="VBQ52" s="710"/>
      <c r="VBR52" s="710"/>
      <c r="VBS52" s="710"/>
      <c r="VBT52" s="710"/>
      <c r="VBU52" s="710"/>
      <c r="VBV52" s="710"/>
      <c r="VBW52" s="710"/>
      <c r="VBX52" s="710"/>
      <c r="VBY52" s="710"/>
      <c r="VBZ52" s="710"/>
      <c r="VCA52" s="710"/>
      <c r="VCB52" s="710"/>
      <c r="VCC52" s="710"/>
      <c r="VCD52" s="710"/>
      <c r="VCE52" s="710"/>
      <c r="VCF52" s="710"/>
      <c r="VCG52" s="710"/>
      <c r="VCH52" s="710"/>
      <c r="VCI52" s="710"/>
      <c r="VCJ52" s="710"/>
      <c r="VCK52" s="710"/>
      <c r="VCL52" s="710"/>
      <c r="VCM52" s="710"/>
      <c r="VCN52" s="710"/>
      <c r="VCO52" s="710"/>
      <c r="VCP52" s="710"/>
      <c r="VCQ52" s="710"/>
      <c r="VCR52" s="710"/>
      <c r="VCS52" s="710"/>
      <c r="VCT52" s="710"/>
      <c r="VCU52" s="710"/>
      <c r="VCV52" s="710"/>
      <c r="VCW52" s="710"/>
      <c r="VCX52" s="710"/>
      <c r="VCY52" s="710"/>
      <c r="VCZ52" s="710"/>
      <c r="VDA52" s="710"/>
      <c r="VDB52" s="710"/>
      <c r="VDC52" s="710"/>
      <c r="VDD52" s="710"/>
      <c r="VDE52" s="710"/>
      <c r="VDF52" s="710"/>
      <c r="VDG52" s="710"/>
      <c r="VDH52" s="710"/>
      <c r="VDI52" s="710"/>
      <c r="VDJ52" s="710"/>
      <c r="VDK52" s="710"/>
      <c r="VDL52" s="710"/>
      <c r="VDM52" s="710"/>
      <c r="VDN52" s="710"/>
      <c r="VDO52" s="710"/>
      <c r="VDP52" s="710"/>
      <c r="VDQ52" s="710"/>
      <c r="VDR52" s="710"/>
      <c r="VDS52" s="710"/>
      <c r="VDT52" s="710"/>
      <c r="VDU52" s="710"/>
      <c r="VDV52" s="710"/>
      <c r="VDW52" s="710"/>
      <c r="VDX52" s="710"/>
      <c r="VDY52" s="710"/>
      <c r="VDZ52" s="710"/>
      <c r="VEA52" s="710"/>
      <c r="VEB52" s="710"/>
      <c r="VEC52" s="710"/>
      <c r="VED52" s="710"/>
      <c r="VEE52" s="710"/>
      <c r="VEF52" s="710"/>
      <c r="VEG52" s="710"/>
      <c r="VEH52" s="710"/>
      <c r="VEI52" s="710"/>
      <c r="VEJ52" s="710"/>
      <c r="VEK52" s="710"/>
      <c r="VEL52" s="710"/>
      <c r="VEM52" s="710"/>
      <c r="VEN52" s="710"/>
      <c r="VEO52" s="710"/>
      <c r="VEP52" s="710"/>
      <c r="VEQ52" s="710"/>
      <c r="VER52" s="710"/>
      <c r="VES52" s="710"/>
      <c r="VET52" s="710"/>
      <c r="VEU52" s="710"/>
      <c r="VEV52" s="710"/>
      <c r="VEW52" s="710"/>
      <c r="VEX52" s="710"/>
      <c r="VEY52" s="710"/>
      <c r="VEZ52" s="710"/>
      <c r="VFA52" s="710"/>
      <c r="VFB52" s="710"/>
      <c r="VFC52" s="710"/>
      <c r="VFD52" s="710"/>
      <c r="VFE52" s="710"/>
      <c r="VFF52" s="710"/>
      <c r="VFG52" s="710"/>
      <c r="VFH52" s="710"/>
      <c r="VFI52" s="710"/>
      <c r="VFJ52" s="710"/>
      <c r="VFK52" s="710"/>
      <c r="VFL52" s="710"/>
      <c r="VFM52" s="710"/>
      <c r="VFN52" s="710"/>
      <c r="VFO52" s="710"/>
      <c r="VFP52" s="710"/>
      <c r="VFQ52" s="710"/>
      <c r="VFR52" s="710"/>
      <c r="VFS52" s="710"/>
      <c r="VFT52" s="710"/>
      <c r="VFU52" s="710"/>
      <c r="VFV52" s="710"/>
      <c r="VFW52" s="710"/>
      <c r="VFX52" s="710"/>
      <c r="VFY52" s="710"/>
      <c r="VFZ52" s="710"/>
      <c r="VGA52" s="710"/>
      <c r="VGB52" s="710"/>
      <c r="VGC52" s="710"/>
      <c r="VGD52" s="710"/>
      <c r="VGE52" s="710"/>
      <c r="VGF52" s="710"/>
      <c r="VGG52" s="710"/>
      <c r="VGH52" s="710"/>
      <c r="VGI52" s="710"/>
      <c r="VGJ52" s="710"/>
      <c r="VGK52" s="710"/>
      <c r="VGL52" s="710"/>
      <c r="VGM52" s="710"/>
      <c r="VGN52" s="710"/>
      <c r="VGO52" s="710"/>
      <c r="VGP52" s="710"/>
      <c r="VGQ52" s="710"/>
      <c r="VGR52" s="710"/>
      <c r="VGS52" s="710"/>
      <c r="VGT52" s="710"/>
      <c r="VGU52" s="710"/>
      <c r="VGV52" s="710"/>
      <c r="VGW52" s="710"/>
      <c r="VGX52" s="710"/>
      <c r="VGY52" s="710"/>
      <c r="VGZ52" s="710"/>
      <c r="VHA52" s="710"/>
      <c r="VHB52" s="710"/>
      <c r="VHC52" s="710"/>
      <c r="VHD52" s="710"/>
      <c r="VHE52" s="710"/>
      <c r="VHF52" s="710"/>
      <c r="VHG52" s="710"/>
      <c r="VHH52" s="710"/>
      <c r="VHI52" s="710"/>
      <c r="VHJ52" s="710"/>
      <c r="VHK52" s="710"/>
      <c r="VHL52" s="710"/>
      <c r="VHM52" s="710"/>
      <c r="VHN52" s="710"/>
      <c r="VHO52" s="710"/>
      <c r="VHP52" s="710"/>
      <c r="VHQ52" s="710"/>
      <c r="VHR52" s="710"/>
      <c r="VHS52" s="710"/>
      <c r="VHT52" s="710"/>
      <c r="VHU52" s="710"/>
      <c r="VHV52" s="710"/>
      <c r="VHW52" s="710"/>
      <c r="VHX52" s="710"/>
      <c r="VHY52" s="710"/>
      <c r="VHZ52" s="710"/>
      <c r="VIA52" s="710"/>
      <c r="VIB52" s="710"/>
      <c r="VIC52" s="710"/>
      <c r="VID52" s="710"/>
      <c r="VIE52" s="710"/>
      <c r="VIF52" s="710"/>
      <c r="VIG52" s="710"/>
      <c r="VIH52" s="710"/>
      <c r="VII52" s="710"/>
      <c r="VIJ52" s="710"/>
      <c r="VIK52" s="710"/>
      <c r="VIL52" s="710"/>
      <c r="VIM52" s="710"/>
      <c r="VIN52" s="710"/>
      <c r="VIO52" s="710"/>
      <c r="VIP52" s="710"/>
      <c r="VIQ52" s="710"/>
      <c r="VIR52" s="710"/>
      <c r="VIS52" s="710"/>
      <c r="VIT52" s="710"/>
      <c r="VIU52" s="710"/>
      <c r="VIV52" s="710"/>
      <c r="VIW52" s="710"/>
      <c r="VIX52" s="710"/>
      <c r="VIY52" s="710"/>
      <c r="VIZ52" s="710"/>
      <c r="VJA52" s="710"/>
      <c r="VJB52" s="710"/>
      <c r="VJC52" s="710"/>
      <c r="VJD52" s="710"/>
      <c r="VJE52" s="710"/>
      <c r="VJF52" s="710"/>
      <c r="VJG52" s="710"/>
      <c r="VJH52" s="710"/>
      <c r="VJI52" s="710"/>
      <c r="VJJ52" s="710"/>
      <c r="VJK52" s="710"/>
      <c r="VJL52" s="710"/>
      <c r="VJM52" s="710"/>
      <c r="VJN52" s="710"/>
      <c r="VJO52" s="710"/>
      <c r="VJP52" s="710"/>
      <c r="VJQ52" s="710"/>
      <c r="VJR52" s="710"/>
      <c r="VJS52" s="710"/>
      <c r="VJT52" s="710"/>
      <c r="VJU52" s="710"/>
      <c r="VJV52" s="710"/>
      <c r="VJW52" s="710"/>
      <c r="VJX52" s="710"/>
      <c r="VJY52" s="710"/>
      <c r="VJZ52" s="710"/>
      <c r="VKA52" s="710"/>
      <c r="VKB52" s="710"/>
      <c r="VKC52" s="710"/>
      <c r="VKD52" s="710"/>
      <c r="VKE52" s="710"/>
      <c r="VKF52" s="710"/>
      <c r="VKG52" s="710"/>
      <c r="VKH52" s="710"/>
      <c r="VKI52" s="710"/>
      <c r="VKJ52" s="710"/>
      <c r="VKK52" s="710"/>
      <c r="VKL52" s="710"/>
      <c r="VKM52" s="710"/>
      <c r="VKN52" s="710"/>
      <c r="VKO52" s="710"/>
      <c r="VKP52" s="710"/>
      <c r="VKQ52" s="710"/>
      <c r="VKR52" s="710"/>
      <c r="VKS52" s="710"/>
      <c r="VKT52" s="710"/>
      <c r="VKU52" s="710"/>
      <c r="VKV52" s="710"/>
      <c r="VKW52" s="710"/>
      <c r="VKX52" s="710"/>
      <c r="VKY52" s="710"/>
      <c r="VKZ52" s="710"/>
      <c r="VLA52" s="710"/>
      <c r="VLB52" s="710"/>
      <c r="VLC52" s="710"/>
      <c r="VLD52" s="710"/>
      <c r="VLE52" s="710"/>
      <c r="VLF52" s="710"/>
      <c r="VLG52" s="710"/>
      <c r="VLH52" s="710"/>
      <c r="VLI52" s="710"/>
      <c r="VLJ52" s="710"/>
      <c r="VLK52" s="710"/>
      <c r="VLL52" s="710"/>
      <c r="VLM52" s="710"/>
      <c r="VLN52" s="710"/>
      <c r="VLO52" s="710"/>
      <c r="VLP52" s="710"/>
      <c r="VLQ52" s="710"/>
      <c r="VLR52" s="710"/>
      <c r="VLS52" s="710"/>
      <c r="VLT52" s="710"/>
      <c r="VLU52" s="710"/>
      <c r="VLV52" s="710"/>
      <c r="VLW52" s="710"/>
      <c r="VLX52" s="710"/>
      <c r="VLY52" s="710"/>
      <c r="VLZ52" s="710"/>
      <c r="VMA52" s="710"/>
      <c r="VMB52" s="710"/>
      <c r="VMC52" s="710"/>
      <c r="VMD52" s="710"/>
      <c r="VME52" s="710"/>
      <c r="VMF52" s="710"/>
      <c r="VMG52" s="710"/>
      <c r="VMH52" s="710"/>
      <c r="VMI52" s="710"/>
      <c r="VMJ52" s="710"/>
      <c r="VMK52" s="710"/>
      <c r="VML52" s="710"/>
      <c r="VMM52" s="710"/>
      <c r="VMN52" s="710"/>
      <c r="VMO52" s="710"/>
      <c r="VMP52" s="710"/>
      <c r="VMQ52" s="710"/>
      <c r="VMR52" s="710"/>
      <c r="VMS52" s="710"/>
      <c r="VMT52" s="710"/>
      <c r="VMU52" s="710"/>
      <c r="VMV52" s="710"/>
      <c r="VMW52" s="710"/>
      <c r="VMX52" s="710"/>
      <c r="VMY52" s="710"/>
      <c r="VMZ52" s="710"/>
      <c r="VNA52" s="710"/>
      <c r="VNB52" s="710"/>
      <c r="VNC52" s="710"/>
      <c r="VND52" s="710"/>
      <c r="VNE52" s="710"/>
      <c r="VNF52" s="710"/>
      <c r="VNG52" s="710"/>
      <c r="VNH52" s="710"/>
      <c r="VNI52" s="710"/>
      <c r="VNJ52" s="710"/>
      <c r="VNK52" s="710"/>
      <c r="VNL52" s="710"/>
      <c r="VNM52" s="710"/>
      <c r="VNN52" s="710"/>
      <c r="VNO52" s="710"/>
      <c r="VNP52" s="710"/>
      <c r="VNQ52" s="710"/>
      <c r="VNR52" s="710"/>
      <c r="VNS52" s="710"/>
      <c r="VNT52" s="710"/>
      <c r="VNU52" s="710"/>
      <c r="VNV52" s="710"/>
      <c r="VNW52" s="710"/>
      <c r="VNX52" s="710"/>
      <c r="VNY52" s="710"/>
      <c r="VNZ52" s="710"/>
      <c r="VOA52" s="710"/>
      <c r="VOB52" s="710"/>
      <c r="VOC52" s="710"/>
      <c r="VOD52" s="710"/>
      <c r="VOE52" s="710"/>
      <c r="VOF52" s="710"/>
      <c r="VOG52" s="710"/>
      <c r="VOH52" s="710"/>
      <c r="VOI52" s="710"/>
      <c r="VOJ52" s="710"/>
      <c r="VOK52" s="710"/>
      <c r="VOL52" s="710"/>
      <c r="VOM52" s="710"/>
      <c r="VON52" s="710"/>
      <c r="VOO52" s="710"/>
      <c r="VOP52" s="710"/>
      <c r="VOQ52" s="710"/>
      <c r="VOR52" s="710"/>
      <c r="VOS52" s="710"/>
      <c r="VOT52" s="710"/>
      <c r="VOU52" s="710"/>
      <c r="VOV52" s="710"/>
      <c r="VOW52" s="710"/>
      <c r="VOX52" s="710"/>
      <c r="VOY52" s="710"/>
      <c r="VOZ52" s="710"/>
      <c r="VPA52" s="710"/>
      <c r="VPB52" s="710"/>
      <c r="VPC52" s="710"/>
      <c r="VPD52" s="710"/>
      <c r="VPE52" s="710"/>
      <c r="VPF52" s="710"/>
      <c r="VPG52" s="710"/>
      <c r="VPH52" s="710"/>
      <c r="VPI52" s="710"/>
      <c r="VPJ52" s="710"/>
      <c r="VPK52" s="710"/>
      <c r="VPL52" s="710"/>
      <c r="VPM52" s="710"/>
      <c r="VPN52" s="710"/>
      <c r="VPO52" s="710"/>
      <c r="VPP52" s="710"/>
      <c r="VPQ52" s="710"/>
      <c r="VPR52" s="710"/>
      <c r="VPS52" s="710"/>
      <c r="VPT52" s="710"/>
      <c r="VPU52" s="710"/>
      <c r="VPV52" s="710"/>
      <c r="VPW52" s="710"/>
      <c r="VPX52" s="710"/>
      <c r="VPY52" s="710"/>
      <c r="VPZ52" s="710"/>
      <c r="VQA52" s="710"/>
      <c r="VQB52" s="710"/>
      <c r="VQC52" s="710"/>
      <c r="VQD52" s="710"/>
      <c r="VQE52" s="710"/>
      <c r="VQF52" s="710"/>
      <c r="VQG52" s="710"/>
      <c r="VQH52" s="710"/>
      <c r="VQI52" s="710"/>
      <c r="VQJ52" s="710"/>
      <c r="VQK52" s="710"/>
      <c r="VQL52" s="710"/>
      <c r="VQM52" s="710"/>
      <c r="VQN52" s="710"/>
      <c r="VQO52" s="710"/>
      <c r="VQP52" s="710"/>
      <c r="VQQ52" s="710"/>
      <c r="VQR52" s="710"/>
      <c r="VQS52" s="710"/>
      <c r="VQT52" s="710"/>
      <c r="VQU52" s="710"/>
      <c r="VQV52" s="710"/>
      <c r="VQW52" s="710"/>
      <c r="VQX52" s="710"/>
      <c r="VQY52" s="710"/>
      <c r="VQZ52" s="710"/>
      <c r="VRA52" s="710"/>
      <c r="VRB52" s="710"/>
      <c r="VRC52" s="710"/>
      <c r="VRD52" s="710"/>
      <c r="VRE52" s="710"/>
      <c r="VRF52" s="710"/>
      <c r="VRG52" s="710"/>
      <c r="VRH52" s="710"/>
      <c r="VRI52" s="710"/>
      <c r="VRJ52" s="710"/>
      <c r="VRK52" s="710"/>
      <c r="VRL52" s="710"/>
      <c r="VRM52" s="710"/>
      <c r="VRN52" s="710"/>
      <c r="VRO52" s="710"/>
      <c r="VRP52" s="710"/>
      <c r="VRQ52" s="710"/>
      <c r="VRR52" s="710"/>
      <c r="VRS52" s="710"/>
      <c r="VRT52" s="710"/>
      <c r="VRU52" s="710"/>
      <c r="VRV52" s="710"/>
      <c r="VRW52" s="710"/>
      <c r="VRX52" s="710"/>
      <c r="VRY52" s="710"/>
      <c r="VRZ52" s="710"/>
      <c r="VSA52" s="710"/>
      <c r="VSB52" s="710"/>
      <c r="VSC52" s="710"/>
      <c r="VSD52" s="710"/>
      <c r="VSE52" s="710"/>
      <c r="VSF52" s="710"/>
      <c r="VSG52" s="710"/>
      <c r="VSH52" s="710"/>
      <c r="VSI52" s="710"/>
      <c r="VSJ52" s="710"/>
      <c r="VSK52" s="710"/>
      <c r="VSL52" s="710"/>
      <c r="VSM52" s="710"/>
      <c r="VSN52" s="710"/>
      <c r="VSO52" s="710"/>
      <c r="VSP52" s="710"/>
      <c r="VSQ52" s="710"/>
      <c r="VSR52" s="710"/>
      <c r="VSS52" s="710"/>
      <c r="VST52" s="710"/>
      <c r="VSU52" s="710"/>
      <c r="VSV52" s="710"/>
      <c r="VSW52" s="710"/>
      <c r="VSX52" s="710"/>
      <c r="VSY52" s="710"/>
      <c r="VSZ52" s="710"/>
      <c r="VTA52" s="710"/>
      <c r="VTB52" s="710"/>
      <c r="VTC52" s="710"/>
      <c r="VTD52" s="710"/>
      <c r="VTE52" s="710"/>
      <c r="VTF52" s="710"/>
      <c r="VTG52" s="710"/>
      <c r="VTH52" s="710"/>
      <c r="VTI52" s="710"/>
      <c r="VTJ52" s="710"/>
      <c r="VTK52" s="710"/>
      <c r="VTL52" s="710"/>
      <c r="VTM52" s="710"/>
      <c r="VTN52" s="710"/>
      <c r="VTO52" s="710"/>
      <c r="VTP52" s="710"/>
      <c r="VTQ52" s="710"/>
      <c r="VTR52" s="710"/>
      <c r="VTS52" s="710"/>
      <c r="VTT52" s="710"/>
      <c r="VTU52" s="710"/>
      <c r="VTV52" s="710"/>
      <c r="VTW52" s="710"/>
      <c r="VTX52" s="710"/>
      <c r="VTY52" s="710"/>
      <c r="VTZ52" s="710"/>
      <c r="VUA52" s="710"/>
      <c r="VUB52" s="710"/>
      <c r="VUC52" s="710"/>
      <c r="VUD52" s="710"/>
      <c r="VUE52" s="710"/>
      <c r="VUF52" s="710"/>
      <c r="VUG52" s="710"/>
      <c r="VUH52" s="710"/>
      <c r="VUI52" s="710"/>
      <c r="VUJ52" s="710"/>
      <c r="VUK52" s="710"/>
      <c r="VUL52" s="710"/>
      <c r="VUM52" s="710"/>
      <c r="VUN52" s="710"/>
      <c r="VUO52" s="710"/>
      <c r="VUP52" s="710"/>
      <c r="VUQ52" s="710"/>
      <c r="VUR52" s="710"/>
      <c r="VUS52" s="710"/>
      <c r="VUT52" s="710"/>
      <c r="VUU52" s="710"/>
      <c r="VUV52" s="710"/>
      <c r="VUW52" s="710"/>
      <c r="VUX52" s="710"/>
      <c r="VUY52" s="710"/>
      <c r="VUZ52" s="710"/>
      <c r="VVA52" s="710"/>
      <c r="VVB52" s="710"/>
      <c r="VVC52" s="710"/>
      <c r="VVD52" s="710"/>
      <c r="VVE52" s="710"/>
      <c r="VVF52" s="710"/>
      <c r="VVG52" s="710"/>
      <c r="VVH52" s="710"/>
      <c r="VVI52" s="710"/>
      <c r="VVJ52" s="710"/>
      <c r="VVK52" s="710"/>
      <c r="VVL52" s="710"/>
      <c r="VVM52" s="710"/>
      <c r="VVN52" s="710"/>
      <c r="VVO52" s="710"/>
      <c r="VVP52" s="710"/>
      <c r="VVQ52" s="710"/>
      <c r="VVR52" s="710"/>
      <c r="VVS52" s="710"/>
      <c r="VVT52" s="710"/>
      <c r="VVU52" s="710"/>
      <c r="VVV52" s="710"/>
      <c r="VVW52" s="710"/>
      <c r="VVX52" s="710"/>
      <c r="VVY52" s="710"/>
      <c r="VVZ52" s="710"/>
      <c r="VWA52" s="710"/>
      <c r="VWB52" s="710"/>
      <c r="VWC52" s="710"/>
      <c r="VWD52" s="710"/>
      <c r="VWE52" s="710"/>
      <c r="VWF52" s="710"/>
      <c r="VWG52" s="710"/>
      <c r="VWH52" s="710"/>
      <c r="VWI52" s="710"/>
      <c r="VWJ52" s="710"/>
      <c r="VWK52" s="710"/>
      <c r="VWL52" s="710"/>
      <c r="VWM52" s="710"/>
      <c r="VWN52" s="710"/>
      <c r="VWO52" s="710"/>
      <c r="VWP52" s="710"/>
      <c r="VWQ52" s="710"/>
      <c r="VWR52" s="710"/>
      <c r="VWS52" s="710"/>
      <c r="VWT52" s="710"/>
      <c r="VWU52" s="710"/>
      <c r="VWV52" s="710"/>
      <c r="VWW52" s="710"/>
      <c r="VWX52" s="710"/>
      <c r="VWY52" s="710"/>
      <c r="VWZ52" s="710"/>
      <c r="VXA52" s="710"/>
      <c r="VXB52" s="710"/>
      <c r="VXC52" s="710"/>
      <c r="VXD52" s="710"/>
      <c r="VXE52" s="710"/>
      <c r="VXF52" s="710"/>
      <c r="VXG52" s="710"/>
      <c r="VXH52" s="710"/>
      <c r="VXI52" s="710"/>
      <c r="VXJ52" s="710"/>
      <c r="VXK52" s="710"/>
      <c r="VXL52" s="710"/>
      <c r="VXM52" s="710"/>
      <c r="VXN52" s="710"/>
      <c r="VXO52" s="710"/>
      <c r="VXP52" s="710"/>
      <c r="VXQ52" s="710"/>
      <c r="VXR52" s="710"/>
      <c r="VXS52" s="710"/>
      <c r="VXT52" s="710"/>
      <c r="VXU52" s="710"/>
      <c r="VXV52" s="710"/>
      <c r="VXW52" s="710"/>
      <c r="VXX52" s="710"/>
      <c r="VXY52" s="710"/>
      <c r="VXZ52" s="710"/>
      <c r="VYA52" s="710"/>
      <c r="VYB52" s="710"/>
      <c r="VYC52" s="710"/>
      <c r="VYD52" s="710"/>
      <c r="VYE52" s="710"/>
      <c r="VYF52" s="710"/>
      <c r="VYG52" s="710"/>
      <c r="VYH52" s="710"/>
      <c r="VYI52" s="710"/>
      <c r="VYJ52" s="710"/>
      <c r="VYK52" s="710"/>
      <c r="VYL52" s="710"/>
      <c r="VYM52" s="710"/>
      <c r="VYN52" s="710"/>
      <c r="VYO52" s="710"/>
      <c r="VYP52" s="710"/>
      <c r="VYQ52" s="710"/>
      <c r="VYR52" s="710"/>
      <c r="VYS52" s="710"/>
      <c r="VYT52" s="710"/>
      <c r="VYU52" s="710"/>
      <c r="VYV52" s="710"/>
      <c r="VYW52" s="710"/>
      <c r="VYX52" s="710"/>
      <c r="VYY52" s="710"/>
      <c r="VYZ52" s="710"/>
      <c r="VZA52" s="710"/>
      <c r="VZB52" s="710"/>
      <c r="VZC52" s="710"/>
      <c r="VZD52" s="710"/>
      <c r="VZE52" s="710"/>
      <c r="VZF52" s="710"/>
      <c r="VZG52" s="710"/>
      <c r="VZH52" s="710"/>
      <c r="VZI52" s="710"/>
      <c r="VZJ52" s="710"/>
      <c r="VZK52" s="710"/>
      <c r="VZL52" s="710"/>
      <c r="VZM52" s="710"/>
      <c r="VZN52" s="710"/>
      <c r="VZO52" s="710"/>
      <c r="VZP52" s="710"/>
      <c r="VZQ52" s="710"/>
      <c r="VZR52" s="710"/>
      <c r="VZS52" s="710"/>
      <c r="VZT52" s="710"/>
      <c r="VZU52" s="710"/>
      <c r="VZV52" s="710"/>
      <c r="VZW52" s="710"/>
      <c r="VZX52" s="710"/>
      <c r="VZY52" s="710"/>
      <c r="VZZ52" s="710"/>
      <c r="WAA52" s="710"/>
      <c r="WAB52" s="710"/>
      <c r="WAC52" s="710"/>
      <c r="WAD52" s="710"/>
      <c r="WAE52" s="710"/>
      <c r="WAF52" s="710"/>
      <c r="WAG52" s="710"/>
      <c r="WAH52" s="710"/>
      <c r="WAI52" s="710"/>
      <c r="WAJ52" s="710"/>
      <c r="WAK52" s="710"/>
      <c r="WAL52" s="710"/>
      <c r="WAM52" s="710"/>
      <c r="WAN52" s="710"/>
      <c r="WAO52" s="710"/>
      <c r="WAP52" s="710"/>
      <c r="WAQ52" s="710"/>
      <c r="WAR52" s="710"/>
      <c r="WAS52" s="710"/>
      <c r="WAT52" s="710"/>
      <c r="WAU52" s="710"/>
      <c r="WAV52" s="710"/>
      <c r="WAW52" s="710"/>
      <c r="WAX52" s="710"/>
      <c r="WAY52" s="710"/>
      <c r="WAZ52" s="710"/>
      <c r="WBA52" s="710"/>
      <c r="WBB52" s="710"/>
      <c r="WBC52" s="710"/>
      <c r="WBD52" s="710"/>
      <c r="WBE52" s="710"/>
      <c r="WBF52" s="710"/>
      <c r="WBG52" s="710"/>
      <c r="WBH52" s="710"/>
      <c r="WBI52" s="710"/>
      <c r="WBJ52" s="710"/>
      <c r="WBK52" s="710"/>
      <c r="WBL52" s="710"/>
      <c r="WBM52" s="710"/>
      <c r="WBN52" s="710"/>
      <c r="WBO52" s="710"/>
      <c r="WBP52" s="710"/>
      <c r="WBQ52" s="710"/>
      <c r="WBR52" s="710"/>
      <c r="WBS52" s="710"/>
      <c r="WBT52" s="710"/>
      <c r="WBU52" s="710"/>
      <c r="WBV52" s="710"/>
      <c r="WBW52" s="710"/>
      <c r="WBX52" s="710"/>
      <c r="WBY52" s="710"/>
      <c r="WBZ52" s="710"/>
      <c r="WCA52" s="710"/>
      <c r="WCB52" s="710"/>
      <c r="WCC52" s="710"/>
      <c r="WCD52" s="710"/>
      <c r="WCE52" s="710"/>
      <c r="WCF52" s="710"/>
      <c r="WCG52" s="710"/>
      <c r="WCH52" s="710"/>
      <c r="WCI52" s="710"/>
      <c r="WCJ52" s="710"/>
      <c r="WCK52" s="710"/>
      <c r="WCL52" s="710"/>
      <c r="WCM52" s="710"/>
      <c r="WCN52" s="710"/>
      <c r="WCO52" s="710"/>
      <c r="WCP52" s="710"/>
      <c r="WCQ52" s="710"/>
      <c r="WCR52" s="710"/>
      <c r="WCS52" s="710"/>
      <c r="WCT52" s="710"/>
      <c r="WCU52" s="710"/>
      <c r="WCV52" s="710"/>
      <c r="WCW52" s="710"/>
      <c r="WCX52" s="710"/>
      <c r="WCY52" s="710"/>
      <c r="WCZ52" s="710"/>
      <c r="WDA52" s="710"/>
      <c r="WDB52" s="710"/>
      <c r="WDC52" s="710"/>
      <c r="WDD52" s="710"/>
      <c r="WDE52" s="710"/>
      <c r="WDF52" s="710"/>
      <c r="WDG52" s="710"/>
      <c r="WDH52" s="710"/>
      <c r="WDI52" s="710"/>
      <c r="WDJ52" s="710"/>
      <c r="WDK52" s="710"/>
      <c r="WDL52" s="710"/>
      <c r="WDM52" s="710"/>
      <c r="WDN52" s="710"/>
      <c r="WDO52" s="710"/>
      <c r="WDP52" s="710"/>
      <c r="WDQ52" s="710"/>
      <c r="WDR52" s="710"/>
      <c r="WDS52" s="710"/>
      <c r="WDT52" s="710"/>
      <c r="WDU52" s="710"/>
      <c r="WDV52" s="710"/>
      <c r="WDW52" s="710"/>
      <c r="WDX52" s="710"/>
      <c r="WDY52" s="710"/>
      <c r="WDZ52" s="710"/>
      <c r="WEA52" s="710"/>
      <c r="WEB52" s="710"/>
      <c r="WEC52" s="710"/>
      <c r="WED52" s="710"/>
      <c r="WEE52" s="710"/>
      <c r="WEF52" s="710"/>
      <c r="WEG52" s="710"/>
      <c r="WEH52" s="710"/>
      <c r="WEI52" s="710"/>
      <c r="WEJ52" s="710"/>
      <c r="WEK52" s="710"/>
      <c r="WEL52" s="710"/>
      <c r="WEM52" s="710"/>
      <c r="WEN52" s="710"/>
      <c r="WEO52" s="710"/>
      <c r="WEP52" s="710"/>
      <c r="WEQ52" s="710"/>
      <c r="WER52" s="710"/>
      <c r="WES52" s="710"/>
      <c r="WET52" s="710"/>
      <c r="WEU52" s="710"/>
      <c r="WEV52" s="710"/>
      <c r="WEW52" s="710"/>
      <c r="WEX52" s="710"/>
      <c r="WEY52" s="710"/>
      <c r="WEZ52" s="710"/>
      <c r="WFA52" s="710"/>
      <c r="WFB52" s="710"/>
      <c r="WFC52" s="710"/>
      <c r="WFD52" s="710"/>
      <c r="WFE52" s="710"/>
      <c r="WFF52" s="710"/>
      <c r="WFG52" s="710"/>
      <c r="WFH52" s="710"/>
      <c r="WFI52" s="710"/>
      <c r="WFJ52" s="710"/>
      <c r="WFK52" s="710"/>
      <c r="WFL52" s="710"/>
      <c r="WFM52" s="710"/>
      <c r="WFN52" s="710"/>
      <c r="WFO52" s="710"/>
      <c r="WFP52" s="710"/>
      <c r="WFQ52" s="710"/>
      <c r="WFR52" s="710"/>
      <c r="WFS52" s="710"/>
      <c r="WFT52" s="710"/>
      <c r="WFU52" s="710"/>
      <c r="WFV52" s="710"/>
      <c r="WFW52" s="710"/>
      <c r="WFX52" s="710"/>
      <c r="WFY52" s="710"/>
      <c r="WFZ52" s="710"/>
      <c r="WGA52" s="710"/>
      <c r="WGB52" s="710"/>
      <c r="WGC52" s="710"/>
      <c r="WGD52" s="710"/>
      <c r="WGE52" s="710"/>
      <c r="WGF52" s="710"/>
      <c r="WGG52" s="710"/>
      <c r="WGH52" s="710"/>
      <c r="WGI52" s="710"/>
      <c r="WGJ52" s="710"/>
      <c r="WGK52" s="710"/>
      <c r="WGL52" s="710"/>
      <c r="WGM52" s="710"/>
      <c r="WGN52" s="710"/>
      <c r="WGO52" s="710"/>
      <c r="WGP52" s="710"/>
      <c r="WGQ52" s="710"/>
      <c r="WGR52" s="710"/>
      <c r="WGS52" s="710"/>
      <c r="WGT52" s="710"/>
      <c r="WGU52" s="710"/>
      <c r="WGV52" s="710"/>
      <c r="WGW52" s="710"/>
      <c r="WGX52" s="710"/>
      <c r="WGY52" s="710"/>
      <c r="WGZ52" s="710"/>
      <c r="WHA52" s="710"/>
      <c r="WHB52" s="710"/>
      <c r="WHC52" s="710"/>
      <c r="WHD52" s="710"/>
      <c r="WHE52" s="710"/>
      <c r="WHF52" s="710"/>
      <c r="WHG52" s="710"/>
      <c r="WHH52" s="710"/>
      <c r="WHI52" s="710"/>
      <c r="WHJ52" s="710"/>
      <c r="WHK52" s="710"/>
      <c r="WHL52" s="710"/>
      <c r="WHM52" s="710"/>
      <c r="WHN52" s="710"/>
      <c r="WHO52" s="710"/>
      <c r="WHP52" s="710"/>
      <c r="WHQ52" s="710"/>
      <c r="WHR52" s="710"/>
      <c r="WHS52" s="710"/>
      <c r="WHT52" s="710"/>
      <c r="WHU52" s="710"/>
      <c r="WHV52" s="710"/>
      <c r="WHW52" s="710"/>
      <c r="WHX52" s="710"/>
      <c r="WHY52" s="710"/>
      <c r="WHZ52" s="710"/>
      <c r="WIA52" s="710"/>
      <c r="WIB52" s="710"/>
      <c r="WIC52" s="710"/>
      <c r="WID52" s="710"/>
      <c r="WIE52" s="710"/>
      <c r="WIF52" s="710"/>
      <c r="WIG52" s="710"/>
      <c r="WIH52" s="710"/>
      <c r="WII52" s="710"/>
      <c r="WIJ52" s="710"/>
      <c r="WIK52" s="710"/>
      <c r="WIL52" s="710"/>
      <c r="WIM52" s="710"/>
      <c r="WIN52" s="710"/>
      <c r="WIO52" s="710"/>
      <c r="WIP52" s="710"/>
      <c r="WIQ52" s="710"/>
      <c r="WIR52" s="710"/>
      <c r="WIS52" s="710"/>
      <c r="WIT52" s="710"/>
      <c r="WIU52" s="710"/>
      <c r="WIV52" s="710"/>
      <c r="WIW52" s="710"/>
      <c r="WIX52" s="710"/>
      <c r="WIY52" s="710"/>
      <c r="WIZ52" s="710"/>
      <c r="WJA52" s="710"/>
      <c r="WJB52" s="710"/>
      <c r="WJC52" s="710"/>
      <c r="WJD52" s="710"/>
      <c r="WJE52" s="710"/>
      <c r="WJF52" s="710"/>
      <c r="WJG52" s="710"/>
      <c r="WJH52" s="710"/>
      <c r="WJI52" s="710"/>
      <c r="WJJ52" s="710"/>
      <c r="WJK52" s="710"/>
      <c r="WJL52" s="710"/>
      <c r="WJM52" s="710"/>
      <c r="WJN52" s="710"/>
      <c r="WJO52" s="710"/>
      <c r="WJP52" s="710"/>
      <c r="WJQ52" s="710"/>
      <c r="WJR52" s="710"/>
      <c r="WJS52" s="710"/>
      <c r="WJT52" s="710"/>
      <c r="WJU52" s="710"/>
      <c r="WJV52" s="710"/>
      <c r="WJW52" s="710"/>
      <c r="WJX52" s="710"/>
      <c r="WJY52" s="710"/>
      <c r="WJZ52" s="710"/>
      <c r="WKA52" s="710"/>
      <c r="WKB52" s="710"/>
      <c r="WKC52" s="710"/>
      <c r="WKD52" s="710"/>
      <c r="WKE52" s="710"/>
      <c r="WKF52" s="710"/>
      <c r="WKG52" s="710"/>
      <c r="WKH52" s="710"/>
      <c r="WKI52" s="710"/>
      <c r="WKJ52" s="710"/>
      <c r="WKK52" s="710"/>
      <c r="WKL52" s="710"/>
      <c r="WKM52" s="710"/>
      <c r="WKN52" s="710"/>
      <c r="WKO52" s="710"/>
      <c r="WKP52" s="710"/>
      <c r="WKQ52" s="710"/>
      <c r="WKR52" s="710"/>
      <c r="WKS52" s="710"/>
      <c r="WKT52" s="710"/>
      <c r="WKU52" s="710"/>
      <c r="WKV52" s="710"/>
      <c r="WKW52" s="710"/>
      <c r="WKX52" s="710"/>
      <c r="WKY52" s="710"/>
      <c r="WKZ52" s="710"/>
      <c r="WLA52" s="710"/>
      <c r="WLB52" s="710"/>
      <c r="WLC52" s="710"/>
      <c r="WLD52" s="710"/>
      <c r="WLE52" s="710"/>
      <c r="WLF52" s="710"/>
      <c r="WLG52" s="710"/>
      <c r="WLH52" s="710"/>
      <c r="WLI52" s="710"/>
      <c r="WLJ52" s="710"/>
      <c r="WLK52" s="710"/>
      <c r="WLL52" s="710"/>
      <c r="WLM52" s="710"/>
      <c r="WLN52" s="710"/>
      <c r="WLO52" s="710"/>
      <c r="WLP52" s="710"/>
      <c r="WLQ52" s="710"/>
      <c r="WLR52" s="710"/>
      <c r="WLS52" s="710"/>
      <c r="WLT52" s="710"/>
      <c r="WLU52" s="710"/>
      <c r="WLV52" s="710"/>
      <c r="WLW52" s="710"/>
      <c r="WLX52" s="710"/>
      <c r="WLY52" s="710"/>
      <c r="WLZ52" s="710"/>
      <c r="WMA52" s="710"/>
      <c r="WMB52" s="710"/>
      <c r="WMC52" s="710"/>
      <c r="WMD52" s="710"/>
      <c r="WME52" s="710"/>
      <c r="WMF52" s="710"/>
      <c r="WMG52" s="710"/>
      <c r="WMH52" s="710"/>
      <c r="WMI52" s="710"/>
      <c r="WMJ52" s="710"/>
      <c r="WMK52" s="710"/>
      <c r="WML52" s="710"/>
      <c r="WMM52" s="710"/>
      <c r="WMN52" s="710"/>
      <c r="WMO52" s="710"/>
      <c r="WMP52" s="710"/>
      <c r="WMQ52" s="710"/>
      <c r="WMR52" s="710"/>
      <c r="WMS52" s="710"/>
      <c r="WMT52" s="710"/>
      <c r="WMU52" s="710"/>
      <c r="WMV52" s="710"/>
      <c r="WMW52" s="710"/>
      <c r="WMX52" s="710"/>
      <c r="WMY52" s="710"/>
      <c r="WMZ52" s="710"/>
      <c r="WNA52" s="710"/>
      <c r="WNB52" s="710"/>
      <c r="WNC52" s="710"/>
      <c r="WND52" s="710"/>
      <c r="WNE52" s="710"/>
      <c r="WNF52" s="710"/>
      <c r="WNG52" s="710"/>
      <c r="WNH52" s="710"/>
      <c r="WNI52" s="710"/>
      <c r="WNJ52" s="710"/>
      <c r="WNK52" s="710"/>
      <c r="WNL52" s="710"/>
      <c r="WNM52" s="710"/>
      <c r="WNN52" s="710"/>
      <c r="WNO52" s="710"/>
      <c r="WNP52" s="710"/>
      <c r="WNQ52" s="710"/>
      <c r="WNR52" s="710"/>
      <c r="WNS52" s="710"/>
      <c r="WNT52" s="710"/>
      <c r="WNU52" s="710"/>
      <c r="WNV52" s="710"/>
      <c r="WNW52" s="710"/>
      <c r="WNX52" s="710"/>
      <c r="WNY52" s="710"/>
      <c r="WNZ52" s="710"/>
      <c r="WOA52" s="710"/>
      <c r="WOB52" s="710"/>
      <c r="WOC52" s="710"/>
      <c r="WOD52" s="710"/>
      <c r="WOE52" s="710"/>
      <c r="WOF52" s="710"/>
      <c r="WOG52" s="710"/>
      <c r="WOH52" s="710"/>
      <c r="WOI52" s="710"/>
      <c r="WOJ52" s="710"/>
      <c r="WOK52" s="710"/>
      <c r="WOL52" s="710"/>
      <c r="WOM52" s="710"/>
      <c r="WON52" s="710"/>
      <c r="WOO52" s="710"/>
      <c r="WOP52" s="710"/>
      <c r="WOQ52" s="710"/>
      <c r="WOR52" s="710"/>
      <c r="WOS52" s="710"/>
      <c r="WOT52" s="710"/>
      <c r="WOU52" s="710"/>
      <c r="WOV52" s="710"/>
      <c r="WOW52" s="710"/>
      <c r="WOX52" s="710"/>
      <c r="WOY52" s="710"/>
      <c r="WOZ52" s="710"/>
      <c r="WPA52" s="710"/>
      <c r="WPB52" s="710"/>
      <c r="WPC52" s="710"/>
      <c r="WPD52" s="710"/>
      <c r="WPE52" s="710"/>
      <c r="WPF52" s="710"/>
      <c r="WPG52" s="710"/>
      <c r="WPH52" s="710"/>
      <c r="WPI52" s="710"/>
      <c r="WPJ52" s="710"/>
      <c r="WPK52" s="710"/>
      <c r="WPL52" s="710"/>
      <c r="WPM52" s="710"/>
      <c r="WPN52" s="710"/>
      <c r="WPO52" s="710"/>
      <c r="WPP52" s="710"/>
      <c r="WPQ52" s="710"/>
      <c r="WPR52" s="710"/>
      <c r="WPS52" s="710"/>
      <c r="WPT52" s="710"/>
      <c r="WPU52" s="710"/>
      <c r="WPV52" s="710"/>
      <c r="WPW52" s="710"/>
      <c r="WPX52" s="710"/>
      <c r="WPY52" s="710"/>
      <c r="WPZ52" s="710"/>
      <c r="WQA52" s="710"/>
      <c r="WQB52" s="710"/>
      <c r="WQC52" s="710"/>
      <c r="WQD52" s="710"/>
      <c r="WQE52" s="710"/>
      <c r="WQF52" s="710"/>
      <c r="WQG52" s="710"/>
      <c r="WQH52" s="710"/>
      <c r="WQI52" s="710"/>
      <c r="WQJ52" s="710"/>
      <c r="WQK52" s="710"/>
      <c r="WQL52" s="710"/>
      <c r="WQM52" s="710"/>
      <c r="WQN52" s="710"/>
      <c r="WQO52" s="710"/>
      <c r="WQP52" s="710"/>
      <c r="WQQ52" s="710"/>
      <c r="WQR52" s="710"/>
      <c r="WQS52" s="710"/>
      <c r="WQT52" s="710"/>
      <c r="WQU52" s="710"/>
      <c r="WQV52" s="710"/>
      <c r="WQW52" s="710"/>
      <c r="WQX52" s="710"/>
      <c r="WQY52" s="710"/>
      <c r="WQZ52" s="710"/>
      <c r="WRA52" s="710"/>
      <c r="WRB52" s="710"/>
      <c r="WRC52" s="710"/>
      <c r="WRD52" s="710"/>
      <c r="WRE52" s="710"/>
      <c r="WRF52" s="710"/>
      <c r="WRG52" s="710"/>
      <c r="WRH52" s="710"/>
      <c r="WRI52" s="710"/>
      <c r="WRJ52" s="710"/>
      <c r="WRK52" s="710"/>
      <c r="WRL52" s="710"/>
      <c r="WRM52" s="710"/>
      <c r="WRN52" s="710"/>
      <c r="WRO52" s="710"/>
      <c r="WRP52" s="710"/>
      <c r="WRQ52" s="710"/>
      <c r="WRR52" s="710"/>
      <c r="WRS52" s="710"/>
      <c r="WRT52" s="710"/>
      <c r="WRU52" s="710"/>
      <c r="WRV52" s="710"/>
      <c r="WRW52" s="710"/>
      <c r="WRX52" s="710"/>
      <c r="WRY52" s="710"/>
      <c r="WRZ52" s="710"/>
      <c r="WSA52" s="710"/>
      <c r="WSB52" s="710"/>
      <c r="WSC52" s="710"/>
      <c r="WSD52" s="710"/>
      <c r="WSE52" s="710"/>
      <c r="WSF52" s="710"/>
      <c r="WSG52" s="710"/>
      <c r="WSH52" s="710"/>
      <c r="WSI52" s="710"/>
      <c r="WSJ52" s="710"/>
      <c r="WSK52" s="710"/>
      <c r="WSL52" s="710"/>
      <c r="WSM52" s="710"/>
      <c r="WSN52" s="710"/>
      <c r="WSO52" s="710"/>
      <c r="WSP52" s="710"/>
      <c r="WSQ52" s="710"/>
      <c r="WSR52" s="710"/>
      <c r="WSS52" s="710"/>
      <c r="WST52" s="710"/>
      <c r="WSU52" s="710"/>
      <c r="WSV52" s="710"/>
      <c r="WSW52" s="710"/>
      <c r="WSX52" s="710"/>
      <c r="WSY52" s="710"/>
      <c r="WSZ52" s="710"/>
      <c r="WTA52" s="710"/>
      <c r="WTB52" s="710"/>
      <c r="WTC52" s="710"/>
      <c r="WTD52" s="710"/>
      <c r="WTE52" s="710"/>
      <c r="WTF52" s="710"/>
      <c r="WTG52" s="710"/>
      <c r="WTH52" s="710"/>
      <c r="WTI52" s="710"/>
      <c r="WTJ52" s="710"/>
      <c r="WTK52" s="710"/>
      <c r="WTL52" s="710"/>
      <c r="WTM52" s="710"/>
      <c r="WTN52" s="710"/>
      <c r="WTO52" s="710"/>
      <c r="WTP52" s="710"/>
      <c r="WTQ52" s="710"/>
      <c r="WTR52" s="710"/>
      <c r="WTS52" s="710"/>
      <c r="WTT52" s="710"/>
      <c r="WTU52" s="710"/>
      <c r="WTV52" s="710"/>
      <c r="WTW52" s="710"/>
      <c r="WTX52" s="710"/>
      <c r="WTY52" s="710"/>
      <c r="WTZ52" s="710"/>
      <c r="WUA52" s="710"/>
      <c r="WUB52" s="710"/>
      <c r="WUC52" s="710"/>
      <c r="WUD52" s="710"/>
      <c r="WUE52" s="710"/>
      <c r="WUF52" s="710"/>
      <c r="WUG52" s="710"/>
      <c r="WUH52" s="710"/>
      <c r="WUI52" s="710"/>
      <c r="WUJ52" s="710"/>
      <c r="WUK52" s="710"/>
      <c r="WUL52" s="710"/>
      <c r="WUM52" s="710"/>
      <c r="WUN52" s="710"/>
      <c r="WUO52" s="710"/>
      <c r="WUP52" s="710"/>
      <c r="WUQ52" s="710"/>
      <c r="WUR52" s="710"/>
      <c r="WUS52" s="710"/>
      <c r="WUT52" s="710"/>
      <c r="WUU52" s="710"/>
      <c r="WUV52" s="710"/>
      <c r="WUW52" s="710"/>
      <c r="WUX52" s="710"/>
      <c r="WUY52" s="710"/>
      <c r="WUZ52" s="710"/>
      <c r="WVA52" s="710"/>
      <c r="WVB52" s="710"/>
      <c r="WVC52" s="710"/>
      <c r="WVD52" s="710"/>
      <c r="WVE52" s="710"/>
      <c r="WVF52" s="710"/>
      <c r="WVG52" s="710"/>
      <c r="WVH52" s="710"/>
      <c r="WVI52" s="710"/>
      <c r="WVJ52" s="710"/>
      <c r="WVK52" s="710"/>
      <c r="WVL52" s="710"/>
      <c r="WVM52" s="710"/>
      <c r="WVN52" s="710"/>
      <c r="WVO52" s="710"/>
      <c r="WVP52" s="710"/>
      <c r="WVQ52" s="710"/>
      <c r="WVR52" s="710"/>
      <c r="WVS52" s="710"/>
      <c r="WVT52" s="710"/>
      <c r="WVU52" s="710"/>
      <c r="WVV52" s="710"/>
      <c r="WVW52" s="710"/>
      <c r="WVX52" s="710"/>
      <c r="WVY52" s="710"/>
      <c r="WVZ52" s="710"/>
      <c r="WWA52" s="710"/>
      <c r="WWB52" s="710"/>
      <c r="WWC52" s="710"/>
      <c r="WWD52" s="710"/>
      <c r="WWE52" s="710"/>
      <c r="WWF52" s="710"/>
      <c r="WWG52" s="710"/>
      <c r="WWH52" s="710"/>
      <c r="WWI52" s="710"/>
      <c r="WWJ52" s="710"/>
      <c r="WWK52" s="710"/>
      <c r="WWL52" s="710"/>
      <c r="WWM52" s="710"/>
      <c r="WWN52" s="710"/>
      <c r="WWO52" s="710"/>
      <c r="WWP52" s="710"/>
      <c r="WWQ52" s="710"/>
      <c r="WWR52" s="710"/>
      <c r="WWS52" s="710"/>
      <c r="WWT52" s="710"/>
      <c r="WWU52" s="710"/>
      <c r="WWV52" s="710"/>
      <c r="WWW52" s="710"/>
      <c r="WWX52" s="710"/>
      <c r="WWY52" s="710"/>
      <c r="WWZ52" s="710"/>
      <c r="WXA52" s="710"/>
      <c r="WXB52" s="710"/>
      <c r="WXC52" s="710"/>
      <c r="WXD52" s="710"/>
      <c r="WXE52" s="710"/>
      <c r="WXF52" s="710"/>
      <c r="WXG52" s="710"/>
      <c r="WXH52" s="710"/>
      <c r="WXI52" s="710"/>
      <c r="WXJ52" s="710"/>
      <c r="WXK52" s="710"/>
      <c r="WXL52" s="710"/>
      <c r="WXM52" s="710"/>
      <c r="WXN52" s="710"/>
      <c r="WXO52" s="710"/>
      <c r="WXP52" s="710"/>
      <c r="WXQ52" s="710"/>
      <c r="WXR52" s="710"/>
      <c r="WXS52" s="710"/>
      <c r="WXT52" s="710"/>
      <c r="WXU52" s="710"/>
      <c r="WXV52" s="710"/>
      <c r="WXW52" s="710"/>
      <c r="WXX52" s="710"/>
      <c r="WXY52" s="710"/>
      <c r="WXZ52" s="710"/>
      <c r="WYA52" s="710"/>
      <c r="WYB52" s="710"/>
      <c r="WYC52" s="710"/>
      <c r="WYD52" s="710"/>
      <c r="WYE52" s="710"/>
      <c r="WYF52" s="710"/>
      <c r="WYG52" s="710"/>
      <c r="WYH52" s="710"/>
      <c r="WYI52" s="710"/>
      <c r="WYJ52" s="710"/>
      <c r="WYK52" s="710"/>
      <c r="WYL52" s="710"/>
      <c r="WYM52" s="710"/>
      <c r="WYN52" s="710"/>
      <c r="WYO52" s="710"/>
      <c r="WYP52" s="710"/>
      <c r="WYQ52" s="710"/>
      <c r="WYR52" s="710"/>
      <c r="WYS52" s="710"/>
      <c r="WYT52" s="710"/>
      <c r="WYU52" s="710"/>
      <c r="WYV52" s="710"/>
      <c r="WYW52" s="710"/>
      <c r="WYX52" s="710"/>
      <c r="WYY52" s="710"/>
      <c r="WYZ52" s="710"/>
      <c r="WZA52" s="710"/>
      <c r="WZB52" s="710"/>
      <c r="WZC52" s="710"/>
      <c r="WZD52" s="710"/>
      <c r="WZE52" s="710"/>
      <c r="WZF52" s="710"/>
      <c r="WZG52" s="710"/>
      <c r="WZH52" s="710"/>
      <c r="WZI52" s="710"/>
      <c r="WZJ52" s="710"/>
      <c r="WZK52" s="710"/>
      <c r="WZL52" s="710"/>
      <c r="WZM52" s="710"/>
      <c r="WZN52" s="710"/>
      <c r="WZO52" s="710"/>
      <c r="WZP52" s="710"/>
      <c r="WZQ52" s="710"/>
      <c r="WZR52" s="710"/>
      <c r="WZS52" s="710"/>
      <c r="WZT52" s="710"/>
      <c r="WZU52" s="710"/>
      <c r="WZV52" s="710"/>
      <c r="WZW52" s="710"/>
      <c r="WZX52" s="710"/>
      <c r="WZY52" s="710"/>
      <c r="WZZ52" s="710"/>
      <c r="XAA52" s="710"/>
      <c r="XAB52" s="710"/>
      <c r="XAC52" s="710"/>
      <c r="XAD52" s="710"/>
      <c r="XAE52" s="710"/>
      <c r="XAF52" s="710"/>
      <c r="XAG52" s="710"/>
      <c r="XAH52" s="710"/>
      <c r="XAI52" s="710"/>
      <c r="XAJ52" s="710"/>
      <c r="XAK52" s="710"/>
      <c r="XAL52" s="710"/>
      <c r="XAM52" s="710"/>
      <c r="XAN52" s="710"/>
      <c r="XAO52" s="710"/>
      <c r="XAP52" s="710"/>
      <c r="XAQ52" s="710"/>
      <c r="XAR52" s="710"/>
      <c r="XAS52" s="710"/>
      <c r="XAT52" s="710"/>
      <c r="XAU52" s="710"/>
      <c r="XAV52" s="710"/>
      <c r="XAW52" s="710"/>
      <c r="XAX52" s="710"/>
      <c r="XAY52" s="710"/>
      <c r="XAZ52" s="710"/>
      <c r="XBA52" s="710"/>
      <c r="XBB52" s="710"/>
      <c r="XBC52" s="710"/>
      <c r="XBD52" s="710"/>
      <c r="XBE52" s="710"/>
      <c r="XBF52" s="710"/>
      <c r="XBG52" s="710"/>
      <c r="XBH52" s="710"/>
      <c r="XBI52" s="710"/>
      <c r="XBJ52" s="710"/>
      <c r="XBK52" s="710"/>
      <c r="XBL52" s="710"/>
      <c r="XBM52" s="710"/>
      <c r="XBN52" s="710"/>
      <c r="XBO52" s="710"/>
      <c r="XBP52" s="710"/>
      <c r="XBQ52" s="710"/>
      <c r="XBR52" s="710"/>
      <c r="XBS52" s="710"/>
      <c r="XBT52" s="710"/>
      <c r="XBU52" s="710"/>
      <c r="XBV52" s="710"/>
      <c r="XBW52" s="710"/>
      <c r="XBX52" s="710"/>
      <c r="XBY52" s="710"/>
      <c r="XBZ52" s="710"/>
      <c r="XCA52" s="710"/>
      <c r="XCB52" s="710"/>
      <c r="XCC52" s="710"/>
      <c r="XCD52" s="710"/>
      <c r="XCE52" s="710"/>
      <c r="XCF52" s="710"/>
      <c r="XCG52" s="710"/>
      <c r="XCH52" s="710"/>
      <c r="XCI52" s="710"/>
      <c r="XCJ52" s="710"/>
      <c r="XCK52" s="710"/>
      <c r="XCL52" s="710"/>
      <c r="XCM52" s="710"/>
      <c r="XCN52" s="710"/>
      <c r="XCO52" s="710"/>
      <c r="XCP52" s="710"/>
      <c r="XCQ52" s="710"/>
      <c r="XCR52" s="710"/>
      <c r="XCS52" s="710"/>
      <c r="XCT52" s="710"/>
      <c r="XCU52" s="710"/>
      <c r="XCV52" s="710"/>
      <c r="XCW52" s="710"/>
      <c r="XCX52" s="710"/>
      <c r="XCY52" s="710"/>
      <c r="XCZ52" s="710"/>
      <c r="XDA52" s="710"/>
      <c r="XDB52" s="710"/>
      <c r="XDC52" s="710"/>
      <c r="XDD52" s="710"/>
      <c r="XDE52" s="710"/>
      <c r="XDF52" s="710"/>
      <c r="XDG52" s="710"/>
      <c r="XDH52" s="710"/>
      <c r="XDI52" s="710"/>
      <c r="XDJ52" s="710"/>
      <c r="XDK52" s="710"/>
      <c r="XDL52" s="710"/>
      <c r="XDM52" s="710"/>
      <c r="XDN52" s="710"/>
      <c r="XDO52" s="710"/>
      <c r="XDP52" s="710"/>
      <c r="XDQ52" s="710"/>
      <c r="XDR52" s="710"/>
      <c r="XDS52" s="710"/>
      <c r="XDT52" s="710"/>
      <c r="XDU52" s="710"/>
      <c r="XDV52" s="710"/>
      <c r="XDW52" s="710"/>
      <c r="XDX52" s="710"/>
      <c r="XDY52" s="710"/>
      <c r="XDZ52" s="710"/>
      <c r="XEA52" s="710"/>
      <c r="XEB52" s="710"/>
      <c r="XEC52" s="710"/>
      <c r="XED52" s="710"/>
      <c r="XEE52" s="710"/>
      <c r="XEF52" s="710"/>
      <c r="XEG52" s="710"/>
      <c r="XEH52" s="710"/>
      <c r="XEI52" s="710"/>
      <c r="XEJ52" s="710"/>
      <c r="XEK52" s="710"/>
      <c r="XEL52" s="710"/>
      <c r="XEM52" s="710"/>
      <c r="XEN52" s="710"/>
      <c r="XEO52" s="710"/>
      <c r="XEP52" s="710"/>
      <c r="XEQ52" s="710"/>
      <c r="XER52" s="710"/>
      <c r="XES52" s="710"/>
      <c r="XET52" s="710"/>
      <c r="XEU52" s="710"/>
      <c r="XEV52" s="710"/>
      <c r="XEW52" s="710"/>
      <c r="XEX52" s="710"/>
      <c r="XEY52" s="710"/>
      <c r="XEZ52" s="710"/>
      <c r="XFA52" s="710"/>
      <c r="XFB52" s="710"/>
      <c r="XFC52" s="710"/>
      <c r="XFD52" s="710"/>
    </row>
    <row r="53" spans="1:16384" ht="36" customHeight="1" x14ac:dyDescent="0.25">
      <c r="A53" s="175" t="s">
        <v>199</v>
      </c>
      <c r="B53" s="95" t="s">
        <v>69</v>
      </c>
      <c r="C53" s="238" t="s">
        <v>73</v>
      </c>
      <c r="D53" s="978" t="s">
        <v>745</v>
      </c>
      <c r="E53" s="979"/>
      <c r="F53" s="979"/>
      <c r="G53" s="980"/>
      <c r="H53" s="95"/>
      <c r="I53" s="94">
        <f t="shared" ref="I53:L54" si="8">I54</f>
        <v>53.8</v>
      </c>
      <c r="J53" s="94">
        <f t="shared" si="8"/>
        <v>93</v>
      </c>
      <c r="K53" s="94">
        <f t="shared" si="8"/>
        <v>89</v>
      </c>
      <c r="L53" s="94">
        <f t="shared" si="8"/>
        <v>89</v>
      </c>
      <c r="M53" s="864"/>
    </row>
    <row r="54" spans="1:16384" ht="36" customHeight="1" x14ac:dyDescent="0.25">
      <c r="A54" s="175" t="s">
        <v>473</v>
      </c>
      <c r="B54" s="95" t="s">
        <v>69</v>
      </c>
      <c r="C54" s="238" t="s">
        <v>73</v>
      </c>
      <c r="D54" s="978" t="s">
        <v>745</v>
      </c>
      <c r="E54" s="979"/>
      <c r="F54" s="979"/>
      <c r="G54" s="980"/>
      <c r="H54" s="95" t="s">
        <v>471</v>
      </c>
      <c r="I54" s="94">
        <f t="shared" si="8"/>
        <v>53.8</v>
      </c>
      <c r="J54" s="94">
        <f t="shared" si="8"/>
        <v>93</v>
      </c>
      <c r="K54" s="94">
        <f t="shared" si="8"/>
        <v>89</v>
      </c>
      <c r="L54" s="94">
        <f t="shared" si="8"/>
        <v>89</v>
      </c>
      <c r="M54" s="864"/>
    </row>
    <row r="55" spans="1:16384" ht="36" customHeight="1" x14ac:dyDescent="0.25">
      <c r="A55" s="175" t="s">
        <v>474</v>
      </c>
      <c r="B55" s="95" t="s">
        <v>69</v>
      </c>
      <c r="C55" s="238" t="s">
        <v>73</v>
      </c>
      <c r="D55" s="978" t="s">
        <v>745</v>
      </c>
      <c r="E55" s="979"/>
      <c r="F55" s="979"/>
      <c r="G55" s="980"/>
      <c r="H55" s="95" t="s">
        <v>472</v>
      </c>
      <c r="I55" s="94">
        <f>89-35.2</f>
        <v>53.8</v>
      </c>
      <c r="J55" s="94">
        <v>93</v>
      </c>
      <c r="K55" s="94">
        <v>89</v>
      </c>
      <c r="L55" s="94">
        <v>89</v>
      </c>
      <c r="M55" s="864"/>
    </row>
    <row r="56" spans="1:16384" ht="36" hidden="1" customHeight="1" x14ac:dyDescent="0.25">
      <c r="A56" s="175" t="s">
        <v>351</v>
      </c>
      <c r="B56" s="95" t="s">
        <v>69</v>
      </c>
      <c r="C56" s="238" t="s">
        <v>73</v>
      </c>
      <c r="D56" s="207" t="s">
        <v>349</v>
      </c>
      <c r="E56" s="208"/>
      <c r="F56" s="208"/>
      <c r="G56" s="209"/>
      <c r="H56" s="95"/>
      <c r="I56" s="94">
        <f t="shared" ref="I56:L58" si="9">I57</f>
        <v>0</v>
      </c>
      <c r="J56" s="94">
        <f t="shared" si="9"/>
        <v>20</v>
      </c>
      <c r="K56" s="94">
        <f t="shared" si="9"/>
        <v>0</v>
      </c>
      <c r="L56" s="94">
        <f t="shared" si="9"/>
        <v>0</v>
      </c>
      <c r="M56" s="864"/>
    </row>
    <row r="57" spans="1:16384" ht="36" hidden="1" customHeight="1" x14ac:dyDescent="0.25">
      <c r="A57" s="175" t="s">
        <v>199</v>
      </c>
      <c r="B57" s="95" t="s">
        <v>69</v>
      </c>
      <c r="C57" s="238" t="s">
        <v>73</v>
      </c>
      <c r="D57" s="978" t="s">
        <v>350</v>
      </c>
      <c r="E57" s="979"/>
      <c r="F57" s="979"/>
      <c r="G57" s="980"/>
      <c r="H57" s="95"/>
      <c r="I57" s="94">
        <f t="shared" si="9"/>
        <v>0</v>
      </c>
      <c r="J57" s="94">
        <f t="shared" si="9"/>
        <v>20</v>
      </c>
      <c r="K57" s="94">
        <f t="shared" si="9"/>
        <v>0</v>
      </c>
      <c r="L57" s="94">
        <f t="shared" si="9"/>
        <v>0</v>
      </c>
      <c r="M57" s="864"/>
    </row>
    <row r="58" spans="1:16384" ht="36" hidden="1" customHeight="1" x14ac:dyDescent="0.25">
      <c r="A58" s="175" t="s">
        <v>473</v>
      </c>
      <c r="B58" s="95" t="s">
        <v>69</v>
      </c>
      <c r="C58" s="238" t="s">
        <v>73</v>
      </c>
      <c r="D58" s="978" t="s">
        <v>350</v>
      </c>
      <c r="E58" s="979"/>
      <c r="F58" s="979"/>
      <c r="G58" s="980"/>
      <c r="H58" s="95" t="s">
        <v>471</v>
      </c>
      <c r="I58" s="94">
        <f t="shared" si="9"/>
        <v>0</v>
      </c>
      <c r="J58" s="94">
        <f t="shared" si="9"/>
        <v>20</v>
      </c>
      <c r="K58" s="94">
        <f t="shared" si="9"/>
        <v>0</v>
      </c>
      <c r="L58" s="94">
        <f t="shared" si="9"/>
        <v>0</v>
      </c>
      <c r="M58" s="864"/>
    </row>
    <row r="59" spans="1:16384" ht="36" hidden="1" customHeight="1" x14ac:dyDescent="0.25">
      <c r="A59" s="175" t="s">
        <v>474</v>
      </c>
      <c r="B59" s="95" t="s">
        <v>69</v>
      </c>
      <c r="C59" s="238" t="s">
        <v>73</v>
      </c>
      <c r="D59" s="978" t="s">
        <v>350</v>
      </c>
      <c r="E59" s="979"/>
      <c r="F59" s="979"/>
      <c r="G59" s="980"/>
      <c r="H59" s="95" t="s">
        <v>472</v>
      </c>
      <c r="I59" s="94">
        <v>0</v>
      </c>
      <c r="J59" s="94">
        <v>20</v>
      </c>
      <c r="K59" s="94">
        <v>0</v>
      </c>
      <c r="L59" s="94">
        <v>0</v>
      </c>
      <c r="M59" s="863"/>
    </row>
    <row r="60" spans="1:16384" ht="36" hidden="1" customHeight="1" x14ac:dyDescent="0.25">
      <c r="A60" s="175" t="s">
        <v>352</v>
      </c>
      <c r="B60" s="95" t="s">
        <v>69</v>
      </c>
      <c r="C60" s="238" t="s">
        <v>73</v>
      </c>
      <c r="D60" s="207" t="s">
        <v>353</v>
      </c>
      <c r="E60" s="208"/>
      <c r="F60" s="208"/>
      <c r="G60" s="209"/>
      <c r="H60" s="95"/>
      <c r="I60" s="94">
        <f t="shared" ref="I60:L62" si="10">I61</f>
        <v>0</v>
      </c>
      <c r="J60" s="94">
        <f t="shared" si="10"/>
        <v>24</v>
      </c>
      <c r="K60" s="94">
        <f t="shared" si="10"/>
        <v>0</v>
      </c>
      <c r="L60" s="94">
        <f t="shared" si="10"/>
        <v>0</v>
      </c>
      <c r="M60" s="863"/>
    </row>
    <row r="61" spans="1:16384" ht="36" hidden="1" customHeight="1" x14ac:dyDescent="0.25">
      <c r="A61" s="175" t="s">
        <v>199</v>
      </c>
      <c r="B61" s="95" t="s">
        <v>69</v>
      </c>
      <c r="C61" s="238" t="s">
        <v>73</v>
      </c>
      <c r="D61" s="978" t="s">
        <v>354</v>
      </c>
      <c r="E61" s="979"/>
      <c r="F61" s="979"/>
      <c r="G61" s="980"/>
      <c r="H61" s="95"/>
      <c r="I61" s="94">
        <f t="shared" si="10"/>
        <v>0</v>
      </c>
      <c r="J61" s="94">
        <f t="shared" si="10"/>
        <v>24</v>
      </c>
      <c r="K61" s="94">
        <f t="shared" si="10"/>
        <v>0</v>
      </c>
      <c r="L61" s="94">
        <f t="shared" si="10"/>
        <v>0</v>
      </c>
      <c r="M61" s="999"/>
    </row>
    <row r="62" spans="1:16384" ht="36" hidden="1" customHeight="1" x14ac:dyDescent="0.25">
      <c r="A62" s="175" t="s">
        <v>473</v>
      </c>
      <c r="B62" s="95" t="s">
        <v>69</v>
      </c>
      <c r="C62" s="238" t="s">
        <v>73</v>
      </c>
      <c r="D62" s="978" t="s">
        <v>354</v>
      </c>
      <c r="E62" s="979"/>
      <c r="F62" s="979"/>
      <c r="G62" s="980"/>
      <c r="H62" s="95" t="s">
        <v>471</v>
      </c>
      <c r="I62" s="94">
        <f t="shared" si="10"/>
        <v>0</v>
      </c>
      <c r="J62" s="94">
        <f t="shared" si="10"/>
        <v>24</v>
      </c>
      <c r="K62" s="94">
        <f t="shared" si="10"/>
        <v>0</v>
      </c>
      <c r="L62" s="94">
        <f t="shared" si="10"/>
        <v>0</v>
      </c>
      <c r="M62" s="999"/>
    </row>
    <row r="63" spans="1:16384" ht="36" hidden="1" customHeight="1" x14ac:dyDescent="0.25">
      <c r="A63" s="175" t="s">
        <v>474</v>
      </c>
      <c r="B63" s="95" t="s">
        <v>69</v>
      </c>
      <c r="C63" s="238" t="s">
        <v>73</v>
      </c>
      <c r="D63" s="978" t="s">
        <v>354</v>
      </c>
      <c r="E63" s="979"/>
      <c r="F63" s="979"/>
      <c r="G63" s="980"/>
      <c r="H63" s="95" t="s">
        <v>472</v>
      </c>
      <c r="I63" s="94">
        <v>0</v>
      </c>
      <c r="J63" s="94">
        <v>24</v>
      </c>
      <c r="K63" s="94">
        <v>0</v>
      </c>
      <c r="L63" s="94">
        <v>0</v>
      </c>
      <c r="M63" s="999"/>
    </row>
    <row r="64" spans="1:16384" ht="47.25" customHeight="1" x14ac:dyDescent="0.25">
      <c r="A64" s="206" t="s">
        <v>691</v>
      </c>
      <c r="B64" s="152" t="s">
        <v>69</v>
      </c>
      <c r="C64" s="152" t="s">
        <v>73</v>
      </c>
      <c r="D64" s="975" t="s">
        <v>106</v>
      </c>
      <c r="E64" s="976"/>
      <c r="F64" s="976"/>
      <c r="G64" s="977"/>
      <c r="H64" s="95"/>
      <c r="I64" s="96">
        <f t="shared" ref="I64:L65" si="11">I65</f>
        <v>85.7</v>
      </c>
      <c r="J64" s="96">
        <f t="shared" si="11"/>
        <v>0</v>
      </c>
      <c r="K64" s="96">
        <f t="shared" si="11"/>
        <v>85.6</v>
      </c>
      <c r="L64" s="96">
        <f t="shared" si="11"/>
        <v>85.6</v>
      </c>
      <c r="M64" s="1062"/>
    </row>
    <row r="65" spans="1:13" ht="67.5" customHeight="1" x14ac:dyDescent="0.25">
      <c r="A65" s="206" t="s">
        <v>715</v>
      </c>
      <c r="B65" s="152" t="s">
        <v>69</v>
      </c>
      <c r="C65" s="152" t="s">
        <v>73</v>
      </c>
      <c r="D65" s="975" t="s">
        <v>170</v>
      </c>
      <c r="E65" s="976"/>
      <c r="F65" s="976"/>
      <c r="G65" s="977"/>
      <c r="H65" s="95"/>
      <c r="I65" s="96">
        <f t="shared" si="11"/>
        <v>85.7</v>
      </c>
      <c r="J65" s="96">
        <f t="shared" si="11"/>
        <v>0</v>
      </c>
      <c r="K65" s="96">
        <f t="shared" si="11"/>
        <v>85.6</v>
      </c>
      <c r="L65" s="96">
        <f t="shared" si="11"/>
        <v>85.6</v>
      </c>
      <c r="M65" s="1062"/>
    </row>
    <row r="66" spans="1:13" ht="63" x14ac:dyDescent="0.25">
      <c r="A66" s="206" t="s">
        <v>580</v>
      </c>
      <c r="B66" s="152" t="s">
        <v>69</v>
      </c>
      <c r="C66" s="152" t="s">
        <v>73</v>
      </c>
      <c r="D66" s="975" t="s">
        <v>552</v>
      </c>
      <c r="E66" s="976"/>
      <c r="F66" s="976"/>
      <c r="G66" s="977"/>
      <c r="H66" s="95"/>
      <c r="I66" s="96">
        <f>I73+I70+I69</f>
        <v>85.7</v>
      </c>
      <c r="J66" s="96">
        <f t="shared" ref="J66:L66" si="12">J73+J70+J69</f>
        <v>0</v>
      </c>
      <c r="K66" s="96">
        <f t="shared" si="12"/>
        <v>85.6</v>
      </c>
      <c r="L66" s="96">
        <f t="shared" si="12"/>
        <v>85.6</v>
      </c>
      <c r="M66" s="1062"/>
    </row>
    <row r="67" spans="1:13" ht="91.5" customHeight="1" x14ac:dyDescent="0.25">
      <c r="A67" s="240" t="s">
        <v>412</v>
      </c>
      <c r="B67" s="152" t="s">
        <v>69</v>
      </c>
      <c r="C67" s="152" t="s">
        <v>73</v>
      </c>
      <c r="D67" s="975" t="s">
        <v>682</v>
      </c>
      <c r="E67" s="976"/>
      <c r="F67" s="976"/>
      <c r="G67" s="977"/>
      <c r="H67" s="95"/>
      <c r="I67" s="96">
        <f t="shared" ref="I67:L68" si="13">I68</f>
        <v>83.8</v>
      </c>
      <c r="J67" s="96">
        <f t="shared" si="13"/>
        <v>0</v>
      </c>
      <c r="K67" s="96">
        <f t="shared" si="13"/>
        <v>83.8</v>
      </c>
      <c r="L67" s="96">
        <f t="shared" si="13"/>
        <v>83.8</v>
      </c>
      <c r="M67" s="999"/>
    </row>
    <row r="68" spans="1:13" ht="45.75" customHeight="1" x14ac:dyDescent="0.25">
      <c r="A68" s="102" t="s">
        <v>465</v>
      </c>
      <c r="B68" s="152" t="s">
        <v>69</v>
      </c>
      <c r="C68" s="152" t="s">
        <v>73</v>
      </c>
      <c r="D68" s="975" t="s">
        <v>682</v>
      </c>
      <c r="E68" s="976"/>
      <c r="F68" s="976"/>
      <c r="G68" s="977"/>
      <c r="H68" s="95" t="s">
        <v>466</v>
      </c>
      <c r="I68" s="96">
        <f t="shared" si="13"/>
        <v>83.8</v>
      </c>
      <c r="J68" s="96">
        <f t="shared" si="13"/>
        <v>0</v>
      </c>
      <c r="K68" s="96">
        <f t="shared" si="13"/>
        <v>83.8</v>
      </c>
      <c r="L68" s="96">
        <f t="shared" si="13"/>
        <v>83.8</v>
      </c>
      <c r="M68" s="999"/>
    </row>
    <row r="69" spans="1:13" ht="35.25" customHeight="1" x14ac:dyDescent="0.25">
      <c r="A69" s="102" t="s">
        <v>467</v>
      </c>
      <c r="B69" s="152" t="s">
        <v>69</v>
      </c>
      <c r="C69" s="152" t="s">
        <v>73</v>
      </c>
      <c r="D69" s="975" t="s">
        <v>682</v>
      </c>
      <c r="E69" s="976"/>
      <c r="F69" s="976"/>
      <c r="G69" s="977"/>
      <c r="H69" s="95" t="s">
        <v>464</v>
      </c>
      <c r="I69" s="96">
        <v>83.8</v>
      </c>
      <c r="J69" s="113"/>
      <c r="K69" s="96">
        <v>83.8</v>
      </c>
      <c r="L69" s="96">
        <v>83.8</v>
      </c>
      <c r="M69" s="999"/>
    </row>
    <row r="70" spans="1:13" ht="93" customHeight="1" x14ac:dyDescent="0.25">
      <c r="A70" s="240" t="s">
        <v>413</v>
      </c>
      <c r="B70" s="152" t="s">
        <v>69</v>
      </c>
      <c r="C70" s="152" t="s">
        <v>73</v>
      </c>
      <c r="D70" s="975" t="s">
        <v>483</v>
      </c>
      <c r="E70" s="976"/>
      <c r="F70" s="976"/>
      <c r="G70" s="977"/>
      <c r="H70" s="95"/>
      <c r="I70" s="103">
        <f t="shared" ref="I70:L71" si="14">I71</f>
        <v>1.9</v>
      </c>
      <c r="J70" s="103">
        <f t="shared" si="14"/>
        <v>0</v>
      </c>
      <c r="K70" s="103">
        <f t="shared" si="14"/>
        <v>1.8</v>
      </c>
      <c r="L70" s="103">
        <f t="shared" si="14"/>
        <v>1.8</v>
      </c>
      <c r="M70" s="241"/>
    </row>
    <row r="71" spans="1:13" ht="36" customHeight="1" x14ac:dyDescent="0.25">
      <c r="A71" s="175" t="s">
        <v>473</v>
      </c>
      <c r="B71" s="152" t="s">
        <v>69</v>
      </c>
      <c r="C71" s="152" t="s">
        <v>73</v>
      </c>
      <c r="D71" s="975" t="s">
        <v>483</v>
      </c>
      <c r="E71" s="976"/>
      <c r="F71" s="976"/>
      <c r="G71" s="977"/>
      <c r="H71" s="95" t="s">
        <v>471</v>
      </c>
      <c r="I71" s="103">
        <f t="shared" si="14"/>
        <v>1.9</v>
      </c>
      <c r="J71" s="103">
        <f t="shared" si="14"/>
        <v>0</v>
      </c>
      <c r="K71" s="103">
        <f t="shared" si="14"/>
        <v>1.8</v>
      </c>
      <c r="L71" s="103">
        <f t="shared" si="14"/>
        <v>1.8</v>
      </c>
      <c r="M71" s="241"/>
    </row>
    <row r="72" spans="1:13" ht="37.5" customHeight="1" x14ac:dyDescent="0.25">
      <c r="A72" s="175" t="s">
        <v>474</v>
      </c>
      <c r="B72" s="152" t="s">
        <v>69</v>
      </c>
      <c r="C72" s="152" t="s">
        <v>73</v>
      </c>
      <c r="D72" s="975" t="s">
        <v>483</v>
      </c>
      <c r="E72" s="976"/>
      <c r="F72" s="976"/>
      <c r="G72" s="977"/>
      <c r="H72" s="95" t="s">
        <v>472</v>
      </c>
      <c r="I72" s="103">
        <v>1.9</v>
      </c>
      <c r="J72" s="112"/>
      <c r="K72" s="103">
        <v>1.8</v>
      </c>
      <c r="L72" s="103">
        <v>1.8</v>
      </c>
      <c r="M72" s="864"/>
    </row>
    <row r="73" spans="1:13" ht="91.5" hidden="1" customHeight="1" x14ac:dyDescent="0.25">
      <c r="A73" s="637" t="s">
        <v>412</v>
      </c>
      <c r="B73" s="638" t="s">
        <v>69</v>
      </c>
      <c r="C73" s="638" t="s">
        <v>73</v>
      </c>
      <c r="D73" s="1000" t="s">
        <v>682</v>
      </c>
      <c r="E73" s="1001"/>
      <c r="F73" s="1001"/>
      <c r="G73" s="1002"/>
      <c r="H73" s="451"/>
      <c r="I73" s="453">
        <f t="shared" ref="I73:L74" si="15">I74</f>
        <v>0</v>
      </c>
      <c r="J73" s="453">
        <f t="shared" si="15"/>
        <v>0</v>
      </c>
      <c r="K73" s="453">
        <f t="shared" si="15"/>
        <v>0</v>
      </c>
      <c r="L73" s="453">
        <f t="shared" si="15"/>
        <v>0</v>
      </c>
      <c r="M73" s="864"/>
    </row>
    <row r="74" spans="1:13" ht="45.75" hidden="1" customHeight="1" x14ac:dyDescent="0.25">
      <c r="A74" s="449" t="s">
        <v>465</v>
      </c>
      <c r="B74" s="638" t="s">
        <v>69</v>
      </c>
      <c r="C74" s="638" t="s">
        <v>73</v>
      </c>
      <c r="D74" s="1000" t="s">
        <v>682</v>
      </c>
      <c r="E74" s="1001"/>
      <c r="F74" s="1001"/>
      <c r="G74" s="1002"/>
      <c r="H74" s="451" t="s">
        <v>466</v>
      </c>
      <c r="I74" s="453">
        <f t="shared" si="15"/>
        <v>0</v>
      </c>
      <c r="J74" s="453">
        <f t="shared" si="15"/>
        <v>0</v>
      </c>
      <c r="K74" s="453">
        <f t="shared" si="15"/>
        <v>0</v>
      </c>
      <c r="L74" s="453">
        <f t="shared" si="15"/>
        <v>0</v>
      </c>
      <c r="M74" s="864"/>
    </row>
    <row r="75" spans="1:13" ht="35.25" hidden="1" customHeight="1" x14ac:dyDescent="0.25">
      <c r="A75" s="449" t="s">
        <v>467</v>
      </c>
      <c r="B75" s="638" t="s">
        <v>69</v>
      </c>
      <c r="C75" s="638" t="s">
        <v>73</v>
      </c>
      <c r="D75" s="1000" t="s">
        <v>682</v>
      </c>
      <c r="E75" s="1001"/>
      <c r="F75" s="1001"/>
      <c r="G75" s="1002"/>
      <c r="H75" s="451" t="s">
        <v>464</v>
      </c>
      <c r="I75" s="453"/>
      <c r="J75" s="639"/>
      <c r="K75" s="453"/>
      <c r="L75" s="453"/>
      <c r="M75" s="864"/>
    </row>
    <row r="76" spans="1:13" ht="36" hidden="1" customHeight="1" x14ac:dyDescent="0.25">
      <c r="A76" s="102" t="s">
        <v>17</v>
      </c>
      <c r="B76" s="152" t="s">
        <v>69</v>
      </c>
      <c r="C76" s="152" t="s">
        <v>73</v>
      </c>
      <c r="D76" s="975" t="s">
        <v>475</v>
      </c>
      <c r="E76" s="976"/>
      <c r="F76" s="976"/>
      <c r="G76" s="977"/>
      <c r="H76" s="95" t="s">
        <v>143</v>
      </c>
      <c r="I76" s="96">
        <v>63.7</v>
      </c>
      <c r="J76" s="138"/>
      <c r="K76" s="96">
        <v>63.8</v>
      </c>
      <c r="L76" s="96">
        <v>63.9</v>
      </c>
      <c r="M76" s="864"/>
    </row>
    <row r="77" spans="1:13" ht="56.25" hidden="1" customHeight="1" x14ac:dyDescent="0.25">
      <c r="A77" s="102" t="s">
        <v>238</v>
      </c>
      <c r="B77" s="152" t="s">
        <v>69</v>
      </c>
      <c r="C77" s="152" t="s">
        <v>73</v>
      </c>
      <c r="D77" s="975" t="s">
        <v>475</v>
      </c>
      <c r="E77" s="976"/>
      <c r="F77" s="976"/>
      <c r="G77" s="977"/>
      <c r="H77" s="95" t="s">
        <v>237</v>
      </c>
      <c r="I77" s="96">
        <v>19.2</v>
      </c>
      <c r="J77" s="138"/>
      <c r="K77" s="96">
        <v>19.2</v>
      </c>
      <c r="L77" s="96">
        <v>19.3</v>
      </c>
      <c r="M77" s="864"/>
    </row>
    <row r="78" spans="1:13" ht="49.5" customHeight="1" x14ac:dyDescent="0.25">
      <c r="A78" s="184" t="s">
        <v>595</v>
      </c>
      <c r="B78" s="152" t="s">
        <v>69</v>
      </c>
      <c r="C78" s="152" t="s">
        <v>73</v>
      </c>
      <c r="D78" s="978" t="s">
        <v>7</v>
      </c>
      <c r="E78" s="979"/>
      <c r="F78" s="979"/>
      <c r="G78" s="980"/>
      <c r="H78" s="95"/>
      <c r="I78" s="111">
        <f>I79</f>
        <v>11060.900000000001</v>
      </c>
      <c r="J78" s="111" t="e">
        <f>J79</f>
        <v>#REF!</v>
      </c>
      <c r="K78" s="111">
        <f>K79</f>
        <v>6372.1</v>
      </c>
      <c r="L78" s="111">
        <f>L79</f>
        <v>7985.9999999999991</v>
      </c>
      <c r="M78" s="864"/>
    </row>
    <row r="79" spans="1:13" ht="49.5" customHeight="1" x14ac:dyDescent="0.25">
      <c r="A79" s="102" t="s">
        <v>596</v>
      </c>
      <c r="B79" s="152" t="s">
        <v>69</v>
      </c>
      <c r="C79" s="152" t="s">
        <v>73</v>
      </c>
      <c r="D79" s="210" t="s">
        <v>427</v>
      </c>
      <c r="E79" s="211"/>
      <c r="F79" s="211"/>
      <c r="G79" s="212"/>
      <c r="H79" s="95"/>
      <c r="I79" s="111">
        <f>I80+I83+I96</f>
        <v>11060.900000000001</v>
      </c>
      <c r="J79" s="111" t="e">
        <f>J80+J83+J96</f>
        <v>#REF!</v>
      </c>
      <c r="K79" s="111">
        <f>K80+K83+K96</f>
        <v>6372.1</v>
      </c>
      <c r="L79" s="111">
        <f>L80+L83+L96</f>
        <v>7985.9999999999991</v>
      </c>
      <c r="M79" s="864"/>
    </row>
    <row r="80" spans="1:13" ht="36" customHeight="1" x14ac:dyDescent="0.25">
      <c r="A80" s="102" t="s">
        <v>435</v>
      </c>
      <c r="B80" s="95" t="s">
        <v>69</v>
      </c>
      <c r="C80" s="95" t="s">
        <v>73</v>
      </c>
      <c r="D80" s="987" t="s">
        <v>282</v>
      </c>
      <c r="E80" s="988"/>
      <c r="F80" s="988"/>
      <c r="G80" s="989"/>
      <c r="H80" s="95"/>
      <c r="I80" s="111">
        <f t="shared" ref="I80:L81" si="16">I81</f>
        <v>9632.1</v>
      </c>
      <c r="J80" s="111" t="e">
        <f t="shared" si="16"/>
        <v>#REF!</v>
      </c>
      <c r="K80" s="111">
        <f t="shared" si="16"/>
        <v>5279.8</v>
      </c>
      <c r="L80" s="111">
        <f t="shared" si="16"/>
        <v>6874.9</v>
      </c>
      <c r="M80" s="864"/>
    </row>
    <row r="81" spans="1:14" ht="78.75" x14ac:dyDescent="0.25">
      <c r="A81" s="102" t="s">
        <v>476</v>
      </c>
      <c r="B81" s="95" t="s">
        <v>69</v>
      </c>
      <c r="C81" s="95" t="s">
        <v>73</v>
      </c>
      <c r="D81" s="987" t="s">
        <v>282</v>
      </c>
      <c r="E81" s="988"/>
      <c r="F81" s="988"/>
      <c r="G81" s="989"/>
      <c r="H81" s="95" t="s">
        <v>466</v>
      </c>
      <c r="I81" s="111">
        <f t="shared" si="16"/>
        <v>9632.1</v>
      </c>
      <c r="J81" s="111" t="e">
        <f t="shared" si="16"/>
        <v>#REF!</v>
      </c>
      <c r="K81" s="111">
        <f t="shared" si="16"/>
        <v>5279.8</v>
      </c>
      <c r="L81" s="111">
        <f t="shared" si="16"/>
        <v>6874.9</v>
      </c>
      <c r="M81" s="864"/>
    </row>
    <row r="82" spans="1:14" ht="36" customHeight="1" x14ac:dyDescent="0.25">
      <c r="A82" s="102" t="s">
        <v>477</v>
      </c>
      <c r="B82" s="95" t="s">
        <v>69</v>
      </c>
      <c r="C82" s="95" t="s">
        <v>73</v>
      </c>
      <c r="D82" s="987" t="s">
        <v>282</v>
      </c>
      <c r="E82" s="988"/>
      <c r="F82" s="988"/>
      <c r="G82" s="989"/>
      <c r="H82" s="95" t="s">
        <v>464</v>
      </c>
      <c r="I82" s="111">
        <f>'ведомст 7'!L76+'ведомст 7'!L577</f>
        <v>9632.1</v>
      </c>
      <c r="J82" s="111" t="e">
        <f>#REF!+#REF!</f>
        <v>#REF!</v>
      </c>
      <c r="K82" s="111">
        <f>9275.6-3976.6-19.2</f>
        <v>5279.8</v>
      </c>
      <c r="L82" s="111">
        <f>9163.6-2288.6-0.1</f>
        <v>6874.9</v>
      </c>
      <c r="M82" s="864"/>
    </row>
    <row r="83" spans="1:14" ht="36.75" customHeight="1" x14ac:dyDescent="0.25">
      <c r="A83" s="242" t="s">
        <v>415</v>
      </c>
      <c r="B83" s="95" t="s">
        <v>69</v>
      </c>
      <c r="C83" s="95" t="s">
        <v>73</v>
      </c>
      <c r="D83" s="987" t="s">
        <v>286</v>
      </c>
      <c r="E83" s="988"/>
      <c r="F83" s="988"/>
      <c r="G83" s="989"/>
      <c r="H83" s="124"/>
      <c r="I83" s="111">
        <f>I84+I88+I91</f>
        <v>1370.6</v>
      </c>
      <c r="J83" s="111">
        <f>J84+J88+J91</f>
        <v>0</v>
      </c>
      <c r="K83" s="111">
        <f>K84+K88+K91</f>
        <v>1034</v>
      </c>
      <c r="L83" s="111">
        <f>L84+L88+L91</f>
        <v>1052.7</v>
      </c>
      <c r="M83" s="864"/>
    </row>
    <row r="84" spans="1:14" ht="78.75" x14ac:dyDescent="0.25">
      <c r="A84" s="102" t="s">
        <v>476</v>
      </c>
      <c r="B84" s="95" t="s">
        <v>69</v>
      </c>
      <c r="C84" s="95" t="s">
        <v>73</v>
      </c>
      <c r="D84" s="987" t="s">
        <v>286</v>
      </c>
      <c r="E84" s="988"/>
      <c r="F84" s="988"/>
      <c r="G84" s="989"/>
      <c r="H84" s="95" t="s">
        <v>466</v>
      </c>
      <c r="I84" s="111">
        <f>I85</f>
        <v>291.2</v>
      </c>
      <c r="J84" s="111">
        <f>J85</f>
        <v>0</v>
      </c>
      <c r="K84" s="111">
        <f>K85</f>
        <v>320.2</v>
      </c>
      <c r="L84" s="111">
        <f>L85</f>
        <v>320.2</v>
      </c>
      <c r="M84" s="864"/>
    </row>
    <row r="85" spans="1:14" ht="33.75" customHeight="1" x14ac:dyDescent="0.25">
      <c r="A85" s="102" t="s">
        <v>477</v>
      </c>
      <c r="B85" s="95" t="s">
        <v>69</v>
      </c>
      <c r="C85" s="95" t="s">
        <v>73</v>
      </c>
      <c r="D85" s="987" t="s">
        <v>286</v>
      </c>
      <c r="E85" s="988"/>
      <c r="F85" s="988"/>
      <c r="G85" s="989"/>
      <c r="H85" s="95" t="s">
        <v>464</v>
      </c>
      <c r="I85" s="111">
        <f>'ведомст 7'!L79</f>
        <v>291.2</v>
      </c>
      <c r="J85" s="111">
        <f>J86+J87</f>
        <v>0</v>
      </c>
      <c r="K85" s="111">
        <f>K86+K87</f>
        <v>320.2</v>
      </c>
      <c r="L85" s="111">
        <f>L86+L87</f>
        <v>320.2</v>
      </c>
      <c r="M85" s="864"/>
    </row>
    <row r="86" spans="1:14" ht="47.25" hidden="1" customHeight="1" x14ac:dyDescent="0.25">
      <c r="A86" s="102" t="s">
        <v>75</v>
      </c>
      <c r="B86" s="95" t="s">
        <v>69</v>
      </c>
      <c r="C86" s="95" t="s">
        <v>73</v>
      </c>
      <c r="D86" s="987" t="s">
        <v>286</v>
      </c>
      <c r="E86" s="988"/>
      <c r="F86" s="988"/>
      <c r="G86" s="989"/>
      <c r="H86" s="95" t="s">
        <v>144</v>
      </c>
      <c r="I86" s="111">
        <v>196.4</v>
      </c>
      <c r="J86" s="138"/>
      <c r="K86" s="111">
        <v>197.2</v>
      </c>
      <c r="L86" s="111">
        <v>197.2</v>
      </c>
      <c r="M86" s="864"/>
    </row>
    <row r="87" spans="1:14" ht="47.25" hidden="1" customHeight="1" x14ac:dyDescent="0.25">
      <c r="A87" s="102" t="s">
        <v>216</v>
      </c>
      <c r="B87" s="95" t="s">
        <v>69</v>
      </c>
      <c r="C87" s="95" t="s">
        <v>73</v>
      </c>
      <c r="D87" s="987" t="s">
        <v>286</v>
      </c>
      <c r="E87" s="988"/>
      <c r="F87" s="988"/>
      <c r="G87" s="989"/>
      <c r="H87" s="95" t="s">
        <v>217</v>
      </c>
      <c r="I87" s="111">
        <v>123.8</v>
      </c>
      <c r="J87" s="112"/>
      <c r="K87" s="111">
        <v>123</v>
      </c>
      <c r="L87" s="111">
        <v>123</v>
      </c>
      <c r="M87" s="864"/>
    </row>
    <row r="88" spans="1:14" ht="31.5" x14ac:dyDescent="0.25">
      <c r="A88" s="102" t="s">
        <v>473</v>
      </c>
      <c r="B88" s="95" t="s">
        <v>69</v>
      </c>
      <c r="C88" s="95" t="s">
        <v>73</v>
      </c>
      <c r="D88" s="987" t="s">
        <v>286</v>
      </c>
      <c r="E88" s="988"/>
      <c r="F88" s="988"/>
      <c r="G88" s="989"/>
      <c r="H88" s="95" t="s">
        <v>471</v>
      </c>
      <c r="I88" s="111">
        <f>I89</f>
        <v>936.80000000000007</v>
      </c>
      <c r="J88" s="111">
        <f>J89</f>
        <v>0</v>
      </c>
      <c r="K88" s="111">
        <f>K89</f>
        <v>698.9</v>
      </c>
      <c r="L88" s="111">
        <f>L89</f>
        <v>717.59999999999991</v>
      </c>
      <c r="M88" s="864"/>
    </row>
    <row r="89" spans="1:14" ht="47.25" x14ac:dyDescent="0.25">
      <c r="A89" s="102" t="s">
        <v>474</v>
      </c>
      <c r="B89" s="95" t="s">
        <v>69</v>
      </c>
      <c r="C89" s="95" t="s">
        <v>73</v>
      </c>
      <c r="D89" s="987" t="s">
        <v>286</v>
      </c>
      <c r="E89" s="988"/>
      <c r="F89" s="988"/>
      <c r="G89" s="989"/>
      <c r="H89" s="95" t="s">
        <v>472</v>
      </c>
      <c r="I89" s="111">
        <f>594.2-361.7+0.2+16.5-60+200+501.2+150+1+30.8+0.2+0.1-50-49.3-10-26.4</f>
        <v>936.80000000000007</v>
      </c>
      <c r="J89" s="112"/>
      <c r="K89" s="111">
        <f>708.9+0.1-3-0.7-6.4</f>
        <v>698.9</v>
      </c>
      <c r="L89" s="111">
        <f>708.9-15.9+31.8-0.7-6.5</f>
        <v>717.59999999999991</v>
      </c>
      <c r="M89" s="864">
        <v>-10</v>
      </c>
    </row>
    <row r="90" spans="1:14" ht="27" hidden="1" customHeight="1" x14ac:dyDescent="0.25">
      <c r="A90" s="102" t="s">
        <v>420</v>
      </c>
      <c r="B90" s="95" t="s">
        <v>69</v>
      </c>
      <c r="C90" s="95" t="s">
        <v>73</v>
      </c>
      <c r="D90" s="987" t="s">
        <v>286</v>
      </c>
      <c r="E90" s="988"/>
      <c r="F90" s="988"/>
      <c r="G90" s="989"/>
      <c r="H90" s="95" t="s">
        <v>80</v>
      </c>
      <c r="I90" s="111">
        <f>2294.5+48.6-260-107.2+41.4+367.2-76.9+4.2</f>
        <v>2311.7999999999997</v>
      </c>
      <c r="J90" s="138"/>
      <c r="K90" s="111">
        <f>1540.2+54-1000</f>
        <v>594.20000000000005</v>
      </c>
      <c r="L90" s="111">
        <f>1654.9+54-1000</f>
        <v>708.90000000000009</v>
      </c>
      <c r="M90" s="864"/>
    </row>
    <row r="91" spans="1:14" ht="27" customHeight="1" x14ac:dyDescent="0.25">
      <c r="A91" s="102" t="s">
        <v>478</v>
      </c>
      <c r="B91" s="95" t="s">
        <v>69</v>
      </c>
      <c r="C91" s="95" t="s">
        <v>73</v>
      </c>
      <c r="D91" s="987" t="s">
        <v>286</v>
      </c>
      <c r="E91" s="988"/>
      <c r="F91" s="988"/>
      <c r="G91" s="989"/>
      <c r="H91" s="95" t="s">
        <v>479</v>
      </c>
      <c r="I91" s="111">
        <f>I92</f>
        <v>142.6</v>
      </c>
      <c r="J91" s="111">
        <f>J92</f>
        <v>0</v>
      </c>
      <c r="K91" s="111">
        <f>K92</f>
        <v>14.9</v>
      </c>
      <c r="L91" s="111">
        <f>L92</f>
        <v>14.9</v>
      </c>
      <c r="M91" s="864"/>
    </row>
    <row r="92" spans="1:14" ht="27" customHeight="1" x14ac:dyDescent="0.25">
      <c r="A92" s="102" t="s">
        <v>481</v>
      </c>
      <c r="B92" s="95" t="s">
        <v>69</v>
      </c>
      <c r="C92" s="95" t="s">
        <v>73</v>
      </c>
      <c r="D92" s="987" t="s">
        <v>286</v>
      </c>
      <c r="E92" s="988"/>
      <c r="F92" s="988"/>
      <c r="G92" s="989"/>
      <c r="H92" s="95" t="s">
        <v>480</v>
      </c>
      <c r="I92" s="111">
        <f>'ведомст 7'!L86+'ведомст 7'!L585</f>
        <v>142.6</v>
      </c>
      <c r="J92" s="111">
        <f>J93+J94+J95</f>
        <v>0</v>
      </c>
      <c r="K92" s="111">
        <f>K93+K94+K95</f>
        <v>14.9</v>
      </c>
      <c r="L92" s="111">
        <f>L93+L94+L95</f>
        <v>14.9</v>
      </c>
      <c r="M92" s="864"/>
    </row>
    <row r="93" spans="1:14" ht="27" hidden="1" customHeight="1" x14ac:dyDescent="0.25">
      <c r="A93" s="102" t="s">
        <v>76</v>
      </c>
      <c r="B93" s="95" t="s">
        <v>69</v>
      </c>
      <c r="C93" s="95" t="s">
        <v>73</v>
      </c>
      <c r="D93" s="987" t="s">
        <v>286</v>
      </c>
      <c r="E93" s="988"/>
      <c r="F93" s="988"/>
      <c r="G93" s="989"/>
      <c r="H93" s="95" t="s">
        <v>145</v>
      </c>
      <c r="I93" s="111"/>
      <c r="J93" s="138"/>
      <c r="K93" s="103">
        <v>3.9</v>
      </c>
      <c r="L93" s="103">
        <v>3.9</v>
      </c>
      <c r="M93" s="864"/>
    </row>
    <row r="94" spans="1:14" ht="14.25" hidden="1" customHeight="1" x14ac:dyDescent="0.25">
      <c r="A94" s="102" t="s">
        <v>89</v>
      </c>
      <c r="B94" s="95" t="s">
        <v>69</v>
      </c>
      <c r="C94" s="95" t="s">
        <v>73</v>
      </c>
      <c r="D94" s="987" t="s">
        <v>286</v>
      </c>
      <c r="E94" s="988"/>
      <c r="F94" s="988"/>
      <c r="G94" s="989"/>
      <c r="H94" s="95" t="s">
        <v>146</v>
      </c>
      <c r="I94" s="111">
        <v>0</v>
      </c>
      <c r="J94" s="138"/>
      <c r="K94" s="103">
        <v>0</v>
      </c>
      <c r="L94" s="103">
        <v>0</v>
      </c>
      <c r="M94" s="864"/>
    </row>
    <row r="95" spans="1:14" ht="27.75" hidden="1" customHeight="1" x14ac:dyDescent="0.25">
      <c r="A95" s="102" t="s">
        <v>235</v>
      </c>
      <c r="B95" s="95" t="s">
        <v>69</v>
      </c>
      <c r="C95" s="95" t="s">
        <v>73</v>
      </c>
      <c r="D95" s="987" t="s">
        <v>286</v>
      </c>
      <c r="E95" s="988"/>
      <c r="F95" s="988"/>
      <c r="G95" s="989"/>
      <c r="H95" s="95" t="s">
        <v>234</v>
      </c>
      <c r="I95" s="111">
        <f>11+3+0.9</f>
        <v>14.9</v>
      </c>
      <c r="J95" s="138"/>
      <c r="K95" s="103">
        <v>11</v>
      </c>
      <c r="L95" s="103">
        <v>11</v>
      </c>
      <c r="M95" s="863"/>
      <c r="N95" s="106"/>
    </row>
    <row r="96" spans="1:14" ht="64.5" customHeight="1" x14ac:dyDescent="0.25">
      <c r="A96" s="102" t="s">
        <v>416</v>
      </c>
      <c r="B96" s="152" t="s">
        <v>69</v>
      </c>
      <c r="C96" s="152" t="s">
        <v>73</v>
      </c>
      <c r="D96" s="975" t="s">
        <v>681</v>
      </c>
      <c r="E96" s="976"/>
      <c r="F96" s="976"/>
      <c r="G96" s="977"/>
      <c r="H96" s="95"/>
      <c r="I96" s="103">
        <f t="shared" ref="I96:L97" si="17">I97</f>
        <v>58.2</v>
      </c>
      <c r="J96" s="103">
        <f t="shared" si="17"/>
        <v>0</v>
      </c>
      <c r="K96" s="103">
        <f t="shared" si="17"/>
        <v>58.3</v>
      </c>
      <c r="L96" s="103">
        <f t="shared" si="17"/>
        <v>58.4</v>
      </c>
      <c r="M96" s="863"/>
      <c r="N96" s="106"/>
    </row>
    <row r="97" spans="1:21" ht="78.75" x14ac:dyDescent="0.25">
      <c r="A97" s="102" t="s">
        <v>476</v>
      </c>
      <c r="B97" s="152" t="s">
        <v>69</v>
      </c>
      <c r="C97" s="152" t="s">
        <v>73</v>
      </c>
      <c r="D97" s="975" t="s">
        <v>681</v>
      </c>
      <c r="E97" s="976"/>
      <c r="F97" s="976"/>
      <c r="G97" s="977"/>
      <c r="H97" s="95" t="s">
        <v>466</v>
      </c>
      <c r="I97" s="103">
        <f t="shared" si="17"/>
        <v>58.2</v>
      </c>
      <c r="J97" s="103">
        <f t="shared" si="17"/>
        <v>0</v>
      </c>
      <c r="K97" s="103">
        <f t="shared" si="17"/>
        <v>58.3</v>
      </c>
      <c r="L97" s="103">
        <f t="shared" si="17"/>
        <v>58.4</v>
      </c>
      <c r="M97" s="863"/>
      <c r="N97" s="106"/>
    </row>
    <row r="98" spans="1:21" ht="36" customHeight="1" x14ac:dyDescent="0.25">
      <c r="A98" s="102" t="s">
        <v>477</v>
      </c>
      <c r="B98" s="152" t="s">
        <v>69</v>
      </c>
      <c r="C98" s="152" t="s">
        <v>73</v>
      </c>
      <c r="D98" s="975" t="s">
        <v>681</v>
      </c>
      <c r="E98" s="976"/>
      <c r="F98" s="976"/>
      <c r="G98" s="977"/>
      <c r="H98" s="95" t="s">
        <v>464</v>
      </c>
      <c r="I98" s="103">
        <v>58.2</v>
      </c>
      <c r="J98" s="112"/>
      <c r="K98" s="103">
        <v>58.3</v>
      </c>
      <c r="L98" s="103">
        <v>58.4</v>
      </c>
      <c r="N98" s="106"/>
    </row>
    <row r="99" spans="1:21" ht="23.25" hidden="1" customHeight="1" x14ac:dyDescent="0.25">
      <c r="A99" s="98" t="s">
        <v>17</v>
      </c>
      <c r="B99" s="152" t="s">
        <v>69</v>
      </c>
      <c r="C99" s="152" t="s">
        <v>73</v>
      </c>
      <c r="D99" s="975" t="s">
        <v>681</v>
      </c>
      <c r="E99" s="976"/>
      <c r="F99" s="976"/>
      <c r="G99" s="977"/>
      <c r="H99" s="95" t="s">
        <v>143</v>
      </c>
      <c r="I99" s="243">
        <v>44.7</v>
      </c>
      <c r="J99" s="138"/>
      <c r="K99" s="154">
        <v>44.8</v>
      </c>
      <c r="L99" s="154">
        <v>44.9</v>
      </c>
      <c r="N99" s="106"/>
    </row>
    <row r="100" spans="1:21" ht="26.25" hidden="1" customHeight="1" x14ac:dyDescent="0.25">
      <c r="A100" s="98" t="s">
        <v>238</v>
      </c>
      <c r="B100" s="152" t="s">
        <v>69</v>
      </c>
      <c r="C100" s="152" t="s">
        <v>73</v>
      </c>
      <c r="D100" s="975" t="s">
        <v>681</v>
      </c>
      <c r="E100" s="976"/>
      <c r="F100" s="976"/>
      <c r="G100" s="977"/>
      <c r="H100" s="95" t="s">
        <v>237</v>
      </c>
      <c r="I100" s="244">
        <v>13.5</v>
      </c>
      <c r="J100" s="138"/>
      <c r="K100" s="245">
        <v>13.5</v>
      </c>
      <c r="L100" s="245">
        <v>13.4</v>
      </c>
      <c r="M100" s="1063"/>
      <c r="N100" s="106"/>
    </row>
    <row r="101" spans="1:21" s="106" customFormat="1" ht="36" customHeight="1" x14ac:dyDescent="0.25">
      <c r="A101" s="102" t="s">
        <v>612</v>
      </c>
      <c r="B101" s="152" t="s">
        <v>69</v>
      </c>
      <c r="C101" s="152" t="s">
        <v>73</v>
      </c>
      <c r="D101" s="975" t="s">
        <v>104</v>
      </c>
      <c r="E101" s="976"/>
      <c r="F101" s="976"/>
      <c r="G101" s="977"/>
      <c r="H101" s="95"/>
      <c r="I101" s="103">
        <f>I102</f>
        <v>145.5</v>
      </c>
      <c r="J101" s="103">
        <f>J102</f>
        <v>0</v>
      </c>
      <c r="K101" s="103">
        <f>K102</f>
        <v>138.70000000000002</v>
      </c>
      <c r="L101" s="103">
        <f>L102</f>
        <v>138.30000000000001</v>
      </c>
      <c r="M101" s="1063"/>
    </row>
    <row r="102" spans="1:21" s="106" customFormat="1" ht="47.25" x14ac:dyDescent="0.25">
      <c r="A102" s="102" t="s">
        <v>613</v>
      </c>
      <c r="B102" s="152" t="s">
        <v>69</v>
      </c>
      <c r="C102" s="152" t="s">
        <v>73</v>
      </c>
      <c r="D102" s="975" t="s">
        <v>432</v>
      </c>
      <c r="E102" s="976"/>
      <c r="F102" s="976"/>
      <c r="G102" s="977"/>
      <c r="H102" s="95"/>
      <c r="I102" s="103">
        <f>I107+I112+I117+I121+I103</f>
        <v>145.5</v>
      </c>
      <c r="J102" s="103">
        <f t="shared" ref="J102:L102" si="18">J107+J112+J117+J121+J103</f>
        <v>0</v>
      </c>
      <c r="K102" s="103">
        <f t="shared" si="18"/>
        <v>138.70000000000002</v>
      </c>
      <c r="L102" s="103">
        <f t="shared" si="18"/>
        <v>138.30000000000001</v>
      </c>
      <c r="M102" s="1063"/>
    </row>
    <row r="103" spans="1:21" s="106" customFormat="1" ht="126" customHeight="1" x14ac:dyDescent="0.25">
      <c r="A103" s="102" t="s">
        <v>757</v>
      </c>
      <c r="B103" s="152" t="s">
        <v>69</v>
      </c>
      <c r="C103" s="152" t="s">
        <v>73</v>
      </c>
      <c r="D103" s="984" t="s">
        <v>756</v>
      </c>
      <c r="E103" s="985"/>
      <c r="F103" s="985"/>
      <c r="G103" s="986"/>
      <c r="H103" s="95"/>
      <c r="I103" s="103">
        <f>I104</f>
        <v>19.5</v>
      </c>
      <c r="J103" s="103">
        <f t="shared" ref="J103:L103" si="19">J104</f>
        <v>0</v>
      </c>
      <c r="K103" s="103">
        <f t="shared" si="19"/>
        <v>19.5</v>
      </c>
      <c r="L103" s="103">
        <f t="shared" si="19"/>
        <v>19.5</v>
      </c>
      <c r="M103" s="1063"/>
    </row>
    <row r="104" spans="1:21" s="106" customFormat="1" ht="78.75" x14ac:dyDescent="0.25">
      <c r="A104" s="102" t="s">
        <v>476</v>
      </c>
      <c r="B104" s="152" t="s">
        <v>69</v>
      </c>
      <c r="C104" s="152" t="s">
        <v>73</v>
      </c>
      <c r="D104" s="984" t="s">
        <v>756</v>
      </c>
      <c r="E104" s="985"/>
      <c r="F104" s="985"/>
      <c r="G104" s="986"/>
      <c r="H104" s="95" t="s">
        <v>466</v>
      </c>
      <c r="I104" s="103">
        <f>I105</f>
        <v>19.5</v>
      </c>
      <c r="J104" s="103"/>
      <c r="K104" s="103">
        <f>K105</f>
        <v>19.5</v>
      </c>
      <c r="L104" s="103">
        <f>L105</f>
        <v>19.5</v>
      </c>
      <c r="M104" s="1063"/>
    </row>
    <row r="105" spans="1:21" s="106" customFormat="1" ht="31.5" x14ac:dyDescent="0.25">
      <c r="A105" s="540" t="s">
        <v>477</v>
      </c>
      <c r="B105" s="882" t="s">
        <v>69</v>
      </c>
      <c r="C105" s="882" t="s">
        <v>73</v>
      </c>
      <c r="D105" s="1054" t="s">
        <v>756</v>
      </c>
      <c r="E105" s="1055"/>
      <c r="F105" s="1055"/>
      <c r="G105" s="1056"/>
      <c r="H105" s="542" t="s">
        <v>464</v>
      </c>
      <c r="I105" s="440">
        <v>19.5</v>
      </c>
      <c r="J105" s="440"/>
      <c r="K105" s="440">
        <v>19.5</v>
      </c>
      <c r="L105" s="440">
        <v>19.5</v>
      </c>
      <c r="M105" s="863"/>
      <c r="N105" s="247"/>
    </row>
    <row r="106" spans="1:21" s="106" customFormat="1" hidden="1" x14ac:dyDescent="0.25">
      <c r="A106" s="102"/>
      <c r="B106" s="152"/>
      <c r="C106" s="152"/>
      <c r="D106" s="854"/>
      <c r="E106" s="855"/>
      <c r="F106" s="855"/>
      <c r="G106" s="856"/>
      <c r="H106" s="95"/>
      <c r="I106" s="103"/>
      <c r="J106" s="103"/>
      <c r="K106" s="103"/>
      <c r="L106" s="103"/>
      <c r="M106" s="863"/>
      <c r="N106" s="247"/>
    </row>
    <row r="107" spans="1:21" s="106" customFormat="1" ht="94.5" x14ac:dyDescent="0.25">
      <c r="A107" s="102" t="s">
        <v>417</v>
      </c>
      <c r="B107" s="152" t="s">
        <v>69</v>
      </c>
      <c r="C107" s="152" t="s">
        <v>73</v>
      </c>
      <c r="D107" s="978" t="s">
        <v>405</v>
      </c>
      <c r="E107" s="979"/>
      <c r="F107" s="979"/>
      <c r="G107" s="980"/>
      <c r="H107" s="95"/>
      <c r="I107" s="111">
        <f t="shared" ref="I107:L108" si="20">I108</f>
        <v>47.8</v>
      </c>
      <c r="J107" s="111">
        <f t="shared" si="20"/>
        <v>0</v>
      </c>
      <c r="K107" s="111">
        <f t="shared" si="20"/>
        <v>47.6</v>
      </c>
      <c r="L107" s="111">
        <f t="shared" si="20"/>
        <v>47.1</v>
      </c>
      <c r="M107" s="863"/>
      <c r="N107" s="247"/>
    </row>
    <row r="108" spans="1:21" s="106" customFormat="1" ht="78.75" x14ac:dyDescent="0.25">
      <c r="A108" s="102" t="s">
        <v>476</v>
      </c>
      <c r="B108" s="152" t="s">
        <v>69</v>
      </c>
      <c r="C108" s="152" t="s">
        <v>73</v>
      </c>
      <c r="D108" s="978" t="s">
        <v>405</v>
      </c>
      <c r="E108" s="979"/>
      <c r="F108" s="979"/>
      <c r="G108" s="980"/>
      <c r="H108" s="95" t="s">
        <v>466</v>
      </c>
      <c r="I108" s="111">
        <f t="shared" si="20"/>
        <v>47.8</v>
      </c>
      <c r="J108" s="111">
        <f t="shared" si="20"/>
        <v>0</v>
      </c>
      <c r="K108" s="111">
        <f t="shared" si="20"/>
        <v>47.6</v>
      </c>
      <c r="L108" s="111">
        <f t="shared" si="20"/>
        <v>47.1</v>
      </c>
      <c r="M108" s="863"/>
      <c r="N108" s="247"/>
    </row>
    <row r="109" spans="1:21" s="106" customFormat="1" ht="31.5" x14ac:dyDescent="0.25">
      <c r="A109" s="102" t="s">
        <v>477</v>
      </c>
      <c r="B109" s="152" t="s">
        <v>69</v>
      </c>
      <c r="C109" s="152" t="s">
        <v>73</v>
      </c>
      <c r="D109" s="978" t="s">
        <v>405</v>
      </c>
      <c r="E109" s="979"/>
      <c r="F109" s="979"/>
      <c r="G109" s="980"/>
      <c r="H109" s="95" t="s">
        <v>464</v>
      </c>
      <c r="I109" s="111">
        <v>47.8</v>
      </c>
      <c r="J109" s="146"/>
      <c r="K109" s="111">
        <v>47.6</v>
      </c>
      <c r="L109" s="111">
        <v>47.1</v>
      </c>
      <c r="M109" s="863"/>
      <c r="N109" s="247"/>
    </row>
    <row r="110" spans="1:21" s="106" customFormat="1" ht="31.5" hidden="1" customHeight="1" x14ac:dyDescent="0.25">
      <c r="A110" s="98" t="s">
        <v>17</v>
      </c>
      <c r="B110" s="152" t="s">
        <v>69</v>
      </c>
      <c r="C110" s="152" t="s">
        <v>73</v>
      </c>
      <c r="D110" s="978" t="s">
        <v>405</v>
      </c>
      <c r="E110" s="979"/>
      <c r="F110" s="979"/>
      <c r="G110" s="980"/>
      <c r="H110" s="95" t="s">
        <v>143</v>
      </c>
      <c r="I110" s="111">
        <v>51.5</v>
      </c>
      <c r="J110" s="112"/>
      <c r="K110" s="111">
        <v>50.2</v>
      </c>
      <c r="L110" s="111">
        <v>49.3</v>
      </c>
      <c r="M110" s="863"/>
      <c r="N110" s="247"/>
    </row>
    <row r="111" spans="1:21" s="106" customFormat="1" ht="63" hidden="1" customHeight="1" x14ac:dyDescent="0.25">
      <c r="A111" s="98" t="s">
        <v>238</v>
      </c>
      <c r="B111" s="152" t="s">
        <v>69</v>
      </c>
      <c r="C111" s="152" t="s">
        <v>73</v>
      </c>
      <c r="D111" s="978" t="s">
        <v>405</v>
      </c>
      <c r="E111" s="979"/>
      <c r="F111" s="979"/>
      <c r="G111" s="980"/>
      <c r="H111" s="95" t="s">
        <v>237</v>
      </c>
      <c r="I111" s="179">
        <v>15.5</v>
      </c>
      <c r="J111" s="112"/>
      <c r="K111" s="179">
        <v>15.1</v>
      </c>
      <c r="L111" s="179">
        <v>14.9</v>
      </c>
      <c r="M111" s="1063"/>
    </row>
    <row r="112" spans="1:21" s="106" customFormat="1" ht="110.25" x14ac:dyDescent="0.2">
      <c r="A112" s="246" t="s">
        <v>418</v>
      </c>
      <c r="B112" s="152" t="s">
        <v>69</v>
      </c>
      <c r="C112" s="152" t="s">
        <v>73</v>
      </c>
      <c r="D112" s="978" t="s">
        <v>406</v>
      </c>
      <c r="E112" s="979"/>
      <c r="F112" s="979"/>
      <c r="G112" s="980"/>
      <c r="H112" s="95"/>
      <c r="I112" s="111">
        <f t="shared" ref="I112:L113" si="21">I113</f>
        <v>71.099999999999994</v>
      </c>
      <c r="J112" s="111">
        <f t="shared" si="21"/>
        <v>0</v>
      </c>
      <c r="K112" s="111">
        <f t="shared" si="21"/>
        <v>71.2</v>
      </c>
      <c r="L112" s="111">
        <f t="shared" si="21"/>
        <v>71.3</v>
      </c>
      <c r="M112" s="1063"/>
      <c r="O112" s="247"/>
      <c r="P112" s="1036"/>
      <c r="Q112" s="1036"/>
      <c r="R112" s="1036"/>
      <c r="S112" s="1036"/>
      <c r="T112" s="119"/>
      <c r="U112" s="146"/>
    </row>
    <row r="113" spans="1:21" s="106" customFormat="1" ht="78.75" x14ac:dyDescent="0.25">
      <c r="A113" s="102" t="s">
        <v>476</v>
      </c>
      <c r="B113" s="152" t="s">
        <v>69</v>
      </c>
      <c r="C113" s="152" t="s">
        <v>73</v>
      </c>
      <c r="D113" s="978" t="s">
        <v>406</v>
      </c>
      <c r="E113" s="979"/>
      <c r="F113" s="979"/>
      <c r="G113" s="980"/>
      <c r="H113" s="95" t="s">
        <v>466</v>
      </c>
      <c r="I113" s="111">
        <f t="shared" si="21"/>
        <v>71.099999999999994</v>
      </c>
      <c r="J113" s="111">
        <f t="shared" si="21"/>
        <v>0</v>
      </c>
      <c r="K113" s="111">
        <f t="shared" si="21"/>
        <v>71.2</v>
      </c>
      <c r="L113" s="111">
        <f t="shared" si="21"/>
        <v>71.3</v>
      </c>
      <c r="M113" s="1063"/>
      <c r="O113" s="247"/>
      <c r="P113" s="120"/>
      <c r="Q113" s="120"/>
      <c r="R113" s="120"/>
      <c r="S113" s="120"/>
      <c r="T113" s="119"/>
      <c r="U113" s="146"/>
    </row>
    <row r="114" spans="1:21" s="106" customFormat="1" ht="24" customHeight="1" x14ac:dyDescent="0.25">
      <c r="A114" s="102" t="s">
        <v>477</v>
      </c>
      <c r="B114" s="152" t="s">
        <v>69</v>
      </c>
      <c r="C114" s="152" t="s">
        <v>73</v>
      </c>
      <c r="D114" s="978" t="s">
        <v>406</v>
      </c>
      <c r="E114" s="979"/>
      <c r="F114" s="979"/>
      <c r="G114" s="980"/>
      <c r="H114" s="95" t="s">
        <v>464</v>
      </c>
      <c r="I114" s="111">
        <v>71.099999999999994</v>
      </c>
      <c r="J114" s="146"/>
      <c r="K114" s="111">
        <v>71.2</v>
      </c>
      <c r="L114" s="111">
        <v>71.3</v>
      </c>
      <c r="M114" s="1063"/>
      <c r="O114" s="247"/>
      <c r="P114" s="120"/>
      <c r="Q114" s="120"/>
      <c r="R114" s="120"/>
      <c r="S114" s="120"/>
      <c r="T114" s="119"/>
      <c r="U114" s="146"/>
    </row>
    <row r="115" spans="1:21" s="106" customFormat="1" ht="20.25" hidden="1" customHeight="1" x14ac:dyDescent="0.25">
      <c r="A115" s="98" t="s">
        <v>17</v>
      </c>
      <c r="B115" s="152" t="s">
        <v>69</v>
      </c>
      <c r="C115" s="152" t="s">
        <v>73</v>
      </c>
      <c r="D115" s="978" t="s">
        <v>406</v>
      </c>
      <c r="E115" s="979"/>
      <c r="F115" s="979"/>
      <c r="G115" s="980"/>
      <c r="H115" s="95" t="s">
        <v>143</v>
      </c>
      <c r="I115" s="137">
        <v>53.9</v>
      </c>
      <c r="J115" s="112"/>
      <c r="K115" s="111">
        <v>54</v>
      </c>
      <c r="L115" s="137">
        <v>54.1</v>
      </c>
      <c r="M115" s="863"/>
      <c r="O115" s="247"/>
      <c r="P115" s="1036"/>
      <c r="Q115" s="1036"/>
      <c r="R115" s="1036"/>
      <c r="S115" s="1036"/>
      <c r="T115" s="119"/>
      <c r="U115" s="146"/>
    </row>
    <row r="116" spans="1:21" s="106" customFormat="1" ht="63" hidden="1" customHeight="1" x14ac:dyDescent="0.25">
      <c r="A116" s="98" t="s">
        <v>238</v>
      </c>
      <c r="B116" s="152" t="s">
        <v>69</v>
      </c>
      <c r="C116" s="152" t="s">
        <v>73</v>
      </c>
      <c r="D116" s="978" t="s">
        <v>406</v>
      </c>
      <c r="E116" s="979"/>
      <c r="F116" s="979"/>
      <c r="G116" s="980"/>
      <c r="H116" s="95" t="s">
        <v>237</v>
      </c>
      <c r="I116" s="153">
        <v>16.2</v>
      </c>
      <c r="J116" s="112"/>
      <c r="K116" s="153">
        <v>16.3</v>
      </c>
      <c r="L116" s="153">
        <v>16.3</v>
      </c>
      <c r="M116" s="863"/>
      <c r="O116" s="247"/>
      <c r="P116" s="1036"/>
      <c r="Q116" s="1036"/>
      <c r="R116" s="1036"/>
      <c r="S116" s="1036"/>
      <c r="T116" s="119"/>
      <c r="U116" s="180"/>
    </row>
    <row r="117" spans="1:21" s="106" customFormat="1" ht="63" x14ac:dyDescent="0.25">
      <c r="A117" s="102" t="s">
        <v>423</v>
      </c>
      <c r="B117" s="152" t="s">
        <v>69</v>
      </c>
      <c r="C117" s="152" t="s">
        <v>73</v>
      </c>
      <c r="D117" s="978" t="s">
        <v>407</v>
      </c>
      <c r="E117" s="979"/>
      <c r="F117" s="979"/>
      <c r="G117" s="980"/>
      <c r="H117" s="95"/>
      <c r="I117" s="179">
        <f t="shared" ref="I117:L118" si="22">I118</f>
        <v>0.4</v>
      </c>
      <c r="J117" s="179">
        <f t="shared" si="22"/>
        <v>0</v>
      </c>
      <c r="K117" s="179">
        <f t="shared" si="22"/>
        <v>0.4</v>
      </c>
      <c r="L117" s="179">
        <f t="shared" si="22"/>
        <v>0.4</v>
      </c>
      <c r="M117" s="863"/>
    </row>
    <row r="118" spans="1:21" s="106" customFormat="1" ht="31.5" x14ac:dyDescent="0.25">
      <c r="A118" s="102" t="s">
        <v>473</v>
      </c>
      <c r="B118" s="152" t="s">
        <v>69</v>
      </c>
      <c r="C118" s="152" t="s">
        <v>73</v>
      </c>
      <c r="D118" s="978" t="s">
        <v>407</v>
      </c>
      <c r="E118" s="979"/>
      <c r="F118" s="979"/>
      <c r="G118" s="980"/>
      <c r="H118" s="95" t="s">
        <v>471</v>
      </c>
      <c r="I118" s="179">
        <f t="shared" si="22"/>
        <v>0.4</v>
      </c>
      <c r="J118" s="179">
        <f t="shared" si="22"/>
        <v>0</v>
      </c>
      <c r="K118" s="179">
        <f t="shared" si="22"/>
        <v>0.4</v>
      </c>
      <c r="L118" s="179">
        <f t="shared" si="22"/>
        <v>0.4</v>
      </c>
      <c r="M118" s="863"/>
    </row>
    <row r="119" spans="1:21" s="106" customFormat="1" ht="50.25" customHeight="1" x14ac:dyDescent="0.25">
      <c r="A119" s="102" t="s">
        <v>474</v>
      </c>
      <c r="B119" s="152" t="s">
        <v>69</v>
      </c>
      <c r="C119" s="152" t="s">
        <v>73</v>
      </c>
      <c r="D119" s="978" t="s">
        <v>407</v>
      </c>
      <c r="E119" s="979"/>
      <c r="F119" s="979"/>
      <c r="G119" s="980"/>
      <c r="H119" s="95" t="s">
        <v>472</v>
      </c>
      <c r="I119" s="179">
        <v>0.4</v>
      </c>
      <c r="J119" s="180"/>
      <c r="K119" s="179">
        <v>0.4</v>
      </c>
      <c r="L119" s="179">
        <v>0.4</v>
      </c>
      <c r="M119" s="863"/>
    </row>
    <row r="120" spans="1:21" s="106" customFormat="1" ht="20.25" hidden="1" customHeight="1" x14ac:dyDescent="0.25">
      <c r="A120" s="102" t="s">
        <v>383</v>
      </c>
      <c r="B120" s="152" t="s">
        <v>69</v>
      </c>
      <c r="C120" s="152" t="s">
        <v>73</v>
      </c>
      <c r="D120" s="978" t="s">
        <v>407</v>
      </c>
      <c r="E120" s="979"/>
      <c r="F120" s="979"/>
      <c r="G120" s="980"/>
      <c r="H120" s="95" t="s">
        <v>80</v>
      </c>
      <c r="I120" s="179">
        <v>0.4</v>
      </c>
      <c r="J120" s="112"/>
      <c r="K120" s="179">
        <v>0.4</v>
      </c>
      <c r="L120" s="179">
        <v>0.4</v>
      </c>
      <c r="M120" s="864"/>
    </row>
    <row r="121" spans="1:21" s="106" customFormat="1" ht="39" customHeight="1" x14ac:dyDescent="0.25">
      <c r="A121" s="923" t="s">
        <v>832</v>
      </c>
      <c r="B121" s="152" t="s">
        <v>69</v>
      </c>
      <c r="C121" s="152" t="s">
        <v>73</v>
      </c>
      <c r="D121" s="966" t="s">
        <v>833</v>
      </c>
      <c r="E121" s="967"/>
      <c r="F121" s="967"/>
      <c r="G121" s="968"/>
      <c r="H121" s="95"/>
      <c r="I121" s="103">
        <f>I122</f>
        <v>6.7</v>
      </c>
      <c r="J121" s="103">
        <f t="shared" ref="J121:L121" si="23">J122</f>
        <v>0</v>
      </c>
      <c r="K121" s="103">
        <f t="shared" si="23"/>
        <v>0</v>
      </c>
      <c r="L121" s="103">
        <f t="shared" si="23"/>
        <v>0</v>
      </c>
      <c r="M121" s="863"/>
    </row>
    <row r="122" spans="1:21" s="106" customFormat="1" ht="42.75" customHeight="1" x14ac:dyDescent="0.25">
      <c r="A122" s="98" t="s">
        <v>473</v>
      </c>
      <c r="B122" s="152" t="s">
        <v>69</v>
      </c>
      <c r="C122" s="152" t="s">
        <v>73</v>
      </c>
      <c r="D122" s="966" t="s">
        <v>833</v>
      </c>
      <c r="E122" s="967"/>
      <c r="F122" s="967"/>
      <c r="G122" s="968"/>
      <c r="H122" s="95" t="s">
        <v>471</v>
      </c>
      <c r="I122" s="103">
        <f>I123</f>
        <v>6.7</v>
      </c>
      <c r="J122" s="103">
        <f t="shared" ref="J122:L122" si="24">J123</f>
        <v>0</v>
      </c>
      <c r="K122" s="103">
        <f t="shared" si="24"/>
        <v>0</v>
      </c>
      <c r="L122" s="103">
        <f t="shared" si="24"/>
        <v>0</v>
      </c>
      <c r="M122" s="863"/>
    </row>
    <row r="123" spans="1:21" s="106" customFormat="1" ht="50.25" customHeight="1" x14ac:dyDescent="0.25">
      <c r="A123" s="98" t="s">
        <v>474</v>
      </c>
      <c r="B123" s="152" t="s">
        <v>69</v>
      </c>
      <c r="C123" s="152" t="s">
        <v>73</v>
      </c>
      <c r="D123" s="966" t="s">
        <v>833</v>
      </c>
      <c r="E123" s="967"/>
      <c r="F123" s="967"/>
      <c r="G123" s="968"/>
      <c r="H123" s="95" t="s">
        <v>472</v>
      </c>
      <c r="I123" s="103">
        <v>6.7</v>
      </c>
      <c r="J123" s="112"/>
      <c r="K123" s="103">
        <v>0</v>
      </c>
      <c r="L123" s="103">
        <v>0</v>
      </c>
      <c r="M123" s="641"/>
    </row>
    <row r="124" spans="1:21" s="106" customFormat="1" ht="50.25" hidden="1" customHeight="1" x14ac:dyDescent="0.25">
      <c r="A124" s="98"/>
      <c r="B124" s="152"/>
      <c r="C124" s="152"/>
      <c r="D124" s="978"/>
      <c r="E124" s="979"/>
      <c r="F124" s="979"/>
      <c r="G124" s="980"/>
      <c r="H124" s="95"/>
      <c r="I124" s="131"/>
      <c r="J124" s="112"/>
      <c r="K124" s="103"/>
      <c r="L124" s="103"/>
      <c r="M124" s="863"/>
    </row>
    <row r="125" spans="1:21" s="106" customFormat="1" ht="50.25" hidden="1" customHeight="1" x14ac:dyDescent="0.25">
      <c r="A125" s="98"/>
      <c r="B125" s="152"/>
      <c r="C125" s="152"/>
      <c r="D125" s="978"/>
      <c r="E125" s="979"/>
      <c r="F125" s="979"/>
      <c r="G125" s="980"/>
      <c r="H125" s="95"/>
      <c r="I125" s="131"/>
      <c r="J125" s="112"/>
      <c r="K125" s="103"/>
      <c r="L125" s="103"/>
      <c r="M125" s="863"/>
    </row>
    <row r="126" spans="1:21" s="106" customFormat="1" ht="24" customHeight="1" x14ac:dyDescent="0.25">
      <c r="A126" s="184" t="s">
        <v>81</v>
      </c>
      <c r="B126" s="124" t="s">
        <v>69</v>
      </c>
      <c r="C126" s="124" t="s">
        <v>82</v>
      </c>
      <c r="D126" s="1030"/>
      <c r="E126" s="1031"/>
      <c r="F126" s="1031"/>
      <c r="G126" s="1032"/>
      <c r="H126" s="95"/>
      <c r="I126" s="143">
        <f>I127</f>
        <v>0</v>
      </c>
      <c r="J126" s="143">
        <f t="shared" ref="J126:L129" si="25">J127</f>
        <v>0</v>
      </c>
      <c r="K126" s="143">
        <f t="shared" si="25"/>
        <v>6.3</v>
      </c>
      <c r="L126" s="143">
        <f t="shared" si="25"/>
        <v>0</v>
      </c>
      <c r="M126" s="864"/>
    </row>
    <row r="127" spans="1:21" s="106" customFormat="1" ht="47.25" x14ac:dyDescent="0.25">
      <c r="A127" s="102" t="s">
        <v>612</v>
      </c>
      <c r="B127" s="95" t="s">
        <v>69</v>
      </c>
      <c r="C127" s="95" t="s">
        <v>82</v>
      </c>
      <c r="D127" s="972" t="s">
        <v>104</v>
      </c>
      <c r="E127" s="973"/>
      <c r="F127" s="973"/>
      <c r="G127" s="974"/>
      <c r="H127" s="95"/>
      <c r="I127" s="111">
        <f>I128</f>
        <v>0</v>
      </c>
      <c r="J127" s="111">
        <f t="shared" si="25"/>
        <v>0</v>
      </c>
      <c r="K127" s="111">
        <f t="shared" si="25"/>
        <v>6.3</v>
      </c>
      <c r="L127" s="111">
        <f t="shared" si="25"/>
        <v>0</v>
      </c>
      <c r="M127" s="864"/>
    </row>
    <row r="128" spans="1:21" s="106" customFormat="1" ht="47.25" x14ac:dyDescent="0.25">
      <c r="A128" s="102" t="s">
        <v>613</v>
      </c>
      <c r="B128" s="95" t="s">
        <v>69</v>
      </c>
      <c r="C128" s="95" t="s">
        <v>82</v>
      </c>
      <c r="D128" s="972" t="s">
        <v>105</v>
      </c>
      <c r="E128" s="973"/>
      <c r="F128" s="973"/>
      <c r="G128" s="974"/>
      <c r="H128" s="95"/>
      <c r="I128" s="111">
        <f>I129</f>
        <v>0</v>
      </c>
      <c r="J128" s="111">
        <f t="shared" si="25"/>
        <v>0</v>
      </c>
      <c r="K128" s="111">
        <f t="shared" si="25"/>
        <v>6.3</v>
      </c>
      <c r="L128" s="111">
        <f t="shared" si="25"/>
        <v>0</v>
      </c>
      <c r="M128" s="864"/>
    </row>
    <row r="129" spans="1:13" s="106" customFormat="1" ht="78.75" x14ac:dyDescent="0.25">
      <c r="A129" s="102" t="s">
        <v>716</v>
      </c>
      <c r="B129" s="95" t="s">
        <v>69</v>
      </c>
      <c r="C129" s="95" t="s">
        <v>82</v>
      </c>
      <c r="D129" s="978" t="s">
        <v>107</v>
      </c>
      <c r="E129" s="979"/>
      <c r="F129" s="979"/>
      <c r="G129" s="980"/>
      <c r="H129" s="95"/>
      <c r="I129" s="111">
        <f>I130</f>
        <v>0</v>
      </c>
      <c r="J129" s="111">
        <f t="shared" si="25"/>
        <v>0</v>
      </c>
      <c r="K129" s="111">
        <f t="shared" si="25"/>
        <v>6.3</v>
      </c>
      <c r="L129" s="111">
        <f t="shared" si="25"/>
        <v>0</v>
      </c>
      <c r="M129" s="864"/>
    </row>
    <row r="130" spans="1:13" s="106" customFormat="1" ht="31.5" x14ac:dyDescent="0.25">
      <c r="A130" s="102" t="s">
        <v>473</v>
      </c>
      <c r="B130" s="95" t="s">
        <v>69</v>
      </c>
      <c r="C130" s="95" t="s">
        <v>82</v>
      </c>
      <c r="D130" s="978" t="s">
        <v>107</v>
      </c>
      <c r="E130" s="979"/>
      <c r="F130" s="979"/>
      <c r="G130" s="980"/>
      <c r="H130" s="95" t="s">
        <v>471</v>
      </c>
      <c r="I130" s="111">
        <f>I131</f>
        <v>0</v>
      </c>
      <c r="J130" s="111">
        <f>J131</f>
        <v>0</v>
      </c>
      <c r="K130" s="111">
        <f>K131</f>
        <v>6.3</v>
      </c>
      <c r="L130" s="111">
        <f>L131</f>
        <v>0</v>
      </c>
      <c r="M130" s="864"/>
    </row>
    <row r="131" spans="1:13" s="106" customFormat="1" ht="32.25" customHeight="1" x14ac:dyDescent="0.25">
      <c r="A131" s="102" t="s">
        <v>474</v>
      </c>
      <c r="B131" s="95" t="s">
        <v>69</v>
      </c>
      <c r="C131" s="95" t="s">
        <v>82</v>
      </c>
      <c r="D131" s="978" t="s">
        <v>107</v>
      </c>
      <c r="E131" s="979"/>
      <c r="F131" s="979"/>
      <c r="G131" s="980"/>
      <c r="H131" s="95" t="s">
        <v>472</v>
      </c>
      <c r="I131" s="111">
        <v>0</v>
      </c>
      <c r="J131" s="103"/>
      <c r="K131" s="103">
        <v>6.3</v>
      </c>
      <c r="L131" s="103">
        <v>0</v>
      </c>
      <c r="M131" s="864"/>
    </row>
    <row r="132" spans="1:13" s="106" customFormat="1" ht="47.25" x14ac:dyDescent="0.25">
      <c r="A132" s="102" t="s">
        <v>121</v>
      </c>
      <c r="B132" s="95" t="s">
        <v>69</v>
      </c>
      <c r="C132" s="95" t="s">
        <v>93</v>
      </c>
      <c r="D132" s="990"/>
      <c r="E132" s="991"/>
      <c r="F132" s="991"/>
      <c r="G132" s="992"/>
      <c r="H132" s="95"/>
      <c r="I132" s="111">
        <f>I139+I144</f>
        <v>2403.1</v>
      </c>
      <c r="J132" s="111">
        <f>J139+J144</f>
        <v>0</v>
      </c>
      <c r="K132" s="111">
        <f>K139+K144</f>
        <v>2437.1999999999998</v>
      </c>
      <c r="L132" s="111">
        <f>L139+L144</f>
        <v>2437.1999999999998</v>
      </c>
      <c r="M132" s="864"/>
    </row>
    <row r="133" spans="1:13" s="106" customFormat="1" ht="15.75" hidden="1" customHeight="1" x14ac:dyDescent="0.25">
      <c r="A133" s="248"/>
      <c r="B133" s="95"/>
      <c r="C133" s="95"/>
      <c r="D133" s="978"/>
      <c r="E133" s="979"/>
      <c r="F133" s="979"/>
      <c r="G133" s="980"/>
      <c r="H133" s="95"/>
      <c r="I133" s="111"/>
      <c r="J133" s="113"/>
      <c r="K133" s="158"/>
      <c r="L133" s="158"/>
      <c r="M133" s="864"/>
    </row>
    <row r="134" spans="1:13" s="106" customFormat="1" ht="19.5" hidden="1" customHeight="1" x14ac:dyDescent="0.25">
      <c r="A134" s="249"/>
      <c r="B134" s="95"/>
      <c r="C134" s="95"/>
      <c r="D134" s="978"/>
      <c r="E134" s="979"/>
      <c r="F134" s="979"/>
      <c r="G134" s="980"/>
      <c r="H134" s="95"/>
      <c r="I134" s="111"/>
      <c r="J134" s="113"/>
      <c r="K134" s="158"/>
      <c r="L134" s="158"/>
      <c r="M134" s="999"/>
    </row>
    <row r="135" spans="1:13" s="106" customFormat="1" ht="34.5" hidden="1" customHeight="1" x14ac:dyDescent="0.25">
      <c r="A135" s="250"/>
      <c r="B135" s="95"/>
      <c r="C135" s="95"/>
      <c r="D135" s="978"/>
      <c r="E135" s="979"/>
      <c r="F135" s="979"/>
      <c r="G135" s="980"/>
      <c r="H135" s="95"/>
      <c r="I135" s="111"/>
      <c r="J135" s="113"/>
      <c r="K135" s="158"/>
      <c r="L135" s="158"/>
      <c r="M135" s="999"/>
    </row>
    <row r="136" spans="1:13" s="106" customFormat="1" ht="15.75" hidden="1" customHeight="1" x14ac:dyDescent="0.25">
      <c r="A136" s="249"/>
      <c r="B136" s="95"/>
      <c r="C136" s="95"/>
      <c r="D136" s="978"/>
      <c r="E136" s="979"/>
      <c r="F136" s="979"/>
      <c r="G136" s="980"/>
      <c r="H136" s="95"/>
      <c r="I136" s="111"/>
      <c r="J136" s="113"/>
      <c r="K136" s="158"/>
      <c r="L136" s="158"/>
      <c r="M136" s="999"/>
    </row>
    <row r="137" spans="1:13" s="106" customFormat="1" ht="15.75" hidden="1" customHeight="1" x14ac:dyDescent="0.25">
      <c r="A137" s="249"/>
      <c r="B137" s="124"/>
      <c r="C137" s="124"/>
      <c r="D137" s="177"/>
      <c r="E137" s="235"/>
      <c r="F137" s="235"/>
      <c r="G137" s="181"/>
      <c r="H137" s="95"/>
      <c r="I137" s="143"/>
      <c r="J137" s="113"/>
      <c r="K137" s="158"/>
      <c r="L137" s="158"/>
      <c r="M137" s="999"/>
    </row>
    <row r="138" spans="1:13" s="106" customFormat="1" ht="15.75" hidden="1" customHeight="1" x14ac:dyDescent="0.25">
      <c r="A138" s="249"/>
      <c r="B138" s="95"/>
      <c r="C138" s="95"/>
      <c r="D138" s="984"/>
      <c r="E138" s="985"/>
      <c r="F138" s="985"/>
      <c r="G138" s="986"/>
      <c r="H138" s="95"/>
      <c r="I138" s="111"/>
      <c r="J138" s="113"/>
      <c r="K138" s="94"/>
      <c r="L138" s="94"/>
      <c r="M138" s="864"/>
    </row>
    <row r="139" spans="1:13" s="106" customFormat="1" ht="47.25" x14ac:dyDescent="0.25">
      <c r="A139" s="102" t="s">
        <v>687</v>
      </c>
      <c r="B139" s="95" t="s">
        <v>69</v>
      </c>
      <c r="C139" s="95" t="s">
        <v>93</v>
      </c>
      <c r="D139" s="978" t="s">
        <v>9</v>
      </c>
      <c r="E139" s="979"/>
      <c r="F139" s="979"/>
      <c r="G139" s="980"/>
      <c r="H139" s="95"/>
      <c r="I139" s="111">
        <f>I140</f>
        <v>0.3</v>
      </c>
      <c r="J139" s="111">
        <f t="shared" ref="J139:L141" si="26">J140</f>
        <v>0</v>
      </c>
      <c r="K139" s="111">
        <f t="shared" si="26"/>
        <v>2</v>
      </c>
      <c r="L139" s="111">
        <f t="shared" si="26"/>
        <v>2</v>
      </c>
      <c r="M139" s="864"/>
    </row>
    <row r="140" spans="1:13" s="106" customFormat="1" ht="30" customHeight="1" x14ac:dyDescent="0.25">
      <c r="A140" s="102" t="s">
        <v>297</v>
      </c>
      <c r="B140" s="95" t="s">
        <v>69</v>
      </c>
      <c r="C140" s="95" t="s">
        <v>93</v>
      </c>
      <c r="D140" s="978" t="s">
        <v>469</v>
      </c>
      <c r="E140" s="979"/>
      <c r="F140" s="979"/>
      <c r="G140" s="980"/>
      <c r="H140" s="95"/>
      <c r="I140" s="111">
        <f>I141</f>
        <v>0.3</v>
      </c>
      <c r="J140" s="111">
        <f>J141</f>
        <v>0</v>
      </c>
      <c r="K140" s="111">
        <f>K141</f>
        <v>2</v>
      </c>
      <c r="L140" s="111">
        <f>L141</f>
        <v>2</v>
      </c>
      <c r="M140" s="864"/>
    </row>
    <row r="141" spans="1:13" s="106" customFormat="1" ht="32.25" customHeight="1" x14ac:dyDescent="0.25">
      <c r="A141" s="102" t="s">
        <v>304</v>
      </c>
      <c r="B141" s="95" t="s">
        <v>69</v>
      </c>
      <c r="C141" s="95" t="s">
        <v>93</v>
      </c>
      <c r="D141" s="978" t="s">
        <v>470</v>
      </c>
      <c r="E141" s="979"/>
      <c r="F141" s="979"/>
      <c r="G141" s="980"/>
      <c r="H141" s="95"/>
      <c r="I141" s="111">
        <f>I142</f>
        <v>0.3</v>
      </c>
      <c r="J141" s="111">
        <f t="shared" si="26"/>
        <v>0</v>
      </c>
      <c r="K141" s="111">
        <f t="shared" si="26"/>
        <v>2</v>
      </c>
      <c r="L141" s="111">
        <f t="shared" si="26"/>
        <v>2</v>
      </c>
      <c r="M141" s="863"/>
    </row>
    <row r="142" spans="1:13" s="106" customFormat="1" ht="78.75" x14ac:dyDescent="0.25">
      <c r="A142" s="102" t="s">
        <v>476</v>
      </c>
      <c r="B142" s="95" t="s">
        <v>69</v>
      </c>
      <c r="C142" s="95" t="s">
        <v>93</v>
      </c>
      <c r="D142" s="978" t="s">
        <v>470</v>
      </c>
      <c r="E142" s="979"/>
      <c r="F142" s="979"/>
      <c r="G142" s="980"/>
      <c r="H142" s="95" t="s">
        <v>466</v>
      </c>
      <c r="I142" s="111">
        <f>I143</f>
        <v>0.3</v>
      </c>
      <c r="J142" s="111">
        <f>J143</f>
        <v>0</v>
      </c>
      <c r="K142" s="111">
        <f>K143</f>
        <v>2</v>
      </c>
      <c r="L142" s="111">
        <f>L143</f>
        <v>2</v>
      </c>
      <c r="M142" s="863"/>
    </row>
    <row r="143" spans="1:13" s="106" customFormat="1" ht="30.75" customHeight="1" x14ac:dyDescent="0.25">
      <c r="A143" s="102" t="s">
        <v>477</v>
      </c>
      <c r="B143" s="95" t="s">
        <v>69</v>
      </c>
      <c r="C143" s="95" t="s">
        <v>93</v>
      </c>
      <c r="D143" s="978" t="s">
        <v>470</v>
      </c>
      <c r="E143" s="979"/>
      <c r="F143" s="979"/>
      <c r="G143" s="980"/>
      <c r="H143" s="95" t="s">
        <v>464</v>
      </c>
      <c r="I143" s="111">
        <v>0.3</v>
      </c>
      <c r="J143" s="113"/>
      <c r="K143" s="111">
        <v>2</v>
      </c>
      <c r="L143" s="111">
        <v>2</v>
      </c>
      <c r="M143" s="863"/>
    </row>
    <row r="144" spans="1:13" s="106" customFormat="1" ht="63" x14ac:dyDescent="0.25">
      <c r="A144" s="102" t="s">
        <v>401</v>
      </c>
      <c r="B144" s="95" t="s">
        <v>69</v>
      </c>
      <c r="C144" s="95" t="s">
        <v>93</v>
      </c>
      <c r="D144" s="984" t="s">
        <v>103</v>
      </c>
      <c r="E144" s="985"/>
      <c r="F144" s="985"/>
      <c r="G144" s="986"/>
      <c r="H144" s="95"/>
      <c r="I144" s="111">
        <f t="shared" ref="I144:L145" si="27">I145</f>
        <v>2402.7999999999997</v>
      </c>
      <c r="J144" s="111">
        <f t="shared" si="27"/>
        <v>0</v>
      </c>
      <c r="K144" s="111">
        <f t="shared" si="27"/>
        <v>2435.1999999999998</v>
      </c>
      <c r="L144" s="111">
        <f t="shared" si="27"/>
        <v>2435.1999999999998</v>
      </c>
      <c r="M144" s="863"/>
    </row>
    <row r="145" spans="1:14" s="106" customFormat="1" ht="31.5" x14ac:dyDescent="0.25">
      <c r="A145" s="102" t="s">
        <v>231</v>
      </c>
      <c r="B145" s="95" t="s">
        <v>69</v>
      </c>
      <c r="C145" s="95" t="s">
        <v>93</v>
      </c>
      <c r="D145" s="984" t="s">
        <v>197</v>
      </c>
      <c r="E145" s="985"/>
      <c r="F145" s="985"/>
      <c r="G145" s="986"/>
      <c r="H145" s="95"/>
      <c r="I145" s="111">
        <f t="shared" si="27"/>
        <v>2402.7999999999997</v>
      </c>
      <c r="J145" s="111">
        <f t="shared" si="27"/>
        <v>0</v>
      </c>
      <c r="K145" s="111">
        <f t="shared" si="27"/>
        <v>2435.1999999999998</v>
      </c>
      <c r="L145" s="111">
        <f t="shared" si="27"/>
        <v>2435.1999999999998</v>
      </c>
      <c r="M145" s="863"/>
    </row>
    <row r="146" spans="1:14" s="106" customFormat="1" ht="51" customHeight="1" x14ac:dyDescent="0.25">
      <c r="A146" s="102" t="s">
        <v>517</v>
      </c>
      <c r="B146" s="95" t="s">
        <v>69</v>
      </c>
      <c r="C146" s="95" t="s">
        <v>93</v>
      </c>
      <c r="D146" s="984" t="s">
        <v>261</v>
      </c>
      <c r="E146" s="985"/>
      <c r="F146" s="985"/>
      <c r="G146" s="986"/>
      <c r="H146" s="95"/>
      <c r="I146" s="111">
        <f>I147+I150</f>
        <v>2402.7999999999997</v>
      </c>
      <c r="J146" s="111">
        <f>J147+J150</f>
        <v>0</v>
      </c>
      <c r="K146" s="111">
        <f>K147+K150</f>
        <v>2435.1999999999998</v>
      </c>
      <c r="L146" s="111">
        <f>L147+L150</f>
        <v>2435.1999999999998</v>
      </c>
      <c r="M146" s="863"/>
    </row>
    <row r="147" spans="1:14" s="106" customFormat="1" ht="30.75" customHeight="1" x14ac:dyDescent="0.25">
      <c r="A147" s="102" t="s">
        <v>414</v>
      </c>
      <c r="B147" s="129" t="s">
        <v>69</v>
      </c>
      <c r="C147" s="129" t="s">
        <v>93</v>
      </c>
      <c r="D147" s="984" t="s">
        <v>262</v>
      </c>
      <c r="E147" s="985"/>
      <c r="F147" s="985"/>
      <c r="G147" s="986"/>
      <c r="H147" s="95"/>
      <c r="I147" s="111">
        <f t="shared" ref="I147:L148" si="28">I148</f>
        <v>2256.6999999999998</v>
      </c>
      <c r="J147" s="111">
        <f t="shared" si="28"/>
        <v>0</v>
      </c>
      <c r="K147" s="111">
        <f t="shared" si="28"/>
        <v>2306.5</v>
      </c>
      <c r="L147" s="111">
        <f t="shared" si="28"/>
        <v>2306.5</v>
      </c>
      <c r="M147" s="863"/>
    </row>
    <row r="148" spans="1:14" s="106" customFormat="1" ht="30.75" customHeight="1" x14ac:dyDescent="0.25">
      <c r="A148" s="102" t="s">
        <v>476</v>
      </c>
      <c r="B148" s="129" t="s">
        <v>69</v>
      </c>
      <c r="C148" s="129" t="s">
        <v>93</v>
      </c>
      <c r="D148" s="984" t="s">
        <v>262</v>
      </c>
      <c r="E148" s="985"/>
      <c r="F148" s="985"/>
      <c r="G148" s="986"/>
      <c r="H148" s="95" t="s">
        <v>466</v>
      </c>
      <c r="I148" s="111">
        <f t="shared" si="28"/>
        <v>2256.6999999999998</v>
      </c>
      <c r="J148" s="111">
        <f t="shared" si="28"/>
        <v>0</v>
      </c>
      <c r="K148" s="111">
        <f t="shared" si="28"/>
        <v>2306.5</v>
      </c>
      <c r="L148" s="111">
        <f t="shared" si="28"/>
        <v>2306.5</v>
      </c>
      <c r="M148" s="863"/>
    </row>
    <row r="149" spans="1:14" s="106" customFormat="1" ht="30.75" customHeight="1" x14ac:dyDescent="0.25">
      <c r="A149" s="102" t="s">
        <v>477</v>
      </c>
      <c r="B149" s="129" t="s">
        <v>69</v>
      </c>
      <c r="C149" s="129" t="s">
        <v>93</v>
      </c>
      <c r="D149" s="984" t="s">
        <v>262</v>
      </c>
      <c r="E149" s="985"/>
      <c r="F149" s="985"/>
      <c r="G149" s="986"/>
      <c r="H149" s="95" t="s">
        <v>464</v>
      </c>
      <c r="I149" s="111">
        <v>2256.6999999999998</v>
      </c>
      <c r="J149" s="146"/>
      <c r="K149" s="111">
        <v>2306.5</v>
      </c>
      <c r="L149" s="111">
        <v>2306.5</v>
      </c>
      <c r="M149" s="863"/>
    </row>
    <row r="150" spans="1:14" s="106" customFormat="1" ht="30" customHeight="1" x14ac:dyDescent="0.25">
      <c r="A150" s="98" t="s">
        <v>553</v>
      </c>
      <c r="B150" s="95" t="s">
        <v>69</v>
      </c>
      <c r="C150" s="129" t="s">
        <v>93</v>
      </c>
      <c r="D150" s="984" t="s">
        <v>263</v>
      </c>
      <c r="E150" s="985"/>
      <c r="F150" s="985"/>
      <c r="G150" s="986"/>
      <c r="H150" s="95"/>
      <c r="I150" s="111">
        <f>I151+I153+I155</f>
        <v>146.1</v>
      </c>
      <c r="J150" s="111">
        <f>J151+J153+J155</f>
        <v>0</v>
      </c>
      <c r="K150" s="111">
        <f>K151+K153+K155</f>
        <v>128.69999999999999</v>
      </c>
      <c r="L150" s="111">
        <f>L151+L153+L155</f>
        <v>128.69999999999999</v>
      </c>
      <c r="M150" s="863"/>
    </row>
    <row r="151" spans="1:14" s="106" customFormat="1" ht="30" customHeight="1" x14ac:dyDescent="0.25">
      <c r="A151" s="102" t="s">
        <v>476</v>
      </c>
      <c r="B151" s="95" t="s">
        <v>69</v>
      </c>
      <c r="C151" s="129" t="s">
        <v>93</v>
      </c>
      <c r="D151" s="984" t="s">
        <v>263</v>
      </c>
      <c r="E151" s="985"/>
      <c r="F151" s="985"/>
      <c r="G151" s="986"/>
      <c r="H151" s="95" t="s">
        <v>466</v>
      </c>
      <c r="I151" s="111">
        <f>I152</f>
        <v>2</v>
      </c>
      <c r="J151" s="111">
        <f>J152</f>
        <v>0</v>
      </c>
      <c r="K151" s="111">
        <f>K152</f>
        <v>6.4</v>
      </c>
      <c r="L151" s="111">
        <f>L152</f>
        <v>6.4</v>
      </c>
      <c r="M151" s="863"/>
      <c r="N151" s="232"/>
    </row>
    <row r="152" spans="1:14" s="106" customFormat="1" ht="31.5" customHeight="1" x14ac:dyDescent="0.25">
      <c r="A152" s="102" t="s">
        <v>477</v>
      </c>
      <c r="B152" s="95" t="s">
        <v>69</v>
      </c>
      <c r="C152" s="129" t="s">
        <v>93</v>
      </c>
      <c r="D152" s="984" t="s">
        <v>263</v>
      </c>
      <c r="E152" s="985"/>
      <c r="F152" s="985"/>
      <c r="G152" s="986"/>
      <c r="H152" s="95" t="s">
        <v>464</v>
      </c>
      <c r="I152" s="111">
        <v>2</v>
      </c>
      <c r="J152" s="112"/>
      <c r="K152" s="131">
        <v>6.4</v>
      </c>
      <c r="L152" s="131">
        <v>6.4</v>
      </c>
      <c r="M152" s="863"/>
    </row>
    <row r="153" spans="1:14" s="106" customFormat="1" ht="31.5" customHeight="1" x14ac:dyDescent="0.25">
      <c r="A153" s="102" t="s">
        <v>473</v>
      </c>
      <c r="B153" s="95" t="s">
        <v>69</v>
      </c>
      <c r="C153" s="129" t="s">
        <v>93</v>
      </c>
      <c r="D153" s="984" t="s">
        <v>263</v>
      </c>
      <c r="E153" s="985"/>
      <c r="F153" s="985"/>
      <c r="G153" s="986"/>
      <c r="H153" s="95" t="s">
        <v>471</v>
      </c>
      <c r="I153" s="111">
        <f>I154</f>
        <v>125.4</v>
      </c>
      <c r="J153" s="111">
        <f>J154</f>
        <v>0</v>
      </c>
      <c r="K153" s="111">
        <f>K154</f>
        <v>116.1</v>
      </c>
      <c r="L153" s="111">
        <f>L154</f>
        <v>116.1</v>
      </c>
      <c r="M153" s="863"/>
    </row>
    <row r="154" spans="1:14" s="106" customFormat="1" ht="28.5" customHeight="1" x14ac:dyDescent="0.25">
      <c r="A154" s="102" t="s">
        <v>474</v>
      </c>
      <c r="B154" s="95" t="s">
        <v>69</v>
      </c>
      <c r="C154" s="129" t="s">
        <v>93</v>
      </c>
      <c r="D154" s="984" t="s">
        <v>263</v>
      </c>
      <c r="E154" s="985"/>
      <c r="F154" s="985"/>
      <c r="G154" s="986"/>
      <c r="H154" s="95" t="s">
        <v>472</v>
      </c>
      <c r="I154" s="111">
        <f>125-0.6+1</f>
        <v>125.4</v>
      </c>
      <c r="J154" s="113"/>
      <c r="K154" s="131">
        <v>116.1</v>
      </c>
      <c r="L154" s="131">
        <v>116.1</v>
      </c>
      <c r="M154" s="863"/>
    </row>
    <row r="155" spans="1:14" s="106" customFormat="1" ht="28.5" customHeight="1" x14ac:dyDescent="0.25">
      <c r="A155" s="102" t="s">
        <v>478</v>
      </c>
      <c r="B155" s="95" t="s">
        <v>69</v>
      </c>
      <c r="C155" s="129" t="s">
        <v>93</v>
      </c>
      <c r="D155" s="984" t="s">
        <v>263</v>
      </c>
      <c r="E155" s="985"/>
      <c r="F155" s="985"/>
      <c r="G155" s="986"/>
      <c r="H155" s="95" t="s">
        <v>479</v>
      </c>
      <c r="I155" s="111">
        <f>I156</f>
        <v>18.7</v>
      </c>
      <c r="J155" s="137">
        <f>J156</f>
        <v>0</v>
      </c>
      <c r="K155" s="137">
        <f>K156</f>
        <v>6.2</v>
      </c>
      <c r="L155" s="137">
        <f>L156</f>
        <v>6.2</v>
      </c>
      <c r="M155" s="863"/>
    </row>
    <row r="156" spans="1:14" s="106" customFormat="1" ht="31.5" customHeight="1" x14ac:dyDescent="0.25">
      <c r="A156" s="102" t="s">
        <v>481</v>
      </c>
      <c r="B156" s="95" t="s">
        <v>69</v>
      </c>
      <c r="C156" s="129" t="s">
        <v>93</v>
      </c>
      <c r="D156" s="984" t="s">
        <v>263</v>
      </c>
      <c r="E156" s="985"/>
      <c r="F156" s="985"/>
      <c r="G156" s="986"/>
      <c r="H156" s="95" t="s">
        <v>480</v>
      </c>
      <c r="I156" s="111">
        <f>8.2+9.2+0.6+0.7</f>
        <v>18.7</v>
      </c>
      <c r="J156" s="159"/>
      <c r="K156" s="131">
        <v>6.2</v>
      </c>
      <c r="L156" s="131">
        <v>6.2</v>
      </c>
      <c r="M156" s="863"/>
    </row>
    <row r="157" spans="1:14" s="232" customFormat="1" ht="31.5" customHeight="1" x14ac:dyDescent="0.25">
      <c r="A157" s="102" t="s">
        <v>398</v>
      </c>
      <c r="B157" s="95" t="s">
        <v>69</v>
      </c>
      <c r="C157" s="129" t="s">
        <v>94</v>
      </c>
      <c r="D157" s="925"/>
      <c r="E157" s="926"/>
      <c r="F157" s="926"/>
      <c r="G157" s="927"/>
      <c r="H157" s="95"/>
      <c r="I157" s="111">
        <f t="shared" ref="I157:L163" si="29">I158</f>
        <v>310.2</v>
      </c>
      <c r="J157" s="137">
        <f t="shared" si="29"/>
        <v>0</v>
      </c>
      <c r="K157" s="137">
        <f t="shared" si="29"/>
        <v>0</v>
      </c>
      <c r="L157" s="137">
        <f t="shared" si="29"/>
        <v>0</v>
      </c>
      <c r="M157" s="863"/>
      <c r="N157" s="106"/>
    </row>
    <row r="158" spans="1:14" s="106" customFormat="1" ht="31.5" customHeight="1" x14ac:dyDescent="0.25">
      <c r="A158" s="102" t="s">
        <v>612</v>
      </c>
      <c r="B158" s="95" t="s">
        <v>69</v>
      </c>
      <c r="C158" s="129" t="s">
        <v>94</v>
      </c>
      <c r="D158" s="984" t="s">
        <v>104</v>
      </c>
      <c r="E158" s="985"/>
      <c r="F158" s="985"/>
      <c r="G158" s="986"/>
      <c r="H158" s="95"/>
      <c r="I158" s="111">
        <f t="shared" si="29"/>
        <v>310.2</v>
      </c>
      <c r="J158" s="137">
        <f t="shared" si="29"/>
        <v>0</v>
      </c>
      <c r="K158" s="137">
        <f t="shared" si="29"/>
        <v>0</v>
      </c>
      <c r="L158" s="137">
        <f t="shared" si="29"/>
        <v>0</v>
      </c>
      <c r="M158" s="863"/>
    </row>
    <row r="159" spans="1:14" s="106" customFormat="1" ht="31.5" customHeight="1" x14ac:dyDescent="0.25">
      <c r="A159" s="102" t="s">
        <v>613</v>
      </c>
      <c r="B159" s="95" t="s">
        <v>69</v>
      </c>
      <c r="C159" s="129" t="s">
        <v>94</v>
      </c>
      <c r="D159" s="984" t="s">
        <v>105</v>
      </c>
      <c r="E159" s="985"/>
      <c r="F159" s="985"/>
      <c r="G159" s="986"/>
      <c r="H159" s="95"/>
      <c r="I159" s="111">
        <f>I160</f>
        <v>310.2</v>
      </c>
      <c r="J159" s="137">
        <f t="shared" si="29"/>
        <v>0</v>
      </c>
      <c r="K159" s="137">
        <f t="shared" si="29"/>
        <v>0</v>
      </c>
      <c r="L159" s="137">
        <f t="shared" si="29"/>
        <v>0</v>
      </c>
      <c r="M159" s="863"/>
    </row>
    <row r="160" spans="1:14" s="106" customFormat="1" ht="46.5" customHeight="1" x14ac:dyDescent="0.25">
      <c r="A160" s="929" t="s">
        <v>835</v>
      </c>
      <c r="B160" s="95" t="s">
        <v>69</v>
      </c>
      <c r="C160" s="129" t="s">
        <v>94</v>
      </c>
      <c r="D160" s="966" t="s">
        <v>836</v>
      </c>
      <c r="E160" s="967"/>
      <c r="F160" s="967"/>
      <c r="G160" s="968"/>
      <c r="H160" s="95"/>
      <c r="I160" s="111">
        <f>I163+I161</f>
        <v>310.2</v>
      </c>
      <c r="J160" s="137">
        <f>J163</f>
        <v>0</v>
      </c>
      <c r="K160" s="137">
        <f>K163</f>
        <v>0</v>
      </c>
      <c r="L160" s="137">
        <f>L163</f>
        <v>0</v>
      </c>
      <c r="M160" s="754"/>
      <c r="N160" s="755"/>
    </row>
    <row r="161" spans="1:14" s="106" customFormat="1" ht="46.5" customHeight="1" x14ac:dyDescent="0.25">
      <c r="A161" s="98" t="s">
        <v>473</v>
      </c>
      <c r="B161" s="95" t="s">
        <v>69</v>
      </c>
      <c r="C161" s="129" t="s">
        <v>94</v>
      </c>
      <c r="D161" s="966" t="s">
        <v>836</v>
      </c>
      <c r="E161" s="967"/>
      <c r="F161" s="967"/>
      <c r="G161" s="968"/>
      <c r="H161" s="95" t="s">
        <v>471</v>
      </c>
      <c r="I161" s="111">
        <f>I162</f>
        <v>204</v>
      </c>
      <c r="J161" s="137"/>
      <c r="K161" s="137">
        <f t="shared" si="29"/>
        <v>0</v>
      </c>
      <c r="L161" s="137">
        <f t="shared" si="29"/>
        <v>0</v>
      </c>
      <c r="M161" s="754"/>
      <c r="N161" s="755"/>
    </row>
    <row r="162" spans="1:14" s="106" customFormat="1" ht="46.5" customHeight="1" x14ac:dyDescent="0.25">
      <c r="A162" s="98" t="s">
        <v>474</v>
      </c>
      <c r="B162" s="95" t="s">
        <v>69</v>
      </c>
      <c r="C162" s="129" t="s">
        <v>94</v>
      </c>
      <c r="D162" s="966" t="s">
        <v>836</v>
      </c>
      <c r="E162" s="967"/>
      <c r="F162" s="967"/>
      <c r="G162" s="968"/>
      <c r="H162" s="95" t="s">
        <v>472</v>
      </c>
      <c r="I162" s="111">
        <v>204</v>
      </c>
      <c r="J162" s="137"/>
      <c r="K162" s="137">
        <f t="shared" si="29"/>
        <v>0</v>
      </c>
      <c r="L162" s="137">
        <f t="shared" si="29"/>
        <v>0</v>
      </c>
      <c r="M162" s="754"/>
      <c r="N162" s="755"/>
    </row>
    <row r="163" spans="1:14" s="106" customFormat="1" ht="31.5" customHeight="1" x14ac:dyDescent="0.25">
      <c r="A163" s="98" t="s">
        <v>838</v>
      </c>
      <c r="B163" s="95" t="s">
        <v>69</v>
      </c>
      <c r="C163" s="129" t="s">
        <v>94</v>
      </c>
      <c r="D163" s="966" t="s">
        <v>836</v>
      </c>
      <c r="E163" s="967"/>
      <c r="F163" s="967"/>
      <c r="G163" s="968"/>
      <c r="H163" s="95" t="s">
        <v>479</v>
      </c>
      <c r="I163" s="111">
        <f t="shared" si="29"/>
        <v>106.2</v>
      </c>
      <c r="J163" s="137">
        <f t="shared" si="29"/>
        <v>0</v>
      </c>
      <c r="K163" s="137">
        <f t="shared" si="29"/>
        <v>0</v>
      </c>
      <c r="L163" s="137">
        <f t="shared" si="29"/>
        <v>0</v>
      </c>
      <c r="M163" s="754"/>
      <c r="N163" s="755"/>
    </row>
    <row r="164" spans="1:14" s="106" customFormat="1" ht="31.5" customHeight="1" x14ac:dyDescent="0.25">
      <c r="A164" s="98" t="s">
        <v>839</v>
      </c>
      <c r="B164" s="95" t="s">
        <v>69</v>
      </c>
      <c r="C164" s="129" t="s">
        <v>94</v>
      </c>
      <c r="D164" s="966" t="s">
        <v>836</v>
      </c>
      <c r="E164" s="967"/>
      <c r="F164" s="967"/>
      <c r="G164" s="968"/>
      <c r="H164" s="95" t="s">
        <v>837</v>
      </c>
      <c r="I164" s="111">
        <v>106.2</v>
      </c>
      <c r="J164" s="159"/>
      <c r="K164" s="131">
        <v>0</v>
      </c>
      <c r="L164" s="131">
        <v>0</v>
      </c>
      <c r="M164" s="754"/>
      <c r="N164" s="755"/>
    </row>
    <row r="165" spans="1:14" s="106" customFormat="1" ht="31.5" hidden="1" customHeight="1" x14ac:dyDescent="0.25">
      <c r="A165" s="98" t="s">
        <v>639</v>
      </c>
      <c r="B165" s="95" t="s">
        <v>69</v>
      </c>
      <c r="C165" s="95" t="s">
        <v>94</v>
      </c>
      <c r="D165" s="966" t="s">
        <v>622</v>
      </c>
      <c r="E165" s="967"/>
      <c r="F165" s="967"/>
      <c r="G165" s="968"/>
      <c r="H165" s="95"/>
      <c r="I165" s="94">
        <f>I167</f>
        <v>0</v>
      </c>
      <c r="J165" s="154"/>
      <c r="K165" s="94">
        <v>0</v>
      </c>
      <c r="L165" s="131">
        <v>0</v>
      </c>
      <c r="M165" s="251"/>
    </row>
    <row r="166" spans="1:14" s="106" customFormat="1" ht="31.5" hidden="1" customHeight="1" x14ac:dyDescent="0.25">
      <c r="A166" s="102" t="s">
        <v>473</v>
      </c>
      <c r="B166" s="95" t="s">
        <v>69</v>
      </c>
      <c r="C166" s="95" t="s">
        <v>94</v>
      </c>
      <c r="D166" s="966" t="s">
        <v>622</v>
      </c>
      <c r="E166" s="967"/>
      <c r="F166" s="967"/>
      <c r="G166" s="968"/>
      <c r="H166" s="95" t="s">
        <v>471</v>
      </c>
      <c r="I166" s="94"/>
      <c r="J166" s="154"/>
      <c r="K166" s="94">
        <v>0</v>
      </c>
      <c r="L166" s="131">
        <v>0</v>
      </c>
      <c r="M166" s="251"/>
    </row>
    <row r="167" spans="1:14" s="106" customFormat="1" ht="31.5" hidden="1" customHeight="1" x14ac:dyDescent="0.25">
      <c r="A167" s="98" t="s">
        <v>474</v>
      </c>
      <c r="B167" s="95" t="s">
        <v>69</v>
      </c>
      <c r="C167" s="95" t="s">
        <v>94</v>
      </c>
      <c r="D167" s="966" t="s">
        <v>622</v>
      </c>
      <c r="E167" s="967"/>
      <c r="F167" s="967"/>
      <c r="G167" s="968"/>
      <c r="H167" s="95" t="s">
        <v>472</v>
      </c>
      <c r="I167" s="94"/>
      <c r="J167" s="154"/>
      <c r="K167" s="94">
        <v>0</v>
      </c>
      <c r="L167" s="131">
        <v>0</v>
      </c>
      <c r="M167" s="251"/>
    </row>
    <row r="168" spans="1:14" s="755" customFormat="1" ht="31.5" hidden="1" customHeight="1" x14ac:dyDescent="0.25">
      <c r="A168" s="502"/>
      <c r="B168" s="451"/>
      <c r="C168" s="451"/>
      <c r="D168" s="747"/>
      <c r="E168" s="748"/>
      <c r="F168" s="748"/>
      <c r="G168" s="749"/>
      <c r="H168" s="451"/>
      <c r="I168" s="507"/>
      <c r="J168" s="681"/>
      <c r="K168" s="507"/>
      <c r="L168" s="454"/>
      <c r="M168" s="863"/>
      <c r="N168" s="106"/>
    </row>
    <row r="169" spans="1:14" s="755" customFormat="1" ht="31.5" hidden="1" customHeight="1" x14ac:dyDescent="0.25">
      <c r="A169" s="502"/>
      <c r="B169" s="451"/>
      <c r="C169" s="451"/>
      <c r="D169" s="747"/>
      <c r="E169" s="748"/>
      <c r="F169" s="748"/>
      <c r="G169" s="749"/>
      <c r="H169" s="451"/>
      <c r="I169" s="507"/>
      <c r="J169" s="681"/>
      <c r="K169" s="507"/>
      <c r="L169" s="454"/>
      <c r="M169" s="863"/>
      <c r="N169" s="106"/>
    </row>
    <row r="170" spans="1:14" s="755" customFormat="1" ht="31.5" hidden="1" customHeight="1" x14ac:dyDescent="0.25">
      <c r="A170" s="502"/>
      <c r="B170" s="451"/>
      <c r="C170" s="451"/>
      <c r="D170" s="747"/>
      <c r="E170" s="748"/>
      <c r="F170" s="748"/>
      <c r="G170" s="749"/>
      <c r="H170" s="451"/>
      <c r="I170" s="507"/>
      <c r="J170" s="681"/>
      <c r="K170" s="507"/>
      <c r="L170" s="454"/>
      <c r="M170" s="863"/>
      <c r="N170" s="106"/>
    </row>
    <row r="171" spans="1:14" s="106" customFormat="1" ht="31.5" customHeight="1" x14ac:dyDescent="0.25">
      <c r="A171" s="102" t="s">
        <v>84</v>
      </c>
      <c r="B171" s="124" t="s">
        <v>69</v>
      </c>
      <c r="C171" s="124" t="s">
        <v>85</v>
      </c>
      <c r="D171" s="1021"/>
      <c r="E171" s="1022"/>
      <c r="F171" s="1022"/>
      <c r="G171" s="1023"/>
      <c r="H171" s="124"/>
      <c r="I171" s="111">
        <f>I172</f>
        <v>75.099999999999994</v>
      </c>
      <c r="J171" s="111">
        <f>J172</f>
        <v>0</v>
      </c>
      <c r="K171" s="111">
        <f>K172</f>
        <v>125.1</v>
      </c>
      <c r="L171" s="111">
        <f>L172</f>
        <v>125.1</v>
      </c>
      <c r="M171" s="864"/>
    </row>
    <row r="172" spans="1:14" s="106" customFormat="1" ht="47.25" x14ac:dyDescent="0.25">
      <c r="A172" s="102" t="s">
        <v>612</v>
      </c>
      <c r="B172" s="95" t="s">
        <v>69</v>
      </c>
      <c r="C172" s="95" t="s">
        <v>85</v>
      </c>
      <c r="D172" s="984" t="s">
        <v>104</v>
      </c>
      <c r="E172" s="985"/>
      <c r="F172" s="985"/>
      <c r="G172" s="986"/>
      <c r="H172" s="124"/>
      <c r="I172" s="111">
        <f t="shared" ref="I172:L173" si="30">I173</f>
        <v>75.099999999999994</v>
      </c>
      <c r="J172" s="111">
        <f t="shared" si="30"/>
        <v>0</v>
      </c>
      <c r="K172" s="111">
        <f t="shared" si="30"/>
        <v>125.1</v>
      </c>
      <c r="L172" s="111">
        <f t="shared" si="30"/>
        <v>125.1</v>
      </c>
      <c r="M172" s="864"/>
    </row>
    <row r="173" spans="1:14" s="106" customFormat="1" ht="47.25" x14ac:dyDescent="0.25">
      <c r="A173" s="102" t="s">
        <v>613</v>
      </c>
      <c r="B173" s="95" t="s">
        <v>69</v>
      </c>
      <c r="C173" s="95" t="s">
        <v>85</v>
      </c>
      <c r="D173" s="984" t="s">
        <v>105</v>
      </c>
      <c r="E173" s="985"/>
      <c r="F173" s="985"/>
      <c r="G173" s="986"/>
      <c r="H173" s="124"/>
      <c r="I173" s="111">
        <f>I174</f>
        <v>75.099999999999994</v>
      </c>
      <c r="J173" s="111">
        <f t="shared" si="30"/>
        <v>0</v>
      </c>
      <c r="K173" s="111">
        <f t="shared" si="30"/>
        <v>125.1</v>
      </c>
      <c r="L173" s="111">
        <f t="shared" si="30"/>
        <v>125.1</v>
      </c>
      <c r="M173" s="864"/>
    </row>
    <row r="174" spans="1:14" s="106" customFormat="1" ht="29.25" customHeight="1" x14ac:dyDescent="0.25">
      <c r="A174" s="102" t="s">
        <v>419</v>
      </c>
      <c r="B174" s="95" t="s">
        <v>69</v>
      </c>
      <c r="C174" s="95" t="s">
        <v>85</v>
      </c>
      <c r="D174" s="984" t="s">
        <v>320</v>
      </c>
      <c r="E174" s="985"/>
      <c r="F174" s="985"/>
      <c r="G174" s="986"/>
      <c r="H174" s="95"/>
      <c r="I174" s="111">
        <f>I175</f>
        <v>75.099999999999994</v>
      </c>
      <c r="J174" s="111">
        <f t="shared" ref="J174:L175" si="31">J175</f>
        <v>0</v>
      </c>
      <c r="K174" s="111">
        <f t="shared" si="31"/>
        <v>125.1</v>
      </c>
      <c r="L174" s="111">
        <f t="shared" si="31"/>
        <v>125.1</v>
      </c>
      <c r="M174" s="864"/>
    </row>
    <row r="175" spans="1:14" s="106" customFormat="1" ht="29.25" customHeight="1" x14ac:dyDescent="0.25">
      <c r="A175" s="102" t="s">
        <v>478</v>
      </c>
      <c r="B175" s="95" t="s">
        <v>69</v>
      </c>
      <c r="C175" s="95" t="s">
        <v>85</v>
      </c>
      <c r="D175" s="984" t="s">
        <v>320</v>
      </c>
      <c r="E175" s="985"/>
      <c r="F175" s="985"/>
      <c r="G175" s="986"/>
      <c r="H175" s="95" t="s">
        <v>479</v>
      </c>
      <c r="I175" s="111">
        <f>I176</f>
        <v>75.099999999999994</v>
      </c>
      <c r="J175" s="111">
        <f t="shared" si="31"/>
        <v>0</v>
      </c>
      <c r="K175" s="111">
        <f t="shared" si="31"/>
        <v>125.1</v>
      </c>
      <c r="L175" s="111">
        <f t="shared" si="31"/>
        <v>125.1</v>
      </c>
      <c r="M175" s="864"/>
    </row>
    <row r="176" spans="1:14" s="106" customFormat="1" ht="21.75" customHeight="1" x14ac:dyDescent="0.25">
      <c r="A176" s="102" t="s">
        <v>214</v>
      </c>
      <c r="B176" s="95" t="s">
        <v>69</v>
      </c>
      <c r="C176" s="95" t="s">
        <v>85</v>
      </c>
      <c r="D176" s="984" t="s">
        <v>320</v>
      </c>
      <c r="E176" s="985"/>
      <c r="F176" s="985"/>
      <c r="G176" s="986"/>
      <c r="H176" s="95" t="s">
        <v>213</v>
      </c>
      <c r="I176" s="111">
        <f>125.1-50</f>
        <v>75.099999999999994</v>
      </c>
      <c r="J176" s="160"/>
      <c r="K176" s="111">
        <v>125.1</v>
      </c>
      <c r="L176" s="111">
        <v>125.1</v>
      </c>
      <c r="M176" s="864"/>
    </row>
    <row r="177" spans="1:13" s="106" customFormat="1" ht="20.25" customHeight="1" x14ac:dyDescent="0.25">
      <c r="A177" s="102" t="s">
        <v>86</v>
      </c>
      <c r="B177" s="124" t="s">
        <v>69</v>
      </c>
      <c r="C177" s="124" t="s">
        <v>87</v>
      </c>
      <c r="D177" s="1021"/>
      <c r="E177" s="1022"/>
      <c r="F177" s="1022"/>
      <c r="G177" s="1023"/>
      <c r="H177" s="124"/>
      <c r="I177" s="111">
        <f>I178+I183+I200+I206+I211+I216</f>
        <v>9418.1</v>
      </c>
      <c r="J177" s="111">
        <f>J178+J183+J200+J206+J211+J216</f>
        <v>2411.1999999999998</v>
      </c>
      <c r="K177" s="111">
        <f>K178+K183+K200+K206+K211+K216</f>
        <v>7629.2999999999993</v>
      </c>
      <c r="L177" s="111">
        <f>L178+L183+L200+L206+L211+L216</f>
        <v>7712.9</v>
      </c>
      <c r="M177" s="864"/>
    </row>
    <row r="178" spans="1:13" s="106" customFormat="1" ht="63.75" customHeight="1" x14ac:dyDescent="0.25">
      <c r="A178" s="102" t="s">
        <v>690</v>
      </c>
      <c r="B178" s="95" t="s">
        <v>69</v>
      </c>
      <c r="C178" s="95" t="s">
        <v>87</v>
      </c>
      <c r="D178" s="984" t="s">
        <v>326</v>
      </c>
      <c r="E178" s="985"/>
      <c r="F178" s="985"/>
      <c r="G178" s="986"/>
      <c r="H178" s="95"/>
      <c r="I178" s="111">
        <f>I179</f>
        <v>3</v>
      </c>
      <c r="J178" s="111">
        <f>J179</f>
        <v>0</v>
      </c>
      <c r="K178" s="111">
        <f>K179</f>
        <v>3</v>
      </c>
      <c r="L178" s="111">
        <f>L179</f>
        <v>3</v>
      </c>
      <c r="M178" s="864"/>
    </row>
    <row r="179" spans="1:13" s="106" customFormat="1" ht="30.75" customHeight="1" x14ac:dyDescent="0.25">
      <c r="A179" s="102" t="s">
        <v>597</v>
      </c>
      <c r="B179" s="95" t="s">
        <v>69</v>
      </c>
      <c r="C179" s="95" t="s">
        <v>87</v>
      </c>
      <c r="D179" s="984" t="s">
        <v>343</v>
      </c>
      <c r="E179" s="985"/>
      <c r="F179" s="985"/>
      <c r="G179" s="986"/>
      <c r="H179" s="95"/>
      <c r="I179" s="111">
        <f>I180</f>
        <v>3</v>
      </c>
      <c r="J179" s="111">
        <f t="shared" ref="J179:L180" si="32">J180</f>
        <v>0</v>
      </c>
      <c r="K179" s="111">
        <f t="shared" si="32"/>
        <v>3</v>
      </c>
      <c r="L179" s="111">
        <f t="shared" si="32"/>
        <v>3</v>
      </c>
      <c r="M179" s="864"/>
    </row>
    <row r="180" spans="1:13" s="106" customFormat="1" x14ac:dyDescent="0.25">
      <c r="A180" s="102" t="s">
        <v>325</v>
      </c>
      <c r="B180" s="95" t="s">
        <v>69</v>
      </c>
      <c r="C180" s="95" t="s">
        <v>87</v>
      </c>
      <c r="D180" s="984" t="s">
        <v>342</v>
      </c>
      <c r="E180" s="985"/>
      <c r="F180" s="985"/>
      <c r="G180" s="986"/>
      <c r="H180" s="95"/>
      <c r="I180" s="111">
        <f>I181</f>
        <v>3</v>
      </c>
      <c r="J180" s="111">
        <f t="shared" si="32"/>
        <v>0</v>
      </c>
      <c r="K180" s="111">
        <f t="shared" si="32"/>
        <v>3</v>
      </c>
      <c r="L180" s="111">
        <f t="shared" si="32"/>
        <v>3</v>
      </c>
      <c r="M180" s="864"/>
    </row>
    <row r="181" spans="1:13" s="106" customFormat="1" ht="31.5" x14ac:dyDescent="0.25">
      <c r="A181" s="98" t="s">
        <v>473</v>
      </c>
      <c r="B181" s="95" t="s">
        <v>69</v>
      </c>
      <c r="C181" s="95" t="s">
        <v>87</v>
      </c>
      <c r="D181" s="984" t="s">
        <v>342</v>
      </c>
      <c r="E181" s="985"/>
      <c r="F181" s="985"/>
      <c r="G181" s="986"/>
      <c r="H181" s="95" t="s">
        <v>471</v>
      </c>
      <c r="I181" s="111">
        <f>I182</f>
        <v>3</v>
      </c>
      <c r="J181" s="111">
        <f>J182</f>
        <v>0</v>
      </c>
      <c r="K181" s="111">
        <f>K182</f>
        <v>3</v>
      </c>
      <c r="L181" s="111">
        <f>L182</f>
        <v>3</v>
      </c>
      <c r="M181" s="864"/>
    </row>
    <row r="182" spans="1:13" s="106" customFormat="1" ht="30" customHeight="1" x14ac:dyDescent="0.25">
      <c r="A182" s="98" t="s">
        <v>474</v>
      </c>
      <c r="B182" s="95" t="s">
        <v>69</v>
      </c>
      <c r="C182" s="95" t="s">
        <v>87</v>
      </c>
      <c r="D182" s="984" t="s">
        <v>342</v>
      </c>
      <c r="E182" s="985"/>
      <c r="F182" s="985"/>
      <c r="G182" s="986"/>
      <c r="H182" s="95" t="s">
        <v>472</v>
      </c>
      <c r="I182" s="111">
        <v>3</v>
      </c>
      <c r="J182" s="111"/>
      <c r="K182" s="111">
        <v>3</v>
      </c>
      <c r="L182" s="111">
        <v>3</v>
      </c>
      <c r="M182" s="863"/>
    </row>
    <row r="183" spans="1:13" s="106" customFormat="1" ht="47.25" x14ac:dyDescent="0.25">
      <c r="A183" s="102" t="s">
        <v>355</v>
      </c>
      <c r="B183" s="95" t="s">
        <v>69</v>
      </c>
      <c r="C183" s="95" t="s">
        <v>87</v>
      </c>
      <c r="D183" s="984" t="s">
        <v>195</v>
      </c>
      <c r="E183" s="985"/>
      <c r="F183" s="985"/>
      <c r="G183" s="986"/>
      <c r="H183" s="95"/>
      <c r="I183" s="111">
        <f>I184+I188+I192+I196</f>
        <v>170</v>
      </c>
      <c r="J183" s="111">
        <f>J184+J188+J192+J196</f>
        <v>210</v>
      </c>
      <c r="K183" s="111">
        <f>K184+K188+K192+K196</f>
        <v>120</v>
      </c>
      <c r="L183" s="111">
        <f>L184+L188+L192+L196</f>
        <v>120</v>
      </c>
      <c r="M183" s="863"/>
    </row>
    <row r="184" spans="1:13" s="106" customFormat="1" ht="47.25" x14ac:dyDescent="0.25">
      <c r="A184" s="102" t="s">
        <v>598</v>
      </c>
      <c r="B184" s="95" t="s">
        <v>69</v>
      </c>
      <c r="C184" s="95" t="s">
        <v>87</v>
      </c>
      <c r="D184" s="984" t="s">
        <v>484</v>
      </c>
      <c r="E184" s="985"/>
      <c r="F184" s="985"/>
      <c r="G184" s="986"/>
      <c r="H184" s="95"/>
      <c r="I184" s="111">
        <f>I185</f>
        <v>80</v>
      </c>
      <c r="J184" s="111">
        <f>J185</f>
        <v>100</v>
      </c>
      <c r="K184" s="111">
        <f>K185</f>
        <v>50</v>
      </c>
      <c r="L184" s="111">
        <f>L185</f>
        <v>50</v>
      </c>
      <c r="M184" s="863"/>
    </row>
    <row r="185" spans="1:13" s="106" customFormat="1" ht="31.5" x14ac:dyDescent="0.25">
      <c r="A185" s="252" t="s">
        <v>357</v>
      </c>
      <c r="B185" s="95" t="s">
        <v>69</v>
      </c>
      <c r="C185" s="95" t="s">
        <v>87</v>
      </c>
      <c r="D185" s="984" t="s">
        <v>356</v>
      </c>
      <c r="E185" s="985"/>
      <c r="F185" s="985"/>
      <c r="G185" s="986"/>
      <c r="H185" s="95"/>
      <c r="I185" s="94">
        <f t="shared" ref="I185:L186" si="33">I186</f>
        <v>80</v>
      </c>
      <c r="J185" s="94">
        <f t="shared" si="33"/>
        <v>100</v>
      </c>
      <c r="K185" s="94">
        <f t="shared" si="33"/>
        <v>50</v>
      </c>
      <c r="L185" s="94">
        <f t="shared" si="33"/>
        <v>50</v>
      </c>
      <c r="M185" s="863"/>
    </row>
    <row r="186" spans="1:13" s="106" customFormat="1" ht="31.5" x14ac:dyDescent="0.25">
      <c r="A186" s="98" t="s">
        <v>473</v>
      </c>
      <c r="B186" s="95" t="s">
        <v>69</v>
      </c>
      <c r="C186" s="95" t="s">
        <v>87</v>
      </c>
      <c r="D186" s="984" t="s">
        <v>356</v>
      </c>
      <c r="E186" s="985"/>
      <c r="F186" s="985"/>
      <c r="G186" s="986"/>
      <c r="H186" s="95" t="s">
        <v>471</v>
      </c>
      <c r="I186" s="94">
        <f t="shared" si="33"/>
        <v>80</v>
      </c>
      <c r="J186" s="94">
        <f t="shared" si="33"/>
        <v>100</v>
      </c>
      <c r="K186" s="94">
        <f t="shared" si="33"/>
        <v>50</v>
      </c>
      <c r="L186" s="94">
        <f t="shared" si="33"/>
        <v>50</v>
      </c>
      <c r="M186" s="863"/>
    </row>
    <row r="187" spans="1:13" s="106" customFormat="1" ht="47.25" x14ac:dyDescent="0.25">
      <c r="A187" s="98" t="s">
        <v>474</v>
      </c>
      <c r="B187" s="95" t="s">
        <v>69</v>
      </c>
      <c r="C187" s="95" t="s">
        <v>87</v>
      </c>
      <c r="D187" s="984" t="s">
        <v>356</v>
      </c>
      <c r="E187" s="985"/>
      <c r="F187" s="985"/>
      <c r="G187" s="986"/>
      <c r="H187" s="95" t="s">
        <v>472</v>
      </c>
      <c r="I187" s="94">
        <f>50+30</f>
        <v>80</v>
      </c>
      <c r="J187" s="94">
        <v>100</v>
      </c>
      <c r="K187" s="94">
        <v>50</v>
      </c>
      <c r="L187" s="111">
        <v>50</v>
      </c>
      <c r="M187" s="863"/>
    </row>
    <row r="188" spans="1:13" s="106" customFormat="1" ht="34.5" customHeight="1" x14ac:dyDescent="0.25">
      <c r="A188" s="102" t="s">
        <v>599</v>
      </c>
      <c r="B188" s="129" t="s">
        <v>69</v>
      </c>
      <c r="C188" s="95" t="s">
        <v>87</v>
      </c>
      <c r="D188" s="984" t="s">
        <v>311</v>
      </c>
      <c r="E188" s="985"/>
      <c r="F188" s="985"/>
      <c r="G188" s="986"/>
      <c r="H188" s="95"/>
      <c r="I188" s="111">
        <f t="shared" ref="I188:L190" si="34">I189</f>
        <v>10</v>
      </c>
      <c r="J188" s="111">
        <f t="shared" si="34"/>
        <v>0</v>
      </c>
      <c r="K188" s="111">
        <f t="shared" si="34"/>
        <v>10</v>
      </c>
      <c r="L188" s="111">
        <f t="shared" si="34"/>
        <v>10</v>
      </c>
      <c r="M188" s="863"/>
    </row>
    <row r="189" spans="1:13" s="106" customFormat="1" ht="31.5" x14ac:dyDescent="0.25">
      <c r="A189" s="102" t="s">
        <v>130</v>
      </c>
      <c r="B189" s="129" t="s">
        <v>69</v>
      </c>
      <c r="C189" s="95" t="s">
        <v>87</v>
      </c>
      <c r="D189" s="984" t="s">
        <v>312</v>
      </c>
      <c r="E189" s="985"/>
      <c r="F189" s="985"/>
      <c r="G189" s="986"/>
      <c r="H189" s="95"/>
      <c r="I189" s="111">
        <f t="shared" si="34"/>
        <v>10</v>
      </c>
      <c r="J189" s="111">
        <f t="shared" si="34"/>
        <v>0</v>
      </c>
      <c r="K189" s="111">
        <f t="shared" si="34"/>
        <v>10</v>
      </c>
      <c r="L189" s="111">
        <f t="shared" si="34"/>
        <v>10</v>
      </c>
      <c r="M189" s="863"/>
    </row>
    <row r="190" spans="1:13" s="106" customFormat="1" ht="31.5" x14ac:dyDescent="0.25">
      <c r="A190" s="98" t="s">
        <v>473</v>
      </c>
      <c r="B190" s="129" t="s">
        <v>69</v>
      </c>
      <c r="C190" s="95" t="s">
        <v>87</v>
      </c>
      <c r="D190" s="984" t="s">
        <v>312</v>
      </c>
      <c r="E190" s="985"/>
      <c r="F190" s="985"/>
      <c r="G190" s="986"/>
      <c r="H190" s="95" t="s">
        <v>471</v>
      </c>
      <c r="I190" s="111">
        <f t="shared" si="34"/>
        <v>10</v>
      </c>
      <c r="J190" s="111">
        <f t="shared" si="34"/>
        <v>0</v>
      </c>
      <c r="K190" s="111">
        <f t="shared" si="34"/>
        <v>10</v>
      </c>
      <c r="L190" s="111">
        <f t="shared" si="34"/>
        <v>10</v>
      </c>
      <c r="M190" s="863"/>
    </row>
    <row r="191" spans="1:13" s="106" customFormat="1" ht="47.25" x14ac:dyDescent="0.25">
      <c r="A191" s="98" t="s">
        <v>474</v>
      </c>
      <c r="B191" s="129" t="s">
        <v>69</v>
      </c>
      <c r="C191" s="95" t="s">
        <v>87</v>
      </c>
      <c r="D191" s="984" t="s">
        <v>312</v>
      </c>
      <c r="E191" s="985"/>
      <c r="F191" s="985"/>
      <c r="G191" s="986"/>
      <c r="H191" s="95" t="s">
        <v>472</v>
      </c>
      <c r="I191" s="94">
        <v>10</v>
      </c>
      <c r="J191" s="157"/>
      <c r="K191" s="94">
        <v>10</v>
      </c>
      <c r="L191" s="94">
        <v>10</v>
      </c>
      <c r="M191" s="863"/>
    </row>
    <row r="192" spans="1:13" s="106" customFormat="1" ht="78.75" x14ac:dyDescent="0.25">
      <c r="A192" s="102" t="s">
        <v>600</v>
      </c>
      <c r="B192" s="95" t="s">
        <v>69</v>
      </c>
      <c r="C192" s="95" t="s">
        <v>87</v>
      </c>
      <c r="D192" s="984" t="s">
        <v>358</v>
      </c>
      <c r="E192" s="985"/>
      <c r="F192" s="985"/>
      <c r="G192" s="986"/>
      <c r="H192" s="95"/>
      <c r="I192" s="94">
        <f t="shared" ref="I192:L194" si="35">I193</f>
        <v>50</v>
      </c>
      <c r="J192" s="94">
        <f t="shared" si="35"/>
        <v>100</v>
      </c>
      <c r="K192" s="94">
        <f t="shared" si="35"/>
        <v>50</v>
      </c>
      <c r="L192" s="94">
        <f t="shared" si="35"/>
        <v>50</v>
      </c>
      <c r="M192" s="863"/>
    </row>
    <row r="193" spans="1:13" s="106" customFormat="1" ht="31.5" x14ac:dyDescent="0.25">
      <c r="A193" s="252" t="s">
        <v>357</v>
      </c>
      <c r="B193" s="95" t="s">
        <v>69</v>
      </c>
      <c r="C193" s="95" t="s">
        <v>87</v>
      </c>
      <c r="D193" s="984" t="s">
        <v>359</v>
      </c>
      <c r="E193" s="985"/>
      <c r="F193" s="985"/>
      <c r="G193" s="986"/>
      <c r="H193" s="95"/>
      <c r="I193" s="94">
        <f t="shared" si="35"/>
        <v>50</v>
      </c>
      <c r="J193" s="94">
        <f t="shared" si="35"/>
        <v>100</v>
      </c>
      <c r="K193" s="94">
        <f t="shared" si="35"/>
        <v>50</v>
      </c>
      <c r="L193" s="94">
        <f t="shared" si="35"/>
        <v>50</v>
      </c>
      <c r="M193" s="863"/>
    </row>
    <row r="194" spans="1:13" s="106" customFormat="1" ht="31.5" x14ac:dyDescent="0.25">
      <c r="A194" s="98" t="s">
        <v>473</v>
      </c>
      <c r="B194" s="95" t="s">
        <v>69</v>
      </c>
      <c r="C194" s="95" t="s">
        <v>87</v>
      </c>
      <c r="D194" s="984" t="s">
        <v>359</v>
      </c>
      <c r="E194" s="985"/>
      <c r="F194" s="985"/>
      <c r="G194" s="986"/>
      <c r="H194" s="95" t="s">
        <v>471</v>
      </c>
      <c r="I194" s="94">
        <f t="shared" si="35"/>
        <v>50</v>
      </c>
      <c r="J194" s="94">
        <f t="shared" si="35"/>
        <v>100</v>
      </c>
      <c r="K194" s="94">
        <f t="shared" si="35"/>
        <v>50</v>
      </c>
      <c r="L194" s="94">
        <f t="shared" si="35"/>
        <v>50</v>
      </c>
      <c r="M194" s="863"/>
    </row>
    <row r="195" spans="1:13" s="106" customFormat="1" ht="47.25" x14ac:dyDescent="0.25">
      <c r="A195" s="98" t="s">
        <v>474</v>
      </c>
      <c r="B195" s="95" t="s">
        <v>69</v>
      </c>
      <c r="C195" s="95" t="s">
        <v>87</v>
      </c>
      <c r="D195" s="984" t="s">
        <v>359</v>
      </c>
      <c r="E195" s="985"/>
      <c r="F195" s="985"/>
      <c r="G195" s="986"/>
      <c r="H195" s="95" t="s">
        <v>472</v>
      </c>
      <c r="I195" s="94">
        <v>50</v>
      </c>
      <c r="J195" s="94">
        <v>100</v>
      </c>
      <c r="K195" s="94">
        <v>50</v>
      </c>
      <c r="L195" s="94">
        <v>50</v>
      </c>
      <c r="M195" s="863"/>
    </row>
    <row r="196" spans="1:13" s="106" customFormat="1" ht="42.75" customHeight="1" x14ac:dyDescent="0.25">
      <c r="A196" s="102" t="s">
        <v>601</v>
      </c>
      <c r="B196" s="95" t="s">
        <v>69</v>
      </c>
      <c r="C196" s="95" t="s">
        <v>87</v>
      </c>
      <c r="D196" s="984" t="s">
        <v>360</v>
      </c>
      <c r="E196" s="985"/>
      <c r="F196" s="985"/>
      <c r="G196" s="986"/>
      <c r="H196" s="95"/>
      <c r="I196" s="94">
        <f t="shared" ref="I196:L198" si="36">I197</f>
        <v>30</v>
      </c>
      <c r="J196" s="94">
        <f t="shared" si="36"/>
        <v>10</v>
      </c>
      <c r="K196" s="94">
        <f t="shared" si="36"/>
        <v>10</v>
      </c>
      <c r="L196" s="94">
        <f t="shared" si="36"/>
        <v>10</v>
      </c>
      <c r="M196" s="863"/>
    </row>
    <row r="197" spans="1:13" s="106" customFormat="1" ht="31.5" x14ac:dyDescent="0.25">
      <c r="A197" s="252" t="s">
        <v>357</v>
      </c>
      <c r="B197" s="95" t="s">
        <v>69</v>
      </c>
      <c r="C197" s="95" t="s">
        <v>87</v>
      </c>
      <c r="D197" s="984" t="s">
        <v>361</v>
      </c>
      <c r="E197" s="985"/>
      <c r="F197" s="985"/>
      <c r="G197" s="986"/>
      <c r="H197" s="95"/>
      <c r="I197" s="94">
        <f t="shared" si="36"/>
        <v>30</v>
      </c>
      <c r="J197" s="94">
        <f t="shared" si="36"/>
        <v>10</v>
      </c>
      <c r="K197" s="94">
        <f t="shared" si="36"/>
        <v>10</v>
      </c>
      <c r="L197" s="94">
        <f t="shared" si="36"/>
        <v>10</v>
      </c>
      <c r="M197" s="1061"/>
    </row>
    <row r="198" spans="1:13" s="106" customFormat="1" ht="31.5" x14ac:dyDescent="0.25">
      <c r="A198" s="98" t="s">
        <v>473</v>
      </c>
      <c r="B198" s="95" t="s">
        <v>69</v>
      </c>
      <c r="C198" s="95" t="s">
        <v>87</v>
      </c>
      <c r="D198" s="984" t="s">
        <v>361</v>
      </c>
      <c r="E198" s="985"/>
      <c r="F198" s="985"/>
      <c r="G198" s="986"/>
      <c r="H198" s="95" t="s">
        <v>471</v>
      </c>
      <c r="I198" s="94">
        <f t="shared" si="36"/>
        <v>30</v>
      </c>
      <c r="J198" s="94">
        <f t="shared" si="36"/>
        <v>10</v>
      </c>
      <c r="K198" s="94">
        <f t="shared" si="36"/>
        <v>10</v>
      </c>
      <c r="L198" s="94">
        <f t="shared" si="36"/>
        <v>10</v>
      </c>
      <c r="M198" s="1061"/>
    </row>
    <row r="199" spans="1:13" s="106" customFormat="1" ht="28.5" customHeight="1" x14ac:dyDescent="0.25">
      <c r="A199" s="98" t="s">
        <v>474</v>
      </c>
      <c r="B199" s="95" t="s">
        <v>69</v>
      </c>
      <c r="C199" s="95" t="s">
        <v>87</v>
      </c>
      <c r="D199" s="984" t="s">
        <v>361</v>
      </c>
      <c r="E199" s="985"/>
      <c r="F199" s="985"/>
      <c r="G199" s="986"/>
      <c r="H199" s="95" t="s">
        <v>472</v>
      </c>
      <c r="I199" s="94">
        <f>10+20</f>
        <v>30</v>
      </c>
      <c r="J199" s="94">
        <v>10</v>
      </c>
      <c r="K199" s="94">
        <v>10</v>
      </c>
      <c r="L199" s="94">
        <v>10</v>
      </c>
      <c r="M199" s="1061"/>
    </row>
    <row r="200" spans="1:13" s="106" customFormat="1" ht="63" x14ac:dyDescent="0.25">
      <c r="A200" s="102" t="s">
        <v>693</v>
      </c>
      <c r="B200" s="129" t="s">
        <v>69</v>
      </c>
      <c r="C200" s="95" t="s">
        <v>87</v>
      </c>
      <c r="D200" s="984" t="s">
        <v>365</v>
      </c>
      <c r="E200" s="985"/>
      <c r="F200" s="985"/>
      <c r="G200" s="986"/>
      <c r="H200" s="95"/>
      <c r="I200" s="94">
        <f t="shared" ref="I200:L201" si="37">I201</f>
        <v>0</v>
      </c>
      <c r="J200" s="94">
        <f t="shared" si="37"/>
        <v>0</v>
      </c>
      <c r="K200" s="94">
        <f t="shared" si="37"/>
        <v>95</v>
      </c>
      <c r="L200" s="94">
        <f t="shared" si="37"/>
        <v>95</v>
      </c>
      <c r="M200" s="863"/>
    </row>
    <row r="201" spans="1:13" s="106" customFormat="1" ht="78.75" x14ac:dyDescent="0.25">
      <c r="A201" s="206" t="s">
        <v>715</v>
      </c>
      <c r="B201" s="129" t="s">
        <v>69</v>
      </c>
      <c r="C201" s="95" t="s">
        <v>87</v>
      </c>
      <c r="D201" s="984" t="s">
        <v>581</v>
      </c>
      <c r="E201" s="985"/>
      <c r="F201" s="985"/>
      <c r="G201" s="986"/>
      <c r="H201" s="95"/>
      <c r="I201" s="94">
        <f t="shared" si="37"/>
        <v>0</v>
      </c>
      <c r="J201" s="94">
        <f t="shared" si="37"/>
        <v>0</v>
      </c>
      <c r="K201" s="94">
        <f t="shared" si="37"/>
        <v>95</v>
      </c>
      <c r="L201" s="94">
        <f t="shared" si="37"/>
        <v>95</v>
      </c>
      <c r="M201" s="863"/>
    </row>
    <row r="202" spans="1:13" s="106" customFormat="1" ht="30.75" customHeight="1" x14ac:dyDescent="0.25">
      <c r="A202" s="102" t="s">
        <v>602</v>
      </c>
      <c r="B202" s="129" t="s">
        <v>69</v>
      </c>
      <c r="C202" s="95" t="s">
        <v>87</v>
      </c>
      <c r="D202" s="984" t="s">
        <v>554</v>
      </c>
      <c r="E202" s="985"/>
      <c r="F202" s="985"/>
      <c r="G202" s="986"/>
      <c r="H202" s="95"/>
      <c r="I202" s="94">
        <f t="shared" ref="I202:L204" si="38">I203</f>
        <v>0</v>
      </c>
      <c r="J202" s="94">
        <f t="shared" si="38"/>
        <v>0</v>
      </c>
      <c r="K202" s="94">
        <f t="shared" si="38"/>
        <v>95</v>
      </c>
      <c r="L202" s="94">
        <f t="shared" si="38"/>
        <v>95</v>
      </c>
      <c r="M202" s="863"/>
    </row>
    <row r="203" spans="1:13" s="106" customFormat="1" ht="31.5" customHeight="1" x14ac:dyDescent="0.25">
      <c r="A203" s="102" t="s">
        <v>367</v>
      </c>
      <c r="B203" s="129" t="s">
        <v>69</v>
      </c>
      <c r="C203" s="95" t="s">
        <v>87</v>
      </c>
      <c r="D203" s="984" t="s">
        <v>555</v>
      </c>
      <c r="E203" s="985"/>
      <c r="F203" s="985"/>
      <c r="G203" s="986"/>
      <c r="H203" s="95"/>
      <c r="I203" s="94">
        <f t="shared" si="38"/>
        <v>0</v>
      </c>
      <c r="J203" s="94">
        <f t="shared" si="38"/>
        <v>0</v>
      </c>
      <c r="K203" s="94">
        <f t="shared" si="38"/>
        <v>95</v>
      </c>
      <c r="L203" s="94">
        <f t="shared" si="38"/>
        <v>95</v>
      </c>
      <c r="M203" s="863"/>
    </row>
    <row r="204" spans="1:13" s="106" customFormat="1" ht="31.5" customHeight="1" x14ac:dyDescent="0.25">
      <c r="A204" s="98" t="s">
        <v>473</v>
      </c>
      <c r="B204" s="129" t="s">
        <v>69</v>
      </c>
      <c r="C204" s="95" t="s">
        <v>87</v>
      </c>
      <c r="D204" s="984" t="s">
        <v>555</v>
      </c>
      <c r="E204" s="985"/>
      <c r="F204" s="985"/>
      <c r="G204" s="986"/>
      <c r="H204" s="95" t="s">
        <v>471</v>
      </c>
      <c r="I204" s="94">
        <f t="shared" si="38"/>
        <v>0</v>
      </c>
      <c r="J204" s="94">
        <f t="shared" si="38"/>
        <v>0</v>
      </c>
      <c r="K204" s="94">
        <f t="shared" si="38"/>
        <v>95</v>
      </c>
      <c r="L204" s="94">
        <f t="shared" si="38"/>
        <v>95</v>
      </c>
      <c r="M204" s="863"/>
    </row>
    <row r="205" spans="1:13" s="106" customFormat="1" ht="47.25" x14ac:dyDescent="0.25">
      <c r="A205" s="98" t="s">
        <v>474</v>
      </c>
      <c r="B205" s="129" t="s">
        <v>69</v>
      </c>
      <c r="C205" s="95" t="s">
        <v>87</v>
      </c>
      <c r="D205" s="984" t="s">
        <v>555</v>
      </c>
      <c r="E205" s="985"/>
      <c r="F205" s="985"/>
      <c r="G205" s="986"/>
      <c r="H205" s="95" t="s">
        <v>472</v>
      </c>
      <c r="I205" s="94">
        <v>0</v>
      </c>
      <c r="J205" s="94"/>
      <c r="K205" s="94">
        <v>95</v>
      </c>
      <c r="L205" s="94">
        <v>95</v>
      </c>
      <c r="M205" s="182"/>
    </row>
    <row r="206" spans="1:13" s="106" customFormat="1" ht="45" customHeight="1" x14ac:dyDescent="0.25">
      <c r="A206" s="102" t="s">
        <v>692</v>
      </c>
      <c r="B206" s="129" t="s">
        <v>69</v>
      </c>
      <c r="C206" s="95" t="s">
        <v>87</v>
      </c>
      <c r="D206" s="984" t="s">
        <v>333</v>
      </c>
      <c r="E206" s="985"/>
      <c r="F206" s="985"/>
      <c r="G206" s="986"/>
      <c r="H206" s="95"/>
      <c r="I206" s="94">
        <f t="shared" ref="I206:L208" si="39">I207</f>
        <v>2</v>
      </c>
      <c r="J206" s="94">
        <f t="shared" si="39"/>
        <v>0</v>
      </c>
      <c r="K206" s="94">
        <f t="shared" si="39"/>
        <v>2</v>
      </c>
      <c r="L206" s="94">
        <f t="shared" si="39"/>
        <v>2</v>
      </c>
      <c r="M206" s="863"/>
    </row>
    <row r="207" spans="1:13" s="106" customFormat="1" ht="63.75" customHeight="1" x14ac:dyDescent="0.25">
      <c r="A207" s="102" t="s">
        <v>603</v>
      </c>
      <c r="B207" s="129" t="s">
        <v>69</v>
      </c>
      <c r="C207" s="95" t="s">
        <v>87</v>
      </c>
      <c r="D207" s="984" t="s">
        <v>334</v>
      </c>
      <c r="E207" s="985"/>
      <c r="F207" s="985"/>
      <c r="G207" s="986"/>
      <c r="H207" s="95"/>
      <c r="I207" s="94">
        <f>I208</f>
        <v>2</v>
      </c>
      <c r="J207" s="94">
        <f t="shared" si="39"/>
        <v>0</v>
      </c>
      <c r="K207" s="94">
        <f t="shared" si="39"/>
        <v>2</v>
      </c>
      <c r="L207" s="94">
        <f t="shared" si="39"/>
        <v>2</v>
      </c>
      <c r="M207" s="863"/>
    </row>
    <row r="208" spans="1:13" s="106" customFormat="1" x14ac:dyDescent="0.25">
      <c r="A208" s="102" t="s">
        <v>335</v>
      </c>
      <c r="B208" s="129" t="s">
        <v>69</v>
      </c>
      <c r="C208" s="95" t="s">
        <v>87</v>
      </c>
      <c r="D208" s="984" t="s">
        <v>336</v>
      </c>
      <c r="E208" s="985"/>
      <c r="F208" s="985"/>
      <c r="G208" s="986"/>
      <c r="H208" s="95"/>
      <c r="I208" s="94">
        <f>I209</f>
        <v>2</v>
      </c>
      <c r="J208" s="94">
        <f t="shared" si="39"/>
        <v>0</v>
      </c>
      <c r="K208" s="94">
        <f t="shared" si="39"/>
        <v>2</v>
      </c>
      <c r="L208" s="94">
        <f t="shared" si="39"/>
        <v>2</v>
      </c>
      <c r="M208" s="863"/>
    </row>
    <row r="209" spans="1:13" s="106" customFormat="1" ht="31.5" x14ac:dyDescent="0.25">
      <c r="A209" s="98" t="s">
        <v>473</v>
      </c>
      <c r="B209" s="129" t="s">
        <v>69</v>
      </c>
      <c r="C209" s="95" t="s">
        <v>87</v>
      </c>
      <c r="D209" s="984" t="s">
        <v>336</v>
      </c>
      <c r="E209" s="985"/>
      <c r="F209" s="985"/>
      <c r="G209" s="986"/>
      <c r="H209" s="95" t="s">
        <v>471</v>
      </c>
      <c r="I209" s="94">
        <f>I210</f>
        <v>2</v>
      </c>
      <c r="J209" s="94">
        <f>J210</f>
        <v>0</v>
      </c>
      <c r="K209" s="94">
        <f>K210</f>
        <v>2</v>
      </c>
      <c r="L209" s="94">
        <f>L210</f>
        <v>2</v>
      </c>
      <c r="M209" s="863"/>
    </row>
    <row r="210" spans="1:13" s="106" customFormat="1" ht="42.75" customHeight="1" x14ac:dyDescent="0.25">
      <c r="A210" s="98" t="s">
        <v>474</v>
      </c>
      <c r="B210" s="129" t="s">
        <v>69</v>
      </c>
      <c r="C210" s="95" t="s">
        <v>87</v>
      </c>
      <c r="D210" s="984" t="s">
        <v>336</v>
      </c>
      <c r="E210" s="985"/>
      <c r="F210" s="985"/>
      <c r="G210" s="986"/>
      <c r="H210" s="95" t="s">
        <v>472</v>
      </c>
      <c r="I210" s="94">
        <v>2</v>
      </c>
      <c r="J210" s="157"/>
      <c r="K210" s="94">
        <v>2</v>
      </c>
      <c r="L210" s="94">
        <v>2</v>
      </c>
      <c r="M210" s="863"/>
    </row>
    <row r="211" spans="1:13" s="106" customFormat="1" ht="63.75" customHeight="1" x14ac:dyDescent="0.25">
      <c r="A211" s="102" t="s">
        <v>694</v>
      </c>
      <c r="B211" s="95" t="s">
        <v>69</v>
      </c>
      <c r="C211" s="95" t="s">
        <v>87</v>
      </c>
      <c r="D211" s="984" t="s">
        <v>337</v>
      </c>
      <c r="E211" s="985"/>
      <c r="F211" s="985"/>
      <c r="G211" s="986"/>
      <c r="H211" s="95"/>
      <c r="I211" s="94">
        <f>I212</f>
        <v>2</v>
      </c>
      <c r="J211" s="94">
        <f>J212</f>
        <v>0</v>
      </c>
      <c r="K211" s="94">
        <f>K212</f>
        <v>2</v>
      </c>
      <c r="L211" s="94">
        <f>L212</f>
        <v>2</v>
      </c>
      <c r="M211" s="863"/>
    </row>
    <row r="212" spans="1:13" s="106" customFormat="1" ht="47.25" x14ac:dyDescent="0.25">
      <c r="A212" s="102" t="s">
        <v>604</v>
      </c>
      <c r="B212" s="95" t="s">
        <v>69</v>
      </c>
      <c r="C212" s="95" t="s">
        <v>87</v>
      </c>
      <c r="D212" s="984" t="s">
        <v>338</v>
      </c>
      <c r="E212" s="985"/>
      <c r="F212" s="985"/>
      <c r="G212" s="986"/>
      <c r="H212" s="95"/>
      <c r="I212" s="94">
        <f>I213</f>
        <v>2</v>
      </c>
      <c r="J212" s="94">
        <f t="shared" ref="J212:L213" si="40">J213</f>
        <v>0</v>
      </c>
      <c r="K212" s="94">
        <f t="shared" si="40"/>
        <v>2</v>
      </c>
      <c r="L212" s="94">
        <f t="shared" si="40"/>
        <v>2</v>
      </c>
      <c r="M212" s="863"/>
    </row>
    <row r="213" spans="1:13" s="106" customFormat="1" x14ac:dyDescent="0.25">
      <c r="A213" s="102" t="s">
        <v>339</v>
      </c>
      <c r="B213" s="95" t="s">
        <v>69</v>
      </c>
      <c r="C213" s="95" t="s">
        <v>87</v>
      </c>
      <c r="D213" s="984" t="s">
        <v>340</v>
      </c>
      <c r="E213" s="985"/>
      <c r="F213" s="985"/>
      <c r="G213" s="986"/>
      <c r="H213" s="95"/>
      <c r="I213" s="94">
        <f>I214</f>
        <v>2</v>
      </c>
      <c r="J213" s="94">
        <f t="shared" si="40"/>
        <v>0</v>
      </c>
      <c r="K213" s="94">
        <f t="shared" si="40"/>
        <v>2</v>
      </c>
      <c r="L213" s="94">
        <f t="shared" si="40"/>
        <v>2</v>
      </c>
      <c r="M213" s="863"/>
    </row>
    <row r="214" spans="1:13" s="106" customFormat="1" ht="31.5" x14ac:dyDescent="0.25">
      <c r="A214" s="98" t="s">
        <v>473</v>
      </c>
      <c r="B214" s="95" t="s">
        <v>69</v>
      </c>
      <c r="C214" s="95" t="s">
        <v>87</v>
      </c>
      <c r="D214" s="984" t="s">
        <v>340</v>
      </c>
      <c r="E214" s="985"/>
      <c r="F214" s="985"/>
      <c r="G214" s="986"/>
      <c r="H214" s="95" t="s">
        <v>471</v>
      </c>
      <c r="I214" s="94">
        <f>I215</f>
        <v>2</v>
      </c>
      <c r="J214" s="94">
        <f>J215</f>
        <v>0</v>
      </c>
      <c r="K214" s="94">
        <f>K215</f>
        <v>2</v>
      </c>
      <c r="L214" s="94">
        <f>L215</f>
        <v>2</v>
      </c>
      <c r="M214" s="863"/>
    </row>
    <row r="215" spans="1:13" s="106" customFormat="1" ht="29.25" customHeight="1" x14ac:dyDescent="0.25">
      <c r="A215" s="98" t="s">
        <v>474</v>
      </c>
      <c r="B215" s="95" t="s">
        <v>69</v>
      </c>
      <c r="C215" s="95" t="s">
        <v>87</v>
      </c>
      <c r="D215" s="984" t="s">
        <v>340</v>
      </c>
      <c r="E215" s="985"/>
      <c r="F215" s="985"/>
      <c r="G215" s="986"/>
      <c r="H215" s="95" t="s">
        <v>472</v>
      </c>
      <c r="I215" s="94">
        <v>2</v>
      </c>
      <c r="J215" s="157"/>
      <c r="K215" s="94">
        <v>2</v>
      </c>
      <c r="L215" s="94">
        <v>2</v>
      </c>
      <c r="M215" s="863"/>
    </row>
    <row r="216" spans="1:13" s="106" customFormat="1" ht="29.25" customHeight="1" x14ac:dyDescent="0.25">
      <c r="A216" s="98" t="s">
        <v>612</v>
      </c>
      <c r="B216" s="95" t="s">
        <v>69</v>
      </c>
      <c r="C216" s="95" t="s">
        <v>87</v>
      </c>
      <c r="D216" s="984" t="s">
        <v>556</v>
      </c>
      <c r="E216" s="985"/>
      <c r="F216" s="985"/>
      <c r="G216" s="986"/>
      <c r="H216" s="95"/>
      <c r="I216" s="94">
        <f>I217</f>
        <v>9241.1</v>
      </c>
      <c r="J216" s="94">
        <f>J217</f>
        <v>2201.1999999999998</v>
      </c>
      <c r="K216" s="94">
        <f>K217</f>
        <v>7407.2999999999993</v>
      </c>
      <c r="L216" s="94">
        <f>L217</f>
        <v>7490.9</v>
      </c>
      <c r="M216" s="863"/>
    </row>
    <row r="217" spans="1:13" s="106" customFormat="1" ht="29.25" customHeight="1" x14ac:dyDescent="0.25">
      <c r="A217" s="102" t="s">
        <v>613</v>
      </c>
      <c r="B217" s="95" t="s">
        <v>69</v>
      </c>
      <c r="C217" s="95" t="s">
        <v>87</v>
      </c>
      <c r="D217" s="984" t="s">
        <v>432</v>
      </c>
      <c r="E217" s="985"/>
      <c r="F217" s="985"/>
      <c r="G217" s="986"/>
      <c r="H217" s="95"/>
      <c r="I217" s="94">
        <f>I221+I231+I238+I218+I247</f>
        <v>9241.1</v>
      </c>
      <c r="J217" s="94">
        <f t="shared" ref="J217:L217" si="41">J221+J231+J238+J218+J247</f>
        <v>2201.1999999999998</v>
      </c>
      <c r="K217" s="94">
        <f t="shared" si="41"/>
        <v>7407.2999999999993</v>
      </c>
      <c r="L217" s="94">
        <f t="shared" si="41"/>
        <v>7490.9</v>
      </c>
      <c r="M217" s="863"/>
    </row>
    <row r="218" spans="1:13" s="106" customFormat="1" ht="48.75" customHeight="1" x14ac:dyDescent="0.25">
      <c r="A218" s="242" t="s">
        <v>679</v>
      </c>
      <c r="B218" s="95" t="s">
        <v>69</v>
      </c>
      <c r="C218" s="95" t="s">
        <v>87</v>
      </c>
      <c r="D218" s="984" t="s">
        <v>677</v>
      </c>
      <c r="E218" s="985"/>
      <c r="F218" s="985"/>
      <c r="G218" s="986"/>
      <c r="H218" s="95"/>
      <c r="I218" s="94">
        <f t="shared" ref="I218:L219" si="42">I219</f>
        <v>100.6</v>
      </c>
      <c r="J218" s="94">
        <f t="shared" si="42"/>
        <v>0</v>
      </c>
      <c r="K218" s="94">
        <f t="shared" si="42"/>
        <v>0</v>
      </c>
      <c r="L218" s="94">
        <f t="shared" si="42"/>
        <v>0</v>
      </c>
      <c r="M218" s="863"/>
    </row>
    <row r="219" spans="1:13" s="106" customFormat="1" ht="29.25" customHeight="1" x14ac:dyDescent="0.25">
      <c r="A219" s="98" t="s">
        <v>473</v>
      </c>
      <c r="B219" s="95" t="s">
        <v>69</v>
      </c>
      <c r="C219" s="95" t="s">
        <v>87</v>
      </c>
      <c r="D219" s="984" t="s">
        <v>677</v>
      </c>
      <c r="E219" s="985"/>
      <c r="F219" s="985"/>
      <c r="G219" s="986"/>
      <c r="H219" s="95" t="s">
        <v>471</v>
      </c>
      <c r="I219" s="94">
        <f t="shared" si="42"/>
        <v>100.6</v>
      </c>
      <c r="J219" s="94">
        <f t="shared" si="42"/>
        <v>0</v>
      </c>
      <c r="K219" s="94">
        <f t="shared" si="42"/>
        <v>0</v>
      </c>
      <c r="L219" s="94">
        <f t="shared" si="42"/>
        <v>0</v>
      </c>
      <c r="M219" s="863"/>
    </row>
    <row r="220" spans="1:13" s="106" customFormat="1" ht="29.25" customHeight="1" x14ac:dyDescent="0.25">
      <c r="A220" s="98" t="s">
        <v>474</v>
      </c>
      <c r="B220" s="95" t="s">
        <v>69</v>
      </c>
      <c r="C220" s="95" t="s">
        <v>87</v>
      </c>
      <c r="D220" s="984" t="s">
        <v>677</v>
      </c>
      <c r="E220" s="985"/>
      <c r="F220" s="985"/>
      <c r="G220" s="986"/>
      <c r="H220" s="95" t="s">
        <v>472</v>
      </c>
      <c r="I220" s="94">
        <v>100.6</v>
      </c>
      <c r="J220" s="94"/>
      <c r="K220" s="94">
        <v>0</v>
      </c>
      <c r="L220" s="94">
        <v>0</v>
      </c>
      <c r="M220" s="863"/>
    </row>
    <row r="221" spans="1:13" s="106" customFormat="1" ht="30" hidden="1" customHeight="1" x14ac:dyDescent="0.25">
      <c r="A221" s="102" t="s">
        <v>190</v>
      </c>
      <c r="B221" s="95" t="s">
        <v>69</v>
      </c>
      <c r="C221" s="95" t="s">
        <v>87</v>
      </c>
      <c r="D221" s="984" t="s">
        <v>191</v>
      </c>
      <c r="E221" s="985"/>
      <c r="F221" s="985"/>
      <c r="G221" s="986"/>
      <c r="H221" s="95"/>
      <c r="I221" s="111">
        <f>I222+I224+I226+I228</f>
        <v>5313.7</v>
      </c>
      <c r="J221" s="111">
        <f t="shared" ref="J221:L221" si="43">J222+J224+J226+J228</f>
        <v>2201.1999999999998</v>
      </c>
      <c r="K221" s="111">
        <f t="shared" si="43"/>
        <v>3905.7</v>
      </c>
      <c r="L221" s="111">
        <f t="shared" si="43"/>
        <v>3989.3</v>
      </c>
      <c r="M221" s="863"/>
    </row>
    <row r="222" spans="1:13" s="106" customFormat="1" ht="30" hidden="1" customHeight="1" x14ac:dyDescent="0.25">
      <c r="A222" s="102" t="s">
        <v>486</v>
      </c>
      <c r="B222" s="95" t="s">
        <v>69</v>
      </c>
      <c r="C222" s="95" t="s">
        <v>87</v>
      </c>
      <c r="D222" s="984" t="s">
        <v>191</v>
      </c>
      <c r="E222" s="985"/>
      <c r="F222" s="985"/>
      <c r="G222" s="986"/>
      <c r="H222" s="95" t="s">
        <v>466</v>
      </c>
      <c r="I222" s="94">
        <f>I223</f>
        <v>0</v>
      </c>
      <c r="J222" s="94">
        <f>J223</f>
        <v>2201.1999999999998</v>
      </c>
      <c r="K222" s="94">
        <f>K223</f>
        <v>0</v>
      </c>
      <c r="L222" s="94">
        <f>L223</f>
        <v>0</v>
      </c>
      <c r="M222" s="863"/>
    </row>
    <row r="223" spans="1:13" s="106" customFormat="1" ht="21" hidden="1" customHeight="1" x14ac:dyDescent="0.25">
      <c r="A223" s="102" t="s">
        <v>487</v>
      </c>
      <c r="B223" s="95" t="s">
        <v>69</v>
      </c>
      <c r="C223" s="95" t="s">
        <v>87</v>
      </c>
      <c r="D223" s="984" t="s">
        <v>191</v>
      </c>
      <c r="E223" s="985"/>
      <c r="F223" s="985"/>
      <c r="G223" s="986"/>
      <c r="H223" s="95" t="s">
        <v>485</v>
      </c>
      <c r="I223" s="94"/>
      <c r="J223" s="94">
        <v>2201.1999999999998</v>
      </c>
      <c r="K223" s="94"/>
      <c r="L223" s="94"/>
      <c r="M223" s="863"/>
    </row>
    <row r="224" spans="1:13" s="106" customFormat="1" ht="30" hidden="1" customHeight="1" x14ac:dyDescent="0.25">
      <c r="A224" s="98" t="s">
        <v>473</v>
      </c>
      <c r="B224" s="95" t="s">
        <v>69</v>
      </c>
      <c r="C224" s="95" t="s">
        <v>87</v>
      </c>
      <c r="D224" s="984" t="s">
        <v>191</v>
      </c>
      <c r="E224" s="985"/>
      <c r="F224" s="985"/>
      <c r="G224" s="986"/>
      <c r="H224" s="95" t="s">
        <v>471</v>
      </c>
      <c r="I224" s="94">
        <f>I225</f>
        <v>0</v>
      </c>
      <c r="J224" s="94">
        <f>J225</f>
        <v>0</v>
      </c>
      <c r="K224" s="94">
        <f>K225</f>
        <v>0</v>
      </c>
      <c r="L224" s="94">
        <f>L225</f>
        <v>0</v>
      </c>
      <c r="M224" s="863"/>
    </row>
    <row r="225" spans="1:14" s="106" customFormat="1" ht="30" hidden="1" customHeight="1" x14ac:dyDescent="0.25">
      <c r="A225" s="98" t="s">
        <v>474</v>
      </c>
      <c r="B225" s="95" t="s">
        <v>69</v>
      </c>
      <c r="C225" s="95" t="s">
        <v>87</v>
      </c>
      <c r="D225" s="984" t="s">
        <v>191</v>
      </c>
      <c r="E225" s="985"/>
      <c r="F225" s="985"/>
      <c r="G225" s="986"/>
      <c r="H225" s="95" t="s">
        <v>472</v>
      </c>
      <c r="I225" s="94"/>
      <c r="J225" s="146"/>
      <c r="K225" s="94"/>
      <c r="L225" s="131"/>
      <c r="M225" s="863"/>
    </row>
    <row r="226" spans="1:14" s="106" customFormat="1" ht="24" hidden="1" customHeight="1" x14ac:dyDescent="0.25">
      <c r="A226" s="102" t="s">
        <v>391</v>
      </c>
      <c r="B226" s="95" t="s">
        <v>69</v>
      </c>
      <c r="C226" s="95" t="s">
        <v>87</v>
      </c>
      <c r="D226" s="984" t="s">
        <v>191</v>
      </c>
      <c r="E226" s="985"/>
      <c r="F226" s="985"/>
      <c r="G226" s="986"/>
      <c r="H226" s="95" t="s">
        <v>479</v>
      </c>
      <c r="I226" s="94">
        <f>I227</f>
        <v>0</v>
      </c>
      <c r="J226" s="94">
        <f>J227</f>
        <v>0</v>
      </c>
      <c r="K226" s="94">
        <f>K227</f>
        <v>0</v>
      </c>
      <c r="L226" s="94">
        <f>L227</f>
        <v>0</v>
      </c>
      <c r="M226" s="863"/>
    </row>
    <row r="227" spans="1:14" s="106" customFormat="1" ht="24" hidden="1" customHeight="1" x14ac:dyDescent="0.25">
      <c r="A227" s="102" t="s">
        <v>557</v>
      </c>
      <c r="B227" s="95" t="s">
        <v>69</v>
      </c>
      <c r="C227" s="95" t="s">
        <v>87</v>
      </c>
      <c r="D227" s="984" t="s">
        <v>191</v>
      </c>
      <c r="E227" s="985"/>
      <c r="F227" s="985"/>
      <c r="G227" s="986"/>
      <c r="H227" s="95" t="s">
        <v>480</v>
      </c>
      <c r="I227" s="94"/>
      <c r="J227" s="146"/>
      <c r="K227" s="94"/>
      <c r="L227" s="627"/>
      <c r="M227" s="863"/>
    </row>
    <row r="228" spans="1:14" s="106" customFormat="1" ht="35.25" customHeight="1" x14ac:dyDescent="0.25">
      <c r="A228" s="102" t="s">
        <v>190</v>
      </c>
      <c r="B228" s="95" t="s">
        <v>69</v>
      </c>
      <c r="C228" s="95" t="s">
        <v>87</v>
      </c>
      <c r="D228" s="984" t="s">
        <v>191</v>
      </c>
      <c r="E228" s="985"/>
      <c r="F228" s="985"/>
      <c r="G228" s="986"/>
      <c r="H228" s="95"/>
      <c r="I228" s="94">
        <f>I229</f>
        <v>5313.7</v>
      </c>
      <c r="J228" s="146"/>
      <c r="K228" s="94">
        <f>K229</f>
        <v>3905.7</v>
      </c>
      <c r="L228" s="94">
        <f>L229</f>
        <v>3989.3</v>
      </c>
      <c r="M228" s="863"/>
    </row>
    <row r="229" spans="1:14" s="106" customFormat="1" ht="31.5" customHeight="1" x14ac:dyDescent="0.25">
      <c r="A229" s="102" t="s">
        <v>538</v>
      </c>
      <c r="B229" s="95" t="s">
        <v>69</v>
      </c>
      <c r="C229" s="95" t="s">
        <v>87</v>
      </c>
      <c r="D229" s="984" t="s">
        <v>191</v>
      </c>
      <c r="E229" s="985"/>
      <c r="F229" s="985"/>
      <c r="G229" s="986"/>
      <c r="H229" s="95" t="s">
        <v>512</v>
      </c>
      <c r="I229" s="94">
        <f>I230</f>
        <v>5313.7</v>
      </c>
      <c r="J229" s="146"/>
      <c r="K229" s="94">
        <f>K230</f>
        <v>3905.7</v>
      </c>
      <c r="L229" s="94">
        <f>L230</f>
        <v>3989.3</v>
      </c>
      <c r="M229" s="863"/>
    </row>
    <row r="230" spans="1:14" s="106" customFormat="1" ht="24" customHeight="1" x14ac:dyDescent="0.25">
      <c r="A230" s="102" t="s">
        <v>539</v>
      </c>
      <c r="B230" s="95" t="s">
        <v>69</v>
      </c>
      <c r="C230" s="95" t="s">
        <v>87</v>
      </c>
      <c r="D230" s="984" t="s">
        <v>191</v>
      </c>
      <c r="E230" s="985"/>
      <c r="F230" s="985"/>
      <c r="G230" s="986"/>
      <c r="H230" s="95" t="s">
        <v>537</v>
      </c>
      <c r="I230" s="94">
        <f>3298.4+545.3+1000+116.2+353.8</f>
        <v>5313.7</v>
      </c>
      <c r="J230" s="146"/>
      <c r="K230" s="94">
        <f>3496+409.7</f>
        <v>3905.7</v>
      </c>
      <c r="L230" s="94">
        <f>3496+493.3</f>
        <v>3989.3</v>
      </c>
      <c r="M230" s="863"/>
    </row>
    <row r="231" spans="1:14" s="106" customFormat="1" ht="22.5" customHeight="1" x14ac:dyDescent="0.25">
      <c r="A231" s="184" t="s">
        <v>161</v>
      </c>
      <c r="B231" s="95" t="s">
        <v>69</v>
      </c>
      <c r="C231" s="95" t="s">
        <v>87</v>
      </c>
      <c r="D231" s="984" t="s">
        <v>108</v>
      </c>
      <c r="E231" s="985"/>
      <c r="F231" s="985"/>
      <c r="G231" s="986"/>
      <c r="H231" s="95"/>
      <c r="I231" s="111">
        <f>I232+I234+I236</f>
        <v>273.5</v>
      </c>
      <c r="J231" s="111">
        <f>J232+J234+J236</f>
        <v>0</v>
      </c>
      <c r="K231" s="111">
        <f>K232+K234+K236</f>
        <v>271.39999999999998</v>
      </c>
      <c r="L231" s="111">
        <f>L232+L234+L236</f>
        <v>271.39999999999998</v>
      </c>
      <c r="M231" s="863"/>
    </row>
    <row r="232" spans="1:14" s="106" customFormat="1" ht="78.75" x14ac:dyDescent="0.25">
      <c r="A232" s="102" t="s">
        <v>486</v>
      </c>
      <c r="B232" s="95" t="s">
        <v>69</v>
      </c>
      <c r="C232" s="95" t="s">
        <v>87</v>
      </c>
      <c r="D232" s="984" t="s">
        <v>108</v>
      </c>
      <c r="E232" s="985"/>
      <c r="F232" s="985"/>
      <c r="G232" s="986"/>
      <c r="H232" s="95" t="s">
        <v>466</v>
      </c>
      <c r="I232" s="111">
        <f>I233</f>
        <v>223</v>
      </c>
      <c r="J232" s="111">
        <f>J233</f>
        <v>0</v>
      </c>
      <c r="K232" s="111">
        <f>K233</f>
        <v>268.2</v>
      </c>
      <c r="L232" s="111">
        <f>L233</f>
        <v>268.2</v>
      </c>
      <c r="M232" s="863"/>
      <c r="N232" s="232"/>
    </row>
    <row r="233" spans="1:14" s="106" customFormat="1" ht="31.5" x14ac:dyDescent="0.25">
      <c r="A233" s="102" t="s">
        <v>487</v>
      </c>
      <c r="B233" s="95" t="s">
        <v>69</v>
      </c>
      <c r="C233" s="95" t="s">
        <v>87</v>
      </c>
      <c r="D233" s="984" t="s">
        <v>108</v>
      </c>
      <c r="E233" s="985"/>
      <c r="F233" s="985"/>
      <c r="G233" s="986"/>
      <c r="H233" s="95" t="s">
        <v>485</v>
      </c>
      <c r="I233" s="111">
        <v>223</v>
      </c>
      <c r="J233" s="146"/>
      <c r="K233" s="131">
        <v>268.2</v>
      </c>
      <c r="L233" s="131">
        <v>268.2</v>
      </c>
      <c r="M233" s="863"/>
    </row>
    <row r="234" spans="1:14" s="106" customFormat="1" ht="31.5" x14ac:dyDescent="0.25">
      <c r="A234" s="98" t="s">
        <v>473</v>
      </c>
      <c r="B234" s="95" t="s">
        <v>69</v>
      </c>
      <c r="C234" s="95" t="s">
        <v>87</v>
      </c>
      <c r="D234" s="984" t="s">
        <v>108</v>
      </c>
      <c r="E234" s="985"/>
      <c r="F234" s="985"/>
      <c r="G234" s="986"/>
      <c r="H234" s="95" t="s">
        <v>471</v>
      </c>
      <c r="I234" s="111">
        <f>I235</f>
        <v>49.5</v>
      </c>
      <c r="J234" s="111">
        <f>J235</f>
        <v>0</v>
      </c>
      <c r="K234" s="111">
        <f>K235</f>
        <v>3.2</v>
      </c>
      <c r="L234" s="111">
        <f>L235</f>
        <v>3.2</v>
      </c>
      <c r="M234" s="863"/>
    </row>
    <row r="235" spans="1:14" s="106" customFormat="1" ht="47.25" x14ac:dyDescent="0.25">
      <c r="A235" s="98" t="s">
        <v>474</v>
      </c>
      <c r="B235" s="95" t="s">
        <v>69</v>
      </c>
      <c r="C235" s="95" t="s">
        <v>87</v>
      </c>
      <c r="D235" s="984" t="s">
        <v>108</v>
      </c>
      <c r="E235" s="985"/>
      <c r="F235" s="985"/>
      <c r="G235" s="986"/>
      <c r="H235" s="95" t="s">
        <v>472</v>
      </c>
      <c r="I235" s="111">
        <v>49.5</v>
      </c>
      <c r="J235" s="146"/>
      <c r="K235" s="94">
        <v>3.2</v>
      </c>
      <c r="L235" s="94">
        <v>3.2</v>
      </c>
      <c r="M235" s="863"/>
    </row>
    <row r="236" spans="1:14" s="106" customFormat="1" ht="24.75" customHeight="1" x14ac:dyDescent="0.25">
      <c r="A236" s="102" t="s">
        <v>391</v>
      </c>
      <c r="B236" s="95" t="s">
        <v>69</v>
      </c>
      <c r="C236" s="95" t="s">
        <v>87</v>
      </c>
      <c r="D236" s="984" t="s">
        <v>108</v>
      </c>
      <c r="E236" s="985"/>
      <c r="F236" s="985"/>
      <c r="G236" s="986"/>
      <c r="H236" s="95" t="s">
        <v>479</v>
      </c>
      <c r="I236" s="111">
        <f>I237</f>
        <v>1</v>
      </c>
      <c r="J236" s="111">
        <f>J237</f>
        <v>0</v>
      </c>
      <c r="K236" s="111">
        <f>K237</f>
        <v>0</v>
      </c>
      <c r="L236" s="111">
        <f>L237</f>
        <v>0</v>
      </c>
      <c r="M236" s="863"/>
    </row>
    <row r="237" spans="1:14" s="106" customFormat="1" ht="22.5" customHeight="1" x14ac:dyDescent="0.25">
      <c r="A237" s="102" t="s">
        <v>557</v>
      </c>
      <c r="B237" s="95" t="s">
        <v>69</v>
      </c>
      <c r="C237" s="95" t="s">
        <v>87</v>
      </c>
      <c r="D237" s="1003" t="s">
        <v>108</v>
      </c>
      <c r="E237" s="1004"/>
      <c r="F237" s="1004"/>
      <c r="G237" s="1005"/>
      <c r="H237" s="95" t="s">
        <v>480</v>
      </c>
      <c r="I237" s="111">
        <v>1</v>
      </c>
      <c r="J237" s="146"/>
      <c r="K237" s="111">
        <v>0</v>
      </c>
      <c r="L237" s="111">
        <v>0</v>
      </c>
      <c r="M237" s="863"/>
    </row>
    <row r="238" spans="1:14" s="232" customFormat="1" ht="24.75" customHeight="1" x14ac:dyDescent="0.2">
      <c r="A238" s="484" t="s">
        <v>42</v>
      </c>
      <c r="B238" s="129" t="s">
        <v>69</v>
      </c>
      <c r="C238" s="624" t="s">
        <v>87</v>
      </c>
      <c r="D238" s="1003" t="s">
        <v>109</v>
      </c>
      <c r="E238" s="1004"/>
      <c r="F238" s="1004"/>
      <c r="G238" s="1005"/>
      <c r="H238" s="625"/>
      <c r="I238" s="111">
        <f>I239+I241+I243</f>
        <v>3550.9</v>
      </c>
      <c r="J238" s="111">
        <f>J239+J241+J243</f>
        <v>0</v>
      </c>
      <c r="K238" s="111">
        <f>K239+K241+K243</f>
        <v>3227.8</v>
      </c>
      <c r="L238" s="111">
        <f>L239+L241+L243</f>
        <v>3227.8</v>
      </c>
      <c r="M238" s="863"/>
      <c r="N238" s="106"/>
    </row>
    <row r="239" spans="1:14" s="106" customFormat="1" ht="78.75" x14ac:dyDescent="0.25">
      <c r="A239" s="102" t="s">
        <v>486</v>
      </c>
      <c r="B239" s="129" t="s">
        <v>69</v>
      </c>
      <c r="C239" s="624" t="s">
        <v>87</v>
      </c>
      <c r="D239" s="1003" t="s">
        <v>109</v>
      </c>
      <c r="E239" s="1004"/>
      <c r="F239" s="1004"/>
      <c r="G239" s="1005"/>
      <c r="H239" s="625" t="s">
        <v>466</v>
      </c>
      <c r="I239" s="111">
        <f>I240</f>
        <v>2930.4</v>
      </c>
      <c r="J239" s="111">
        <f>J240</f>
        <v>0</v>
      </c>
      <c r="K239" s="111">
        <f>K240</f>
        <v>2559.5</v>
      </c>
      <c r="L239" s="111">
        <f>L240</f>
        <v>2559.5</v>
      </c>
      <c r="M239" s="863"/>
    </row>
    <row r="240" spans="1:14" s="106" customFormat="1" ht="25.5" customHeight="1" x14ac:dyDescent="0.25">
      <c r="A240" s="102" t="s">
        <v>487</v>
      </c>
      <c r="B240" s="129" t="s">
        <v>69</v>
      </c>
      <c r="C240" s="177" t="s">
        <v>87</v>
      </c>
      <c r="D240" s="1003" t="s">
        <v>109</v>
      </c>
      <c r="E240" s="1004"/>
      <c r="F240" s="1004"/>
      <c r="G240" s="1005"/>
      <c r="H240" s="181" t="s">
        <v>485</v>
      </c>
      <c r="I240" s="111">
        <f>2559.5+432.8-61.9</f>
        <v>2930.4</v>
      </c>
      <c r="J240" s="146"/>
      <c r="K240" s="94">
        <v>2559.5</v>
      </c>
      <c r="L240" s="94">
        <v>2559.5</v>
      </c>
      <c r="M240" s="863"/>
    </row>
    <row r="241" spans="1:14" s="106" customFormat="1" ht="31.5" x14ac:dyDescent="0.25">
      <c r="A241" s="98" t="s">
        <v>473</v>
      </c>
      <c r="B241" s="129" t="s">
        <v>69</v>
      </c>
      <c r="C241" s="177" t="s">
        <v>87</v>
      </c>
      <c r="D241" s="1003" t="s">
        <v>109</v>
      </c>
      <c r="E241" s="1004"/>
      <c r="F241" s="1004"/>
      <c r="G241" s="1005"/>
      <c r="H241" s="181" t="s">
        <v>471</v>
      </c>
      <c r="I241" s="111">
        <f>I242</f>
        <v>570.5</v>
      </c>
      <c r="J241" s="111">
        <f>J242</f>
        <v>0</v>
      </c>
      <c r="K241" s="111">
        <f>K242</f>
        <v>647.5</v>
      </c>
      <c r="L241" s="111">
        <f>L242</f>
        <v>647.5</v>
      </c>
      <c r="M241" s="863"/>
    </row>
    <row r="242" spans="1:14" s="106" customFormat="1" ht="27.75" customHeight="1" x14ac:dyDescent="0.25">
      <c r="A242" s="98" t="s">
        <v>474</v>
      </c>
      <c r="B242" s="129" t="s">
        <v>69</v>
      </c>
      <c r="C242" s="177" t="s">
        <v>87</v>
      </c>
      <c r="D242" s="1003" t="s">
        <v>109</v>
      </c>
      <c r="E242" s="1004"/>
      <c r="F242" s="1004"/>
      <c r="G242" s="1005"/>
      <c r="H242" s="181" t="s">
        <v>472</v>
      </c>
      <c r="I242" s="137">
        <f>647.5-90+13</f>
        <v>570.5</v>
      </c>
      <c r="J242" s="146"/>
      <c r="K242" s="94">
        <v>647.5</v>
      </c>
      <c r="L242" s="94">
        <v>647.5</v>
      </c>
      <c r="M242" s="864"/>
    </row>
    <row r="243" spans="1:14" s="106" customFormat="1" ht="28.5" customHeight="1" x14ac:dyDescent="0.25">
      <c r="A243" s="102" t="s">
        <v>391</v>
      </c>
      <c r="B243" s="129" t="s">
        <v>69</v>
      </c>
      <c r="C243" s="177" t="s">
        <v>87</v>
      </c>
      <c r="D243" s="984" t="s">
        <v>109</v>
      </c>
      <c r="E243" s="985"/>
      <c r="F243" s="985"/>
      <c r="G243" s="986"/>
      <c r="H243" s="181" t="s">
        <v>479</v>
      </c>
      <c r="I243" s="111">
        <f>I244</f>
        <v>50</v>
      </c>
      <c r="J243" s="111">
        <f>J244</f>
        <v>0</v>
      </c>
      <c r="K243" s="111">
        <f>K244</f>
        <v>20.8</v>
      </c>
      <c r="L243" s="111">
        <f>L244</f>
        <v>20.8</v>
      </c>
      <c r="M243" s="863"/>
    </row>
    <row r="244" spans="1:14" s="106" customFormat="1" ht="21" customHeight="1" x14ac:dyDescent="0.25">
      <c r="A244" s="102" t="s">
        <v>557</v>
      </c>
      <c r="B244" s="129" t="s">
        <v>69</v>
      </c>
      <c r="C244" s="177" t="s">
        <v>87</v>
      </c>
      <c r="D244" s="984" t="s">
        <v>109</v>
      </c>
      <c r="E244" s="985"/>
      <c r="F244" s="985"/>
      <c r="G244" s="986"/>
      <c r="H244" s="181" t="s">
        <v>480</v>
      </c>
      <c r="I244" s="111">
        <f>20.8+29.2</f>
        <v>50</v>
      </c>
      <c r="J244" s="137"/>
      <c r="K244" s="137">
        <v>20.8</v>
      </c>
      <c r="L244" s="137">
        <v>20.8</v>
      </c>
      <c r="M244" s="863"/>
    </row>
    <row r="245" spans="1:14" s="106" customFormat="1" ht="98.25" customHeight="1" x14ac:dyDescent="0.25">
      <c r="A245" s="102" t="s">
        <v>757</v>
      </c>
      <c r="B245" s="129" t="s">
        <v>69</v>
      </c>
      <c r="C245" s="724" t="s">
        <v>87</v>
      </c>
      <c r="D245" s="984" t="s">
        <v>756</v>
      </c>
      <c r="E245" s="985"/>
      <c r="F245" s="985"/>
      <c r="G245" s="986"/>
      <c r="H245" s="725"/>
      <c r="I245" s="137">
        <f>I246</f>
        <v>2.4</v>
      </c>
      <c r="J245" s="137">
        <f t="shared" ref="J245:L245" si="44">J246</f>
        <v>0</v>
      </c>
      <c r="K245" s="137">
        <f t="shared" si="44"/>
        <v>2.4</v>
      </c>
      <c r="L245" s="137">
        <f t="shared" si="44"/>
        <v>2.4</v>
      </c>
      <c r="M245" s="863"/>
    </row>
    <row r="246" spans="1:14" s="106" customFormat="1" ht="38.25" customHeight="1" x14ac:dyDescent="0.25">
      <c r="A246" s="102" t="s">
        <v>473</v>
      </c>
      <c r="B246" s="129" t="s">
        <v>69</v>
      </c>
      <c r="C246" s="724" t="s">
        <v>87</v>
      </c>
      <c r="D246" s="984" t="s">
        <v>756</v>
      </c>
      <c r="E246" s="985"/>
      <c r="F246" s="985"/>
      <c r="G246" s="986"/>
      <c r="H246" s="725" t="s">
        <v>471</v>
      </c>
      <c r="I246" s="137">
        <f>I247</f>
        <v>2.4</v>
      </c>
      <c r="J246" s="137">
        <f t="shared" ref="J246:L246" si="45">J247</f>
        <v>0</v>
      </c>
      <c r="K246" s="137">
        <f t="shared" si="45"/>
        <v>2.4</v>
      </c>
      <c r="L246" s="137">
        <f t="shared" si="45"/>
        <v>2.4</v>
      </c>
      <c r="M246" s="863"/>
    </row>
    <row r="247" spans="1:14" s="106" customFormat="1" ht="36" customHeight="1" x14ac:dyDescent="0.25">
      <c r="A247" s="102" t="s">
        <v>474</v>
      </c>
      <c r="B247" s="129" t="s">
        <v>69</v>
      </c>
      <c r="C247" s="724" t="s">
        <v>87</v>
      </c>
      <c r="D247" s="984" t="s">
        <v>756</v>
      </c>
      <c r="E247" s="985"/>
      <c r="F247" s="985"/>
      <c r="G247" s="986"/>
      <c r="H247" s="725" t="s">
        <v>472</v>
      </c>
      <c r="I247" s="137">
        <v>2.4</v>
      </c>
      <c r="J247" s="137"/>
      <c r="K247" s="137">
        <v>2.4</v>
      </c>
      <c r="L247" s="137">
        <v>2.4</v>
      </c>
      <c r="M247" s="863"/>
    </row>
    <row r="248" spans="1:14" s="106" customFormat="1" ht="30" customHeight="1" x14ac:dyDescent="0.25">
      <c r="A248" s="102" t="s">
        <v>202</v>
      </c>
      <c r="B248" s="95" t="s">
        <v>88</v>
      </c>
      <c r="C248" s="95"/>
      <c r="D248" s="990"/>
      <c r="E248" s="991"/>
      <c r="F248" s="991"/>
      <c r="G248" s="992"/>
      <c r="H248" s="95"/>
      <c r="I248" s="111">
        <f>I249+I260</f>
        <v>2020.5999999999997</v>
      </c>
      <c r="J248" s="111" t="e">
        <f>J249+J260</f>
        <v>#REF!</v>
      </c>
      <c r="K248" s="111">
        <f>K249+K260</f>
        <v>2027.2</v>
      </c>
      <c r="L248" s="111">
        <f>L249+L260</f>
        <v>1965.2</v>
      </c>
      <c r="M248" s="863"/>
    </row>
    <row r="249" spans="1:14" s="106" customFormat="1" ht="18.75" customHeight="1" x14ac:dyDescent="0.25">
      <c r="A249" s="102" t="s">
        <v>203</v>
      </c>
      <c r="B249" s="95" t="s">
        <v>88</v>
      </c>
      <c r="C249" s="95" t="s">
        <v>73</v>
      </c>
      <c r="D249" s="990"/>
      <c r="E249" s="991"/>
      <c r="F249" s="991"/>
      <c r="G249" s="992"/>
      <c r="H249" s="95"/>
      <c r="I249" s="111">
        <f t="shared" ref="I249:L250" si="46">I250</f>
        <v>841.7</v>
      </c>
      <c r="J249" s="111">
        <f t="shared" si="46"/>
        <v>0</v>
      </c>
      <c r="K249" s="111">
        <f t="shared" si="46"/>
        <v>846</v>
      </c>
      <c r="L249" s="111">
        <f t="shared" si="46"/>
        <v>781.7</v>
      </c>
      <c r="M249" s="863"/>
    </row>
    <row r="250" spans="1:14" s="106" customFormat="1" ht="47.25" x14ac:dyDescent="0.25">
      <c r="A250" s="102" t="s">
        <v>612</v>
      </c>
      <c r="B250" s="95" t="s">
        <v>88</v>
      </c>
      <c r="C250" s="95" t="s">
        <v>73</v>
      </c>
      <c r="D250" s="978" t="s">
        <v>104</v>
      </c>
      <c r="E250" s="979"/>
      <c r="F250" s="979"/>
      <c r="G250" s="980"/>
      <c r="H250" s="95"/>
      <c r="I250" s="111">
        <f t="shared" si="46"/>
        <v>841.7</v>
      </c>
      <c r="J250" s="111">
        <f t="shared" si="46"/>
        <v>0</v>
      </c>
      <c r="K250" s="111">
        <f t="shared" si="46"/>
        <v>846</v>
      </c>
      <c r="L250" s="111">
        <f t="shared" si="46"/>
        <v>781.7</v>
      </c>
      <c r="M250" s="878"/>
      <c r="N250" s="879"/>
    </row>
    <row r="251" spans="1:14" s="106" customFormat="1" ht="47.25" x14ac:dyDescent="0.25">
      <c r="A251" s="102" t="s">
        <v>613</v>
      </c>
      <c r="B251" s="95" t="s">
        <v>88</v>
      </c>
      <c r="C251" s="95" t="s">
        <v>73</v>
      </c>
      <c r="D251" s="978" t="s">
        <v>105</v>
      </c>
      <c r="E251" s="979"/>
      <c r="F251" s="979"/>
      <c r="G251" s="980"/>
      <c r="H251" s="95"/>
      <c r="I251" s="111">
        <f>I252+I257</f>
        <v>841.7</v>
      </c>
      <c r="J251" s="111">
        <f>J252+J257</f>
        <v>0</v>
      </c>
      <c r="K251" s="111">
        <f>K252+K257</f>
        <v>846</v>
      </c>
      <c r="L251" s="111">
        <f>L252+L257</f>
        <v>781.7</v>
      </c>
      <c r="M251" s="863"/>
    </row>
    <row r="252" spans="1:14" s="106" customFormat="1" ht="78.75" customHeight="1" x14ac:dyDescent="0.2">
      <c r="A252" s="613" t="s">
        <v>680</v>
      </c>
      <c r="B252" s="95" t="s">
        <v>88</v>
      </c>
      <c r="C252" s="95" t="s">
        <v>73</v>
      </c>
      <c r="D252" s="978" t="s">
        <v>347</v>
      </c>
      <c r="E252" s="979"/>
      <c r="F252" s="979"/>
      <c r="G252" s="980"/>
      <c r="H252" s="95"/>
      <c r="I252" s="111">
        <f>I253+I255</f>
        <v>841.7</v>
      </c>
      <c r="J252" s="111">
        <f>J253+J255</f>
        <v>0</v>
      </c>
      <c r="K252" s="111">
        <f>K253+K255</f>
        <v>846</v>
      </c>
      <c r="L252" s="111">
        <f>L253+L255</f>
        <v>781.7</v>
      </c>
      <c r="M252" s="863"/>
    </row>
    <row r="253" spans="1:14" s="106" customFormat="1" ht="78.75" x14ac:dyDescent="0.25">
      <c r="A253" s="240" t="s">
        <v>486</v>
      </c>
      <c r="B253" s="95" t="s">
        <v>88</v>
      </c>
      <c r="C253" s="95" t="s">
        <v>73</v>
      </c>
      <c r="D253" s="978" t="s">
        <v>347</v>
      </c>
      <c r="E253" s="979"/>
      <c r="F253" s="979"/>
      <c r="G253" s="980"/>
      <c r="H253" s="95" t="s">
        <v>466</v>
      </c>
      <c r="I253" s="111">
        <f>I254</f>
        <v>734.6</v>
      </c>
      <c r="J253" s="111">
        <f>J254</f>
        <v>0</v>
      </c>
      <c r="K253" s="111">
        <f>K254</f>
        <v>734.6</v>
      </c>
      <c r="L253" s="111">
        <f>L254</f>
        <v>734.6</v>
      </c>
      <c r="M253" s="863"/>
    </row>
    <row r="254" spans="1:14" s="106" customFormat="1" ht="31.5" x14ac:dyDescent="0.25">
      <c r="A254" s="240" t="s">
        <v>467</v>
      </c>
      <c r="B254" s="95" t="s">
        <v>88</v>
      </c>
      <c r="C254" s="95" t="s">
        <v>73</v>
      </c>
      <c r="D254" s="978" t="s">
        <v>347</v>
      </c>
      <c r="E254" s="979"/>
      <c r="F254" s="979"/>
      <c r="G254" s="980"/>
      <c r="H254" s="95" t="s">
        <v>464</v>
      </c>
      <c r="I254" s="111">
        <v>734.6</v>
      </c>
      <c r="J254" s="113"/>
      <c r="K254" s="131">
        <v>734.6</v>
      </c>
      <c r="L254" s="131">
        <v>734.6</v>
      </c>
      <c r="M254" s="693"/>
    </row>
    <row r="255" spans="1:14" s="106" customFormat="1" ht="31.5" x14ac:dyDescent="0.25">
      <c r="A255" s="98" t="s">
        <v>473</v>
      </c>
      <c r="B255" s="95" t="s">
        <v>88</v>
      </c>
      <c r="C255" s="95" t="s">
        <v>73</v>
      </c>
      <c r="D255" s="978" t="s">
        <v>388</v>
      </c>
      <c r="E255" s="979"/>
      <c r="F255" s="979"/>
      <c r="G255" s="980"/>
      <c r="H255" s="95" t="s">
        <v>471</v>
      </c>
      <c r="I255" s="111">
        <f>I256</f>
        <v>107.1</v>
      </c>
      <c r="J255" s="111">
        <f>J256</f>
        <v>0</v>
      </c>
      <c r="K255" s="111">
        <f>K256</f>
        <v>111.4</v>
      </c>
      <c r="L255" s="111">
        <f>L256</f>
        <v>47.1</v>
      </c>
      <c r="M255" s="864"/>
    </row>
    <row r="256" spans="1:14" s="106" customFormat="1" ht="47.25" x14ac:dyDescent="0.25">
      <c r="A256" s="98" t="s">
        <v>474</v>
      </c>
      <c r="B256" s="95" t="s">
        <v>88</v>
      </c>
      <c r="C256" s="95" t="s">
        <v>73</v>
      </c>
      <c r="D256" s="978" t="s">
        <v>347</v>
      </c>
      <c r="E256" s="979"/>
      <c r="F256" s="979"/>
      <c r="G256" s="980"/>
      <c r="H256" s="95" t="s">
        <v>472</v>
      </c>
      <c r="I256" s="111">
        <f>82.1+25</f>
        <v>107.1</v>
      </c>
      <c r="J256" s="112"/>
      <c r="K256" s="94">
        <v>111.4</v>
      </c>
      <c r="L256" s="94">
        <v>47.1</v>
      </c>
      <c r="M256" s="864"/>
    </row>
    <row r="257" spans="1:13" s="106" customFormat="1" ht="141.75" hidden="1" customHeight="1" x14ac:dyDescent="0.25">
      <c r="A257" s="240" t="s">
        <v>558</v>
      </c>
      <c r="B257" s="95" t="s">
        <v>88</v>
      </c>
      <c r="C257" s="95" t="s">
        <v>73</v>
      </c>
      <c r="D257" s="978" t="s">
        <v>346</v>
      </c>
      <c r="E257" s="979"/>
      <c r="F257" s="979"/>
      <c r="G257" s="980"/>
      <c r="H257" s="95"/>
      <c r="I257" s="111">
        <f t="shared" ref="I257:L258" si="47">I258</f>
        <v>0</v>
      </c>
      <c r="J257" s="111">
        <f t="shared" si="47"/>
        <v>0</v>
      </c>
      <c r="K257" s="111">
        <f t="shared" si="47"/>
        <v>0</v>
      </c>
      <c r="L257" s="111">
        <f t="shared" si="47"/>
        <v>0</v>
      </c>
      <c r="M257" s="864"/>
    </row>
    <row r="258" spans="1:13" s="106" customFormat="1" ht="78.75" hidden="1" customHeight="1" x14ac:dyDescent="0.25">
      <c r="A258" s="240" t="s">
        <v>486</v>
      </c>
      <c r="B258" s="95" t="s">
        <v>88</v>
      </c>
      <c r="C258" s="95" t="s">
        <v>73</v>
      </c>
      <c r="D258" s="978" t="s">
        <v>346</v>
      </c>
      <c r="E258" s="979"/>
      <c r="F258" s="979"/>
      <c r="G258" s="980"/>
      <c r="H258" s="95" t="s">
        <v>466</v>
      </c>
      <c r="I258" s="111">
        <f t="shared" si="47"/>
        <v>0</v>
      </c>
      <c r="J258" s="111">
        <f t="shared" si="47"/>
        <v>0</v>
      </c>
      <c r="K258" s="111">
        <f t="shared" si="47"/>
        <v>0</v>
      </c>
      <c r="L258" s="111">
        <f t="shared" si="47"/>
        <v>0</v>
      </c>
      <c r="M258" s="864"/>
    </row>
    <row r="259" spans="1:13" s="106" customFormat="1" ht="31.5" hidden="1" customHeight="1" x14ac:dyDescent="0.25">
      <c r="A259" s="240" t="s">
        <v>467</v>
      </c>
      <c r="B259" s="95" t="s">
        <v>88</v>
      </c>
      <c r="C259" s="95" t="s">
        <v>73</v>
      </c>
      <c r="D259" s="978" t="s">
        <v>389</v>
      </c>
      <c r="E259" s="979"/>
      <c r="F259" s="979"/>
      <c r="G259" s="980"/>
      <c r="H259" s="95" t="s">
        <v>464</v>
      </c>
      <c r="I259" s="111">
        <v>0</v>
      </c>
      <c r="J259" s="111"/>
      <c r="K259" s="111">
        <v>0</v>
      </c>
      <c r="L259" s="111">
        <v>0</v>
      </c>
      <c r="M259" s="863"/>
    </row>
    <row r="260" spans="1:13" s="106" customFormat="1" ht="51.75" customHeight="1" x14ac:dyDescent="0.25">
      <c r="A260" s="102" t="s">
        <v>784</v>
      </c>
      <c r="B260" s="152" t="s">
        <v>88</v>
      </c>
      <c r="C260" s="152">
        <v>10</v>
      </c>
      <c r="D260" s="990"/>
      <c r="E260" s="991"/>
      <c r="F260" s="991"/>
      <c r="G260" s="992"/>
      <c r="H260" s="95"/>
      <c r="I260" s="111">
        <f t="shared" ref="I260:K261" si="48">I261</f>
        <v>1178.8999999999996</v>
      </c>
      <c r="J260" s="111" t="e">
        <f t="shared" si="48"/>
        <v>#REF!</v>
      </c>
      <c r="K260" s="111">
        <f t="shared" si="48"/>
        <v>1181.2</v>
      </c>
      <c r="L260" s="111">
        <v>1183.5</v>
      </c>
      <c r="M260" s="863"/>
    </row>
    <row r="261" spans="1:13" s="106" customFormat="1" ht="50.25" customHeight="1" x14ac:dyDescent="0.25">
      <c r="A261" s="109" t="s">
        <v>403</v>
      </c>
      <c r="B261" s="152" t="s">
        <v>88</v>
      </c>
      <c r="C261" s="152">
        <v>10</v>
      </c>
      <c r="D261" s="978" t="s">
        <v>318</v>
      </c>
      <c r="E261" s="979"/>
      <c r="F261" s="979"/>
      <c r="G261" s="980"/>
      <c r="H261" s="124"/>
      <c r="I261" s="111">
        <f t="shared" si="48"/>
        <v>1178.8999999999996</v>
      </c>
      <c r="J261" s="111" t="e">
        <f t="shared" si="48"/>
        <v>#REF!</v>
      </c>
      <c r="K261" s="111">
        <f t="shared" si="48"/>
        <v>1181.2</v>
      </c>
      <c r="L261" s="111">
        <v>1183.5</v>
      </c>
      <c r="M261" s="863"/>
    </row>
    <row r="262" spans="1:13" s="106" customFormat="1" ht="78.75" x14ac:dyDescent="0.25">
      <c r="A262" s="109" t="s">
        <v>387</v>
      </c>
      <c r="B262" s="152" t="s">
        <v>88</v>
      </c>
      <c r="C262" s="152">
        <v>10</v>
      </c>
      <c r="D262" s="978" t="s">
        <v>319</v>
      </c>
      <c r="E262" s="979"/>
      <c r="F262" s="979"/>
      <c r="G262" s="980"/>
      <c r="H262" s="124"/>
      <c r="I262" s="111">
        <f>I263+I273+I277</f>
        <v>1178.8999999999996</v>
      </c>
      <c r="J262" s="111" t="e">
        <f t="shared" ref="J262" si="49">J263+J273+J277</f>
        <v>#REF!</v>
      </c>
      <c r="K262" s="111">
        <f>K263</f>
        <v>1181.2</v>
      </c>
      <c r="L262" s="111">
        <v>1183.5</v>
      </c>
      <c r="M262" s="863"/>
    </row>
    <row r="263" spans="1:13" s="106" customFormat="1" ht="47.25" x14ac:dyDescent="0.25">
      <c r="A263" s="102" t="s">
        <v>569</v>
      </c>
      <c r="B263" s="152" t="s">
        <v>88</v>
      </c>
      <c r="C263" s="152">
        <v>10</v>
      </c>
      <c r="D263" s="978" t="s">
        <v>559</v>
      </c>
      <c r="E263" s="979"/>
      <c r="F263" s="979"/>
      <c r="G263" s="980"/>
      <c r="H263" s="124"/>
      <c r="I263" s="111">
        <f>I264</f>
        <v>1156.8999999999996</v>
      </c>
      <c r="J263" s="111" t="e">
        <f t="shared" ref="J263" si="50">J264+J273</f>
        <v>#REF!</v>
      </c>
      <c r="K263" s="111">
        <f>K264</f>
        <v>1181.2</v>
      </c>
      <c r="L263" s="111">
        <v>1183.5</v>
      </c>
      <c r="M263" s="863"/>
    </row>
    <row r="264" spans="1:13" s="106" customFormat="1" ht="47.25" x14ac:dyDescent="0.25">
      <c r="A264" s="107" t="s">
        <v>196</v>
      </c>
      <c r="B264" s="152" t="s">
        <v>88</v>
      </c>
      <c r="C264" s="152">
        <v>10</v>
      </c>
      <c r="D264" s="978" t="s">
        <v>521</v>
      </c>
      <c r="E264" s="979"/>
      <c r="F264" s="979"/>
      <c r="G264" s="980"/>
      <c r="H264" s="124"/>
      <c r="I264" s="111">
        <f>I266+I270+I272</f>
        <v>1156.8999999999996</v>
      </c>
      <c r="J264" s="111" t="e">
        <f t="shared" ref="J264" si="51">J265+J269</f>
        <v>#REF!</v>
      </c>
      <c r="K264" s="111">
        <v>1181.2</v>
      </c>
      <c r="L264" s="111">
        <v>1183.5</v>
      </c>
      <c r="M264" s="863"/>
    </row>
    <row r="265" spans="1:13" s="106" customFormat="1" ht="78.75" x14ac:dyDescent="0.2">
      <c r="A265" s="107" t="s">
        <v>486</v>
      </c>
      <c r="B265" s="152" t="s">
        <v>88</v>
      </c>
      <c r="C265" s="152">
        <v>10</v>
      </c>
      <c r="D265" s="978" t="s">
        <v>521</v>
      </c>
      <c r="E265" s="979"/>
      <c r="F265" s="979"/>
      <c r="G265" s="980"/>
      <c r="H265" s="95" t="s">
        <v>466</v>
      </c>
      <c r="I265" s="111">
        <f>I266</f>
        <v>1014.8999999999999</v>
      </c>
      <c r="J265" s="111">
        <f>J266</f>
        <v>0</v>
      </c>
      <c r="K265" s="111">
        <f>K266</f>
        <v>1111.1000000000001</v>
      </c>
      <c r="L265" s="111">
        <f>L266</f>
        <v>1111.0999999999999</v>
      </c>
      <c r="M265" s="225"/>
    </row>
    <row r="266" spans="1:13" s="106" customFormat="1" ht="31.5" x14ac:dyDescent="0.25">
      <c r="A266" s="107" t="s">
        <v>522</v>
      </c>
      <c r="B266" s="152" t="s">
        <v>88</v>
      </c>
      <c r="C266" s="152">
        <v>10</v>
      </c>
      <c r="D266" s="978" t="s">
        <v>521</v>
      </c>
      <c r="E266" s="979"/>
      <c r="F266" s="979"/>
      <c r="G266" s="980"/>
      <c r="H266" s="95" t="s">
        <v>485</v>
      </c>
      <c r="I266" s="111">
        <f>1248.6-141+4-8-7-5-5.3-16.7+4-0.9-57.8</f>
        <v>1014.8999999999999</v>
      </c>
      <c r="J266" s="112"/>
      <c r="K266" s="131">
        <f>'ведомст 7'!M487</f>
        <v>1111.1000000000001</v>
      </c>
      <c r="L266" s="131">
        <f>'ведомст 7'!N487</f>
        <v>1111.0999999999999</v>
      </c>
      <c r="M266" s="863"/>
    </row>
    <row r="267" spans="1:13" s="106" customFormat="1" ht="15.75" hidden="1" customHeight="1" x14ac:dyDescent="0.25">
      <c r="A267" s="107"/>
      <c r="B267" s="152"/>
      <c r="C267" s="152"/>
      <c r="D267" s="782"/>
      <c r="E267" s="783"/>
      <c r="F267" s="783"/>
      <c r="G267" s="784"/>
      <c r="H267" s="95"/>
      <c r="I267" s="111"/>
      <c r="J267" s="112"/>
      <c r="K267" s="131"/>
      <c r="L267" s="131"/>
      <c r="M267" s="863"/>
    </row>
    <row r="268" spans="1:13" s="106" customFormat="1" ht="15.75" hidden="1" customHeight="1" x14ac:dyDescent="0.25">
      <c r="A268" s="107"/>
      <c r="B268" s="152"/>
      <c r="C268" s="152"/>
      <c r="D268" s="782"/>
      <c r="E268" s="783"/>
      <c r="F268" s="783"/>
      <c r="G268" s="784"/>
      <c r="H268" s="95"/>
      <c r="I268" s="111"/>
      <c r="J268" s="112"/>
      <c r="K268" s="131"/>
      <c r="L268" s="131"/>
      <c r="M268" s="863"/>
    </row>
    <row r="269" spans="1:13" s="106" customFormat="1" ht="31.5" x14ac:dyDescent="0.25">
      <c r="A269" s="98" t="s">
        <v>473</v>
      </c>
      <c r="B269" s="152" t="s">
        <v>88</v>
      </c>
      <c r="C269" s="152">
        <v>10</v>
      </c>
      <c r="D269" s="978" t="s">
        <v>521</v>
      </c>
      <c r="E269" s="979"/>
      <c r="F269" s="979"/>
      <c r="G269" s="980"/>
      <c r="H269" s="95" t="s">
        <v>471</v>
      </c>
      <c r="I269" s="111">
        <f>I270</f>
        <v>128.39999999999998</v>
      </c>
      <c r="J269" s="111" t="e">
        <f>#REF!</f>
        <v>#REF!</v>
      </c>
      <c r="K269" s="111">
        <v>69.400000000000006</v>
      </c>
      <c r="L269" s="111">
        <v>71.7</v>
      </c>
      <c r="M269" s="863"/>
    </row>
    <row r="270" spans="1:13" s="106" customFormat="1" ht="46.5" customHeight="1" x14ac:dyDescent="0.25">
      <c r="A270" s="256" t="s">
        <v>474</v>
      </c>
      <c r="B270" s="152" t="s">
        <v>88</v>
      </c>
      <c r="C270" s="152">
        <v>10</v>
      </c>
      <c r="D270" s="978" t="s">
        <v>521</v>
      </c>
      <c r="E270" s="979"/>
      <c r="F270" s="979"/>
      <c r="G270" s="980"/>
      <c r="H270" s="95" t="s">
        <v>472</v>
      </c>
      <c r="I270" s="111">
        <f>70.6+57.8</f>
        <v>128.39999999999998</v>
      </c>
      <c r="J270" s="146"/>
      <c r="K270" s="111">
        <v>69.400000000000006</v>
      </c>
      <c r="L270" s="111">
        <v>71.7</v>
      </c>
      <c r="M270" s="863"/>
    </row>
    <row r="271" spans="1:13" s="106" customFormat="1" ht="24" customHeight="1" x14ac:dyDescent="0.25">
      <c r="A271" s="102" t="s">
        <v>391</v>
      </c>
      <c r="B271" s="882" t="s">
        <v>88</v>
      </c>
      <c r="C271" s="882">
        <v>10</v>
      </c>
      <c r="D271" s="1057" t="s">
        <v>521</v>
      </c>
      <c r="E271" s="1058"/>
      <c r="F271" s="1058"/>
      <c r="G271" s="1059"/>
      <c r="H271" s="542" t="s">
        <v>479</v>
      </c>
      <c r="I271" s="886">
        <f>I272</f>
        <v>13.6</v>
      </c>
      <c r="J271" s="886">
        <f t="shared" ref="J271:L271" si="52">J272</f>
        <v>0</v>
      </c>
      <c r="K271" s="886">
        <f t="shared" si="52"/>
        <v>0.7</v>
      </c>
      <c r="L271" s="886">
        <f t="shared" si="52"/>
        <v>0.7</v>
      </c>
      <c r="M271" s="863"/>
    </row>
    <row r="272" spans="1:13" s="106" customFormat="1" ht="25.5" customHeight="1" x14ac:dyDescent="0.25">
      <c r="A272" s="102" t="s">
        <v>557</v>
      </c>
      <c r="B272" s="152" t="s">
        <v>88</v>
      </c>
      <c r="C272" s="152">
        <v>10</v>
      </c>
      <c r="D272" s="978" t="s">
        <v>521</v>
      </c>
      <c r="E272" s="979"/>
      <c r="F272" s="979"/>
      <c r="G272" s="980"/>
      <c r="H272" s="95" t="s">
        <v>480</v>
      </c>
      <c r="I272" s="111">
        <f>12.7+0.9</f>
        <v>13.6</v>
      </c>
      <c r="J272" s="112"/>
      <c r="K272" s="131">
        <v>0.7</v>
      </c>
      <c r="L272" s="131">
        <v>0.7</v>
      </c>
      <c r="M272" s="863"/>
    </row>
    <row r="273" spans="1:14" s="106" customFormat="1" ht="77.25" customHeight="1" x14ac:dyDescent="0.25">
      <c r="A273" s="102" t="s">
        <v>664</v>
      </c>
      <c r="B273" s="152" t="s">
        <v>88</v>
      </c>
      <c r="C273" s="152">
        <v>10</v>
      </c>
      <c r="D273" s="978" t="s">
        <v>666</v>
      </c>
      <c r="E273" s="979"/>
      <c r="F273" s="979"/>
      <c r="G273" s="980"/>
      <c r="H273" s="95"/>
      <c r="I273" s="111">
        <f>I274</f>
        <v>4</v>
      </c>
      <c r="J273" s="112"/>
      <c r="K273" s="94">
        <v>4</v>
      </c>
      <c r="L273" s="94">
        <v>4</v>
      </c>
      <c r="M273" s="878"/>
      <c r="N273" s="879"/>
    </row>
    <row r="274" spans="1:14" s="106" customFormat="1" ht="65.25" customHeight="1" x14ac:dyDescent="0.25">
      <c r="A274" s="107" t="s">
        <v>196</v>
      </c>
      <c r="B274" s="152" t="s">
        <v>88</v>
      </c>
      <c r="C274" s="152">
        <v>10</v>
      </c>
      <c r="D274" s="966" t="s">
        <v>665</v>
      </c>
      <c r="E274" s="967"/>
      <c r="F274" s="967"/>
      <c r="G274" s="968"/>
      <c r="H274" s="95"/>
      <c r="I274" s="111">
        <f>I275</f>
        <v>4</v>
      </c>
      <c r="J274" s="112"/>
      <c r="K274" s="94">
        <v>4</v>
      </c>
      <c r="L274" s="94">
        <v>4</v>
      </c>
      <c r="M274" s="864"/>
    </row>
    <row r="275" spans="1:14" s="106" customFormat="1" ht="38.25" customHeight="1" x14ac:dyDescent="0.25">
      <c r="A275" s="98" t="s">
        <v>473</v>
      </c>
      <c r="B275" s="152" t="s">
        <v>88</v>
      </c>
      <c r="C275" s="152">
        <v>10</v>
      </c>
      <c r="D275" s="966" t="s">
        <v>665</v>
      </c>
      <c r="E275" s="967"/>
      <c r="F275" s="967"/>
      <c r="G275" s="968"/>
      <c r="H275" s="95" t="s">
        <v>471</v>
      </c>
      <c r="I275" s="111">
        <f>I276</f>
        <v>4</v>
      </c>
      <c r="J275" s="112"/>
      <c r="K275" s="94">
        <v>4</v>
      </c>
      <c r="L275" s="94">
        <v>4</v>
      </c>
      <c r="M275" s="863"/>
    </row>
    <row r="276" spans="1:14" s="106" customFormat="1" ht="47.25" customHeight="1" x14ac:dyDescent="0.25">
      <c r="A276" s="98" t="s">
        <v>474</v>
      </c>
      <c r="B276" s="152" t="s">
        <v>88</v>
      </c>
      <c r="C276" s="152">
        <v>10</v>
      </c>
      <c r="D276" s="966" t="s">
        <v>665</v>
      </c>
      <c r="E276" s="967"/>
      <c r="F276" s="967"/>
      <c r="G276" s="968"/>
      <c r="H276" s="95" t="s">
        <v>472</v>
      </c>
      <c r="I276" s="111">
        <v>4</v>
      </c>
      <c r="J276" s="112"/>
      <c r="K276" s="94">
        <v>4</v>
      </c>
      <c r="L276" s="94">
        <v>4</v>
      </c>
      <c r="M276" s="863"/>
    </row>
    <row r="277" spans="1:14" s="106" customFormat="1" ht="50.25" customHeight="1" x14ac:dyDescent="0.25">
      <c r="A277" s="98" t="s">
        <v>813</v>
      </c>
      <c r="B277" s="152" t="s">
        <v>88</v>
      </c>
      <c r="C277" s="152">
        <v>10</v>
      </c>
      <c r="D277" s="966" t="s">
        <v>812</v>
      </c>
      <c r="E277" s="967"/>
      <c r="F277" s="967"/>
      <c r="G277" s="968"/>
      <c r="H277" s="95"/>
      <c r="I277" s="111">
        <f>I278</f>
        <v>18</v>
      </c>
      <c r="J277" s="111">
        <f t="shared" ref="J277:L277" si="53">J278</f>
        <v>0</v>
      </c>
      <c r="K277" s="111">
        <f t="shared" si="53"/>
        <v>15</v>
      </c>
      <c r="L277" s="111">
        <f t="shared" si="53"/>
        <v>15</v>
      </c>
      <c r="M277" s="863"/>
    </row>
    <row r="278" spans="1:14" s="106" customFormat="1" ht="39" customHeight="1" x14ac:dyDescent="0.25">
      <c r="A278" s="98" t="s">
        <v>473</v>
      </c>
      <c r="B278" s="152" t="s">
        <v>88</v>
      </c>
      <c r="C278" s="152">
        <v>10</v>
      </c>
      <c r="D278" s="966" t="s">
        <v>812</v>
      </c>
      <c r="E278" s="967"/>
      <c r="F278" s="967"/>
      <c r="G278" s="968"/>
      <c r="H278" s="95" t="s">
        <v>471</v>
      </c>
      <c r="I278" s="111">
        <f>I279</f>
        <v>18</v>
      </c>
      <c r="J278" s="111">
        <f t="shared" ref="J278:L278" si="54">J279</f>
        <v>0</v>
      </c>
      <c r="K278" s="111">
        <f t="shared" si="54"/>
        <v>15</v>
      </c>
      <c r="L278" s="111">
        <f t="shared" si="54"/>
        <v>15</v>
      </c>
      <c r="M278" s="863"/>
    </row>
    <row r="279" spans="1:14" s="106" customFormat="1" ht="41.25" customHeight="1" x14ac:dyDescent="0.25">
      <c r="A279" s="98" t="s">
        <v>474</v>
      </c>
      <c r="B279" s="152" t="s">
        <v>88</v>
      </c>
      <c r="C279" s="152">
        <v>10</v>
      </c>
      <c r="D279" s="966" t="s">
        <v>812</v>
      </c>
      <c r="E279" s="967"/>
      <c r="F279" s="967"/>
      <c r="G279" s="968"/>
      <c r="H279" s="95" t="s">
        <v>472</v>
      </c>
      <c r="I279" s="849">
        <f>9+9</f>
        <v>18</v>
      </c>
      <c r="J279" s="850"/>
      <c r="K279" s="111">
        <v>15</v>
      </c>
      <c r="L279" s="111">
        <v>15</v>
      </c>
      <c r="M279" s="225"/>
    </row>
    <row r="280" spans="1:14" s="106" customFormat="1" ht="21.75" customHeight="1" x14ac:dyDescent="0.25">
      <c r="A280" s="102" t="s">
        <v>90</v>
      </c>
      <c r="B280" s="95" t="s">
        <v>73</v>
      </c>
      <c r="C280" s="95"/>
      <c r="D280" s="990"/>
      <c r="E280" s="991"/>
      <c r="F280" s="991"/>
      <c r="G280" s="992"/>
      <c r="H280" s="95"/>
      <c r="I280" s="111">
        <f>I281+I312+I345+I306</f>
        <v>70418.799999999988</v>
      </c>
      <c r="J280" s="111">
        <f t="shared" ref="J280:L280" si="55">J281+J312+J345+J306</f>
        <v>2708</v>
      </c>
      <c r="K280" s="111">
        <f t="shared" si="55"/>
        <v>10426.599999999999</v>
      </c>
      <c r="L280" s="111">
        <f t="shared" si="55"/>
        <v>10835.8</v>
      </c>
      <c r="M280" s="863"/>
    </row>
    <row r="281" spans="1:14" s="106" customFormat="1" ht="23.25" customHeight="1" x14ac:dyDescent="0.25">
      <c r="A281" s="102" t="s">
        <v>91</v>
      </c>
      <c r="B281" s="95" t="s">
        <v>73</v>
      </c>
      <c r="C281" s="95" t="s">
        <v>82</v>
      </c>
      <c r="D281" s="990"/>
      <c r="E281" s="991"/>
      <c r="F281" s="991"/>
      <c r="G281" s="992"/>
      <c r="H281" s="95"/>
      <c r="I281" s="111">
        <f>I282+I294</f>
        <v>1569.5</v>
      </c>
      <c r="J281" s="111">
        <f>J282+J294</f>
        <v>0</v>
      </c>
      <c r="K281" s="111">
        <f>K282+K294+K299</f>
        <v>2082.6999999999998</v>
      </c>
      <c r="L281" s="111">
        <f>L282+L294</f>
        <v>2239.4</v>
      </c>
      <c r="M281" s="863"/>
    </row>
    <row r="282" spans="1:14" s="106" customFormat="1" ht="66" customHeight="1" x14ac:dyDescent="0.25">
      <c r="A282" s="287" t="s">
        <v>699</v>
      </c>
      <c r="B282" s="95" t="s">
        <v>73</v>
      </c>
      <c r="C282" s="95" t="s">
        <v>82</v>
      </c>
      <c r="D282" s="975" t="s">
        <v>102</v>
      </c>
      <c r="E282" s="976"/>
      <c r="F282" s="976"/>
      <c r="G282" s="977"/>
      <c r="H282" s="95"/>
      <c r="I282" s="111">
        <f t="shared" ref="I282:L283" si="56">I283</f>
        <v>1405.9</v>
      </c>
      <c r="J282" s="111">
        <f t="shared" si="56"/>
        <v>0</v>
      </c>
      <c r="K282" s="111">
        <f>K283</f>
        <v>1942.5</v>
      </c>
      <c r="L282" s="111">
        <f t="shared" si="56"/>
        <v>2122.5</v>
      </c>
      <c r="M282" s="225"/>
    </row>
    <row r="283" spans="1:14" s="106" customFormat="1" ht="31.5" x14ac:dyDescent="0.25">
      <c r="A283" s="98" t="s">
        <v>232</v>
      </c>
      <c r="B283" s="95" t="s">
        <v>73</v>
      </c>
      <c r="C283" s="95" t="s">
        <v>82</v>
      </c>
      <c r="D283" s="975" t="s">
        <v>264</v>
      </c>
      <c r="E283" s="976"/>
      <c r="F283" s="976"/>
      <c r="G283" s="977"/>
      <c r="H283" s="95"/>
      <c r="I283" s="111">
        <f t="shared" si="56"/>
        <v>1405.9</v>
      </c>
      <c r="J283" s="111">
        <f t="shared" si="56"/>
        <v>0</v>
      </c>
      <c r="K283" s="111">
        <f t="shared" si="56"/>
        <v>1942.5</v>
      </c>
      <c r="L283" s="111">
        <f t="shared" si="56"/>
        <v>2122.5</v>
      </c>
      <c r="M283" s="863"/>
    </row>
    <row r="284" spans="1:14" s="106" customFormat="1" ht="47.25" x14ac:dyDescent="0.25">
      <c r="A284" s="98" t="s">
        <v>233</v>
      </c>
      <c r="B284" s="95" t="s">
        <v>73</v>
      </c>
      <c r="C284" s="95" t="s">
        <v>82</v>
      </c>
      <c r="D284" s="975" t="s">
        <v>265</v>
      </c>
      <c r="E284" s="976"/>
      <c r="F284" s="976"/>
      <c r="G284" s="977"/>
      <c r="H284" s="95"/>
      <c r="I284" s="111">
        <f>I285+I288+I291</f>
        <v>1405.9</v>
      </c>
      <c r="J284" s="111">
        <f>J285+J288+J291</f>
        <v>0</v>
      </c>
      <c r="K284" s="111">
        <f>K285+K288+K291</f>
        <v>1942.5</v>
      </c>
      <c r="L284" s="111">
        <f>L285+L288+L291</f>
        <v>2122.5</v>
      </c>
      <c r="M284" s="863"/>
    </row>
    <row r="285" spans="1:14" s="106" customFormat="1" ht="258.75" customHeight="1" x14ac:dyDescent="0.2">
      <c r="A285" s="853" t="s">
        <v>815</v>
      </c>
      <c r="B285" s="95" t="s">
        <v>73</v>
      </c>
      <c r="C285" s="95" t="s">
        <v>82</v>
      </c>
      <c r="D285" s="975" t="s">
        <v>266</v>
      </c>
      <c r="E285" s="976"/>
      <c r="F285" s="976"/>
      <c r="G285" s="977"/>
      <c r="H285" s="95"/>
      <c r="I285" s="111">
        <f t="shared" ref="I285:L286" si="57">I286</f>
        <v>114.7</v>
      </c>
      <c r="J285" s="111">
        <f t="shared" si="57"/>
        <v>0</v>
      </c>
      <c r="K285" s="111">
        <f t="shared" si="57"/>
        <v>235.4</v>
      </c>
      <c r="L285" s="111">
        <f t="shared" si="57"/>
        <v>307.7</v>
      </c>
      <c r="M285" s="225"/>
    </row>
    <row r="286" spans="1:14" s="106" customFormat="1" ht="48" customHeight="1" x14ac:dyDescent="0.25">
      <c r="A286" s="240" t="s">
        <v>497</v>
      </c>
      <c r="B286" s="95" t="s">
        <v>73</v>
      </c>
      <c r="C286" s="95" t="s">
        <v>82</v>
      </c>
      <c r="D286" s="975" t="s">
        <v>266</v>
      </c>
      <c r="E286" s="976"/>
      <c r="F286" s="976"/>
      <c r="G286" s="977"/>
      <c r="H286" s="95" t="s">
        <v>490</v>
      </c>
      <c r="I286" s="111">
        <f t="shared" si="57"/>
        <v>114.7</v>
      </c>
      <c r="J286" s="111">
        <f t="shared" si="57"/>
        <v>0</v>
      </c>
      <c r="K286" s="111">
        <f t="shared" si="57"/>
        <v>235.4</v>
      </c>
      <c r="L286" s="111">
        <f t="shared" si="57"/>
        <v>307.7</v>
      </c>
      <c r="M286" s="863"/>
    </row>
    <row r="287" spans="1:14" s="106" customFormat="1" ht="20.25" customHeight="1" x14ac:dyDescent="0.25">
      <c r="A287" s="102" t="s">
        <v>317</v>
      </c>
      <c r="B287" s="95" t="s">
        <v>73</v>
      </c>
      <c r="C287" s="95" t="s">
        <v>82</v>
      </c>
      <c r="D287" s="975" t="s">
        <v>266</v>
      </c>
      <c r="E287" s="976"/>
      <c r="F287" s="976"/>
      <c r="G287" s="977"/>
      <c r="H287" s="95" t="s">
        <v>257</v>
      </c>
      <c r="I287" s="111">
        <v>114.7</v>
      </c>
      <c r="J287" s="161"/>
      <c r="K287" s="111">
        <v>235.4</v>
      </c>
      <c r="L287" s="111">
        <v>307.7</v>
      </c>
      <c r="M287" s="863"/>
    </row>
    <row r="288" spans="1:14" s="106" customFormat="1" ht="85.5" customHeight="1" x14ac:dyDescent="0.2">
      <c r="A288" s="853" t="s">
        <v>816</v>
      </c>
      <c r="B288" s="95" t="s">
        <v>73</v>
      </c>
      <c r="C288" s="95" t="s">
        <v>82</v>
      </c>
      <c r="D288" s="975" t="s">
        <v>267</v>
      </c>
      <c r="E288" s="976"/>
      <c r="F288" s="976"/>
      <c r="G288" s="977"/>
      <c r="H288" s="95"/>
      <c r="I288" s="111">
        <f t="shared" ref="I288:L289" si="58">I289</f>
        <v>723.4</v>
      </c>
      <c r="J288" s="111">
        <f t="shared" si="58"/>
        <v>0</v>
      </c>
      <c r="K288" s="111">
        <f t="shared" si="58"/>
        <v>863.4</v>
      </c>
      <c r="L288" s="111">
        <f t="shared" si="58"/>
        <v>863.1</v>
      </c>
      <c r="M288" s="864"/>
    </row>
    <row r="289" spans="1:13" s="106" customFormat="1" ht="35.25" customHeight="1" x14ac:dyDescent="0.25">
      <c r="A289" s="240" t="s">
        <v>497</v>
      </c>
      <c r="B289" s="95" t="s">
        <v>73</v>
      </c>
      <c r="C289" s="95" t="s">
        <v>82</v>
      </c>
      <c r="D289" s="975" t="s">
        <v>267</v>
      </c>
      <c r="E289" s="976"/>
      <c r="F289" s="976"/>
      <c r="G289" s="977"/>
      <c r="H289" s="95" t="s">
        <v>490</v>
      </c>
      <c r="I289" s="111">
        <f t="shared" si="58"/>
        <v>723.4</v>
      </c>
      <c r="J289" s="111">
        <f t="shared" si="58"/>
        <v>0</v>
      </c>
      <c r="K289" s="111">
        <f t="shared" si="58"/>
        <v>863.4</v>
      </c>
      <c r="L289" s="111">
        <f t="shared" si="58"/>
        <v>863.1</v>
      </c>
      <c r="M289" s="864"/>
    </row>
    <row r="290" spans="1:13" s="106" customFormat="1" ht="32.25" customHeight="1" x14ac:dyDescent="0.25">
      <c r="A290" s="102" t="s">
        <v>148</v>
      </c>
      <c r="B290" s="95" t="s">
        <v>73</v>
      </c>
      <c r="C290" s="95" t="s">
        <v>82</v>
      </c>
      <c r="D290" s="975" t="s">
        <v>267</v>
      </c>
      <c r="E290" s="976"/>
      <c r="F290" s="976"/>
      <c r="G290" s="977"/>
      <c r="H290" s="95" t="s">
        <v>149</v>
      </c>
      <c r="I290" s="111">
        <v>723.4</v>
      </c>
      <c r="J290" s="161"/>
      <c r="K290" s="111">
        <v>863.4</v>
      </c>
      <c r="L290" s="111">
        <v>863.1</v>
      </c>
      <c r="M290" s="864"/>
    </row>
    <row r="291" spans="1:13" s="106" customFormat="1" ht="148.5" customHeight="1" x14ac:dyDescent="0.2">
      <c r="A291" s="853" t="s">
        <v>817</v>
      </c>
      <c r="B291" s="95" t="s">
        <v>73</v>
      </c>
      <c r="C291" s="95" t="s">
        <v>82</v>
      </c>
      <c r="D291" s="975" t="s">
        <v>268</v>
      </c>
      <c r="E291" s="976"/>
      <c r="F291" s="976"/>
      <c r="G291" s="977"/>
      <c r="H291" s="95"/>
      <c r="I291" s="111">
        <f t="shared" ref="I291:L292" si="59">I292</f>
        <v>567.79999999999995</v>
      </c>
      <c r="J291" s="111">
        <f t="shared" si="59"/>
        <v>0</v>
      </c>
      <c r="K291" s="111">
        <f t="shared" si="59"/>
        <v>843.7</v>
      </c>
      <c r="L291" s="111">
        <f t="shared" si="59"/>
        <v>951.7</v>
      </c>
      <c r="M291" s="864"/>
    </row>
    <row r="292" spans="1:13" s="106" customFormat="1" ht="31.5" x14ac:dyDescent="0.25">
      <c r="A292" s="240" t="s">
        <v>497</v>
      </c>
      <c r="B292" s="95" t="s">
        <v>73</v>
      </c>
      <c r="C292" s="95" t="s">
        <v>82</v>
      </c>
      <c r="D292" s="975" t="s">
        <v>268</v>
      </c>
      <c r="E292" s="976"/>
      <c r="F292" s="976"/>
      <c r="G292" s="977"/>
      <c r="H292" s="95" t="s">
        <v>490</v>
      </c>
      <c r="I292" s="144">
        <f t="shared" si="59"/>
        <v>567.79999999999995</v>
      </c>
      <c r="J292" s="144">
        <f t="shared" si="59"/>
        <v>0</v>
      </c>
      <c r="K292" s="144">
        <f t="shared" si="59"/>
        <v>843.7</v>
      </c>
      <c r="L292" s="144">
        <f t="shared" si="59"/>
        <v>951.7</v>
      </c>
      <c r="M292" s="864"/>
    </row>
    <row r="293" spans="1:13" s="106" customFormat="1" ht="30" customHeight="1" x14ac:dyDescent="0.25">
      <c r="A293" s="102" t="s">
        <v>148</v>
      </c>
      <c r="B293" s="95" t="s">
        <v>73</v>
      </c>
      <c r="C293" s="95" t="s">
        <v>82</v>
      </c>
      <c r="D293" s="975" t="s">
        <v>268</v>
      </c>
      <c r="E293" s="976"/>
      <c r="F293" s="976"/>
      <c r="G293" s="977"/>
      <c r="H293" s="95" t="s">
        <v>149</v>
      </c>
      <c r="I293" s="144">
        <v>567.79999999999995</v>
      </c>
      <c r="J293" s="161"/>
      <c r="K293" s="144">
        <v>843.7</v>
      </c>
      <c r="L293" s="144">
        <v>951.7</v>
      </c>
      <c r="M293" s="864"/>
    </row>
    <row r="294" spans="1:13" s="106" customFormat="1" ht="47.25" x14ac:dyDescent="0.25">
      <c r="A294" s="102" t="s">
        <v>612</v>
      </c>
      <c r="B294" s="95" t="s">
        <v>73</v>
      </c>
      <c r="C294" s="95" t="s">
        <v>82</v>
      </c>
      <c r="D294" s="975" t="s">
        <v>104</v>
      </c>
      <c r="E294" s="976"/>
      <c r="F294" s="976"/>
      <c r="G294" s="977"/>
      <c r="H294" s="95"/>
      <c r="I294" s="139">
        <f>I295</f>
        <v>163.6</v>
      </c>
      <c r="J294" s="139">
        <f>J295</f>
        <v>0</v>
      </c>
      <c r="K294" s="139">
        <f>K295</f>
        <v>140.19999999999999</v>
      </c>
      <c r="L294" s="131">
        <f>L295</f>
        <v>116.9</v>
      </c>
      <c r="M294" s="864"/>
    </row>
    <row r="295" spans="1:13" s="106" customFormat="1" ht="47.25" x14ac:dyDescent="0.25">
      <c r="A295" s="102" t="s">
        <v>613</v>
      </c>
      <c r="B295" s="95" t="s">
        <v>73</v>
      </c>
      <c r="C295" s="95" t="s">
        <v>82</v>
      </c>
      <c r="D295" s="975" t="s">
        <v>105</v>
      </c>
      <c r="E295" s="976"/>
      <c r="F295" s="976"/>
      <c r="G295" s="977"/>
      <c r="H295" s="95"/>
      <c r="I295" s="139">
        <f>I296+I303</f>
        <v>163.6</v>
      </c>
      <c r="J295" s="139">
        <f>J296+J303</f>
        <v>0</v>
      </c>
      <c r="K295" s="139">
        <f>K296+K303</f>
        <v>140.19999999999999</v>
      </c>
      <c r="L295" s="131">
        <f>L296+L303</f>
        <v>116.9</v>
      </c>
      <c r="M295" s="864"/>
    </row>
    <row r="296" spans="1:13" s="106" customFormat="1" ht="31.5" hidden="1" customHeight="1" x14ac:dyDescent="0.25">
      <c r="A296" s="102" t="s">
        <v>386</v>
      </c>
      <c r="B296" s="95" t="s">
        <v>73</v>
      </c>
      <c r="C296" s="95" t="s">
        <v>82</v>
      </c>
      <c r="D296" s="975" t="s">
        <v>385</v>
      </c>
      <c r="E296" s="976"/>
      <c r="F296" s="976"/>
      <c r="G296" s="977"/>
      <c r="H296" s="95"/>
      <c r="I296" s="139">
        <f t="shared" ref="I296:L297" si="60">I297</f>
        <v>0</v>
      </c>
      <c r="J296" s="139">
        <f t="shared" si="60"/>
        <v>0</v>
      </c>
      <c r="K296" s="139">
        <f t="shared" si="60"/>
        <v>0</v>
      </c>
      <c r="L296" s="131">
        <f t="shared" si="60"/>
        <v>0</v>
      </c>
      <c r="M296" s="864"/>
    </row>
    <row r="297" spans="1:13" s="106" customFormat="1" ht="31.5" hidden="1" customHeight="1" x14ac:dyDescent="0.25">
      <c r="A297" s="98" t="s">
        <v>473</v>
      </c>
      <c r="B297" s="95" t="s">
        <v>73</v>
      </c>
      <c r="C297" s="95" t="s">
        <v>82</v>
      </c>
      <c r="D297" s="975" t="s">
        <v>385</v>
      </c>
      <c r="E297" s="976"/>
      <c r="F297" s="976"/>
      <c r="G297" s="977"/>
      <c r="H297" s="95" t="s">
        <v>471</v>
      </c>
      <c r="I297" s="139">
        <f t="shared" si="60"/>
        <v>0</v>
      </c>
      <c r="J297" s="139">
        <f t="shared" si="60"/>
        <v>0</v>
      </c>
      <c r="K297" s="139">
        <f t="shared" si="60"/>
        <v>0</v>
      </c>
      <c r="L297" s="131">
        <f t="shared" si="60"/>
        <v>0</v>
      </c>
      <c r="M297" s="864"/>
    </row>
    <row r="298" spans="1:13" s="106" customFormat="1" ht="47.25" hidden="1" customHeight="1" x14ac:dyDescent="0.25">
      <c r="A298" s="98" t="s">
        <v>474</v>
      </c>
      <c r="B298" s="95" t="s">
        <v>73</v>
      </c>
      <c r="C298" s="95" t="s">
        <v>82</v>
      </c>
      <c r="D298" s="975" t="s">
        <v>385</v>
      </c>
      <c r="E298" s="976"/>
      <c r="F298" s="976"/>
      <c r="G298" s="977"/>
      <c r="H298" s="95" t="s">
        <v>472</v>
      </c>
      <c r="I298" s="139">
        <v>0</v>
      </c>
      <c r="J298" s="139"/>
      <c r="K298" s="139">
        <v>0</v>
      </c>
      <c r="L298" s="131">
        <v>0</v>
      </c>
      <c r="M298" s="1067"/>
    </row>
    <row r="299" spans="1:13" s="106" customFormat="1" ht="15.75" hidden="1" customHeight="1" x14ac:dyDescent="0.25">
      <c r="A299" s="550"/>
      <c r="B299" s="95" t="s">
        <v>73</v>
      </c>
      <c r="C299" s="95" t="s">
        <v>82</v>
      </c>
      <c r="D299" s="604"/>
      <c r="E299" s="605" t="s">
        <v>678</v>
      </c>
      <c r="F299" s="605"/>
      <c r="G299" s="606"/>
      <c r="H299" s="95"/>
      <c r="I299" s="145">
        <v>0</v>
      </c>
      <c r="J299" s="610"/>
      <c r="K299" s="610">
        <f>K300</f>
        <v>0</v>
      </c>
      <c r="L299" s="133">
        <v>0</v>
      </c>
      <c r="M299" s="1067"/>
    </row>
    <row r="300" spans="1:13" s="106" customFormat="1" ht="31.5" hidden="1" customHeight="1" x14ac:dyDescent="0.25">
      <c r="A300" s="98" t="s">
        <v>473</v>
      </c>
      <c r="B300" s="95" t="s">
        <v>73</v>
      </c>
      <c r="C300" s="95" t="s">
        <v>82</v>
      </c>
      <c r="D300" s="604"/>
      <c r="E300" s="605"/>
      <c r="F300" s="605"/>
      <c r="G300" s="606"/>
      <c r="H300" s="95" t="s">
        <v>471</v>
      </c>
      <c r="I300" s="145">
        <v>0</v>
      </c>
      <c r="J300" s="610"/>
      <c r="K300" s="610">
        <f>K301</f>
        <v>0</v>
      </c>
      <c r="L300" s="133">
        <v>0</v>
      </c>
      <c r="M300" s="864"/>
    </row>
    <row r="301" spans="1:13" s="106" customFormat="1" ht="47.25" hidden="1" customHeight="1" x14ac:dyDescent="0.25">
      <c r="A301" s="98" t="s">
        <v>474</v>
      </c>
      <c r="B301" s="95" t="s">
        <v>73</v>
      </c>
      <c r="C301" s="95" t="s">
        <v>82</v>
      </c>
      <c r="D301" s="604"/>
      <c r="E301" s="605"/>
      <c r="F301" s="605"/>
      <c r="G301" s="606"/>
      <c r="H301" s="95" t="s">
        <v>472</v>
      </c>
      <c r="I301" s="145">
        <v>0</v>
      </c>
      <c r="J301" s="610"/>
      <c r="K301" s="610">
        <v>0</v>
      </c>
      <c r="L301" s="133">
        <v>0</v>
      </c>
      <c r="M301" s="864"/>
    </row>
    <row r="302" spans="1:13" s="106" customFormat="1" ht="15.75" hidden="1" customHeight="1" x14ac:dyDescent="0.25">
      <c r="A302" s="98"/>
      <c r="B302" s="95"/>
      <c r="C302" s="95"/>
      <c r="D302" s="604"/>
      <c r="E302" s="605"/>
      <c r="F302" s="605"/>
      <c r="G302" s="606"/>
      <c r="H302" s="95"/>
      <c r="I302" s="610"/>
      <c r="J302" s="610"/>
      <c r="K302" s="610"/>
      <c r="L302" s="131"/>
      <c r="M302" s="864"/>
    </row>
    <row r="303" spans="1:13" s="106" customFormat="1" ht="60" customHeight="1" x14ac:dyDescent="0.25">
      <c r="A303" s="102" t="s">
        <v>592</v>
      </c>
      <c r="B303" s="95" t="s">
        <v>73</v>
      </c>
      <c r="C303" s="95" t="s">
        <v>82</v>
      </c>
      <c r="D303" s="975" t="s">
        <v>129</v>
      </c>
      <c r="E303" s="976"/>
      <c r="F303" s="976"/>
      <c r="G303" s="977"/>
      <c r="H303" s="95"/>
      <c r="I303" s="139">
        <f t="shared" ref="I303:L304" si="61">I304</f>
        <v>163.6</v>
      </c>
      <c r="J303" s="139">
        <f t="shared" si="61"/>
        <v>0</v>
      </c>
      <c r="K303" s="139">
        <f t="shared" si="61"/>
        <v>140.19999999999999</v>
      </c>
      <c r="L303" s="131">
        <f t="shared" si="61"/>
        <v>116.9</v>
      </c>
      <c r="M303" s="864"/>
    </row>
    <row r="304" spans="1:13" s="106" customFormat="1" ht="31.5" x14ac:dyDescent="0.25">
      <c r="A304" s="98" t="s">
        <v>473</v>
      </c>
      <c r="B304" s="95" t="s">
        <v>73</v>
      </c>
      <c r="C304" s="95" t="s">
        <v>82</v>
      </c>
      <c r="D304" s="975" t="s">
        <v>129</v>
      </c>
      <c r="E304" s="976"/>
      <c r="F304" s="976"/>
      <c r="G304" s="977"/>
      <c r="H304" s="95" t="s">
        <v>471</v>
      </c>
      <c r="I304" s="139">
        <f t="shared" si="61"/>
        <v>163.6</v>
      </c>
      <c r="J304" s="139">
        <f t="shared" si="61"/>
        <v>0</v>
      </c>
      <c r="K304" s="139">
        <f t="shared" si="61"/>
        <v>140.19999999999999</v>
      </c>
      <c r="L304" s="131">
        <f t="shared" si="61"/>
        <v>116.9</v>
      </c>
      <c r="M304" s="864"/>
    </row>
    <row r="305" spans="1:14" s="106" customFormat="1" ht="47.25" x14ac:dyDescent="0.25">
      <c r="A305" s="98" t="s">
        <v>474</v>
      </c>
      <c r="B305" s="95" t="s">
        <v>73</v>
      </c>
      <c r="C305" s="95" t="s">
        <v>82</v>
      </c>
      <c r="D305" s="975" t="s">
        <v>129</v>
      </c>
      <c r="E305" s="976"/>
      <c r="F305" s="976"/>
      <c r="G305" s="977"/>
      <c r="H305" s="95" t="s">
        <v>472</v>
      </c>
      <c r="I305" s="139">
        <v>163.6</v>
      </c>
      <c r="J305" s="139"/>
      <c r="K305" s="139">
        <v>140.19999999999999</v>
      </c>
      <c r="L305" s="94">
        <v>116.9</v>
      </c>
      <c r="M305" s="880"/>
      <c r="N305" s="879"/>
    </row>
    <row r="306" spans="1:14" s="106" customFormat="1" ht="21" customHeight="1" x14ac:dyDescent="0.25">
      <c r="A306" s="184" t="s">
        <v>618</v>
      </c>
      <c r="B306" s="95" t="s">
        <v>73</v>
      </c>
      <c r="C306" s="95" t="s">
        <v>136</v>
      </c>
      <c r="D306" s="380"/>
      <c r="E306" s="381"/>
      <c r="F306" s="381"/>
      <c r="G306" s="382"/>
      <c r="H306" s="95"/>
      <c r="I306" s="383">
        <f>I307</f>
        <v>1874.9</v>
      </c>
      <c r="J306" s="722">
        <f t="shared" ref="J306:L306" si="62">J307</f>
        <v>0</v>
      </c>
      <c r="K306" s="722">
        <f t="shared" si="62"/>
        <v>0</v>
      </c>
      <c r="L306" s="722">
        <f t="shared" si="62"/>
        <v>0</v>
      </c>
      <c r="M306" s="863"/>
    </row>
    <row r="307" spans="1:14" s="106" customFormat="1" ht="47.25" x14ac:dyDescent="0.25">
      <c r="A307" s="175" t="s">
        <v>355</v>
      </c>
      <c r="B307" s="95" t="s">
        <v>73</v>
      </c>
      <c r="C307" s="95" t="s">
        <v>136</v>
      </c>
      <c r="D307" s="380" t="s">
        <v>195</v>
      </c>
      <c r="E307" s="381"/>
      <c r="F307" s="381"/>
      <c r="G307" s="382"/>
      <c r="H307" s="95"/>
      <c r="I307" s="383">
        <f>I308</f>
        <v>1874.9</v>
      </c>
      <c r="J307" s="383"/>
      <c r="K307" s="145">
        <f t="shared" ref="K307:L310" si="63">K308</f>
        <v>0</v>
      </c>
      <c r="L307" s="145">
        <f t="shared" si="63"/>
        <v>0</v>
      </c>
      <c r="M307" s="863"/>
    </row>
    <row r="308" spans="1:14" s="106" customFormat="1" ht="63" x14ac:dyDescent="0.25">
      <c r="A308" s="102" t="s">
        <v>619</v>
      </c>
      <c r="B308" s="95" t="s">
        <v>73</v>
      </c>
      <c r="C308" s="95" t="s">
        <v>136</v>
      </c>
      <c r="D308" s="380" t="s">
        <v>620</v>
      </c>
      <c r="E308" s="381"/>
      <c r="F308" s="381"/>
      <c r="G308" s="382"/>
      <c r="H308" s="95"/>
      <c r="I308" s="383">
        <f>I309</f>
        <v>1874.9</v>
      </c>
      <c r="J308" s="383"/>
      <c r="K308" s="145">
        <f t="shared" si="63"/>
        <v>0</v>
      </c>
      <c r="L308" s="145">
        <f t="shared" si="63"/>
        <v>0</v>
      </c>
      <c r="M308" s="593"/>
      <c r="N308" s="593"/>
    </row>
    <row r="309" spans="1:14" s="106" customFormat="1" ht="51" customHeight="1" x14ac:dyDescent="0.25">
      <c r="A309" s="102" t="s">
        <v>640</v>
      </c>
      <c r="B309" s="95" t="s">
        <v>73</v>
      </c>
      <c r="C309" s="95" t="s">
        <v>136</v>
      </c>
      <c r="D309" s="389" t="s">
        <v>621</v>
      </c>
      <c r="E309" s="390"/>
      <c r="F309" s="390"/>
      <c r="G309" s="391"/>
      <c r="H309" s="95"/>
      <c r="I309" s="396">
        <f>I311</f>
        <v>1874.9</v>
      </c>
      <c r="J309" s="396"/>
      <c r="K309" s="145">
        <f t="shared" si="63"/>
        <v>0</v>
      </c>
      <c r="L309" s="145">
        <f t="shared" si="63"/>
        <v>0</v>
      </c>
      <c r="M309" s="863"/>
    </row>
    <row r="310" spans="1:14" s="106" customFormat="1" ht="33.75" customHeight="1" x14ac:dyDescent="0.25">
      <c r="A310" s="98" t="s">
        <v>473</v>
      </c>
      <c r="B310" s="95" t="s">
        <v>73</v>
      </c>
      <c r="C310" s="95" t="s">
        <v>136</v>
      </c>
      <c r="D310" s="389" t="s">
        <v>621</v>
      </c>
      <c r="E310" s="390"/>
      <c r="F310" s="390"/>
      <c r="G310" s="391"/>
      <c r="H310" s="95" t="s">
        <v>471</v>
      </c>
      <c r="I310" s="396">
        <f>I311</f>
        <v>1874.9</v>
      </c>
      <c r="J310" s="396"/>
      <c r="K310" s="145">
        <f t="shared" si="63"/>
        <v>0</v>
      </c>
      <c r="L310" s="145">
        <f t="shared" si="63"/>
        <v>0</v>
      </c>
      <c r="M310" s="863"/>
    </row>
    <row r="311" spans="1:14" s="106" customFormat="1" ht="47.25" x14ac:dyDescent="0.25">
      <c r="A311" s="550" t="s">
        <v>474</v>
      </c>
      <c r="B311" s="542" t="s">
        <v>73</v>
      </c>
      <c r="C311" s="542" t="s">
        <v>136</v>
      </c>
      <c r="D311" s="844" t="s">
        <v>621</v>
      </c>
      <c r="E311" s="845"/>
      <c r="F311" s="845"/>
      <c r="G311" s="846"/>
      <c r="H311" s="542" t="s">
        <v>472</v>
      </c>
      <c r="I311" s="847">
        <v>1874.9</v>
      </c>
      <c r="J311" s="847"/>
      <c r="K311" s="848">
        <v>0</v>
      </c>
      <c r="L311" s="848">
        <v>0</v>
      </c>
      <c r="M311" s="863"/>
    </row>
    <row r="312" spans="1:14" s="106" customFormat="1" ht="27" customHeight="1" x14ac:dyDescent="0.25">
      <c r="A312" s="184" t="s">
        <v>492</v>
      </c>
      <c r="B312" s="124" t="s">
        <v>73</v>
      </c>
      <c r="C312" s="124" t="s">
        <v>78</v>
      </c>
      <c r="D312" s="1027"/>
      <c r="E312" s="1028"/>
      <c r="F312" s="1028"/>
      <c r="G312" s="1029"/>
      <c r="H312" s="124"/>
      <c r="I312" s="104">
        <f>I313+I340</f>
        <v>66972.399999999994</v>
      </c>
      <c r="J312" s="104">
        <f>J313</f>
        <v>2708</v>
      </c>
      <c r="K312" s="104">
        <f>K313</f>
        <v>8341.9</v>
      </c>
      <c r="L312" s="104">
        <f>L313</f>
        <v>8594.4</v>
      </c>
      <c r="M312" s="863"/>
    </row>
    <row r="313" spans="1:14" s="106" customFormat="1" ht="47.25" x14ac:dyDescent="0.25">
      <c r="A313" s="102" t="s">
        <v>700</v>
      </c>
      <c r="B313" s="95" t="s">
        <v>73</v>
      </c>
      <c r="C313" s="95" t="s">
        <v>78</v>
      </c>
      <c r="D313" s="975" t="s">
        <v>120</v>
      </c>
      <c r="E313" s="976"/>
      <c r="F313" s="976"/>
      <c r="G313" s="977"/>
      <c r="H313" s="95"/>
      <c r="I313" s="103">
        <f>I314+I330</f>
        <v>22537.9</v>
      </c>
      <c r="J313" s="103">
        <f>J314+J330</f>
        <v>2708</v>
      </c>
      <c r="K313" s="103">
        <f>K314+K330</f>
        <v>8341.9</v>
      </c>
      <c r="L313" s="103">
        <f>L314+L330</f>
        <v>8594.4</v>
      </c>
      <c r="M313" s="863"/>
    </row>
    <row r="314" spans="1:14" s="106" customFormat="1" ht="47.25" x14ac:dyDescent="0.25">
      <c r="A314" s="102" t="s">
        <v>316</v>
      </c>
      <c r="B314" s="95" t="s">
        <v>73</v>
      </c>
      <c r="C314" s="95" t="s">
        <v>78</v>
      </c>
      <c r="D314" s="975" t="s">
        <v>269</v>
      </c>
      <c r="E314" s="976"/>
      <c r="F314" s="976"/>
      <c r="G314" s="977"/>
      <c r="H314" s="95"/>
      <c r="I314" s="103">
        <f>I315+I321+I324+I327+I318</f>
        <v>7367.1</v>
      </c>
      <c r="J314" s="103">
        <f>J315+J321+J324+J327</f>
        <v>2708</v>
      </c>
      <c r="K314" s="103">
        <f>K315+K321+K324+K327+K320</f>
        <v>8341.9</v>
      </c>
      <c r="L314" s="103">
        <f>L315+L321+L324+L327+L320</f>
        <v>8594.4</v>
      </c>
      <c r="M314" s="863"/>
    </row>
    <row r="315" spans="1:14" s="106" customFormat="1" ht="47.25" x14ac:dyDescent="0.25">
      <c r="A315" s="102" t="s">
        <v>421</v>
      </c>
      <c r="B315" s="95" t="s">
        <v>73</v>
      </c>
      <c r="C315" s="95" t="s">
        <v>78</v>
      </c>
      <c r="D315" s="975" t="s">
        <v>271</v>
      </c>
      <c r="E315" s="976"/>
      <c r="F315" s="976"/>
      <c r="G315" s="977"/>
      <c r="H315" s="95"/>
      <c r="I315" s="103">
        <f t="shared" ref="I315:L316" si="64">I316</f>
        <v>2597.3000000000002</v>
      </c>
      <c r="J315" s="103">
        <f t="shared" si="64"/>
        <v>2708</v>
      </c>
      <c r="K315" s="103">
        <f t="shared" si="64"/>
        <v>2708</v>
      </c>
      <c r="L315" s="103">
        <f t="shared" si="64"/>
        <v>2708</v>
      </c>
      <c r="M315" s="185"/>
    </row>
    <row r="316" spans="1:14" s="106" customFormat="1" ht="31.5" x14ac:dyDescent="0.25">
      <c r="A316" s="98" t="s">
        <v>473</v>
      </c>
      <c r="B316" s="95" t="s">
        <v>73</v>
      </c>
      <c r="C316" s="95" t="s">
        <v>78</v>
      </c>
      <c r="D316" s="975" t="s">
        <v>271</v>
      </c>
      <c r="E316" s="976"/>
      <c r="F316" s="976"/>
      <c r="G316" s="977"/>
      <c r="H316" s="95" t="s">
        <v>471</v>
      </c>
      <c r="I316" s="103">
        <f t="shared" si="64"/>
        <v>2597.3000000000002</v>
      </c>
      <c r="J316" s="103">
        <f t="shared" si="64"/>
        <v>2708</v>
      </c>
      <c r="K316" s="103">
        <f t="shared" si="64"/>
        <v>2708</v>
      </c>
      <c r="L316" s="103">
        <f t="shared" si="64"/>
        <v>2708</v>
      </c>
      <c r="M316" s="185"/>
    </row>
    <row r="317" spans="1:14" s="106" customFormat="1" ht="30" customHeight="1" x14ac:dyDescent="0.25">
      <c r="A317" s="98" t="s">
        <v>474</v>
      </c>
      <c r="B317" s="95" t="s">
        <v>73</v>
      </c>
      <c r="C317" s="95" t="s">
        <v>78</v>
      </c>
      <c r="D317" s="975" t="s">
        <v>271</v>
      </c>
      <c r="E317" s="976"/>
      <c r="F317" s="976"/>
      <c r="G317" s="977"/>
      <c r="H317" s="95" t="s">
        <v>472</v>
      </c>
      <c r="I317" s="133">
        <f>7300.3-300-2000-2100-203-100</f>
        <v>2597.3000000000002</v>
      </c>
      <c r="J317" s="133">
        <v>2708</v>
      </c>
      <c r="K317" s="103">
        <v>2708</v>
      </c>
      <c r="L317" s="103">
        <v>2708</v>
      </c>
      <c r="M317" s="185"/>
    </row>
    <row r="318" spans="1:14" s="106" customFormat="1" ht="30" hidden="1" customHeight="1" x14ac:dyDescent="0.25">
      <c r="A318" s="102" t="s">
        <v>669</v>
      </c>
      <c r="B318" s="95" t="s">
        <v>73</v>
      </c>
      <c r="C318" s="95" t="s">
        <v>78</v>
      </c>
      <c r="D318" s="975" t="s">
        <v>668</v>
      </c>
      <c r="E318" s="976"/>
      <c r="F318" s="976"/>
      <c r="G318" s="977"/>
      <c r="H318" s="95"/>
      <c r="I318" s="103">
        <f>I319</f>
        <v>0</v>
      </c>
      <c r="J318" s="113"/>
      <c r="K318" s="103">
        <f t="shared" ref="K318:L319" si="65">K319</f>
        <v>0</v>
      </c>
      <c r="L318" s="103">
        <f t="shared" si="65"/>
        <v>0</v>
      </c>
      <c r="M318" s="185"/>
    </row>
    <row r="319" spans="1:14" s="106" customFormat="1" ht="30" hidden="1" customHeight="1" x14ac:dyDescent="0.25">
      <c r="A319" s="98" t="s">
        <v>473</v>
      </c>
      <c r="B319" s="95" t="s">
        <v>73</v>
      </c>
      <c r="C319" s="95" t="s">
        <v>78</v>
      </c>
      <c r="D319" s="975" t="s">
        <v>668</v>
      </c>
      <c r="E319" s="976"/>
      <c r="F319" s="976"/>
      <c r="G319" s="977"/>
      <c r="H319" s="95" t="s">
        <v>471</v>
      </c>
      <c r="I319" s="103">
        <f>I320</f>
        <v>0</v>
      </c>
      <c r="J319" s="113"/>
      <c r="K319" s="103">
        <f t="shared" si="65"/>
        <v>0</v>
      </c>
      <c r="L319" s="103">
        <f t="shared" si="65"/>
        <v>0</v>
      </c>
      <c r="M319" s="185"/>
    </row>
    <row r="320" spans="1:14" s="106" customFormat="1" ht="30" hidden="1" customHeight="1" x14ac:dyDescent="0.25">
      <c r="A320" s="98" t="s">
        <v>474</v>
      </c>
      <c r="B320" s="95" t="s">
        <v>73</v>
      </c>
      <c r="C320" s="95" t="s">
        <v>78</v>
      </c>
      <c r="D320" s="975" t="s">
        <v>668</v>
      </c>
      <c r="E320" s="976"/>
      <c r="F320" s="976"/>
      <c r="G320" s="977"/>
      <c r="H320" s="95" t="s">
        <v>472</v>
      </c>
      <c r="I320" s="103"/>
      <c r="J320" s="113"/>
      <c r="K320" s="103"/>
      <c r="L320" s="103"/>
      <c r="M320" s="185"/>
    </row>
    <row r="321" spans="1:14" s="106" customFormat="1" ht="47.25" x14ac:dyDescent="0.25">
      <c r="A321" s="102" t="s">
        <v>456</v>
      </c>
      <c r="B321" s="95" t="s">
        <v>73</v>
      </c>
      <c r="C321" s="95" t="s">
        <v>78</v>
      </c>
      <c r="D321" s="975" t="s">
        <v>457</v>
      </c>
      <c r="E321" s="976"/>
      <c r="F321" s="976"/>
      <c r="G321" s="977"/>
      <c r="H321" s="95"/>
      <c r="I321" s="103">
        <f t="shared" ref="I321:L322" si="66">I322</f>
        <v>1842.3</v>
      </c>
      <c r="J321" s="103">
        <f t="shared" si="66"/>
        <v>0</v>
      </c>
      <c r="K321" s="103">
        <f t="shared" si="66"/>
        <v>2326.5</v>
      </c>
      <c r="L321" s="103">
        <f t="shared" si="66"/>
        <v>2579</v>
      </c>
      <c r="M321" s="185"/>
    </row>
    <row r="322" spans="1:14" s="106" customFormat="1" ht="31.5" x14ac:dyDescent="0.25">
      <c r="A322" s="98" t="s">
        <v>473</v>
      </c>
      <c r="B322" s="95" t="s">
        <v>73</v>
      </c>
      <c r="C322" s="95" t="s">
        <v>78</v>
      </c>
      <c r="D322" s="975" t="s">
        <v>457</v>
      </c>
      <c r="E322" s="976"/>
      <c r="F322" s="976"/>
      <c r="G322" s="977"/>
      <c r="H322" s="95" t="s">
        <v>471</v>
      </c>
      <c r="I322" s="103">
        <f t="shared" si="66"/>
        <v>1842.3</v>
      </c>
      <c r="J322" s="103">
        <f t="shared" si="66"/>
        <v>0</v>
      </c>
      <c r="K322" s="103">
        <f t="shared" si="66"/>
        <v>2326.5</v>
      </c>
      <c r="L322" s="103">
        <f t="shared" si="66"/>
        <v>2579</v>
      </c>
      <c r="M322" s="863"/>
    </row>
    <row r="323" spans="1:14" s="106" customFormat="1" ht="47.25" x14ac:dyDescent="0.25">
      <c r="A323" s="98" t="s">
        <v>474</v>
      </c>
      <c r="B323" s="95" t="s">
        <v>73</v>
      </c>
      <c r="C323" s="95" t="s">
        <v>78</v>
      </c>
      <c r="D323" s="975" t="s">
        <v>457</v>
      </c>
      <c r="E323" s="976"/>
      <c r="F323" s="976"/>
      <c r="G323" s="977"/>
      <c r="H323" s="95" t="s">
        <v>472</v>
      </c>
      <c r="I323" s="103">
        <f>2000-203.4+300-593.1+338.8</f>
        <v>1842.3</v>
      </c>
      <c r="J323" s="113"/>
      <c r="K323" s="103">
        <f>2200+350-223.5</f>
        <v>2326.5</v>
      </c>
      <c r="L323" s="103">
        <f>2753.4+650-824.4</f>
        <v>2579</v>
      </c>
      <c r="M323" s="257"/>
    </row>
    <row r="324" spans="1:14" s="106" customFormat="1" ht="42" customHeight="1" x14ac:dyDescent="0.25">
      <c r="A324" s="102" t="s">
        <v>458</v>
      </c>
      <c r="B324" s="95" t="s">
        <v>73</v>
      </c>
      <c r="C324" s="95" t="s">
        <v>78</v>
      </c>
      <c r="D324" s="975" t="s">
        <v>459</v>
      </c>
      <c r="E324" s="976"/>
      <c r="F324" s="976"/>
      <c r="G324" s="977"/>
      <c r="H324" s="95"/>
      <c r="I324" s="103">
        <f t="shared" ref="I324:L325" si="67">I325</f>
        <v>609.99999999999989</v>
      </c>
      <c r="J324" s="103">
        <f t="shared" si="67"/>
        <v>0</v>
      </c>
      <c r="K324" s="103">
        <f t="shared" si="67"/>
        <v>2461.4</v>
      </c>
      <c r="L324" s="103">
        <f t="shared" si="67"/>
        <v>2525.6999999999998</v>
      </c>
      <c r="M324" s="863"/>
    </row>
    <row r="325" spans="1:14" s="106" customFormat="1" ht="38.25" customHeight="1" x14ac:dyDescent="0.25">
      <c r="A325" s="98" t="s">
        <v>473</v>
      </c>
      <c r="B325" s="95" t="s">
        <v>73</v>
      </c>
      <c r="C325" s="95" t="s">
        <v>78</v>
      </c>
      <c r="D325" s="975" t="s">
        <v>459</v>
      </c>
      <c r="E325" s="976"/>
      <c r="F325" s="976"/>
      <c r="G325" s="977"/>
      <c r="H325" s="95" t="s">
        <v>471</v>
      </c>
      <c r="I325" s="103">
        <f t="shared" si="67"/>
        <v>609.99999999999989</v>
      </c>
      <c r="J325" s="103">
        <f t="shared" si="67"/>
        <v>0</v>
      </c>
      <c r="K325" s="103">
        <f t="shared" si="67"/>
        <v>2461.4</v>
      </c>
      <c r="L325" s="103">
        <f t="shared" si="67"/>
        <v>2525.6999999999998</v>
      </c>
      <c r="M325" s="258"/>
      <c r="N325" s="101"/>
    </row>
    <row r="326" spans="1:14" s="106" customFormat="1" ht="29.25" customHeight="1" x14ac:dyDescent="0.25">
      <c r="A326" s="98" t="s">
        <v>474</v>
      </c>
      <c r="B326" s="95" t="s">
        <v>73</v>
      </c>
      <c r="C326" s="95" t="s">
        <v>78</v>
      </c>
      <c r="D326" s="975" t="s">
        <v>459</v>
      </c>
      <c r="E326" s="976"/>
      <c r="F326" s="976"/>
      <c r="G326" s="977"/>
      <c r="H326" s="95" t="s">
        <v>472</v>
      </c>
      <c r="I326" s="103">
        <f>2158.7-183.3-1180-185.4</f>
        <v>609.99999999999989</v>
      </c>
      <c r="J326" s="113"/>
      <c r="K326" s="103">
        <v>2461.4</v>
      </c>
      <c r="L326" s="103">
        <v>2525.6999999999998</v>
      </c>
      <c r="M326" s="258"/>
      <c r="N326" s="101"/>
    </row>
    <row r="327" spans="1:14" s="106" customFormat="1" ht="267.75" x14ac:dyDescent="0.25">
      <c r="A327" s="98" t="s">
        <v>528</v>
      </c>
      <c r="B327" s="95" t="s">
        <v>73</v>
      </c>
      <c r="C327" s="95" t="s">
        <v>78</v>
      </c>
      <c r="D327" s="975" t="s">
        <v>527</v>
      </c>
      <c r="E327" s="976"/>
      <c r="F327" s="976"/>
      <c r="G327" s="977"/>
      <c r="H327" s="95"/>
      <c r="I327" s="103">
        <f t="shared" ref="I327:L328" si="68">I328</f>
        <v>2317.5</v>
      </c>
      <c r="J327" s="103">
        <f t="shared" si="68"/>
        <v>0</v>
      </c>
      <c r="K327" s="103">
        <f t="shared" si="68"/>
        <v>846</v>
      </c>
      <c r="L327" s="103">
        <f t="shared" si="68"/>
        <v>781.7</v>
      </c>
      <c r="M327" s="258"/>
      <c r="N327" s="101">
        <v>7972.7</v>
      </c>
    </row>
    <row r="328" spans="1:14" s="106" customFormat="1" x14ac:dyDescent="0.25">
      <c r="A328" s="102" t="s">
        <v>526</v>
      </c>
      <c r="B328" s="95" t="s">
        <v>73</v>
      </c>
      <c r="C328" s="95" t="s">
        <v>78</v>
      </c>
      <c r="D328" s="975" t="s">
        <v>527</v>
      </c>
      <c r="E328" s="976"/>
      <c r="F328" s="976"/>
      <c r="G328" s="977"/>
      <c r="H328" s="95" t="s">
        <v>525</v>
      </c>
      <c r="I328" s="103">
        <f t="shared" si="68"/>
        <v>2317.5</v>
      </c>
      <c r="J328" s="103">
        <f t="shared" si="68"/>
        <v>0</v>
      </c>
      <c r="K328" s="103">
        <f t="shared" si="68"/>
        <v>846</v>
      </c>
      <c r="L328" s="103">
        <f t="shared" si="68"/>
        <v>781.7</v>
      </c>
      <c r="M328" s="258"/>
      <c r="N328" s="101"/>
    </row>
    <row r="329" spans="1:14" s="106" customFormat="1" ht="15.75" customHeight="1" x14ac:dyDescent="0.25">
      <c r="A329" s="102" t="s">
        <v>228</v>
      </c>
      <c r="B329" s="95" t="s">
        <v>73</v>
      </c>
      <c r="C329" s="95" t="s">
        <v>78</v>
      </c>
      <c r="D329" s="975" t="s">
        <v>527</v>
      </c>
      <c r="E329" s="976"/>
      <c r="F329" s="976"/>
      <c r="G329" s="977"/>
      <c r="H329" s="95" t="s">
        <v>260</v>
      </c>
      <c r="I329" s="103">
        <f>816.7+183.3+1317.5</f>
        <v>2317.5</v>
      </c>
      <c r="J329" s="113"/>
      <c r="K329" s="103">
        <v>846</v>
      </c>
      <c r="L329" s="103">
        <v>781.7</v>
      </c>
      <c r="M329" s="258"/>
      <c r="N329" s="101"/>
    </row>
    <row r="330" spans="1:14" s="106" customFormat="1" ht="44.25" customHeight="1" x14ac:dyDescent="0.25">
      <c r="A330" s="102" t="s">
        <v>826</v>
      </c>
      <c r="B330" s="95" t="s">
        <v>73</v>
      </c>
      <c r="C330" s="95" t="s">
        <v>78</v>
      </c>
      <c r="D330" s="222" t="s">
        <v>364</v>
      </c>
      <c r="E330" s="219"/>
      <c r="F330" s="219"/>
      <c r="G330" s="220"/>
      <c r="H330" s="95"/>
      <c r="I330" s="103">
        <f>I334+I337+I332</f>
        <v>15170.800000000001</v>
      </c>
      <c r="J330" s="103">
        <f>J334</f>
        <v>0</v>
      </c>
      <c r="K330" s="103">
        <f>K334</f>
        <v>0</v>
      </c>
      <c r="L330" s="103">
        <f>L334</f>
        <v>0</v>
      </c>
      <c r="M330" s="258"/>
      <c r="N330" s="101"/>
    </row>
    <row r="331" spans="1:14" s="106" customFormat="1" ht="44.25" customHeight="1" x14ac:dyDescent="0.25">
      <c r="A331" s="102" t="s">
        <v>421</v>
      </c>
      <c r="B331" s="95" t="s">
        <v>73</v>
      </c>
      <c r="C331" s="95" t="s">
        <v>78</v>
      </c>
      <c r="D331" s="993" t="s">
        <v>854</v>
      </c>
      <c r="E331" s="994"/>
      <c r="F331" s="994"/>
      <c r="G331" s="995"/>
      <c r="H331" s="95"/>
      <c r="I331" s="103">
        <f>I332</f>
        <v>36.4</v>
      </c>
      <c r="J331" s="103"/>
      <c r="K331" s="103">
        <f t="shared" ref="K331:L333" si="69">K332</f>
        <v>0</v>
      </c>
      <c r="L331" s="103">
        <f t="shared" si="69"/>
        <v>0</v>
      </c>
      <c r="M331" s="258"/>
      <c r="N331" s="101"/>
    </row>
    <row r="332" spans="1:14" s="106" customFormat="1" ht="44.25" customHeight="1" x14ac:dyDescent="0.25">
      <c r="A332" s="98" t="s">
        <v>473</v>
      </c>
      <c r="B332" s="95" t="s">
        <v>73</v>
      </c>
      <c r="C332" s="95" t="s">
        <v>78</v>
      </c>
      <c r="D332" s="993" t="s">
        <v>854</v>
      </c>
      <c r="E332" s="994"/>
      <c r="F332" s="994"/>
      <c r="G332" s="995"/>
      <c r="H332" s="95" t="s">
        <v>471</v>
      </c>
      <c r="I332" s="103">
        <f>I333</f>
        <v>36.4</v>
      </c>
      <c r="J332" s="103"/>
      <c r="K332" s="103">
        <f t="shared" si="69"/>
        <v>0</v>
      </c>
      <c r="L332" s="103">
        <f t="shared" si="69"/>
        <v>0</v>
      </c>
      <c r="M332" s="258"/>
      <c r="N332" s="101"/>
    </row>
    <row r="333" spans="1:14" s="106" customFormat="1" ht="44.25" customHeight="1" x14ac:dyDescent="0.25">
      <c r="A333" s="98" t="s">
        <v>474</v>
      </c>
      <c r="B333" s="95" t="s">
        <v>73</v>
      </c>
      <c r="C333" s="95" t="s">
        <v>78</v>
      </c>
      <c r="D333" s="993" t="s">
        <v>854</v>
      </c>
      <c r="E333" s="994"/>
      <c r="F333" s="994"/>
      <c r="G333" s="995"/>
      <c r="H333" s="95" t="s">
        <v>472</v>
      </c>
      <c r="I333" s="103">
        <f>'ведомст 7'!L302</f>
        <v>36.4</v>
      </c>
      <c r="J333" s="103"/>
      <c r="K333" s="103">
        <f t="shared" si="69"/>
        <v>0</v>
      </c>
      <c r="L333" s="103">
        <f t="shared" si="69"/>
        <v>0</v>
      </c>
      <c r="M333" s="258"/>
      <c r="N333" s="101"/>
    </row>
    <row r="334" spans="1:14" s="101" customFormat="1" ht="38.25" customHeight="1" x14ac:dyDescent="0.25">
      <c r="A334" s="102" t="s">
        <v>460</v>
      </c>
      <c r="B334" s="95" t="s">
        <v>73</v>
      </c>
      <c r="C334" s="95" t="s">
        <v>78</v>
      </c>
      <c r="D334" s="975" t="s">
        <v>381</v>
      </c>
      <c r="E334" s="976"/>
      <c r="F334" s="976"/>
      <c r="G334" s="977"/>
      <c r="H334" s="95"/>
      <c r="I334" s="103">
        <f t="shared" ref="I334:L335" si="70">I335</f>
        <v>4848.5</v>
      </c>
      <c r="J334" s="103">
        <f t="shared" si="70"/>
        <v>0</v>
      </c>
      <c r="K334" s="103">
        <f t="shared" si="70"/>
        <v>0</v>
      </c>
      <c r="L334" s="103">
        <f t="shared" si="70"/>
        <v>0</v>
      </c>
      <c r="M334" s="258"/>
    </row>
    <row r="335" spans="1:14" s="101" customFormat="1" ht="31.5" x14ac:dyDescent="0.25">
      <c r="A335" s="98" t="s">
        <v>473</v>
      </c>
      <c r="B335" s="95" t="s">
        <v>73</v>
      </c>
      <c r="C335" s="95" t="s">
        <v>78</v>
      </c>
      <c r="D335" s="207" t="s">
        <v>381</v>
      </c>
      <c r="E335" s="208"/>
      <c r="F335" s="208"/>
      <c r="G335" s="209"/>
      <c r="H335" s="95" t="s">
        <v>471</v>
      </c>
      <c r="I335" s="103">
        <f t="shared" si="70"/>
        <v>4848.5</v>
      </c>
      <c r="J335" s="103">
        <f t="shared" si="70"/>
        <v>0</v>
      </c>
      <c r="K335" s="103">
        <f t="shared" si="70"/>
        <v>0</v>
      </c>
      <c r="L335" s="103">
        <f t="shared" si="70"/>
        <v>0</v>
      </c>
      <c r="M335" s="258"/>
    </row>
    <row r="336" spans="1:14" s="101" customFormat="1" ht="43.5" customHeight="1" x14ac:dyDescent="0.25">
      <c r="A336" s="98" t="s">
        <v>474</v>
      </c>
      <c r="B336" s="95" t="s">
        <v>73</v>
      </c>
      <c r="C336" s="95" t="s">
        <v>78</v>
      </c>
      <c r="D336" s="207" t="s">
        <v>381</v>
      </c>
      <c r="E336" s="208"/>
      <c r="F336" s="208"/>
      <c r="G336" s="209"/>
      <c r="H336" s="95" t="s">
        <v>472</v>
      </c>
      <c r="I336" s="103">
        <f>3865.1+203.4+1180-400</f>
        <v>4848.5</v>
      </c>
      <c r="J336" s="103"/>
      <c r="K336" s="103">
        <v>0</v>
      </c>
      <c r="L336" s="103">
        <v>0</v>
      </c>
      <c r="M336" s="863"/>
      <c r="N336" s="106"/>
    </row>
    <row r="337" spans="1:14" s="101" customFormat="1" ht="43.5" customHeight="1" x14ac:dyDescent="0.25">
      <c r="A337" s="102" t="s">
        <v>827</v>
      </c>
      <c r="B337" s="95" t="s">
        <v>73</v>
      </c>
      <c r="C337" s="95" t="s">
        <v>78</v>
      </c>
      <c r="D337" s="993" t="s">
        <v>824</v>
      </c>
      <c r="E337" s="994"/>
      <c r="F337" s="994"/>
      <c r="G337" s="995"/>
      <c r="H337" s="95"/>
      <c r="I337" s="103">
        <f>I338</f>
        <v>10285.900000000001</v>
      </c>
      <c r="J337" s="103">
        <f t="shared" ref="J337:L337" si="71">J338</f>
        <v>0</v>
      </c>
      <c r="K337" s="103">
        <f t="shared" si="71"/>
        <v>0</v>
      </c>
      <c r="L337" s="103">
        <f t="shared" si="71"/>
        <v>0</v>
      </c>
      <c r="M337" s="863"/>
      <c r="N337" s="106"/>
    </row>
    <row r="338" spans="1:14" s="101" customFormat="1" ht="43.5" customHeight="1" x14ac:dyDescent="0.25">
      <c r="A338" s="98" t="s">
        <v>473</v>
      </c>
      <c r="B338" s="95" t="s">
        <v>73</v>
      </c>
      <c r="C338" s="95" t="s">
        <v>78</v>
      </c>
      <c r="D338" s="993" t="s">
        <v>824</v>
      </c>
      <c r="E338" s="994"/>
      <c r="F338" s="994"/>
      <c r="G338" s="995"/>
      <c r="H338" s="95" t="s">
        <v>471</v>
      </c>
      <c r="I338" s="103">
        <f>I339</f>
        <v>10285.900000000001</v>
      </c>
      <c r="J338" s="103">
        <f t="shared" ref="J338:L338" si="72">J339</f>
        <v>0</v>
      </c>
      <c r="K338" s="103">
        <f t="shared" si="72"/>
        <v>0</v>
      </c>
      <c r="L338" s="103">
        <f t="shared" si="72"/>
        <v>0</v>
      </c>
      <c r="M338" s="863"/>
      <c r="N338" s="106"/>
    </row>
    <row r="339" spans="1:14" s="101" customFormat="1" ht="43.5" customHeight="1" x14ac:dyDescent="0.25">
      <c r="A339" s="98" t="s">
        <v>474</v>
      </c>
      <c r="B339" s="95" t="s">
        <v>73</v>
      </c>
      <c r="C339" s="95" t="s">
        <v>78</v>
      </c>
      <c r="D339" s="993" t="s">
        <v>824</v>
      </c>
      <c r="E339" s="994"/>
      <c r="F339" s="994"/>
      <c r="G339" s="995"/>
      <c r="H339" s="95" t="s">
        <v>472</v>
      </c>
      <c r="I339" s="103">
        <f>'ведомст 7'!L309</f>
        <v>10285.900000000001</v>
      </c>
      <c r="J339" s="103">
        <f>'ведомст 7'!M309</f>
        <v>0</v>
      </c>
      <c r="K339" s="103">
        <f>'ведомст 7'!N309</f>
        <v>0</v>
      </c>
      <c r="L339" s="103">
        <f>'ведомст 7'!O309</f>
        <v>0</v>
      </c>
      <c r="M339" s="863"/>
      <c r="N339" s="106"/>
    </row>
    <row r="340" spans="1:14" s="101" customFormat="1" ht="43.5" customHeight="1" x14ac:dyDescent="0.25">
      <c r="A340" s="98" t="s">
        <v>775</v>
      </c>
      <c r="B340" s="95" t="s">
        <v>73</v>
      </c>
      <c r="C340" s="95" t="s">
        <v>78</v>
      </c>
      <c r="D340" s="740" t="s">
        <v>764</v>
      </c>
      <c r="E340" s="741"/>
      <c r="F340" s="741"/>
      <c r="G340" s="742"/>
      <c r="H340" s="95"/>
      <c r="I340" s="103">
        <f>I341</f>
        <v>44434.5</v>
      </c>
      <c r="J340" s="103"/>
      <c r="K340" s="103">
        <v>0</v>
      </c>
      <c r="L340" s="103">
        <v>0</v>
      </c>
      <c r="M340" s="863"/>
      <c r="N340" s="106"/>
    </row>
    <row r="341" spans="1:14" s="101" customFormat="1" ht="43.5" customHeight="1" x14ac:dyDescent="0.25">
      <c r="A341" s="98" t="s">
        <v>776</v>
      </c>
      <c r="B341" s="95" t="s">
        <v>73</v>
      </c>
      <c r="C341" s="95" t="s">
        <v>78</v>
      </c>
      <c r="D341" s="740" t="s">
        <v>765</v>
      </c>
      <c r="E341" s="741"/>
      <c r="F341" s="741"/>
      <c r="G341" s="742"/>
      <c r="H341" s="95"/>
      <c r="I341" s="103">
        <f>I342</f>
        <v>44434.5</v>
      </c>
      <c r="J341" s="103"/>
      <c r="K341" s="103">
        <v>0</v>
      </c>
      <c r="L341" s="103">
        <v>0</v>
      </c>
      <c r="M341" s="863"/>
      <c r="N341" s="106"/>
    </row>
    <row r="342" spans="1:14" s="101" customFormat="1" ht="43.5" customHeight="1" x14ac:dyDescent="0.25">
      <c r="A342" s="98" t="s">
        <v>777</v>
      </c>
      <c r="B342" s="95">
        <v>900</v>
      </c>
      <c r="C342" s="95" t="s">
        <v>73</v>
      </c>
      <c r="D342" s="743" t="s">
        <v>766</v>
      </c>
      <c r="E342" s="744"/>
      <c r="F342" s="744"/>
      <c r="G342" s="745"/>
      <c r="H342" s="95"/>
      <c r="I342" s="103">
        <f>I343</f>
        <v>44434.5</v>
      </c>
      <c r="J342" s="103"/>
      <c r="K342" s="103">
        <v>0</v>
      </c>
      <c r="L342" s="103">
        <v>0</v>
      </c>
      <c r="M342" s="863"/>
      <c r="N342" s="106"/>
    </row>
    <row r="343" spans="1:14" s="101" customFormat="1" ht="43.5" customHeight="1" x14ac:dyDescent="0.25">
      <c r="A343" s="98" t="s">
        <v>589</v>
      </c>
      <c r="B343" s="95" t="s">
        <v>73</v>
      </c>
      <c r="C343" s="95" t="s">
        <v>78</v>
      </c>
      <c r="D343" s="740" t="s">
        <v>766</v>
      </c>
      <c r="E343" s="741"/>
      <c r="F343" s="741"/>
      <c r="G343" s="742"/>
      <c r="H343" s="95" t="s">
        <v>587</v>
      </c>
      <c r="I343" s="103">
        <f>I344</f>
        <v>44434.5</v>
      </c>
      <c r="J343" s="103"/>
      <c r="K343" s="103">
        <v>0</v>
      </c>
      <c r="L343" s="103">
        <v>0</v>
      </c>
      <c r="M343" s="863"/>
      <c r="N343" s="106"/>
    </row>
    <row r="344" spans="1:14" s="101" customFormat="1" ht="43.5" customHeight="1" x14ac:dyDescent="0.25">
      <c r="A344" s="98" t="s">
        <v>371</v>
      </c>
      <c r="B344" s="95" t="s">
        <v>73</v>
      </c>
      <c r="C344" s="95" t="s">
        <v>78</v>
      </c>
      <c r="D344" s="740" t="s">
        <v>766</v>
      </c>
      <c r="E344" s="741"/>
      <c r="F344" s="741"/>
      <c r="G344" s="742"/>
      <c r="H344" s="95" t="s">
        <v>588</v>
      </c>
      <c r="I344" s="103">
        <f>41989.4+2445.1</f>
        <v>44434.5</v>
      </c>
      <c r="J344" s="103"/>
      <c r="K344" s="103">
        <v>0</v>
      </c>
      <c r="L344" s="103">
        <v>0</v>
      </c>
      <c r="M344" s="863"/>
      <c r="N344" s="106"/>
    </row>
    <row r="345" spans="1:14" s="106" customFormat="1" ht="31.5" x14ac:dyDescent="0.25">
      <c r="A345" s="184" t="s">
        <v>176</v>
      </c>
      <c r="B345" s="124" t="s">
        <v>73</v>
      </c>
      <c r="C345" s="124" t="s">
        <v>205</v>
      </c>
      <c r="D345" s="1021"/>
      <c r="E345" s="1022"/>
      <c r="F345" s="1022"/>
      <c r="G345" s="1023"/>
      <c r="H345" s="124"/>
      <c r="I345" s="143">
        <f t="shared" ref="I345:L348" si="73">I346</f>
        <v>2</v>
      </c>
      <c r="J345" s="143">
        <f t="shared" si="73"/>
        <v>0</v>
      </c>
      <c r="K345" s="143">
        <f t="shared" si="73"/>
        <v>2</v>
      </c>
      <c r="L345" s="143">
        <f t="shared" si="73"/>
        <v>2</v>
      </c>
      <c r="M345" s="863"/>
      <c r="N345" s="232"/>
    </row>
    <row r="346" spans="1:14" s="106" customFormat="1" ht="60" x14ac:dyDescent="0.25">
      <c r="A346" s="176" t="s">
        <v>701</v>
      </c>
      <c r="B346" s="95" t="s">
        <v>73</v>
      </c>
      <c r="C346" s="95" t="s">
        <v>205</v>
      </c>
      <c r="D346" s="218" t="s">
        <v>327</v>
      </c>
      <c r="E346" s="219"/>
      <c r="F346" s="219"/>
      <c r="G346" s="220"/>
      <c r="H346" s="95"/>
      <c r="I346" s="103">
        <f t="shared" si="73"/>
        <v>2</v>
      </c>
      <c r="J346" s="103">
        <f t="shared" si="73"/>
        <v>0</v>
      </c>
      <c r="K346" s="103">
        <f t="shared" si="73"/>
        <v>2</v>
      </c>
      <c r="L346" s="103">
        <f t="shared" si="73"/>
        <v>2</v>
      </c>
      <c r="M346" s="863"/>
    </row>
    <row r="347" spans="1:14" s="106" customFormat="1" ht="57" customHeight="1" x14ac:dyDescent="0.25">
      <c r="A347" s="102" t="s">
        <v>605</v>
      </c>
      <c r="B347" s="95" t="s">
        <v>73</v>
      </c>
      <c r="C347" s="95" t="s">
        <v>205</v>
      </c>
      <c r="D347" s="218" t="s">
        <v>328</v>
      </c>
      <c r="E347" s="219"/>
      <c r="F347" s="219"/>
      <c r="G347" s="220"/>
      <c r="H347" s="95"/>
      <c r="I347" s="103">
        <f>I348</f>
        <v>2</v>
      </c>
      <c r="J347" s="103">
        <f t="shared" si="73"/>
        <v>0</v>
      </c>
      <c r="K347" s="103">
        <f t="shared" si="73"/>
        <v>2</v>
      </c>
      <c r="L347" s="103">
        <f t="shared" si="73"/>
        <v>2</v>
      </c>
      <c r="M347" s="863"/>
    </row>
    <row r="348" spans="1:14" s="106" customFormat="1" ht="31.5" x14ac:dyDescent="0.25">
      <c r="A348" s="102" t="s">
        <v>422</v>
      </c>
      <c r="B348" s="95" t="s">
        <v>73</v>
      </c>
      <c r="C348" s="95" t="s">
        <v>205</v>
      </c>
      <c r="D348" s="218" t="s">
        <v>330</v>
      </c>
      <c r="E348" s="219"/>
      <c r="F348" s="219"/>
      <c r="G348" s="220"/>
      <c r="H348" s="95"/>
      <c r="I348" s="103">
        <f>I349</f>
        <v>2</v>
      </c>
      <c r="J348" s="103">
        <f t="shared" si="73"/>
        <v>0</v>
      </c>
      <c r="K348" s="103">
        <f t="shared" si="73"/>
        <v>2</v>
      </c>
      <c r="L348" s="103">
        <f t="shared" si="73"/>
        <v>2</v>
      </c>
      <c r="M348" s="863"/>
    </row>
    <row r="349" spans="1:14" s="106" customFormat="1" ht="31.5" x14ac:dyDescent="0.25">
      <c r="A349" s="98" t="s">
        <v>473</v>
      </c>
      <c r="B349" s="95" t="s">
        <v>73</v>
      </c>
      <c r="C349" s="95" t="s">
        <v>205</v>
      </c>
      <c r="D349" s="218" t="s">
        <v>330</v>
      </c>
      <c r="E349" s="219"/>
      <c r="F349" s="219"/>
      <c r="G349" s="220"/>
      <c r="H349" s="95" t="s">
        <v>471</v>
      </c>
      <c r="I349" s="103">
        <f>I350</f>
        <v>2</v>
      </c>
      <c r="J349" s="103">
        <f>J350</f>
        <v>0</v>
      </c>
      <c r="K349" s="103">
        <f>K350</f>
        <v>2</v>
      </c>
      <c r="L349" s="103">
        <f>L350</f>
        <v>2</v>
      </c>
      <c r="M349" s="863"/>
    </row>
    <row r="350" spans="1:14" s="106" customFormat="1" ht="30.75" customHeight="1" x14ac:dyDescent="0.25">
      <c r="A350" s="98" t="s">
        <v>474</v>
      </c>
      <c r="B350" s="95" t="s">
        <v>73</v>
      </c>
      <c r="C350" s="95" t="s">
        <v>205</v>
      </c>
      <c r="D350" s="218" t="s">
        <v>330</v>
      </c>
      <c r="E350" s="219"/>
      <c r="F350" s="219"/>
      <c r="G350" s="220"/>
      <c r="H350" s="95" t="s">
        <v>472</v>
      </c>
      <c r="I350" s="103">
        <v>2</v>
      </c>
      <c r="J350" s="103"/>
      <c r="K350" s="103">
        <v>2</v>
      </c>
      <c r="L350" s="103">
        <v>2</v>
      </c>
      <c r="M350" s="863"/>
    </row>
    <row r="351" spans="1:14" s="232" customFormat="1" ht="20.25" customHeight="1" x14ac:dyDescent="0.25">
      <c r="A351" s="259" t="s">
        <v>52</v>
      </c>
      <c r="B351" s="124" t="s">
        <v>82</v>
      </c>
      <c r="C351" s="124"/>
      <c r="D351" s="260"/>
      <c r="E351" s="261"/>
      <c r="F351" s="261"/>
      <c r="G351" s="262"/>
      <c r="H351" s="124"/>
      <c r="I351" s="104">
        <f>I352+I384+I404</f>
        <v>35495.550000000003</v>
      </c>
      <c r="J351" s="104">
        <f>J352</f>
        <v>0</v>
      </c>
      <c r="K351" s="104">
        <f>K352</f>
        <v>21903.300000000003</v>
      </c>
      <c r="L351" s="104">
        <f>L352</f>
        <v>2738.1</v>
      </c>
      <c r="M351" s="863"/>
      <c r="N351" s="106"/>
    </row>
    <row r="352" spans="1:14" s="106" customFormat="1" ht="24" customHeight="1" x14ac:dyDescent="0.25">
      <c r="A352" s="252" t="s">
        <v>332</v>
      </c>
      <c r="B352" s="95" t="s">
        <v>82</v>
      </c>
      <c r="C352" s="95" t="s">
        <v>69</v>
      </c>
      <c r="D352" s="990"/>
      <c r="E352" s="991"/>
      <c r="F352" s="991"/>
      <c r="G352" s="992"/>
      <c r="H352" s="95"/>
      <c r="I352" s="103">
        <f>I379+I370+I353</f>
        <v>27882.55</v>
      </c>
      <c r="J352" s="103">
        <f>J379+J370</f>
        <v>0</v>
      </c>
      <c r="K352" s="103">
        <f>K379+K370</f>
        <v>21903.300000000003</v>
      </c>
      <c r="L352" s="103">
        <f>L379+L370</f>
        <v>2738.1</v>
      </c>
      <c r="M352" s="863"/>
    </row>
    <row r="353" spans="1:13" s="106" customFormat="1" ht="53.25" customHeight="1" x14ac:dyDescent="0.25">
      <c r="A353" s="102" t="s">
        <v>769</v>
      </c>
      <c r="B353" s="95" t="s">
        <v>82</v>
      </c>
      <c r="C353" s="95" t="s">
        <v>69</v>
      </c>
      <c r="D353" s="993" t="s">
        <v>750</v>
      </c>
      <c r="E353" s="994"/>
      <c r="F353" s="994"/>
      <c r="G353" s="725"/>
      <c r="H353" s="95"/>
      <c r="I353" s="103">
        <f>I354</f>
        <v>27782.75</v>
      </c>
      <c r="J353" s="103">
        <f t="shared" ref="J353:L353" si="74">J354</f>
        <v>551.6</v>
      </c>
      <c r="K353" s="103">
        <f t="shared" si="74"/>
        <v>0</v>
      </c>
      <c r="L353" s="103">
        <f t="shared" si="74"/>
        <v>0</v>
      </c>
      <c r="M353" s="863"/>
    </row>
    <row r="354" spans="1:13" s="106" customFormat="1" ht="47.25" customHeight="1" x14ac:dyDescent="0.25">
      <c r="A354" s="762" t="s">
        <v>770</v>
      </c>
      <c r="B354" s="95" t="s">
        <v>82</v>
      </c>
      <c r="C354" s="95" t="s">
        <v>69</v>
      </c>
      <c r="D354" s="1018" t="s">
        <v>752</v>
      </c>
      <c r="E354" s="1019"/>
      <c r="F354" s="1019"/>
      <c r="G354" s="725"/>
      <c r="H354" s="95"/>
      <c r="I354" s="103">
        <f>I357+I362+I367+I359+I364+I369</f>
        <v>27782.75</v>
      </c>
      <c r="J354" s="103">
        <f t="shared" ref="J354:L354" si="75">J357+J362+J367</f>
        <v>551.6</v>
      </c>
      <c r="K354" s="103">
        <f t="shared" si="75"/>
        <v>0</v>
      </c>
      <c r="L354" s="103">
        <f t="shared" si="75"/>
        <v>0</v>
      </c>
      <c r="M354" s="863"/>
    </row>
    <row r="355" spans="1:13" s="106" customFormat="1" ht="51" customHeight="1" x14ac:dyDescent="0.25">
      <c r="A355" s="763" t="s">
        <v>772</v>
      </c>
      <c r="B355" s="95" t="s">
        <v>82</v>
      </c>
      <c r="C355" s="95" t="s">
        <v>69</v>
      </c>
      <c r="D355" s="732" t="s">
        <v>751</v>
      </c>
      <c r="E355" s="733"/>
      <c r="F355" s="733"/>
      <c r="G355" s="725"/>
      <c r="H355" s="95"/>
      <c r="I355" s="103">
        <f>I356+I359</f>
        <v>27026.7</v>
      </c>
      <c r="J355" s="103">
        <f t="shared" ref="J355" si="76">J356</f>
        <v>27026.7</v>
      </c>
      <c r="K355" s="103">
        <v>0</v>
      </c>
      <c r="L355" s="103">
        <v>0</v>
      </c>
      <c r="M355" s="863"/>
    </row>
    <row r="356" spans="1:13" s="106" customFormat="1" ht="42.75" customHeight="1" x14ac:dyDescent="0.25">
      <c r="A356" s="252" t="s">
        <v>767</v>
      </c>
      <c r="B356" s="95" t="s">
        <v>82</v>
      </c>
      <c r="C356" s="95" t="s">
        <v>69</v>
      </c>
      <c r="D356" s="732" t="s">
        <v>751</v>
      </c>
      <c r="E356" s="733"/>
      <c r="F356" s="733"/>
      <c r="G356" s="725"/>
      <c r="H356" s="95" t="s">
        <v>587</v>
      </c>
      <c r="I356" s="103">
        <f>I357</f>
        <v>24874.3</v>
      </c>
      <c r="J356" s="103">
        <v>27026.7</v>
      </c>
      <c r="K356" s="103">
        <v>0</v>
      </c>
      <c r="L356" s="103">
        <v>0</v>
      </c>
      <c r="M356" s="863"/>
    </row>
    <row r="357" spans="1:13" s="106" customFormat="1" ht="55.5" customHeight="1" x14ac:dyDescent="0.25">
      <c r="A357" s="252" t="s">
        <v>371</v>
      </c>
      <c r="B357" s="95" t="s">
        <v>82</v>
      </c>
      <c r="C357" s="95" t="s">
        <v>69</v>
      </c>
      <c r="D357" s="732" t="s">
        <v>751</v>
      </c>
      <c r="E357" s="733"/>
      <c r="F357" s="733"/>
      <c r="G357" s="725"/>
      <c r="H357" s="95" t="s">
        <v>588</v>
      </c>
      <c r="I357" s="103">
        <f>27026.7-2152.4</f>
        <v>24874.3</v>
      </c>
      <c r="J357" s="103"/>
      <c r="K357" s="103">
        <v>0</v>
      </c>
      <c r="L357" s="103">
        <v>0</v>
      </c>
      <c r="M357" s="863"/>
    </row>
    <row r="358" spans="1:13" s="106" customFormat="1" ht="35.25" customHeight="1" x14ac:dyDescent="0.25">
      <c r="A358" s="102" t="s">
        <v>478</v>
      </c>
      <c r="B358" s="95" t="s">
        <v>82</v>
      </c>
      <c r="C358" s="95" t="s">
        <v>69</v>
      </c>
      <c r="D358" s="906" t="s">
        <v>751</v>
      </c>
      <c r="E358" s="907"/>
      <c r="F358" s="907"/>
      <c r="G358" s="901"/>
      <c r="H358" s="95" t="s">
        <v>479</v>
      </c>
      <c r="I358" s="103">
        <f>I359</f>
        <v>2152.4</v>
      </c>
      <c r="J358" s="103"/>
      <c r="K358" s="103">
        <v>0</v>
      </c>
      <c r="L358" s="103">
        <v>0</v>
      </c>
      <c r="M358" s="863"/>
    </row>
    <row r="359" spans="1:13" s="106" customFormat="1" ht="30.75" customHeight="1" x14ac:dyDescent="0.25">
      <c r="A359" s="102" t="s">
        <v>557</v>
      </c>
      <c r="B359" s="95" t="s">
        <v>82</v>
      </c>
      <c r="C359" s="95" t="s">
        <v>69</v>
      </c>
      <c r="D359" s="906" t="s">
        <v>751</v>
      </c>
      <c r="E359" s="907"/>
      <c r="F359" s="907"/>
      <c r="G359" s="901"/>
      <c r="H359" s="95" t="s">
        <v>480</v>
      </c>
      <c r="I359" s="103">
        <v>2152.4</v>
      </c>
      <c r="J359" s="103"/>
      <c r="K359" s="103">
        <v>0</v>
      </c>
      <c r="L359" s="103">
        <v>0</v>
      </c>
      <c r="M359" s="863"/>
    </row>
    <row r="360" spans="1:13" s="106" customFormat="1" ht="38.25" customHeight="1" x14ac:dyDescent="0.25">
      <c r="A360" s="762" t="s">
        <v>773</v>
      </c>
      <c r="B360" s="95" t="s">
        <v>82</v>
      </c>
      <c r="C360" s="95" t="s">
        <v>69</v>
      </c>
      <c r="D360" s="732" t="s">
        <v>753</v>
      </c>
      <c r="E360" s="733"/>
      <c r="F360" s="733"/>
      <c r="G360" s="725"/>
      <c r="H360" s="95"/>
      <c r="I360" s="103">
        <f>I361+I364</f>
        <v>551.6</v>
      </c>
      <c r="J360" s="103">
        <f t="shared" ref="J360:L360" si="77">J361</f>
        <v>551.6</v>
      </c>
      <c r="K360" s="103">
        <f t="shared" si="77"/>
        <v>0</v>
      </c>
      <c r="L360" s="103">
        <f t="shared" si="77"/>
        <v>0</v>
      </c>
      <c r="M360" s="863"/>
    </row>
    <row r="361" spans="1:13" s="106" customFormat="1" ht="40.5" customHeight="1" x14ac:dyDescent="0.25">
      <c r="A361" s="252" t="s">
        <v>771</v>
      </c>
      <c r="B361" s="95" t="s">
        <v>82</v>
      </c>
      <c r="C361" s="95" t="s">
        <v>69</v>
      </c>
      <c r="D361" s="732" t="s">
        <v>753</v>
      </c>
      <c r="E361" s="733"/>
      <c r="F361" s="733"/>
      <c r="G361" s="725"/>
      <c r="H361" s="95" t="s">
        <v>587</v>
      </c>
      <c r="I361" s="103">
        <f>I362</f>
        <v>507.8</v>
      </c>
      <c r="J361" s="103">
        <f t="shared" ref="J361:L361" si="78">J362</f>
        <v>551.6</v>
      </c>
      <c r="K361" s="103">
        <f t="shared" si="78"/>
        <v>0</v>
      </c>
      <c r="L361" s="103">
        <f t="shared" si="78"/>
        <v>0</v>
      </c>
      <c r="M361" s="863"/>
    </row>
    <row r="362" spans="1:13" s="106" customFormat="1" ht="46.5" customHeight="1" x14ac:dyDescent="0.25">
      <c r="A362" s="252" t="s">
        <v>371</v>
      </c>
      <c r="B362" s="95" t="s">
        <v>82</v>
      </c>
      <c r="C362" s="95" t="s">
        <v>69</v>
      </c>
      <c r="D362" s="732" t="s">
        <v>753</v>
      </c>
      <c r="E362" s="733"/>
      <c r="F362" s="733"/>
      <c r="G362" s="725"/>
      <c r="H362" s="95" t="s">
        <v>588</v>
      </c>
      <c r="I362" s="103">
        <f>551.6-43.8</f>
        <v>507.8</v>
      </c>
      <c r="J362" s="103">
        <v>551.6</v>
      </c>
      <c r="K362" s="103">
        <v>0</v>
      </c>
      <c r="L362" s="103">
        <v>0</v>
      </c>
      <c r="M362" s="1061"/>
    </row>
    <row r="363" spans="1:13" s="106" customFormat="1" ht="46.5" customHeight="1" x14ac:dyDescent="0.25">
      <c r="A363" s="102" t="s">
        <v>478</v>
      </c>
      <c r="B363" s="95" t="s">
        <v>82</v>
      </c>
      <c r="C363" s="95" t="s">
        <v>69</v>
      </c>
      <c r="D363" s="906" t="s">
        <v>753</v>
      </c>
      <c r="E363" s="907"/>
      <c r="F363" s="907"/>
      <c r="G363" s="901"/>
      <c r="H363" s="95" t="s">
        <v>479</v>
      </c>
      <c r="I363" s="103">
        <f>I364</f>
        <v>43.8</v>
      </c>
      <c r="J363" s="103"/>
      <c r="K363" s="103">
        <v>0</v>
      </c>
      <c r="L363" s="103">
        <v>0</v>
      </c>
      <c r="M363" s="1061"/>
    </row>
    <row r="364" spans="1:13" s="106" customFormat="1" ht="46.5" customHeight="1" x14ac:dyDescent="0.25">
      <c r="A364" s="102" t="s">
        <v>557</v>
      </c>
      <c r="B364" s="95" t="s">
        <v>82</v>
      </c>
      <c r="C364" s="95" t="s">
        <v>69</v>
      </c>
      <c r="D364" s="906" t="s">
        <v>753</v>
      </c>
      <c r="E364" s="907"/>
      <c r="F364" s="907"/>
      <c r="G364" s="901"/>
      <c r="H364" s="95" t="s">
        <v>480</v>
      </c>
      <c r="I364" s="103">
        <v>43.8</v>
      </c>
      <c r="J364" s="103"/>
      <c r="K364" s="103">
        <v>0</v>
      </c>
      <c r="L364" s="103">
        <v>0</v>
      </c>
      <c r="M364" s="1061"/>
    </row>
    <row r="365" spans="1:13" s="106" customFormat="1" ht="35.25" customHeight="1" x14ac:dyDescent="0.25">
      <c r="A365" s="252" t="s">
        <v>774</v>
      </c>
      <c r="B365" s="95" t="s">
        <v>82</v>
      </c>
      <c r="C365" s="95" t="s">
        <v>69</v>
      </c>
      <c r="D365" s="732" t="s">
        <v>754</v>
      </c>
      <c r="E365" s="733"/>
      <c r="F365" s="733"/>
      <c r="G365" s="725"/>
      <c r="H365" s="95"/>
      <c r="I365" s="103">
        <f>I366+I369</f>
        <v>204.45</v>
      </c>
      <c r="J365" s="103">
        <f t="shared" ref="J365:L365" si="79">J366</f>
        <v>0</v>
      </c>
      <c r="K365" s="103">
        <f t="shared" si="79"/>
        <v>0</v>
      </c>
      <c r="L365" s="103">
        <f t="shared" si="79"/>
        <v>0</v>
      </c>
      <c r="M365" s="1061"/>
    </row>
    <row r="366" spans="1:13" s="106" customFormat="1" ht="39.75" customHeight="1" x14ac:dyDescent="0.25">
      <c r="A366" s="252" t="s">
        <v>767</v>
      </c>
      <c r="B366" s="95" t="s">
        <v>82</v>
      </c>
      <c r="C366" s="95" t="s">
        <v>69</v>
      </c>
      <c r="D366" s="732" t="s">
        <v>754</v>
      </c>
      <c r="E366" s="733"/>
      <c r="F366" s="733"/>
      <c r="G366" s="725"/>
      <c r="H366" s="95" t="s">
        <v>587</v>
      </c>
      <c r="I366" s="103">
        <f>I367</f>
        <v>199.75</v>
      </c>
      <c r="J366" s="103">
        <f t="shared" ref="J366:L366" si="80">J367</f>
        <v>0</v>
      </c>
      <c r="K366" s="103">
        <f t="shared" si="80"/>
        <v>0</v>
      </c>
      <c r="L366" s="103">
        <f t="shared" si="80"/>
        <v>0</v>
      </c>
      <c r="M366" s="863"/>
    </row>
    <row r="367" spans="1:13" s="106" customFormat="1" ht="46.5" customHeight="1" x14ac:dyDescent="0.25">
      <c r="A367" s="252" t="s">
        <v>371</v>
      </c>
      <c r="B367" s="95" t="s">
        <v>82</v>
      </c>
      <c r="C367" s="95" t="s">
        <v>69</v>
      </c>
      <c r="D367" s="732" t="s">
        <v>754</v>
      </c>
      <c r="E367" s="733"/>
      <c r="F367" s="733"/>
      <c r="G367" s="725"/>
      <c r="H367" s="95" t="s">
        <v>588</v>
      </c>
      <c r="I367" s="103">
        <f>204.45-4.7</f>
        <v>199.75</v>
      </c>
      <c r="J367" s="103"/>
      <c r="K367" s="103">
        <v>0</v>
      </c>
      <c r="L367" s="103">
        <v>0</v>
      </c>
      <c r="M367" s="863"/>
    </row>
    <row r="368" spans="1:13" s="106" customFormat="1" ht="31.5" customHeight="1" x14ac:dyDescent="0.25">
      <c r="A368" s="102" t="s">
        <v>478</v>
      </c>
      <c r="B368" s="95" t="s">
        <v>82</v>
      </c>
      <c r="C368" s="95" t="s">
        <v>69</v>
      </c>
      <c r="D368" s="906" t="s">
        <v>754</v>
      </c>
      <c r="E368" s="907"/>
      <c r="F368" s="907"/>
      <c r="G368" s="901"/>
      <c r="H368" s="95" t="s">
        <v>479</v>
      </c>
      <c r="I368" s="103">
        <f>I369</f>
        <v>4.7</v>
      </c>
      <c r="J368" s="103"/>
      <c r="K368" s="103">
        <v>0</v>
      </c>
      <c r="L368" s="103">
        <v>0</v>
      </c>
      <c r="M368" s="863"/>
    </row>
    <row r="369" spans="1:13" s="106" customFormat="1" ht="31.5" customHeight="1" x14ac:dyDescent="0.25">
      <c r="A369" s="102" t="s">
        <v>557</v>
      </c>
      <c r="B369" s="95" t="s">
        <v>82</v>
      </c>
      <c r="C369" s="95" t="s">
        <v>69</v>
      </c>
      <c r="D369" s="906" t="s">
        <v>754</v>
      </c>
      <c r="E369" s="907"/>
      <c r="F369" s="907"/>
      <c r="G369" s="901"/>
      <c r="H369" s="95" t="s">
        <v>480</v>
      </c>
      <c r="I369" s="103">
        <v>4.7</v>
      </c>
      <c r="J369" s="103"/>
      <c r="K369" s="103">
        <v>0</v>
      </c>
      <c r="L369" s="103">
        <v>0</v>
      </c>
      <c r="M369" s="863"/>
    </row>
    <row r="370" spans="1:13" s="106" customFormat="1" ht="64.5" customHeight="1" x14ac:dyDescent="0.25">
      <c r="A370" s="102" t="s">
        <v>695</v>
      </c>
      <c r="B370" s="95" t="s">
        <v>82</v>
      </c>
      <c r="C370" s="95" t="s">
        <v>69</v>
      </c>
      <c r="D370" s="981" t="s">
        <v>210</v>
      </c>
      <c r="E370" s="982"/>
      <c r="F370" s="982"/>
      <c r="G370" s="983"/>
      <c r="H370" s="95"/>
      <c r="I370" s="103">
        <f t="shared" ref="I370:L374" si="81">I371</f>
        <v>0</v>
      </c>
      <c r="J370" s="103">
        <f t="shared" si="81"/>
        <v>0</v>
      </c>
      <c r="K370" s="103">
        <f t="shared" si="81"/>
        <v>21820.300000000003</v>
      </c>
      <c r="L370" s="103">
        <f t="shared" si="81"/>
        <v>2651.7999999999997</v>
      </c>
      <c r="M370" s="863"/>
    </row>
    <row r="371" spans="1:13" s="106" customFormat="1" ht="47.25" x14ac:dyDescent="0.25">
      <c r="A371" s="102" t="s">
        <v>502</v>
      </c>
      <c r="B371" s="95" t="s">
        <v>82</v>
      </c>
      <c r="C371" s="95" t="s">
        <v>69</v>
      </c>
      <c r="D371" s="981" t="s">
        <v>586</v>
      </c>
      <c r="E371" s="982"/>
      <c r="F371" s="982"/>
      <c r="G371" s="983"/>
      <c r="H371" s="95"/>
      <c r="I371" s="103">
        <f>I372</f>
        <v>0</v>
      </c>
      <c r="J371" s="103">
        <f t="shared" si="81"/>
        <v>0</v>
      </c>
      <c r="K371" s="103">
        <f t="shared" si="81"/>
        <v>21820.300000000003</v>
      </c>
      <c r="L371" s="103">
        <f t="shared" si="81"/>
        <v>2651.7999999999997</v>
      </c>
      <c r="M371" s="863"/>
    </row>
    <row r="372" spans="1:13" s="106" customFormat="1" ht="39.75" customHeight="1" x14ac:dyDescent="0.25">
      <c r="A372" s="102" t="s">
        <v>684</v>
      </c>
      <c r="B372" s="95" t="s">
        <v>82</v>
      </c>
      <c r="C372" s="95" t="s">
        <v>69</v>
      </c>
      <c r="D372" s="981" t="s">
        <v>606</v>
      </c>
      <c r="E372" s="982"/>
      <c r="F372" s="982"/>
      <c r="G372" s="983"/>
      <c r="H372" s="95"/>
      <c r="I372" s="103">
        <f>I373</f>
        <v>0</v>
      </c>
      <c r="J372" s="103">
        <f>J373</f>
        <v>0</v>
      </c>
      <c r="K372" s="103">
        <f>K373+K377</f>
        <v>21820.300000000003</v>
      </c>
      <c r="L372" s="103">
        <f>L373</f>
        <v>2651.7999999999997</v>
      </c>
      <c r="M372" s="863"/>
    </row>
    <row r="373" spans="1:13" s="106" customFormat="1" ht="47.25" customHeight="1" x14ac:dyDescent="0.25">
      <c r="A373" s="186" t="s">
        <v>797</v>
      </c>
      <c r="B373" s="95" t="s">
        <v>82</v>
      </c>
      <c r="C373" s="95" t="s">
        <v>69</v>
      </c>
      <c r="D373" s="981" t="s">
        <v>796</v>
      </c>
      <c r="E373" s="982"/>
      <c r="F373" s="982"/>
      <c r="G373" s="983"/>
      <c r="H373" s="95"/>
      <c r="I373" s="103">
        <f t="shared" si="81"/>
        <v>0</v>
      </c>
      <c r="J373" s="103">
        <f t="shared" si="81"/>
        <v>0</v>
      </c>
      <c r="K373" s="103">
        <f t="shared" si="81"/>
        <v>2583.4</v>
      </c>
      <c r="L373" s="103">
        <f t="shared" si="81"/>
        <v>2651.7999999999997</v>
      </c>
      <c r="M373" s="863"/>
    </row>
    <row r="374" spans="1:13" s="106" customFormat="1" ht="47.25" x14ac:dyDescent="0.25">
      <c r="A374" s="252" t="s">
        <v>589</v>
      </c>
      <c r="B374" s="95" t="s">
        <v>82</v>
      </c>
      <c r="C374" s="95" t="s">
        <v>69</v>
      </c>
      <c r="D374" s="981" t="s">
        <v>796</v>
      </c>
      <c r="E374" s="982"/>
      <c r="F374" s="982"/>
      <c r="G374" s="983"/>
      <c r="H374" s="95" t="s">
        <v>587</v>
      </c>
      <c r="I374" s="103">
        <v>0</v>
      </c>
      <c r="J374" s="103">
        <f t="shared" si="81"/>
        <v>0</v>
      </c>
      <c r="K374" s="103">
        <f t="shared" si="81"/>
        <v>2583.4</v>
      </c>
      <c r="L374" s="103">
        <f t="shared" si="81"/>
        <v>2651.7999999999997</v>
      </c>
      <c r="M374" s="863"/>
    </row>
    <row r="375" spans="1:13" s="106" customFormat="1" ht="24" customHeight="1" x14ac:dyDescent="0.25">
      <c r="A375" s="252" t="s">
        <v>590</v>
      </c>
      <c r="B375" s="95" t="s">
        <v>82</v>
      </c>
      <c r="C375" s="95" t="s">
        <v>69</v>
      </c>
      <c r="D375" s="981" t="s">
        <v>796</v>
      </c>
      <c r="E375" s="982"/>
      <c r="F375" s="982"/>
      <c r="G375" s="983"/>
      <c r="H375" s="95" t="s">
        <v>588</v>
      </c>
      <c r="I375" s="103">
        <v>0</v>
      </c>
      <c r="J375" s="103"/>
      <c r="K375" s="103">
        <f>2551.5+25.5+6.4</f>
        <v>2583.4</v>
      </c>
      <c r="L375" s="103">
        <f>2619.1+26.2+6.5</f>
        <v>2651.7999999999997</v>
      </c>
      <c r="M375" s="863"/>
    </row>
    <row r="376" spans="1:13" s="106" customFormat="1" ht="24" customHeight="1" x14ac:dyDescent="0.25">
      <c r="A376" s="252" t="s">
        <v>683</v>
      </c>
      <c r="B376" s="95" t="s">
        <v>82</v>
      </c>
      <c r="C376" s="95" t="s">
        <v>69</v>
      </c>
      <c r="D376" s="981" t="s">
        <v>840</v>
      </c>
      <c r="E376" s="982"/>
      <c r="F376" s="982"/>
      <c r="G376" s="983"/>
      <c r="H376" s="95"/>
      <c r="I376" s="103">
        <v>0</v>
      </c>
      <c r="J376" s="103"/>
      <c r="K376" s="103">
        <f>K377</f>
        <v>19236.900000000001</v>
      </c>
      <c r="L376" s="103">
        <v>0</v>
      </c>
      <c r="M376" s="863"/>
    </row>
    <row r="377" spans="1:13" s="106" customFormat="1" ht="49.5" customHeight="1" x14ac:dyDescent="0.25">
      <c r="A377" s="252" t="s">
        <v>589</v>
      </c>
      <c r="B377" s="95" t="s">
        <v>82</v>
      </c>
      <c r="C377" s="95" t="s">
        <v>69</v>
      </c>
      <c r="D377" s="981" t="s">
        <v>840</v>
      </c>
      <c r="E377" s="982"/>
      <c r="F377" s="982"/>
      <c r="G377" s="983"/>
      <c r="H377" s="95" t="s">
        <v>587</v>
      </c>
      <c r="I377" s="103">
        <v>0</v>
      </c>
      <c r="J377" s="103"/>
      <c r="K377" s="103">
        <f>K378</f>
        <v>19236.900000000001</v>
      </c>
      <c r="L377" s="103">
        <v>0</v>
      </c>
      <c r="M377" s="863"/>
    </row>
    <row r="378" spans="1:13" s="106" customFormat="1" ht="24" customHeight="1" x14ac:dyDescent="0.25">
      <c r="A378" s="252" t="s">
        <v>590</v>
      </c>
      <c r="B378" s="95" t="s">
        <v>82</v>
      </c>
      <c r="C378" s="95" t="s">
        <v>69</v>
      </c>
      <c r="D378" s="981" t="s">
        <v>840</v>
      </c>
      <c r="E378" s="982"/>
      <c r="F378" s="982"/>
      <c r="G378" s="983"/>
      <c r="H378" s="95" t="s">
        <v>588</v>
      </c>
      <c r="I378" s="103">
        <v>0</v>
      </c>
      <c r="J378" s="103"/>
      <c r="K378" s="103">
        <f>'ведомст 7'!M358</f>
        <v>19236.900000000001</v>
      </c>
      <c r="L378" s="103">
        <v>0</v>
      </c>
      <c r="M378" s="863"/>
    </row>
    <row r="379" spans="1:13" s="106" customFormat="1" ht="41.25" customHeight="1" x14ac:dyDescent="0.25">
      <c r="A379" s="102" t="s">
        <v>612</v>
      </c>
      <c r="B379" s="95" t="s">
        <v>82</v>
      </c>
      <c r="C379" s="95" t="s">
        <v>69</v>
      </c>
      <c r="D379" s="975" t="s">
        <v>104</v>
      </c>
      <c r="E379" s="976"/>
      <c r="F379" s="976"/>
      <c r="G379" s="977"/>
      <c r="H379" s="95"/>
      <c r="I379" s="103" t="str">
        <f t="shared" ref="I379:L380" si="82">I380</f>
        <v>99,8</v>
      </c>
      <c r="J379" s="103">
        <f t="shared" si="82"/>
        <v>0</v>
      </c>
      <c r="K379" s="103">
        <f t="shared" si="82"/>
        <v>83</v>
      </c>
      <c r="L379" s="103">
        <f t="shared" si="82"/>
        <v>86.3</v>
      </c>
      <c r="M379" s="1064"/>
    </row>
    <row r="380" spans="1:13" s="106" customFormat="1" ht="43.5" customHeight="1" x14ac:dyDescent="0.25">
      <c r="A380" s="102" t="s">
        <v>613</v>
      </c>
      <c r="B380" s="95" t="s">
        <v>82</v>
      </c>
      <c r="C380" s="95" t="s">
        <v>69</v>
      </c>
      <c r="D380" s="975" t="s">
        <v>105</v>
      </c>
      <c r="E380" s="976"/>
      <c r="F380" s="976"/>
      <c r="G380" s="977"/>
      <c r="H380" s="95"/>
      <c r="I380" s="103" t="str">
        <f>I381</f>
        <v>99,8</v>
      </c>
      <c r="J380" s="103">
        <f t="shared" si="82"/>
        <v>0</v>
      </c>
      <c r="K380" s="103">
        <f t="shared" si="82"/>
        <v>83</v>
      </c>
      <c r="L380" s="103">
        <f t="shared" si="82"/>
        <v>86.3</v>
      </c>
      <c r="M380" s="1064"/>
    </row>
    <row r="381" spans="1:13" s="106" customFormat="1" ht="30.75" customHeight="1" x14ac:dyDescent="0.25">
      <c r="A381" s="102" t="s">
        <v>55</v>
      </c>
      <c r="B381" s="95" t="s">
        <v>82</v>
      </c>
      <c r="C381" s="95" t="s">
        <v>69</v>
      </c>
      <c r="D381" s="975" t="s">
        <v>54</v>
      </c>
      <c r="E381" s="976"/>
      <c r="F381" s="976"/>
      <c r="G381" s="977"/>
      <c r="H381" s="95"/>
      <c r="I381" s="103" t="str">
        <f>I382</f>
        <v>99,8</v>
      </c>
      <c r="J381" s="103">
        <f t="shared" ref="J381:L382" si="83">J382</f>
        <v>0</v>
      </c>
      <c r="K381" s="103">
        <f t="shared" si="83"/>
        <v>83</v>
      </c>
      <c r="L381" s="103">
        <f t="shared" si="83"/>
        <v>86.3</v>
      </c>
      <c r="M381" s="1064"/>
    </row>
    <row r="382" spans="1:13" s="106" customFormat="1" ht="30.75" customHeight="1" x14ac:dyDescent="0.25">
      <c r="A382" s="98" t="s">
        <v>473</v>
      </c>
      <c r="B382" s="95" t="s">
        <v>82</v>
      </c>
      <c r="C382" s="95" t="s">
        <v>69</v>
      </c>
      <c r="D382" s="975" t="s">
        <v>54</v>
      </c>
      <c r="E382" s="976"/>
      <c r="F382" s="976"/>
      <c r="G382" s="977"/>
      <c r="H382" s="95" t="s">
        <v>471</v>
      </c>
      <c r="I382" s="103" t="str">
        <f>I383</f>
        <v>99,8</v>
      </c>
      <c r="J382" s="103">
        <f t="shared" si="83"/>
        <v>0</v>
      </c>
      <c r="K382" s="103">
        <f t="shared" si="83"/>
        <v>83</v>
      </c>
      <c r="L382" s="103">
        <f t="shared" si="83"/>
        <v>86.3</v>
      </c>
      <c r="M382" s="1064"/>
    </row>
    <row r="383" spans="1:13" s="106" customFormat="1" ht="47.25" x14ac:dyDescent="0.25">
      <c r="A383" s="98" t="s">
        <v>474</v>
      </c>
      <c r="B383" s="95" t="s">
        <v>82</v>
      </c>
      <c r="C383" s="95" t="s">
        <v>69</v>
      </c>
      <c r="D383" s="975" t="s">
        <v>54</v>
      </c>
      <c r="E383" s="976"/>
      <c r="F383" s="976"/>
      <c r="G383" s="977"/>
      <c r="H383" s="95" t="s">
        <v>472</v>
      </c>
      <c r="I383" s="103" t="str">
        <f>'ведомст 7'!L363</f>
        <v>99,8</v>
      </c>
      <c r="J383" s="113"/>
      <c r="K383" s="103">
        <v>83</v>
      </c>
      <c r="L383" s="103">
        <v>86.3</v>
      </c>
      <c r="M383" s="1064"/>
    </row>
    <row r="384" spans="1:13" s="106" customFormat="1" ht="20.25" hidden="1" customHeight="1" x14ac:dyDescent="0.3">
      <c r="A384" s="349" t="s">
        <v>627</v>
      </c>
      <c r="B384" s="95" t="s">
        <v>82</v>
      </c>
      <c r="C384" s="95" t="s">
        <v>88</v>
      </c>
      <c r="D384" s="372"/>
      <c r="E384" s="373"/>
      <c r="F384" s="373"/>
      <c r="G384" s="374"/>
      <c r="H384" s="95"/>
      <c r="I384" s="103">
        <f>I390+I400+I403+I385</f>
        <v>0</v>
      </c>
      <c r="J384" s="113"/>
      <c r="K384" s="103">
        <v>0</v>
      </c>
      <c r="L384" s="103">
        <v>0</v>
      </c>
      <c r="M384" s="1064"/>
    </row>
    <row r="385" spans="1:256" s="106" customFormat="1" ht="78.75" hidden="1" customHeight="1" x14ac:dyDescent="0.25">
      <c r="A385" s="102" t="s">
        <v>654</v>
      </c>
      <c r="B385" s="95" t="s">
        <v>82</v>
      </c>
      <c r="C385" s="95" t="s">
        <v>88</v>
      </c>
      <c r="D385" s="515" t="s">
        <v>653</v>
      </c>
      <c r="E385" s="516"/>
      <c r="F385" s="516"/>
      <c r="G385" s="517"/>
      <c r="H385" s="95"/>
      <c r="I385" s="103">
        <f>I386</f>
        <v>0</v>
      </c>
      <c r="J385" s="113"/>
      <c r="K385" s="103">
        <v>0</v>
      </c>
      <c r="L385" s="103">
        <v>0</v>
      </c>
      <c r="M385" s="863"/>
    </row>
    <row r="386" spans="1:256" s="106" customFormat="1" ht="47.25" hidden="1" customHeight="1" x14ac:dyDescent="0.25">
      <c r="A386" s="102" t="s">
        <v>656</v>
      </c>
      <c r="B386" s="95" t="s">
        <v>82</v>
      </c>
      <c r="C386" s="95" t="s">
        <v>88</v>
      </c>
      <c r="D386" s="515" t="s">
        <v>655</v>
      </c>
      <c r="E386" s="516"/>
      <c r="F386" s="516"/>
      <c r="G386" s="517"/>
      <c r="H386" s="95"/>
      <c r="I386" s="103">
        <f>I387</f>
        <v>0</v>
      </c>
      <c r="J386" s="113"/>
      <c r="K386" s="103">
        <v>0</v>
      </c>
      <c r="L386" s="103">
        <v>0</v>
      </c>
      <c r="M386" s="102"/>
      <c r="N386" s="102"/>
    </row>
    <row r="387" spans="1:256" s="106" customFormat="1" ht="78.75" hidden="1" customHeight="1" x14ac:dyDescent="0.25">
      <c r="A387" s="102" t="s">
        <v>657</v>
      </c>
      <c r="B387" s="95" t="s">
        <v>82</v>
      </c>
      <c r="C387" s="95" t="s">
        <v>88</v>
      </c>
      <c r="D387" s="966" t="s">
        <v>658</v>
      </c>
      <c r="E387" s="967"/>
      <c r="F387" s="967"/>
      <c r="G387" s="968"/>
      <c r="H387" s="95"/>
      <c r="I387" s="103">
        <f>I388</f>
        <v>0</v>
      </c>
      <c r="J387" s="113"/>
      <c r="K387" s="103">
        <v>0</v>
      </c>
      <c r="L387" s="103">
        <v>0</v>
      </c>
      <c r="M387" s="497"/>
      <c r="N387" s="118"/>
    </row>
    <row r="388" spans="1:256" s="106" customFormat="1" ht="15.75" hidden="1" customHeight="1" x14ac:dyDescent="0.25">
      <c r="A388" s="287" t="s">
        <v>534</v>
      </c>
      <c r="B388" s="95" t="s">
        <v>82</v>
      </c>
      <c r="C388" s="95" t="s">
        <v>88</v>
      </c>
      <c r="D388" s="966" t="s">
        <v>658</v>
      </c>
      <c r="E388" s="967"/>
      <c r="F388" s="967"/>
      <c r="G388" s="968"/>
      <c r="H388" s="95" t="s">
        <v>525</v>
      </c>
      <c r="I388" s="103">
        <f>I389</f>
        <v>0</v>
      </c>
      <c r="J388" s="113"/>
      <c r="K388" s="103">
        <v>0</v>
      </c>
      <c r="L388" s="103">
        <v>0</v>
      </c>
      <c r="M388" s="118"/>
      <c r="N388" s="118"/>
    </row>
    <row r="389" spans="1:256" s="106" customFormat="1" ht="15.75" hidden="1" customHeight="1" x14ac:dyDescent="0.25">
      <c r="A389" s="102" t="s">
        <v>228</v>
      </c>
      <c r="B389" s="95" t="s">
        <v>82</v>
      </c>
      <c r="C389" s="95" t="s">
        <v>88</v>
      </c>
      <c r="D389" s="966" t="s">
        <v>658</v>
      </c>
      <c r="E389" s="967"/>
      <c r="F389" s="967"/>
      <c r="G389" s="968"/>
      <c r="H389" s="95" t="s">
        <v>260</v>
      </c>
      <c r="I389" s="103"/>
      <c r="J389" s="113"/>
      <c r="K389" s="103">
        <v>0</v>
      </c>
      <c r="L389" s="103">
        <v>0</v>
      </c>
      <c r="M389" s="118"/>
      <c r="N389" s="118"/>
    </row>
    <row r="390" spans="1:256" s="106" customFormat="1" ht="63" hidden="1" customHeight="1" x14ac:dyDescent="0.25">
      <c r="A390" s="102" t="s">
        <v>401</v>
      </c>
      <c r="B390" s="95" t="s">
        <v>82</v>
      </c>
      <c r="C390" s="95" t="s">
        <v>88</v>
      </c>
      <c r="D390" s="981" t="s">
        <v>631</v>
      </c>
      <c r="E390" s="982"/>
      <c r="F390" s="982"/>
      <c r="G390" s="983"/>
      <c r="H390" s="95"/>
      <c r="I390" s="376">
        <f>I392</f>
        <v>0</v>
      </c>
      <c r="J390" s="113"/>
      <c r="K390" s="103">
        <v>0</v>
      </c>
      <c r="L390" s="103">
        <v>0</v>
      </c>
      <c r="M390" s="1064"/>
      <c r="N390" s="118"/>
    </row>
    <row r="391" spans="1:256" s="106" customFormat="1" ht="31.5" hidden="1" customHeight="1" x14ac:dyDescent="0.25">
      <c r="A391" s="102" t="s">
        <v>443</v>
      </c>
      <c r="B391" s="95" t="s">
        <v>82</v>
      </c>
      <c r="C391" s="95" t="s">
        <v>88</v>
      </c>
      <c r="D391" s="981" t="s">
        <v>632</v>
      </c>
      <c r="E391" s="982"/>
      <c r="F391" s="982"/>
      <c r="G391" s="983"/>
      <c r="H391" s="95"/>
      <c r="I391" s="376"/>
      <c r="J391" s="113"/>
      <c r="K391" s="103">
        <v>0</v>
      </c>
      <c r="L391" s="103">
        <v>0</v>
      </c>
      <c r="M391" s="1064"/>
      <c r="N391" s="118"/>
    </row>
    <row r="392" spans="1:256" s="106" customFormat="1" ht="31.5" hidden="1" customHeight="1" x14ac:dyDescent="0.25">
      <c r="A392" s="102" t="s">
        <v>628</v>
      </c>
      <c r="B392" s="95" t="s">
        <v>82</v>
      </c>
      <c r="C392" s="95" t="s">
        <v>88</v>
      </c>
      <c r="D392" s="981" t="s">
        <v>629</v>
      </c>
      <c r="E392" s="982"/>
      <c r="F392" s="982"/>
      <c r="G392" s="983"/>
      <c r="H392" s="102"/>
      <c r="I392" s="376">
        <f>I393</f>
        <v>0</v>
      </c>
      <c r="J392" s="102"/>
      <c r="K392" s="103">
        <v>0</v>
      </c>
      <c r="L392" s="103">
        <v>0</v>
      </c>
      <c r="M392" s="1064"/>
      <c r="N392" s="118"/>
      <c r="O392" s="102"/>
      <c r="P392" s="102"/>
      <c r="Q392" s="102"/>
      <c r="R392" s="102"/>
      <c r="S392" s="102"/>
      <c r="T392" s="102"/>
      <c r="U392" s="102"/>
      <c r="V392" s="102"/>
      <c r="W392" s="102"/>
      <c r="X392" s="102"/>
      <c r="Y392" s="102"/>
      <c r="Z392" s="102"/>
      <c r="AA392" s="102"/>
      <c r="AB392" s="102"/>
      <c r="AC392" s="102"/>
      <c r="AD392" s="102"/>
      <c r="AE392" s="102"/>
      <c r="AF392" s="102"/>
      <c r="AG392" s="102"/>
      <c r="AH392" s="102"/>
      <c r="AI392" s="102"/>
      <c r="AJ392" s="102"/>
      <c r="AK392" s="102"/>
      <c r="AL392" s="102"/>
      <c r="AM392" s="102"/>
      <c r="AN392" s="102"/>
      <c r="AO392" s="102"/>
      <c r="AP392" s="102"/>
      <c r="AQ392" s="102"/>
      <c r="AR392" s="102"/>
      <c r="AS392" s="102"/>
      <c r="AT392" s="102"/>
      <c r="AU392" s="102"/>
      <c r="AV392" s="102"/>
      <c r="AW392" s="102"/>
      <c r="AX392" s="102"/>
      <c r="AY392" s="102"/>
      <c r="AZ392" s="102"/>
      <c r="BA392" s="102"/>
      <c r="BB392" s="102"/>
      <c r="BC392" s="102"/>
      <c r="BD392" s="102"/>
      <c r="BE392" s="102"/>
      <c r="BF392" s="102"/>
      <c r="BG392" s="102"/>
      <c r="BH392" s="102"/>
      <c r="BI392" s="102"/>
      <c r="BJ392" s="102"/>
      <c r="BK392" s="102"/>
      <c r="BL392" s="102"/>
      <c r="BM392" s="102"/>
      <c r="BN392" s="102"/>
      <c r="BO392" s="102"/>
      <c r="BP392" s="102"/>
      <c r="BQ392" s="102"/>
      <c r="BR392" s="102"/>
      <c r="BS392" s="102"/>
      <c r="BT392" s="102"/>
      <c r="BU392" s="102"/>
      <c r="BV392" s="102"/>
      <c r="BW392" s="102"/>
      <c r="BX392" s="102"/>
      <c r="BY392" s="102"/>
      <c r="BZ392" s="102"/>
      <c r="CA392" s="102"/>
      <c r="CB392" s="102"/>
      <c r="CC392" s="102"/>
      <c r="CD392" s="102"/>
      <c r="CE392" s="102"/>
      <c r="CF392" s="102"/>
      <c r="CG392" s="102"/>
      <c r="CH392" s="102"/>
      <c r="CI392" s="102"/>
      <c r="CJ392" s="102"/>
      <c r="CK392" s="102"/>
      <c r="CL392" s="102"/>
      <c r="CM392" s="102"/>
      <c r="CN392" s="102"/>
      <c r="CO392" s="102"/>
      <c r="CP392" s="102"/>
      <c r="CQ392" s="102"/>
      <c r="CR392" s="102"/>
      <c r="CS392" s="102"/>
      <c r="CT392" s="102"/>
      <c r="CU392" s="102"/>
      <c r="CV392" s="102"/>
      <c r="CW392" s="102"/>
      <c r="CX392" s="102"/>
      <c r="CY392" s="102"/>
      <c r="CZ392" s="102"/>
      <c r="DA392" s="102"/>
      <c r="DB392" s="102"/>
      <c r="DC392" s="102"/>
      <c r="DD392" s="102"/>
      <c r="DE392" s="102"/>
      <c r="DF392" s="102"/>
      <c r="DG392" s="102"/>
      <c r="DH392" s="102"/>
      <c r="DI392" s="102"/>
      <c r="DJ392" s="102"/>
      <c r="DK392" s="102"/>
      <c r="DL392" s="102"/>
      <c r="DM392" s="102"/>
      <c r="DN392" s="102"/>
      <c r="DO392" s="102"/>
      <c r="DP392" s="102"/>
      <c r="DQ392" s="102"/>
      <c r="DR392" s="102"/>
      <c r="DS392" s="102"/>
      <c r="DT392" s="102"/>
      <c r="DU392" s="102"/>
      <c r="DV392" s="102"/>
      <c r="DW392" s="102"/>
      <c r="DX392" s="102"/>
      <c r="DY392" s="102"/>
      <c r="DZ392" s="102"/>
      <c r="EA392" s="102"/>
      <c r="EB392" s="102"/>
      <c r="EC392" s="102"/>
      <c r="ED392" s="102"/>
      <c r="EE392" s="102"/>
      <c r="EF392" s="102"/>
      <c r="EG392" s="102"/>
      <c r="EH392" s="102"/>
      <c r="EI392" s="102"/>
      <c r="EJ392" s="102"/>
      <c r="EK392" s="102"/>
      <c r="EL392" s="102"/>
      <c r="EM392" s="102"/>
      <c r="EN392" s="102"/>
      <c r="EO392" s="102"/>
      <c r="EP392" s="102"/>
      <c r="EQ392" s="102"/>
      <c r="ER392" s="102"/>
      <c r="ES392" s="102"/>
      <c r="ET392" s="102"/>
      <c r="EU392" s="102"/>
      <c r="EV392" s="102"/>
      <c r="EW392" s="102"/>
      <c r="EX392" s="102"/>
      <c r="EY392" s="102"/>
      <c r="EZ392" s="102"/>
      <c r="FA392" s="102"/>
      <c r="FB392" s="102"/>
      <c r="FC392" s="102"/>
      <c r="FD392" s="102"/>
      <c r="FE392" s="102"/>
      <c r="FF392" s="102"/>
      <c r="FG392" s="102"/>
      <c r="FH392" s="102"/>
      <c r="FI392" s="102"/>
      <c r="FJ392" s="102"/>
      <c r="FK392" s="102"/>
      <c r="FL392" s="102"/>
      <c r="FM392" s="102"/>
      <c r="FN392" s="102"/>
      <c r="FO392" s="102"/>
      <c r="FP392" s="102"/>
      <c r="FQ392" s="102"/>
      <c r="FR392" s="102"/>
      <c r="FS392" s="102"/>
      <c r="FT392" s="102"/>
      <c r="FU392" s="102"/>
      <c r="FV392" s="102"/>
      <c r="FW392" s="102"/>
      <c r="FX392" s="102"/>
      <c r="FY392" s="102"/>
      <c r="FZ392" s="102"/>
      <c r="GA392" s="102"/>
      <c r="GB392" s="102"/>
      <c r="GC392" s="102"/>
      <c r="GD392" s="102"/>
      <c r="GE392" s="102"/>
      <c r="GF392" s="102"/>
      <c r="GG392" s="102"/>
      <c r="GH392" s="102"/>
      <c r="GI392" s="102"/>
      <c r="GJ392" s="102"/>
      <c r="GK392" s="102"/>
      <c r="GL392" s="102"/>
      <c r="GM392" s="102"/>
      <c r="GN392" s="102"/>
      <c r="GO392" s="102"/>
      <c r="GP392" s="102"/>
      <c r="GQ392" s="102"/>
      <c r="GR392" s="102"/>
      <c r="GS392" s="102"/>
      <c r="GT392" s="102"/>
      <c r="GU392" s="102"/>
      <c r="GV392" s="102"/>
      <c r="GW392" s="102"/>
      <c r="GX392" s="102"/>
      <c r="GY392" s="102"/>
      <c r="GZ392" s="102"/>
      <c r="HA392" s="102"/>
      <c r="HB392" s="102"/>
      <c r="HC392" s="102"/>
      <c r="HD392" s="102"/>
      <c r="HE392" s="102"/>
      <c r="HF392" s="102"/>
      <c r="HG392" s="102"/>
      <c r="HH392" s="102"/>
      <c r="HI392" s="102"/>
      <c r="HJ392" s="102"/>
      <c r="HK392" s="102"/>
      <c r="HL392" s="102"/>
      <c r="HM392" s="102"/>
      <c r="HN392" s="102"/>
      <c r="HO392" s="102"/>
      <c r="HP392" s="102"/>
      <c r="HQ392" s="102"/>
      <c r="HR392" s="102"/>
      <c r="HS392" s="102"/>
      <c r="HT392" s="102"/>
      <c r="HU392" s="102"/>
      <c r="HV392" s="102"/>
      <c r="HW392" s="102"/>
      <c r="HX392" s="102"/>
      <c r="HY392" s="102"/>
      <c r="HZ392" s="102"/>
      <c r="IA392" s="102"/>
      <c r="IB392" s="102"/>
      <c r="IC392" s="102"/>
      <c r="ID392" s="102"/>
      <c r="IE392" s="102"/>
      <c r="IF392" s="102"/>
      <c r="IG392" s="102"/>
      <c r="IH392" s="102"/>
      <c r="II392" s="102"/>
      <c r="IJ392" s="102"/>
      <c r="IK392" s="102"/>
      <c r="IL392" s="102"/>
      <c r="IM392" s="102"/>
      <c r="IN392" s="102"/>
      <c r="IO392" s="102"/>
      <c r="IP392" s="102"/>
      <c r="IQ392" s="102"/>
      <c r="IR392" s="102"/>
      <c r="IS392" s="102"/>
      <c r="IT392" s="102"/>
      <c r="IU392" s="102"/>
      <c r="IV392" s="102"/>
    </row>
    <row r="393" spans="1:256" s="106" customFormat="1" ht="35.25" hidden="1" customHeight="1" x14ac:dyDescent="0.25">
      <c r="A393" s="102" t="s">
        <v>650</v>
      </c>
      <c r="B393" s="95" t="s">
        <v>82</v>
      </c>
      <c r="C393" s="95" t="s">
        <v>88</v>
      </c>
      <c r="D393" s="993" t="s">
        <v>630</v>
      </c>
      <c r="E393" s="994"/>
      <c r="F393" s="994"/>
      <c r="G393" s="995"/>
      <c r="H393" s="102"/>
      <c r="I393" s="376"/>
      <c r="J393" s="102"/>
      <c r="K393" s="103">
        <v>0</v>
      </c>
      <c r="L393" s="103">
        <v>0</v>
      </c>
      <c r="M393" s="1064"/>
      <c r="N393" s="118"/>
      <c r="O393" s="118"/>
      <c r="P393" s="118"/>
      <c r="Q393" s="118"/>
      <c r="R393" s="118"/>
      <c r="S393" s="118"/>
      <c r="T393" s="118"/>
      <c r="U393" s="118"/>
      <c r="V393" s="118"/>
      <c r="W393" s="118"/>
      <c r="X393" s="118"/>
      <c r="Y393" s="118"/>
      <c r="Z393" s="118"/>
      <c r="AA393" s="118"/>
      <c r="AB393" s="118"/>
      <c r="AC393" s="118"/>
      <c r="AD393" s="118"/>
      <c r="AE393" s="118"/>
      <c r="AF393" s="118"/>
      <c r="AG393" s="118"/>
      <c r="AH393" s="118"/>
      <c r="AI393" s="118"/>
      <c r="AJ393" s="118"/>
      <c r="AK393" s="118"/>
      <c r="AL393" s="118"/>
      <c r="AM393" s="118"/>
      <c r="AN393" s="118"/>
      <c r="AO393" s="118"/>
      <c r="AP393" s="118"/>
      <c r="AQ393" s="118"/>
      <c r="AR393" s="118"/>
      <c r="AS393" s="118"/>
      <c r="AT393" s="118"/>
      <c r="AU393" s="118"/>
      <c r="AV393" s="118"/>
      <c r="AW393" s="118"/>
      <c r="AX393" s="118"/>
      <c r="AY393" s="118"/>
      <c r="AZ393" s="118"/>
      <c r="BA393" s="118"/>
      <c r="BB393" s="118"/>
      <c r="BC393" s="118"/>
      <c r="BD393" s="118"/>
      <c r="BE393" s="118"/>
      <c r="BF393" s="118"/>
      <c r="BG393" s="118"/>
      <c r="BH393" s="118"/>
      <c r="BI393" s="118"/>
      <c r="BJ393" s="118"/>
      <c r="BK393" s="118"/>
      <c r="BL393" s="118"/>
      <c r="BM393" s="118"/>
      <c r="BN393" s="118"/>
      <c r="BO393" s="118"/>
      <c r="BP393" s="118"/>
      <c r="BQ393" s="118"/>
      <c r="BR393" s="118"/>
      <c r="BS393" s="118"/>
      <c r="BT393" s="118"/>
      <c r="BU393" s="118"/>
      <c r="BV393" s="118"/>
      <c r="BW393" s="118"/>
      <c r="BX393" s="118"/>
      <c r="BY393" s="118"/>
      <c r="BZ393" s="118"/>
      <c r="CA393" s="118"/>
      <c r="CB393" s="118"/>
      <c r="CC393" s="118"/>
      <c r="CD393" s="118"/>
      <c r="CE393" s="118"/>
      <c r="CF393" s="118"/>
      <c r="CG393" s="118"/>
      <c r="CH393" s="118"/>
      <c r="CI393" s="118"/>
      <c r="CJ393" s="118"/>
      <c r="CK393" s="118"/>
      <c r="CL393" s="118"/>
      <c r="CM393" s="118"/>
      <c r="CN393" s="118"/>
      <c r="CO393" s="118"/>
      <c r="CP393" s="118"/>
      <c r="CQ393" s="118"/>
      <c r="CR393" s="118"/>
      <c r="CS393" s="118"/>
      <c r="CT393" s="118"/>
      <c r="CU393" s="118"/>
      <c r="CV393" s="118"/>
      <c r="CW393" s="118"/>
      <c r="CX393" s="118"/>
      <c r="CY393" s="118"/>
      <c r="CZ393" s="118"/>
      <c r="DA393" s="118"/>
      <c r="DB393" s="118"/>
      <c r="DC393" s="118"/>
      <c r="DD393" s="118"/>
      <c r="DE393" s="118"/>
      <c r="DF393" s="118"/>
      <c r="DG393" s="118"/>
      <c r="DH393" s="118"/>
      <c r="DI393" s="118"/>
      <c r="DJ393" s="118"/>
      <c r="DK393" s="118"/>
      <c r="DL393" s="118"/>
      <c r="DM393" s="118"/>
      <c r="DN393" s="118"/>
      <c r="DO393" s="118"/>
      <c r="DP393" s="118"/>
      <c r="DQ393" s="118"/>
      <c r="DR393" s="118"/>
      <c r="DS393" s="118"/>
      <c r="DT393" s="118"/>
      <c r="DU393" s="118"/>
      <c r="DV393" s="118"/>
      <c r="DW393" s="118"/>
      <c r="DX393" s="118"/>
      <c r="DY393" s="118"/>
      <c r="DZ393" s="118"/>
      <c r="EA393" s="118"/>
      <c r="EB393" s="118"/>
      <c r="EC393" s="118"/>
      <c r="ED393" s="118"/>
      <c r="EE393" s="118"/>
      <c r="EF393" s="118"/>
      <c r="EG393" s="118"/>
      <c r="EH393" s="118"/>
      <c r="EI393" s="118"/>
      <c r="EJ393" s="118"/>
      <c r="EK393" s="118"/>
      <c r="EL393" s="118"/>
      <c r="EM393" s="118"/>
      <c r="EN393" s="118"/>
      <c r="EO393" s="118"/>
      <c r="EP393" s="118"/>
      <c r="EQ393" s="118"/>
      <c r="ER393" s="118"/>
      <c r="ES393" s="118"/>
      <c r="ET393" s="118"/>
      <c r="EU393" s="118"/>
      <c r="EV393" s="118"/>
      <c r="EW393" s="118"/>
      <c r="EX393" s="118"/>
      <c r="EY393" s="118"/>
      <c r="EZ393" s="118"/>
      <c r="FA393" s="118"/>
      <c r="FB393" s="118"/>
      <c r="FC393" s="118"/>
      <c r="FD393" s="118"/>
      <c r="FE393" s="118"/>
      <c r="FF393" s="118"/>
      <c r="FG393" s="118"/>
      <c r="FH393" s="118"/>
      <c r="FI393" s="118"/>
      <c r="FJ393" s="118"/>
      <c r="FK393" s="118"/>
      <c r="FL393" s="118"/>
      <c r="FM393" s="118"/>
      <c r="FN393" s="118"/>
      <c r="FO393" s="118"/>
      <c r="FP393" s="118"/>
      <c r="FQ393" s="118"/>
      <c r="FR393" s="118"/>
      <c r="FS393" s="118"/>
      <c r="FT393" s="118"/>
      <c r="FU393" s="118"/>
      <c r="FV393" s="118"/>
      <c r="FW393" s="118"/>
      <c r="FX393" s="118"/>
      <c r="FY393" s="118"/>
      <c r="FZ393" s="118"/>
      <c r="GA393" s="118"/>
      <c r="GB393" s="118"/>
      <c r="GC393" s="118"/>
      <c r="GD393" s="118"/>
      <c r="GE393" s="118"/>
      <c r="GF393" s="118"/>
      <c r="GG393" s="118"/>
      <c r="GH393" s="118"/>
      <c r="GI393" s="118"/>
      <c r="GJ393" s="118"/>
      <c r="GK393" s="118"/>
      <c r="GL393" s="118"/>
      <c r="GM393" s="118"/>
      <c r="GN393" s="118"/>
      <c r="GO393" s="118"/>
      <c r="GP393" s="118"/>
      <c r="GQ393" s="118"/>
      <c r="GR393" s="118"/>
      <c r="GS393" s="118"/>
      <c r="GT393" s="118"/>
      <c r="GU393" s="118"/>
      <c r="GV393" s="118"/>
      <c r="GW393" s="118"/>
      <c r="GX393" s="118"/>
      <c r="GY393" s="118"/>
      <c r="GZ393" s="118"/>
      <c r="HA393" s="118"/>
      <c r="HB393" s="118"/>
      <c r="HC393" s="118"/>
      <c r="HD393" s="118"/>
      <c r="HE393" s="118"/>
      <c r="HF393" s="118"/>
      <c r="HG393" s="118"/>
      <c r="HH393" s="118"/>
      <c r="HI393" s="118"/>
      <c r="HJ393" s="118"/>
      <c r="HK393" s="118"/>
      <c r="HL393" s="118"/>
      <c r="HM393" s="118"/>
      <c r="HN393" s="118"/>
      <c r="HO393" s="118"/>
      <c r="HP393" s="118"/>
      <c r="HQ393" s="118"/>
      <c r="HR393" s="118"/>
      <c r="HS393" s="118"/>
      <c r="HT393" s="118"/>
      <c r="HU393" s="118"/>
      <c r="HV393" s="118"/>
      <c r="HW393" s="118"/>
      <c r="HX393" s="118"/>
      <c r="HY393" s="118"/>
      <c r="HZ393" s="118"/>
      <c r="IA393" s="118"/>
      <c r="IB393" s="118"/>
      <c r="IC393" s="118"/>
      <c r="ID393" s="118"/>
      <c r="IE393" s="118"/>
      <c r="IF393" s="118"/>
      <c r="IG393" s="118"/>
      <c r="IH393" s="118"/>
      <c r="II393" s="118"/>
      <c r="IJ393" s="118"/>
      <c r="IK393" s="118"/>
      <c r="IL393" s="118"/>
      <c r="IM393" s="118"/>
      <c r="IN393" s="118"/>
      <c r="IO393" s="118"/>
      <c r="IP393" s="118"/>
      <c r="IQ393" s="118"/>
      <c r="IR393" s="118"/>
      <c r="IS393" s="118"/>
      <c r="IT393" s="118"/>
      <c r="IU393" s="118"/>
      <c r="IV393" s="118"/>
    </row>
    <row r="394" spans="1:256" s="106" customFormat="1" ht="26.25" hidden="1" customHeight="1" x14ac:dyDescent="0.25">
      <c r="A394" s="287" t="s">
        <v>534</v>
      </c>
      <c r="B394" s="95" t="s">
        <v>82</v>
      </c>
      <c r="C394" s="95" t="s">
        <v>88</v>
      </c>
      <c r="D394" s="993" t="s">
        <v>630</v>
      </c>
      <c r="E394" s="994"/>
      <c r="F394" s="994"/>
      <c r="G394" s="995"/>
      <c r="H394" s="102">
        <v>500</v>
      </c>
      <c r="I394" s="376"/>
      <c r="J394" s="102"/>
      <c r="K394" s="103">
        <v>0</v>
      </c>
      <c r="L394" s="103">
        <v>0</v>
      </c>
      <c r="M394" s="1064"/>
      <c r="N394" s="118"/>
      <c r="O394" s="118"/>
      <c r="P394" s="118"/>
      <c r="Q394" s="118"/>
      <c r="R394" s="118"/>
      <c r="S394" s="118"/>
      <c r="T394" s="118"/>
      <c r="U394" s="118"/>
      <c r="V394" s="118"/>
      <c r="W394" s="118"/>
      <c r="X394" s="118"/>
      <c r="Y394" s="118"/>
      <c r="Z394" s="118"/>
      <c r="AA394" s="118"/>
      <c r="AB394" s="118"/>
      <c r="AC394" s="118"/>
      <c r="AD394" s="118"/>
      <c r="AE394" s="118"/>
      <c r="AF394" s="118"/>
      <c r="AG394" s="118"/>
      <c r="AH394" s="118"/>
      <c r="AI394" s="118"/>
      <c r="AJ394" s="118"/>
      <c r="AK394" s="118"/>
      <c r="AL394" s="118"/>
      <c r="AM394" s="118"/>
      <c r="AN394" s="118"/>
      <c r="AO394" s="118"/>
      <c r="AP394" s="118"/>
      <c r="AQ394" s="118"/>
      <c r="AR394" s="118"/>
      <c r="AS394" s="118"/>
      <c r="AT394" s="118"/>
      <c r="AU394" s="118"/>
      <c r="AV394" s="118"/>
      <c r="AW394" s="118"/>
      <c r="AX394" s="118"/>
      <c r="AY394" s="118"/>
      <c r="AZ394" s="118"/>
      <c r="BA394" s="118"/>
      <c r="BB394" s="118"/>
      <c r="BC394" s="118"/>
      <c r="BD394" s="118"/>
      <c r="BE394" s="118"/>
      <c r="BF394" s="118"/>
      <c r="BG394" s="118"/>
      <c r="BH394" s="118"/>
      <c r="BI394" s="118"/>
      <c r="BJ394" s="118"/>
      <c r="BK394" s="118"/>
      <c r="BL394" s="118"/>
      <c r="BM394" s="118"/>
      <c r="BN394" s="118"/>
      <c r="BO394" s="118"/>
      <c r="BP394" s="118"/>
      <c r="BQ394" s="118"/>
      <c r="BR394" s="118"/>
      <c r="BS394" s="118"/>
      <c r="BT394" s="118"/>
      <c r="BU394" s="118"/>
      <c r="BV394" s="118"/>
      <c r="BW394" s="118"/>
      <c r="BX394" s="118"/>
      <c r="BY394" s="118"/>
      <c r="BZ394" s="118"/>
      <c r="CA394" s="118"/>
      <c r="CB394" s="118"/>
      <c r="CC394" s="118"/>
      <c r="CD394" s="118"/>
      <c r="CE394" s="118"/>
      <c r="CF394" s="118"/>
      <c r="CG394" s="118"/>
      <c r="CH394" s="118"/>
      <c r="CI394" s="118"/>
      <c r="CJ394" s="118"/>
      <c r="CK394" s="118"/>
      <c r="CL394" s="118"/>
      <c r="CM394" s="118"/>
      <c r="CN394" s="118"/>
      <c r="CO394" s="118"/>
      <c r="CP394" s="118"/>
      <c r="CQ394" s="118"/>
      <c r="CR394" s="118"/>
      <c r="CS394" s="118"/>
      <c r="CT394" s="118"/>
      <c r="CU394" s="118"/>
      <c r="CV394" s="118"/>
      <c r="CW394" s="118"/>
      <c r="CX394" s="118"/>
      <c r="CY394" s="118"/>
      <c r="CZ394" s="118"/>
      <c r="DA394" s="118"/>
      <c r="DB394" s="118"/>
      <c r="DC394" s="118"/>
      <c r="DD394" s="118"/>
      <c r="DE394" s="118"/>
      <c r="DF394" s="118"/>
      <c r="DG394" s="118"/>
      <c r="DH394" s="118"/>
      <c r="DI394" s="118"/>
      <c r="DJ394" s="118"/>
      <c r="DK394" s="118"/>
      <c r="DL394" s="118"/>
      <c r="DM394" s="118"/>
      <c r="DN394" s="118"/>
      <c r="DO394" s="118"/>
      <c r="DP394" s="118"/>
      <c r="DQ394" s="118"/>
      <c r="DR394" s="118"/>
      <c r="DS394" s="118"/>
      <c r="DT394" s="118"/>
      <c r="DU394" s="118"/>
      <c r="DV394" s="118"/>
      <c r="DW394" s="118"/>
      <c r="DX394" s="118"/>
      <c r="DY394" s="118"/>
      <c r="DZ394" s="118"/>
      <c r="EA394" s="118"/>
      <c r="EB394" s="118"/>
      <c r="EC394" s="118"/>
      <c r="ED394" s="118"/>
      <c r="EE394" s="118"/>
      <c r="EF394" s="118"/>
      <c r="EG394" s="118"/>
      <c r="EH394" s="118"/>
      <c r="EI394" s="118"/>
      <c r="EJ394" s="118"/>
      <c r="EK394" s="118"/>
      <c r="EL394" s="118"/>
      <c r="EM394" s="118"/>
      <c r="EN394" s="118"/>
      <c r="EO394" s="118"/>
      <c r="EP394" s="118"/>
      <c r="EQ394" s="118"/>
      <c r="ER394" s="118"/>
      <c r="ES394" s="118"/>
      <c r="ET394" s="118"/>
      <c r="EU394" s="118"/>
      <c r="EV394" s="118"/>
      <c r="EW394" s="118"/>
      <c r="EX394" s="118"/>
      <c r="EY394" s="118"/>
      <c r="EZ394" s="118"/>
      <c r="FA394" s="118"/>
      <c r="FB394" s="118"/>
      <c r="FC394" s="118"/>
      <c r="FD394" s="118"/>
      <c r="FE394" s="118"/>
      <c r="FF394" s="118"/>
      <c r="FG394" s="118"/>
      <c r="FH394" s="118"/>
      <c r="FI394" s="118"/>
      <c r="FJ394" s="118"/>
      <c r="FK394" s="118"/>
      <c r="FL394" s="118"/>
      <c r="FM394" s="118"/>
      <c r="FN394" s="118"/>
      <c r="FO394" s="118"/>
      <c r="FP394" s="118"/>
      <c r="FQ394" s="118"/>
      <c r="FR394" s="118"/>
      <c r="FS394" s="118"/>
      <c r="FT394" s="118"/>
      <c r="FU394" s="118"/>
      <c r="FV394" s="118"/>
      <c r="FW394" s="118"/>
      <c r="FX394" s="118"/>
      <c r="FY394" s="118"/>
      <c r="FZ394" s="118"/>
      <c r="GA394" s="118"/>
      <c r="GB394" s="118"/>
      <c r="GC394" s="118"/>
      <c r="GD394" s="118"/>
      <c r="GE394" s="118"/>
      <c r="GF394" s="118"/>
      <c r="GG394" s="118"/>
      <c r="GH394" s="118"/>
      <c r="GI394" s="118"/>
      <c r="GJ394" s="118"/>
      <c r="GK394" s="118"/>
      <c r="GL394" s="118"/>
      <c r="GM394" s="118"/>
      <c r="GN394" s="118"/>
      <c r="GO394" s="118"/>
      <c r="GP394" s="118"/>
      <c r="GQ394" s="118"/>
      <c r="GR394" s="118"/>
      <c r="GS394" s="118"/>
      <c r="GT394" s="118"/>
      <c r="GU394" s="118"/>
      <c r="GV394" s="118"/>
      <c r="GW394" s="118"/>
      <c r="GX394" s="118"/>
      <c r="GY394" s="118"/>
      <c r="GZ394" s="118"/>
      <c r="HA394" s="118"/>
      <c r="HB394" s="118"/>
      <c r="HC394" s="118"/>
      <c r="HD394" s="118"/>
      <c r="HE394" s="118"/>
      <c r="HF394" s="118"/>
      <c r="HG394" s="118"/>
      <c r="HH394" s="118"/>
      <c r="HI394" s="118"/>
      <c r="HJ394" s="118"/>
      <c r="HK394" s="118"/>
      <c r="HL394" s="118"/>
      <c r="HM394" s="118"/>
      <c r="HN394" s="118"/>
      <c r="HO394" s="118"/>
      <c r="HP394" s="118"/>
      <c r="HQ394" s="118"/>
      <c r="HR394" s="118"/>
      <c r="HS394" s="118"/>
      <c r="HT394" s="118"/>
      <c r="HU394" s="118"/>
      <c r="HV394" s="118"/>
      <c r="HW394" s="118"/>
      <c r="HX394" s="118"/>
      <c r="HY394" s="118"/>
      <c r="HZ394" s="118"/>
      <c r="IA394" s="118"/>
      <c r="IB394" s="118"/>
      <c r="IC394" s="118"/>
      <c r="ID394" s="118"/>
      <c r="IE394" s="118"/>
      <c r="IF394" s="118"/>
      <c r="IG394" s="118"/>
      <c r="IH394" s="118"/>
      <c r="II394" s="118"/>
      <c r="IJ394" s="118"/>
      <c r="IK394" s="118"/>
      <c r="IL394" s="118"/>
      <c r="IM394" s="118"/>
      <c r="IN394" s="118"/>
      <c r="IO394" s="118"/>
      <c r="IP394" s="118"/>
      <c r="IQ394" s="118"/>
      <c r="IR394" s="118"/>
      <c r="IS394" s="118"/>
      <c r="IT394" s="118"/>
      <c r="IU394" s="118"/>
      <c r="IV394" s="118"/>
    </row>
    <row r="395" spans="1:256" s="106" customFormat="1" ht="25.5" hidden="1" customHeight="1" x14ac:dyDescent="0.25">
      <c r="A395" s="102" t="s">
        <v>535</v>
      </c>
      <c r="B395" s="95" t="s">
        <v>82</v>
      </c>
      <c r="C395" s="95" t="s">
        <v>88</v>
      </c>
      <c r="D395" s="993" t="s">
        <v>630</v>
      </c>
      <c r="E395" s="994"/>
      <c r="F395" s="994"/>
      <c r="G395" s="995"/>
      <c r="H395" s="102">
        <v>520</v>
      </c>
      <c r="I395" s="376"/>
      <c r="J395" s="102"/>
      <c r="K395" s="103">
        <v>0</v>
      </c>
      <c r="L395" s="103">
        <v>0</v>
      </c>
      <c r="M395" s="1064"/>
      <c r="N395" s="118"/>
      <c r="O395" s="118"/>
      <c r="P395" s="118"/>
      <c r="Q395" s="118"/>
      <c r="R395" s="118"/>
      <c r="S395" s="118"/>
      <c r="T395" s="118"/>
      <c r="U395" s="118"/>
      <c r="V395" s="118"/>
      <c r="W395" s="118"/>
      <c r="X395" s="118"/>
      <c r="Y395" s="118"/>
      <c r="Z395" s="118"/>
      <c r="AA395" s="118"/>
      <c r="AB395" s="118"/>
      <c r="AC395" s="118"/>
      <c r="AD395" s="118"/>
      <c r="AE395" s="118"/>
      <c r="AF395" s="118"/>
      <c r="AG395" s="118"/>
      <c r="AH395" s="118"/>
      <c r="AI395" s="118"/>
      <c r="AJ395" s="118"/>
      <c r="AK395" s="118"/>
      <c r="AL395" s="118"/>
      <c r="AM395" s="118"/>
      <c r="AN395" s="118"/>
      <c r="AO395" s="118"/>
      <c r="AP395" s="118"/>
      <c r="AQ395" s="118"/>
      <c r="AR395" s="118"/>
      <c r="AS395" s="118"/>
      <c r="AT395" s="118"/>
      <c r="AU395" s="118"/>
      <c r="AV395" s="118"/>
      <c r="AW395" s="118"/>
      <c r="AX395" s="118"/>
      <c r="AY395" s="118"/>
      <c r="AZ395" s="118"/>
      <c r="BA395" s="118"/>
      <c r="BB395" s="118"/>
      <c r="BC395" s="118"/>
      <c r="BD395" s="118"/>
      <c r="BE395" s="118"/>
      <c r="BF395" s="118"/>
      <c r="BG395" s="118"/>
      <c r="BH395" s="118"/>
      <c r="BI395" s="118"/>
      <c r="BJ395" s="118"/>
      <c r="BK395" s="118"/>
      <c r="BL395" s="118"/>
      <c r="BM395" s="118"/>
      <c r="BN395" s="118"/>
      <c r="BO395" s="118"/>
      <c r="BP395" s="118"/>
      <c r="BQ395" s="118"/>
      <c r="BR395" s="118"/>
      <c r="BS395" s="118"/>
      <c r="BT395" s="118"/>
      <c r="BU395" s="118"/>
      <c r="BV395" s="118"/>
      <c r="BW395" s="118"/>
      <c r="BX395" s="118"/>
      <c r="BY395" s="118"/>
      <c r="BZ395" s="118"/>
      <c r="CA395" s="118"/>
      <c r="CB395" s="118"/>
      <c r="CC395" s="118"/>
      <c r="CD395" s="118"/>
      <c r="CE395" s="118"/>
      <c r="CF395" s="118"/>
      <c r="CG395" s="118"/>
      <c r="CH395" s="118"/>
      <c r="CI395" s="118"/>
      <c r="CJ395" s="118"/>
      <c r="CK395" s="118"/>
      <c r="CL395" s="118"/>
      <c r="CM395" s="118"/>
      <c r="CN395" s="118"/>
      <c r="CO395" s="118"/>
      <c r="CP395" s="118"/>
      <c r="CQ395" s="118"/>
      <c r="CR395" s="118"/>
      <c r="CS395" s="118"/>
      <c r="CT395" s="118"/>
      <c r="CU395" s="118"/>
      <c r="CV395" s="118"/>
      <c r="CW395" s="118"/>
      <c r="CX395" s="118"/>
      <c r="CY395" s="118"/>
      <c r="CZ395" s="118"/>
      <c r="DA395" s="118"/>
      <c r="DB395" s="118"/>
      <c r="DC395" s="118"/>
      <c r="DD395" s="118"/>
      <c r="DE395" s="118"/>
      <c r="DF395" s="118"/>
      <c r="DG395" s="118"/>
      <c r="DH395" s="118"/>
      <c r="DI395" s="118"/>
      <c r="DJ395" s="118"/>
      <c r="DK395" s="118"/>
      <c r="DL395" s="118"/>
      <c r="DM395" s="118"/>
      <c r="DN395" s="118"/>
      <c r="DO395" s="118"/>
      <c r="DP395" s="118"/>
      <c r="DQ395" s="118"/>
      <c r="DR395" s="118"/>
      <c r="DS395" s="118"/>
      <c r="DT395" s="118"/>
      <c r="DU395" s="118"/>
      <c r="DV395" s="118"/>
      <c r="DW395" s="118"/>
      <c r="DX395" s="118"/>
      <c r="DY395" s="118"/>
      <c r="DZ395" s="118"/>
      <c r="EA395" s="118"/>
      <c r="EB395" s="118"/>
      <c r="EC395" s="118"/>
      <c r="ED395" s="118"/>
      <c r="EE395" s="118"/>
      <c r="EF395" s="118"/>
      <c r="EG395" s="118"/>
      <c r="EH395" s="118"/>
      <c r="EI395" s="118"/>
      <c r="EJ395" s="118"/>
      <c r="EK395" s="118"/>
      <c r="EL395" s="118"/>
      <c r="EM395" s="118"/>
      <c r="EN395" s="118"/>
      <c r="EO395" s="118"/>
      <c r="EP395" s="118"/>
      <c r="EQ395" s="118"/>
      <c r="ER395" s="118"/>
      <c r="ES395" s="118"/>
      <c r="ET395" s="118"/>
      <c r="EU395" s="118"/>
      <c r="EV395" s="118"/>
      <c r="EW395" s="118"/>
      <c r="EX395" s="118"/>
      <c r="EY395" s="118"/>
      <c r="EZ395" s="118"/>
      <c r="FA395" s="118"/>
      <c r="FB395" s="118"/>
      <c r="FC395" s="118"/>
      <c r="FD395" s="118"/>
      <c r="FE395" s="118"/>
      <c r="FF395" s="118"/>
      <c r="FG395" s="118"/>
      <c r="FH395" s="118"/>
      <c r="FI395" s="118"/>
      <c r="FJ395" s="118"/>
      <c r="FK395" s="118"/>
      <c r="FL395" s="118"/>
      <c r="FM395" s="118"/>
      <c r="FN395" s="118"/>
      <c r="FO395" s="118"/>
      <c r="FP395" s="118"/>
      <c r="FQ395" s="118"/>
      <c r="FR395" s="118"/>
      <c r="FS395" s="118"/>
      <c r="FT395" s="118"/>
      <c r="FU395" s="118"/>
      <c r="FV395" s="118"/>
      <c r="FW395" s="118"/>
      <c r="FX395" s="118"/>
      <c r="FY395" s="118"/>
      <c r="FZ395" s="118"/>
      <c r="GA395" s="118"/>
      <c r="GB395" s="118"/>
      <c r="GC395" s="118"/>
      <c r="GD395" s="118"/>
      <c r="GE395" s="118"/>
      <c r="GF395" s="118"/>
      <c r="GG395" s="118"/>
      <c r="GH395" s="118"/>
      <c r="GI395" s="118"/>
      <c r="GJ395" s="118"/>
      <c r="GK395" s="118"/>
      <c r="GL395" s="118"/>
      <c r="GM395" s="118"/>
      <c r="GN395" s="118"/>
      <c r="GO395" s="118"/>
      <c r="GP395" s="118"/>
      <c r="GQ395" s="118"/>
      <c r="GR395" s="118"/>
      <c r="GS395" s="118"/>
      <c r="GT395" s="118"/>
      <c r="GU395" s="118"/>
      <c r="GV395" s="118"/>
      <c r="GW395" s="118"/>
      <c r="GX395" s="118"/>
      <c r="GY395" s="118"/>
      <c r="GZ395" s="118"/>
      <c r="HA395" s="118"/>
      <c r="HB395" s="118"/>
      <c r="HC395" s="118"/>
      <c r="HD395" s="118"/>
      <c r="HE395" s="118"/>
      <c r="HF395" s="118"/>
      <c r="HG395" s="118"/>
      <c r="HH395" s="118"/>
      <c r="HI395" s="118"/>
      <c r="HJ395" s="118"/>
      <c r="HK395" s="118"/>
      <c r="HL395" s="118"/>
      <c r="HM395" s="118"/>
      <c r="HN395" s="118"/>
      <c r="HO395" s="118"/>
      <c r="HP395" s="118"/>
      <c r="HQ395" s="118"/>
      <c r="HR395" s="118"/>
      <c r="HS395" s="118"/>
      <c r="HT395" s="118"/>
      <c r="HU395" s="118"/>
      <c r="HV395" s="118"/>
      <c r="HW395" s="118"/>
      <c r="HX395" s="118"/>
      <c r="HY395" s="118"/>
      <c r="HZ395" s="118"/>
      <c r="IA395" s="118"/>
      <c r="IB395" s="118"/>
      <c r="IC395" s="118"/>
      <c r="ID395" s="118"/>
      <c r="IE395" s="118"/>
      <c r="IF395" s="118"/>
      <c r="IG395" s="118"/>
      <c r="IH395" s="118"/>
      <c r="II395" s="118"/>
      <c r="IJ395" s="118"/>
      <c r="IK395" s="118"/>
      <c r="IL395" s="118"/>
      <c r="IM395" s="118"/>
      <c r="IN395" s="118"/>
      <c r="IO395" s="118"/>
      <c r="IP395" s="118"/>
      <c r="IQ395" s="118"/>
      <c r="IR395" s="118"/>
      <c r="IS395" s="118"/>
      <c r="IT395" s="118"/>
      <c r="IU395" s="118"/>
      <c r="IV395" s="118"/>
    </row>
    <row r="396" spans="1:256" s="106" customFormat="1" ht="36.75" hidden="1" customHeight="1" x14ac:dyDescent="0.25">
      <c r="A396" s="508" t="s">
        <v>612</v>
      </c>
      <c r="B396" s="451" t="s">
        <v>82</v>
      </c>
      <c r="C396" s="451" t="s">
        <v>88</v>
      </c>
      <c r="D396" s="1000" t="s">
        <v>104</v>
      </c>
      <c r="E396" s="1001"/>
      <c r="F396" s="1001"/>
      <c r="G396" s="1002"/>
      <c r="H396" s="449"/>
      <c r="I396" s="513">
        <f>I397</f>
        <v>0</v>
      </c>
      <c r="J396" s="449"/>
      <c r="K396" s="506">
        <v>0</v>
      </c>
      <c r="L396" s="506">
        <v>0</v>
      </c>
      <c r="M396" s="118"/>
      <c r="N396" s="118"/>
      <c r="O396" s="118"/>
      <c r="P396" s="118"/>
      <c r="Q396" s="118"/>
      <c r="R396" s="118"/>
      <c r="S396" s="118"/>
      <c r="T396" s="118"/>
      <c r="U396" s="118"/>
      <c r="V396" s="118"/>
      <c r="W396" s="118"/>
      <c r="X396" s="118"/>
      <c r="Y396" s="118"/>
      <c r="Z396" s="118"/>
      <c r="AA396" s="118"/>
      <c r="AB396" s="118"/>
      <c r="AC396" s="118"/>
      <c r="AD396" s="118"/>
      <c r="AE396" s="118"/>
      <c r="AF396" s="118"/>
      <c r="AG396" s="118"/>
      <c r="AH396" s="118"/>
      <c r="AI396" s="118"/>
      <c r="AJ396" s="118"/>
      <c r="AK396" s="118"/>
      <c r="AL396" s="118"/>
      <c r="AM396" s="118"/>
      <c r="AN396" s="118"/>
      <c r="AO396" s="118"/>
      <c r="AP396" s="118"/>
      <c r="AQ396" s="118"/>
      <c r="AR396" s="118"/>
      <c r="AS396" s="118"/>
      <c r="AT396" s="118"/>
      <c r="AU396" s="118"/>
      <c r="AV396" s="118"/>
      <c r="AW396" s="118"/>
      <c r="AX396" s="118"/>
      <c r="AY396" s="118"/>
      <c r="AZ396" s="118"/>
      <c r="BA396" s="118"/>
      <c r="BB396" s="118"/>
      <c r="BC396" s="118"/>
      <c r="BD396" s="118"/>
      <c r="BE396" s="118"/>
      <c r="BF396" s="118"/>
      <c r="BG396" s="118"/>
      <c r="BH396" s="118"/>
      <c r="BI396" s="118"/>
      <c r="BJ396" s="118"/>
      <c r="BK396" s="118"/>
      <c r="BL396" s="118"/>
      <c r="BM396" s="118"/>
      <c r="BN396" s="118"/>
      <c r="BO396" s="118"/>
      <c r="BP396" s="118"/>
      <c r="BQ396" s="118"/>
      <c r="BR396" s="118"/>
      <c r="BS396" s="118"/>
      <c r="BT396" s="118"/>
      <c r="BU396" s="118"/>
      <c r="BV396" s="118"/>
      <c r="BW396" s="118"/>
      <c r="BX396" s="118"/>
      <c r="BY396" s="118"/>
      <c r="BZ396" s="118"/>
      <c r="CA396" s="118"/>
      <c r="CB396" s="118"/>
      <c r="CC396" s="118"/>
      <c r="CD396" s="118"/>
      <c r="CE396" s="118"/>
      <c r="CF396" s="118"/>
      <c r="CG396" s="118"/>
      <c r="CH396" s="118"/>
      <c r="CI396" s="118"/>
      <c r="CJ396" s="118"/>
      <c r="CK396" s="118"/>
      <c r="CL396" s="118"/>
      <c r="CM396" s="118"/>
      <c r="CN396" s="118"/>
      <c r="CO396" s="118"/>
      <c r="CP396" s="118"/>
      <c r="CQ396" s="118"/>
      <c r="CR396" s="118"/>
      <c r="CS396" s="118"/>
      <c r="CT396" s="118"/>
      <c r="CU396" s="118"/>
      <c r="CV396" s="118"/>
      <c r="CW396" s="118"/>
      <c r="CX396" s="118"/>
      <c r="CY396" s="118"/>
      <c r="CZ396" s="118"/>
      <c r="DA396" s="118"/>
      <c r="DB396" s="118"/>
      <c r="DC396" s="118"/>
      <c r="DD396" s="118"/>
      <c r="DE396" s="118"/>
      <c r="DF396" s="118"/>
      <c r="DG396" s="118"/>
      <c r="DH396" s="118"/>
      <c r="DI396" s="118"/>
      <c r="DJ396" s="118"/>
      <c r="DK396" s="118"/>
      <c r="DL396" s="118"/>
      <c r="DM396" s="118"/>
      <c r="DN396" s="118"/>
      <c r="DO396" s="118"/>
      <c r="DP396" s="118"/>
      <c r="DQ396" s="118"/>
      <c r="DR396" s="118"/>
      <c r="DS396" s="118"/>
      <c r="DT396" s="118"/>
      <c r="DU396" s="118"/>
      <c r="DV396" s="118"/>
      <c r="DW396" s="118"/>
      <c r="DX396" s="118"/>
      <c r="DY396" s="118"/>
      <c r="DZ396" s="118"/>
      <c r="EA396" s="118"/>
      <c r="EB396" s="118"/>
      <c r="EC396" s="118"/>
      <c r="ED396" s="118"/>
      <c r="EE396" s="118"/>
      <c r="EF396" s="118"/>
      <c r="EG396" s="118"/>
      <c r="EH396" s="118"/>
      <c r="EI396" s="118"/>
      <c r="EJ396" s="118"/>
      <c r="EK396" s="118"/>
      <c r="EL396" s="118"/>
      <c r="EM396" s="118"/>
      <c r="EN396" s="118"/>
      <c r="EO396" s="118"/>
      <c r="EP396" s="118"/>
      <c r="EQ396" s="118"/>
      <c r="ER396" s="118"/>
      <c r="ES396" s="118"/>
      <c r="ET396" s="118"/>
      <c r="EU396" s="118"/>
      <c r="EV396" s="118"/>
      <c r="EW396" s="118"/>
      <c r="EX396" s="118"/>
      <c r="EY396" s="118"/>
      <c r="EZ396" s="118"/>
      <c r="FA396" s="118"/>
      <c r="FB396" s="118"/>
      <c r="FC396" s="118"/>
      <c r="FD396" s="118"/>
      <c r="FE396" s="118"/>
      <c r="FF396" s="118"/>
      <c r="FG396" s="118"/>
      <c r="FH396" s="118"/>
      <c r="FI396" s="118"/>
      <c r="FJ396" s="118"/>
      <c r="FK396" s="118"/>
      <c r="FL396" s="118"/>
      <c r="FM396" s="118"/>
      <c r="FN396" s="118"/>
      <c r="FO396" s="118"/>
      <c r="FP396" s="118"/>
      <c r="FQ396" s="118"/>
      <c r="FR396" s="118"/>
      <c r="FS396" s="118"/>
      <c r="FT396" s="118"/>
      <c r="FU396" s="118"/>
      <c r="FV396" s="118"/>
      <c r="FW396" s="118"/>
      <c r="FX396" s="118"/>
      <c r="FY396" s="118"/>
      <c r="FZ396" s="118"/>
      <c r="GA396" s="118"/>
      <c r="GB396" s="118"/>
      <c r="GC396" s="118"/>
      <c r="GD396" s="118"/>
      <c r="GE396" s="118"/>
      <c r="GF396" s="118"/>
      <c r="GG396" s="118"/>
      <c r="GH396" s="118"/>
      <c r="GI396" s="118"/>
      <c r="GJ396" s="118"/>
      <c r="GK396" s="118"/>
      <c r="GL396" s="118"/>
      <c r="GM396" s="118"/>
      <c r="GN396" s="118"/>
      <c r="GO396" s="118"/>
      <c r="GP396" s="118"/>
      <c r="GQ396" s="118"/>
      <c r="GR396" s="118"/>
      <c r="GS396" s="118"/>
      <c r="GT396" s="118"/>
      <c r="GU396" s="118"/>
      <c r="GV396" s="118"/>
      <c r="GW396" s="118"/>
      <c r="GX396" s="118"/>
      <c r="GY396" s="118"/>
      <c r="GZ396" s="118"/>
      <c r="HA396" s="118"/>
      <c r="HB396" s="118"/>
      <c r="HC396" s="118"/>
      <c r="HD396" s="118"/>
      <c r="HE396" s="118"/>
      <c r="HF396" s="118"/>
      <c r="HG396" s="118"/>
      <c r="HH396" s="118"/>
      <c r="HI396" s="118"/>
      <c r="HJ396" s="118"/>
      <c r="HK396" s="118"/>
      <c r="HL396" s="118"/>
      <c r="HM396" s="118"/>
      <c r="HN396" s="118"/>
      <c r="HO396" s="118"/>
      <c r="HP396" s="118"/>
      <c r="HQ396" s="118"/>
      <c r="HR396" s="118"/>
      <c r="HS396" s="118"/>
      <c r="HT396" s="118"/>
      <c r="HU396" s="118"/>
      <c r="HV396" s="118"/>
      <c r="HW396" s="118"/>
      <c r="HX396" s="118"/>
      <c r="HY396" s="118"/>
      <c r="HZ396" s="118"/>
      <c r="IA396" s="118"/>
      <c r="IB396" s="118"/>
      <c r="IC396" s="118"/>
      <c r="ID396" s="118"/>
      <c r="IE396" s="118"/>
      <c r="IF396" s="118"/>
      <c r="IG396" s="118"/>
      <c r="IH396" s="118"/>
      <c r="II396" s="118"/>
      <c r="IJ396" s="118"/>
      <c r="IK396" s="118"/>
      <c r="IL396" s="118"/>
      <c r="IM396" s="118"/>
      <c r="IN396" s="118"/>
      <c r="IO396" s="118"/>
      <c r="IP396" s="118"/>
      <c r="IQ396" s="118"/>
      <c r="IR396" s="118"/>
      <c r="IS396" s="118"/>
      <c r="IT396" s="118"/>
      <c r="IU396" s="118"/>
      <c r="IV396" s="118"/>
    </row>
    <row r="397" spans="1:256" s="106" customFormat="1" ht="46.5" hidden="1" customHeight="1" x14ac:dyDescent="0.25">
      <c r="A397" s="508" t="s">
        <v>613</v>
      </c>
      <c r="B397" s="451" t="s">
        <v>82</v>
      </c>
      <c r="C397" s="451" t="s">
        <v>88</v>
      </c>
      <c r="D397" s="1000" t="s">
        <v>105</v>
      </c>
      <c r="E397" s="1001"/>
      <c r="F397" s="1001"/>
      <c r="G397" s="1002"/>
      <c r="H397" s="449"/>
      <c r="I397" s="513">
        <f>I398+I403</f>
        <v>0</v>
      </c>
      <c r="J397" s="449"/>
      <c r="K397" s="506">
        <v>0</v>
      </c>
      <c r="L397" s="506">
        <v>0</v>
      </c>
      <c r="M397" s="118"/>
      <c r="N397" s="118"/>
      <c r="O397" s="118"/>
      <c r="P397" s="118"/>
      <c r="Q397" s="118"/>
      <c r="R397" s="118"/>
      <c r="S397" s="118"/>
      <c r="T397" s="118"/>
      <c r="U397" s="118"/>
      <c r="V397" s="118"/>
      <c r="W397" s="118"/>
      <c r="X397" s="118"/>
      <c r="Y397" s="118"/>
      <c r="Z397" s="118"/>
      <c r="AA397" s="118"/>
      <c r="AB397" s="118"/>
      <c r="AC397" s="118"/>
      <c r="AD397" s="118"/>
      <c r="AE397" s="118"/>
      <c r="AF397" s="118"/>
      <c r="AG397" s="118"/>
      <c r="AH397" s="118"/>
      <c r="AI397" s="118"/>
      <c r="AJ397" s="118"/>
      <c r="AK397" s="118"/>
      <c r="AL397" s="118"/>
      <c r="AM397" s="118"/>
      <c r="AN397" s="118"/>
      <c r="AO397" s="118"/>
      <c r="AP397" s="118"/>
      <c r="AQ397" s="118"/>
      <c r="AR397" s="118"/>
      <c r="AS397" s="118"/>
      <c r="AT397" s="118"/>
      <c r="AU397" s="118"/>
      <c r="AV397" s="118"/>
      <c r="AW397" s="118"/>
      <c r="AX397" s="118"/>
      <c r="AY397" s="118"/>
      <c r="AZ397" s="118"/>
      <c r="BA397" s="118"/>
      <c r="BB397" s="118"/>
      <c r="BC397" s="118"/>
      <c r="BD397" s="118"/>
      <c r="BE397" s="118"/>
      <c r="BF397" s="118"/>
      <c r="BG397" s="118"/>
      <c r="BH397" s="118"/>
      <c r="BI397" s="118"/>
      <c r="BJ397" s="118"/>
      <c r="BK397" s="118"/>
      <c r="BL397" s="118"/>
      <c r="BM397" s="118"/>
      <c r="BN397" s="118"/>
      <c r="BO397" s="118"/>
      <c r="BP397" s="118"/>
      <c r="BQ397" s="118"/>
      <c r="BR397" s="118"/>
      <c r="BS397" s="118"/>
      <c r="BT397" s="118"/>
      <c r="BU397" s="118"/>
      <c r="BV397" s="118"/>
      <c r="BW397" s="118"/>
      <c r="BX397" s="118"/>
      <c r="BY397" s="118"/>
      <c r="BZ397" s="118"/>
      <c r="CA397" s="118"/>
      <c r="CB397" s="118"/>
      <c r="CC397" s="118"/>
      <c r="CD397" s="118"/>
      <c r="CE397" s="118"/>
      <c r="CF397" s="118"/>
      <c r="CG397" s="118"/>
      <c r="CH397" s="118"/>
      <c r="CI397" s="118"/>
      <c r="CJ397" s="118"/>
      <c r="CK397" s="118"/>
      <c r="CL397" s="118"/>
      <c r="CM397" s="118"/>
      <c r="CN397" s="118"/>
      <c r="CO397" s="118"/>
      <c r="CP397" s="118"/>
      <c r="CQ397" s="118"/>
      <c r="CR397" s="118"/>
      <c r="CS397" s="118"/>
      <c r="CT397" s="118"/>
      <c r="CU397" s="118"/>
      <c r="CV397" s="118"/>
      <c r="CW397" s="118"/>
      <c r="CX397" s="118"/>
      <c r="CY397" s="118"/>
      <c r="CZ397" s="118"/>
      <c r="DA397" s="118"/>
      <c r="DB397" s="118"/>
      <c r="DC397" s="118"/>
      <c r="DD397" s="118"/>
      <c r="DE397" s="118"/>
      <c r="DF397" s="118"/>
      <c r="DG397" s="118"/>
      <c r="DH397" s="118"/>
      <c r="DI397" s="118"/>
      <c r="DJ397" s="118"/>
      <c r="DK397" s="118"/>
      <c r="DL397" s="118"/>
      <c r="DM397" s="118"/>
      <c r="DN397" s="118"/>
      <c r="DO397" s="118"/>
      <c r="DP397" s="118"/>
      <c r="DQ397" s="118"/>
      <c r="DR397" s="118"/>
      <c r="DS397" s="118"/>
      <c r="DT397" s="118"/>
      <c r="DU397" s="118"/>
      <c r="DV397" s="118"/>
      <c r="DW397" s="118"/>
      <c r="DX397" s="118"/>
      <c r="DY397" s="118"/>
      <c r="DZ397" s="118"/>
      <c r="EA397" s="118"/>
      <c r="EB397" s="118"/>
      <c r="EC397" s="118"/>
      <c r="ED397" s="118"/>
      <c r="EE397" s="118"/>
      <c r="EF397" s="118"/>
      <c r="EG397" s="118"/>
      <c r="EH397" s="118"/>
      <c r="EI397" s="118"/>
      <c r="EJ397" s="118"/>
      <c r="EK397" s="118"/>
      <c r="EL397" s="118"/>
      <c r="EM397" s="118"/>
      <c r="EN397" s="118"/>
      <c r="EO397" s="118"/>
      <c r="EP397" s="118"/>
      <c r="EQ397" s="118"/>
      <c r="ER397" s="118"/>
      <c r="ES397" s="118"/>
      <c r="ET397" s="118"/>
      <c r="EU397" s="118"/>
      <c r="EV397" s="118"/>
      <c r="EW397" s="118"/>
      <c r="EX397" s="118"/>
      <c r="EY397" s="118"/>
      <c r="EZ397" s="118"/>
      <c r="FA397" s="118"/>
      <c r="FB397" s="118"/>
      <c r="FC397" s="118"/>
      <c r="FD397" s="118"/>
      <c r="FE397" s="118"/>
      <c r="FF397" s="118"/>
      <c r="FG397" s="118"/>
      <c r="FH397" s="118"/>
      <c r="FI397" s="118"/>
      <c r="FJ397" s="118"/>
      <c r="FK397" s="118"/>
      <c r="FL397" s="118"/>
      <c r="FM397" s="118"/>
      <c r="FN397" s="118"/>
      <c r="FO397" s="118"/>
      <c r="FP397" s="118"/>
      <c r="FQ397" s="118"/>
      <c r="FR397" s="118"/>
      <c r="FS397" s="118"/>
      <c r="FT397" s="118"/>
      <c r="FU397" s="118"/>
      <c r="FV397" s="118"/>
      <c r="FW397" s="118"/>
      <c r="FX397" s="118"/>
      <c r="FY397" s="118"/>
      <c r="FZ397" s="118"/>
      <c r="GA397" s="118"/>
      <c r="GB397" s="118"/>
      <c r="GC397" s="118"/>
      <c r="GD397" s="118"/>
      <c r="GE397" s="118"/>
      <c r="GF397" s="118"/>
      <c r="GG397" s="118"/>
      <c r="GH397" s="118"/>
      <c r="GI397" s="118"/>
      <c r="GJ397" s="118"/>
      <c r="GK397" s="118"/>
      <c r="GL397" s="118"/>
      <c r="GM397" s="118"/>
      <c r="GN397" s="118"/>
      <c r="GO397" s="118"/>
      <c r="GP397" s="118"/>
      <c r="GQ397" s="118"/>
      <c r="GR397" s="118"/>
      <c r="GS397" s="118"/>
      <c r="GT397" s="118"/>
      <c r="GU397" s="118"/>
      <c r="GV397" s="118"/>
      <c r="GW397" s="118"/>
      <c r="GX397" s="118"/>
      <c r="GY397" s="118"/>
      <c r="GZ397" s="118"/>
      <c r="HA397" s="118"/>
      <c r="HB397" s="118"/>
      <c r="HC397" s="118"/>
      <c r="HD397" s="118"/>
      <c r="HE397" s="118"/>
      <c r="HF397" s="118"/>
      <c r="HG397" s="118"/>
      <c r="HH397" s="118"/>
      <c r="HI397" s="118"/>
      <c r="HJ397" s="118"/>
      <c r="HK397" s="118"/>
      <c r="HL397" s="118"/>
      <c r="HM397" s="118"/>
      <c r="HN397" s="118"/>
      <c r="HO397" s="118"/>
      <c r="HP397" s="118"/>
      <c r="HQ397" s="118"/>
      <c r="HR397" s="118"/>
      <c r="HS397" s="118"/>
      <c r="HT397" s="118"/>
      <c r="HU397" s="118"/>
      <c r="HV397" s="118"/>
      <c r="HW397" s="118"/>
      <c r="HX397" s="118"/>
      <c r="HY397" s="118"/>
      <c r="HZ397" s="118"/>
      <c r="IA397" s="118"/>
      <c r="IB397" s="118"/>
      <c r="IC397" s="118"/>
      <c r="ID397" s="118"/>
      <c r="IE397" s="118"/>
      <c r="IF397" s="118"/>
      <c r="IG397" s="118"/>
      <c r="IH397" s="118"/>
      <c r="II397" s="118"/>
      <c r="IJ397" s="118"/>
      <c r="IK397" s="118"/>
      <c r="IL397" s="118"/>
      <c r="IM397" s="118"/>
      <c r="IN397" s="118"/>
      <c r="IO397" s="118"/>
      <c r="IP397" s="118"/>
      <c r="IQ397" s="118"/>
      <c r="IR397" s="118"/>
      <c r="IS397" s="118"/>
      <c r="IT397" s="118"/>
      <c r="IU397" s="118"/>
      <c r="IV397" s="118"/>
    </row>
    <row r="398" spans="1:256" s="106" customFormat="1" ht="56.25" hidden="1" customHeight="1" x14ac:dyDescent="0.25">
      <c r="A398" s="512" t="s">
        <v>643</v>
      </c>
      <c r="B398" s="451" t="s">
        <v>82</v>
      </c>
      <c r="C398" s="451" t="s">
        <v>88</v>
      </c>
      <c r="D398" s="1046" t="s">
        <v>644</v>
      </c>
      <c r="E398" s="1047"/>
      <c r="F398" s="1047"/>
      <c r="G398" s="1048"/>
      <c r="H398" s="449"/>
      <c r="I398" s="513">
        <f>I399</f>
        <v>0</v>
      </c>
      <c r="J398" s="449"/>
      <c r="K398" s="506">
        <v>0</v>
      </c>
      <c r="L398" s="506">
        <v>0</v>
      </c>
      <c r="M398" s="118"/>
      <c r="N398" s="118"/>
      <c r="O398" s="118"/>
      <c r="P398" s="118"/>
      <c r="Q398" s="118"/>
      <c r="R398" s="118"/>
      <c r="S398" s="118"/>
      <c r="T398" s="118"/>
      <c r="U398" s="118"/>
      <c r="V398" s="118"/>
      <c r="W398" s="118"/>
      <c r="X398" s="118"/>
      <c r="Y398" s="118"/>
      <c r="Z398" s="118"/>
      <c r="AA398" s="118"/>
      <c r="AB398" s="118"/>
      <c r="AC398" s="118"/>
      <c r="AD398" s="118"/>
      <c r="AE398" s="118"/>
      <c r="AF398" s="118"/>
      <c r="AG398" s="118"/>
      <c r="AH398" s="118"/>
      <c r="AI398" s="118"/>
      <c r="AJ398" s="118"/>
      <c r="AK398" s="118"/>
      <c r="AL398" s="118"/>
      <c r="AM398" s="118"/>
      <c r="AN398" s="118"/>
      <c r="AO398" s="118"/>
      <c r="AP398" s="118"/>
      <c r="AQ398" s="118"/>
      <c r="AR398" s="118"/>
      <c r="AS398" s="118"/>
      <c r="AT398" s="118"/>
      <c r="AU398" s="118"/>
      <c r="AV398" s="118"/>
      <c r="AW398" s="118"/>
      <c r="AX398" s="118"/>
      <c r="AY398" s="118"/>
      <c r="AZ398" s="118"/>
      <c r="BA398" s="118"/>
      <c r="BB398" s="118"/>
      <c r="BC398" s="118"/>
      <c r="BD398" s="118"/>
      <c r="BE398" s="118"/>
      <c r="BF398" s="118"/>
      <c r="BG398" s="118"/>
      <c r="BH398" s="118"/>
      <c r="BI398" s="118"/>
      <c r="BJ398" s="118"/>
      <c r="BK398" s="118"/>
      <c r="BL398" s="118"/>
      <c r="BM398" s="118"/>
      <c r="BN398" s="118"/>
      <c r="BO398" s="118"/>
      <c r="BP398" s="118"/>
      <c r="BQ398" s="118"/>
      <c r="BR398" s="118"/>
      <c r="BS398" s="118"/>
      <c r="BT398" s="118"/>
      <c r="BU398" s="118"/>
      <c r="BV398" s="118"/>
      <c r="BW398" s="118"/>
      <c r="BX398" s="118"/>
      <c r="BY398" s="118"/>
      <c r="BZ398" s="118"/>
      <c r="CA398" s="118"/>
      <c r="CB398" s="118"/>
      <c r="CC398" s="118"/>
      <c r="CD398" s="118"/>
      <c r="CE398" s="118"/>
      <c r="CF398" s="118"/>
      <c r="CG398" s="118"/>
      <c r="CH398" s="118"/>
      <c r="CI398" s="118"/>
      <c r="CJ398" s="118"/>
      <c r="CK398" s="118"/>
      <c r="CL398" s="118"/>
      <c r="CM398" s="118"/>
      <c r="CN398" s="118"/>
      <c r="CO398" s="118"/>
      <c r="CP398" s="118"/>
      <c r="CQ398" s="118"/>
      <c r="CR398" s="118"/>
      <c r="CS398" s="118"/>
      <c r="CT398" s="118"/>
      <c r="CU398" s="118"/>
      <c r="CV398" s="118"/>
      <c r="CW398" s="118"/>
      <c r="CX398" s="118"/>
      <c r="CY398" s="118"/>
      <c r="CZ398" s="118"/>
      <c r="DA398" s="118"/>
      <c r="DB398" s="118"/>
      <c r="DC398" s="118"/>
      <c r="DD398" s="118"/>
      <c r="DE398" s="118"/>
      <c r="DF398" s="118"/>
      <c r="DG398" s="118"/>
      <c r="DH398" s="118"/>
      <c r="DI398" s="118"/>
      <c r="DJ398" s="118"/>
      <c r="DK398" s="118"/>
      <c r="DL398" s="118"/>
      <c r="DM398" s="118"/>
      <c r="DN398" s="118"/>
      <c r="DO398" s="118"/>
      <c r="DP398" s="118"/>
      <c r="DQ398" s="118"/>
      <c r="DR398" s="118"/>
      <c r="DS398" s="118"/>
      <c r="DT398" s="118"/>
      <c r="DU398" s="118"/>
      <c r="DV398" s="118"/>
      <c r="DW398" s="118"/>
      <c r="DX398" s="118"/>
      <c r="DY398" s="118"/>
      <c r="DZ398" s="118"/>
      <c r="EA398" s="118"/>
      <c r="EB398" s="118"/>
      <c r="EC398" s="118"/>
      <c r="ED398" s="118"/>
      <c r="EE398" s="118"/>
      <c r="EF398" s="118"/>
      <c r="EG398" s="118"/>
      <c r="EH398" s="118"/>
      <c r="EI398" s="118"/>
      <c r="EJ398" s="118"/>
      <c r="EK398" s="118"/>
      <c r="EL398" s="118"/>
      <c r="EM398" s="118"/>
      <c r="EN398" s="118"/>
      <c r="EO398" s="118"/>
      <c r="EP398" s="118"/>
      <c r="EQ398" s="118"/>
      <c r="ER398" s="118"/>
      <c r="ES398" s="118"/>
      <c r="ET398" s="118"/>
      <c r="EU398" s="118"/>
      <c r="EV398" s="118"/>
      <c r="EW398" s="118"/>
      <c r="EX398" s="118"/>
      <c r="EY398" s="118"/>
      <c r="EZ398" s="118"/>
      <c r="FA398" s="118"/>
      <c r="FB398" s="118"/>
      <c r="FC398" s="118"/>
      <c r="FD398" s="118"/>
      <c r="FE398" s="118"/>
      <c r="FF398" s="118"/>
      <c r="FG398" s="118"/>
      <c r="FH398" s="118"/>
      <c r="FI398" s="118"/>
      <c r="FJ398" s="118"/>
      <c r="FK398" s="118"/>
      <c r="FL398" s="118"/>
      <c r="FM398" s="118"/>
      <c r="FN398" s="118"/>
      <c r="FO398" s="118"/>
      <c r="FP398" s="118"/>
      <c r="FQ398" s="118"/>
      <c r="FR398" s="118"/>
      <c r="FS398" s="118"/>
      <c r="FT398" s="118"/>
      <c r="FU398" s="118"/>
      <c r="FV398" s="118"/>
      <c r="FW398" s="118"/>
      <c r="FX398" s="118"/>
      <c r="FY398" s="118"/>
      <c r="FZ398" s="118"/>
      <c r="GA398" s="118"/>
      <c r="GB398" s="118"/>
      <c r="GC398" s="118"/>
      <c r="GD398" s="118"/>
      <c r="GE398" s="118"/>
      <c r="GF398" s="118"/>
      <c r="GG398" s="118"/>
      <c r="GH398" s="118"/>
      <c r="GI398" s="118"/>
      <c r="GJ398" s="118"/>
      <c r="GK398" s="118"/>
      <c r="GL398" s="118"/>
      <c r="GM398" s="118"/>
      <c r="GN398" s="118"/>
      <c r="GO398" s="118"/>
      <c r="GP398" s="118"/>
      <c r="GQ398" s="118"/>
      <c r="GR398" s="118"/>
      <c r="GS398" s="118"/>
      <c r="GT398" s="118"/>
      <c r="GU398" s="118"/>
      <c r="GV398" s="118"/>
      <c r="GW398" s="118"/>
      <c r="GX398" s="118"/>
      <c r="GY398" s="118"/>
      <c r="GZ398" s="118"/>
      <c r="HA398" s="118"/>
      <c r="HB398" s="118"/>
      <c r="HC398" s="118"/>
      <c r="HD398" s="118"/>
      <c r="HE398" s="118"/>
      <c r="HF398" s="118"/>
      <c r="HG398" s="118"/>
      <c r="HH398" s="118"/>
      <c r="HI398" s="118"/>
      <c r="HJ398" s="118"/>
      <c r="HK398" s="118"/>
      <c r="HL398" s="118"/>
      <c r="HM398" s="118"/>
      <c r="HN398" s="118"/>
      <c r="HO398" s="118"/>
      <c r="HP398" s="118"/>
      <c r="HQ398" s="118"/>
      <c r="HR398" s="118"/>
      <c r="HS398" s="118"/>
      <c r="HT398" s="118"/>
      <c r="HU398" s="118"/>
      <c r="HV398" s="118"/>
      <c r="HW398" s="118"/>
      <c r="HX398" s="118"/>
      <c r="HY398" s="118"/>
      <c r="HZ398" s="118"/>
      <c r="IA398" s="118"/>
      <c r="IB398" s="118"/>
      <c r="IC398" s="118"/>
      <c r="ID398" s="118"/>
      <c r="IE398" s="118"/>
      <c r="IF398" s="118"/>
      <c r="IG398" s="118"/>
      <c r="IH398" s="118"/>
      <c r="II398" s="118"/>
      <c r="IJ398" s="118"/>
      <c r="IK398" s="118"/>
      <c r="IL398" s="118"/>
      <c r="IM398" s="118"/>
      <c r="IN398" s="118"/>
      <c r="IO398" s="118"/>
      <c r="IP398" s="118"/>
      <c r="IQ398" s="118"/>
      <c r="IR398" s="118"/>
      <c r="IS398" s="118"/>
      <c r="IT398" s="118"/>
      <c r="IU398" s="118"/>
      <c r="IV398" s="118"/>
    </row>
    <row r="399" spans="1:256" s="106" customFormat="1" ht="32.25" hidden="1" customHeight="1" x14ac:dyDescent="0.25">
      <c r="A399" s="514" t="s">
        <v>534</v>
      </c>
      <c r="B399" s="451" t="s">
        <v>82</v>
      </c>
      <c r="C399" s="451" t="s">
        <v>88</v>
      </c>
      <c r="D399" s="1046" t="s">
        <v>644</v>
      </c>
      <c r="E399" s="1047"/>
      <c r="F399" s="1047"/>
      <c r="G399" s="1048"/>
      <c r="H399" s="449">
        <v>500</v>
      </c>
      <c r="I399" s="513">
        <f>I400</f>
        <v>0</v>
      </c>
      <c r="J399" s="449"/>
      <c r="K399" s="506">
        <v>0</v>
      </c>
      <c r="L399" s="506">
        <v>0</v>
      </c>
      <c r="M399" s="118"/>
      <c r="N399" s="118"/>
      <c r="O399" s="118"/>
      <c r="P399" s="118"/>
      <c r="Q399" s="118"/>
      <c r="R399" s="118"/>
      <c r="S399" s="118"/>
      <c r="T399" s="118"/>
      <c r="U399" s="118"/>
      <c r="V399" s="118"/>
      <c r="W399" s="118"/>
      <c r="X399" s="118"/>
      <c r="Y399" s="118"/>
      <c r="Z399" s="118"/>
      <c r="AA399" s="118"/>
      <c r="AB399" s="118"/>
      <c r="AC399" s="118"/>
      <c r="AD399" s="118"/>
      <c r="AE399" s="118"/>
      <c r="AF399" s="118"/>
      <c r="AG399" s="118"/>
      <c r="AH399" s="118"/>
      <c r="AI399" s="118"/>
      <c r="AJ399" s="118"/>
      <c r="AK399" s="118"/>
      <c r="AL399" s="118"/>
      <c r="AM399" s="118"/>
      <c r="AN399" s="118"/>
      <c r="AO399" s="118"/>
      <c r="AP399" s="118"/>
      <c r="AQ399" s="118"/>
      <c r="AR399" s="118"/>
      <c r="AS399" s="118"/>
      <c r="AT399" s="118"/>
      <c r="AU399" s="118"/>
      <c r="AV399" s="118"/>
      <c r="AW399" s="118"/>
      <c r="AX399" s="118"/>
      <c r="AY399" s="118"/>
      <c r="AZ399" s="118"/>
      <c r="BA399" s="118"/>
      <c r="BB399" s="118"/>
      <c r="BC399" s="118"/>
      <c r="BD399" s="118"/>
      <c r="BE399" s="118"/>
      <c r="BF399" s="118"/>
      <c r="BG399" s="118"/>
      <c r="BH399" s="118"/>
      <c r="BI399" s="118"/>
      <c r="BJ399" s="118"/>
      <c r="BK399" s="118"/>
      <c r="BL399" s="118"/>
      <c r="BM399" s="118"/>
      <c r="BN399" s="118"/>
      <c r="BO399" s="118"/>
      <c r="BP399" s="118"/>
      <c r="BQ399" s="118"/>
      <c r="BR399" s="118"/>
      <c r="BS399" s="118"/>
      <c r="BT399" s="118"/>
      <c r="BU399" s="118"/>
      <c r="BV399" s="118"/>
      <c r="BW399" s="118"/>
      <c r="BX399" s="118"/>
      <c r="BY399" s="118"/>
      <c r="BZ399" s="118"/>
      <c r="CA399" s="118"/>
      <c r="CB399" s="118"/>
      <c r="CC399" s="118"/>
      <c r="CD399" s="118"/>
      <c r="CE399" s="118"/>
      <c r="CF399" s="118"/>
      <c r="CG399" s="118"/>
      <c r="CH399" s="118"/>
      <c r="CI399" s="118"/>
      <c r="CJ399" s="118"/>
      <c r="CK399" s="118"/>
      <c r="CL399" s="118"/>
      <c r="CM399" s="118"/>
      <c r="CN399" s="118"/>
      <c r="CO399" s="118"/>
      <c r="CP399" s="118"/>
      <c r="CQ399" s="118"/>
      <c r="CR399" s="118"/>
      <c r="CS399" s="118"/>
      <c r="CT399" s="118"/>
      <c r="CU399" s="118"/>
      <c r="CV399" s="118"/>
      <c r="CW399" s="118"/>
      <c r="CX399" s="118"/>
      <c r="CY399" s="118"/>
      <c r="CZ399" s="118"/>
      <c r="DA399" s="118"/>
      <c r="DB399" s="118"/>
      <c r="DC399" s="118"/>
      <c r="DD399" s="118"/>
      <c r="DE399" s="118"/>
      <c r="DF399" s="118"/>
      <c r="DG399" s="118"/>
      <c r="DH399" s="118"/>
      <c r="DI399" s="118"/>
      <c r="DJ399" s="118"/>
      <c r="DK399" s="118"/>
      <c r="DL399" s="118"/>
      <c r="DM399" s="118"/>
      <c r="DN399" s="118"/>
      <c r="DO399" s="118"/>
      <c r="DP399" s="118"/>
      <c r="DQ399" s="118"/>
      <c r="DR399" s="118"/>
      <c r="DS399" s="118"/>
      <c r="DT399" s="118"/>
      <c r="DU399" s="118"/>
      <c r="DV399" s="118"/>
      <c r="DW399" s="118"/>
      <c r="DX399" s="118"/>
      <c r="DY399" s="118"/>
      <c r="DZ399" s="118"/>
      <c r="EA399" s="118"/>
      <c r="EB399" s="118"/>
      <c r="EC399" s="118"/>
      <c r="ED399" s="118"/>
      <c r="EE399" s="118"/>
      <c r="EF399" s="118"/>
      <c r="EG399" s="118"/>
      <c r="EH399" s="118"/>
      <c r="EI399" s="118"/>
      <c r="EJ399" s="118"/>
      <c r="EK399" s="118"/>
      <c r="EL399" s="118"/>
      <c r="EM399" s="118"/>
      <c r="EN399" s="118"/>
      <c r="EO399" s="118"/>
      <c r="EP399" s="118"/>
      <c r="EQ399" s="118"/>
      <c r="ER399" s="118"/>
      <c r="ES399" s="118"/>
      <c r="ET399" s="118"/>
      <c r="EU399" s="118"/>
      <c r="EV399" s="118"/>
      <c r="EW399" s="118"/>
      <c r="EX399" s="118"/>
      <c r="EY399" s="118"/>
      <c r="EZ399" s="118"/>
      <c r="FA399" s="118"/>
      <c r="FB399" s="118"/>
      <c r="FC399" s="118"/>
      <c r="FD399" s="118"/>
      <c r="FE399" s="118"/>
      <c r="FF399" s="118"/>
      <c r="FG399" s="118"/>
      <c r="FH399" s="118"/>
      <c r="FI399" s="118"/>
      <c r="FJ399" s="118"/>
      <c r="FK399" s="118"/>
      <c r="FL399" s="118"/>
      <c r="FM399" s="118"/>
      <c r="FN399" s="118"/>
      <c r="FO399" s="118"/>
      <c r="FP399" s="118"/>
      <c r="FQ399" s="118"/>
      <c r="FR399" s="118"/>
      <c r="FS399" s="118"/>
      <c r="FT399" s="118"/>
      <c r="FU399" s="118"/>
      <c r="FV399" s="118"/>
      <c r="FW399" s="118"/>
      <c r="FX399" s="118"/>
      <c r="FY399" s="118"/>
      <c r="FZ399" s="118"/>
      <c r="GA399" s="118"/>
      <c r="GB399" s="118"/>
      <c r="GC399" s="118"/>
      <c r="GD399" s="118"/>
      <c r="GE399" s="118"/>
      <c r="GF399" s="118"/>
      <c r="GG399" s="118"/>
      <c r="GH399" s="118"/>
      <c r="GI399" s="118"/>
      <c r="GJ399" s="118"/>
      <c r="GK399" s="118"/>
      <c r="GL399" s="118"/>
      <c r="GM399" s="118"/>
      <c r="GN399" s="118"/>
      <c r="GO399" s="118"/>
      <c r="GP399" s="118"/>
      <c r="GQ399" s="118"/>
      <c r="GR399" s="118"/>
      <c r="GS399" s="118"/>
      <c r="GT399" s="118"/>
      <c r="GU399" s="118"/>
      <c r="GV399" s="118"/>
      <c r="GW399" s="118"/>
      <c r="GX399" s="118"/>
      <c r="GY399" s="118"/>
      <c r="GZ399" s="118"/>
      <c r="HA399" s="118"/>
      <c r="HB399" s="118"/>
      <c r="HC399" s="118"/>
      <c r="HD399" s="118"/>
      <c r="HE399" s="118"/>
      <c r="HF399" s="118"/>
      <c r="HG399" s="118"/>
      <c r="HH399" s="118"/>
      <c r="HI399" s="118"/>
      <c r="HJ399" s="118"/>
      <c r="HK399" s="118"/>
      <c r="HL399" s="118"/>
      <c r="HM399" s="118"/>
      <c r="HN399" s="118"/>
      <c r="HO399" s="118"/>
      <c r="HP399" s="118"/>
      <c r="HQ399" s="118"/>
      <c r="HR399" s="118"/>
      <c r="HS399" s="118"/>
      <c r="HT399" s="118"/>
      <c r="HU399" s="118"/>
      <c r="HV399" s="118"/>
      <c r="HW399" s="118"/>
      <c r="HX399" s="118"/>
      <c r="HY399" s="118"/>
      <c r="HZ399" s="118"/>
      <c r="IA399" s="118"/>
      <c r="IB399" s="118"/>
      <c r="IC399" s="118"/>
      <c r="ID399" s="118"/>
      <c r="IE399" s="118"/>
      <c r="IF399" s="118"/>
      <c r="IG399" s="118"/>
      <c r="IH399" s="118"/>
      <c r="II399" s="118"/>
      <c r="IJ399" s="118"/>
      <c r="IK399" s="118"/>
      <c r="IL399" s="118"/>
      <c r="IM399" s="118"/>
      <c r="IN399" s="118"/>
      <c r="IO399" s="118"/>
      <c r="IP399" s="118"/>
      <c r="IQ399" s="118"/>
      <c r="IR399" s="118"/>
      <c r="IS399" s="118"/>
      <c r="IT399" s="118"/>
      <c r="IU399" s="118"/>
      <c r="IV399" s="118"/>
    </row>
    <row r="400" spans="1:256" s="106" customFormat="1" ht="25.5" hidden="1" customHeight="1" x14ac:dyDescent="0.25">
      <c r="A400" s="449" t="s">
        <v>228</v>
      </c>
      <c r="B400" s="451" t="s">
        <v>82</v>
      </c>
      <c r="C400" s="451" t="s">
        <v>88</v>
      </c>
      <c r="D400" s="1046" t="s">
        <v>644</v>
      </c>
      <c r="E400" s="1047"/>
      <c r="F400" s="1047"/>
      <c r="G400" s="1048"/>
      <c r="H400" s="449">
        <v>540</v>
      </c>
      <c r="I400" s="513"/>
      <c r="J400" s="449"/>
      <c r="K400" s="506">
        <v>0</v>
      </c>
      <c r="L400" s="506">
        <v>0</v>
      </c>
      <c r="M400" s="118"/>
      <c r="N400" s="118"/>
      <c r="O400" s="118"/>
      <c r="P400" s="118"/>
      <c r="Q400" s="118"/>
      <c r="R400" s="118"/>
      <c r="S400" s="118"/>
      <c r="T400" s="118"/>
      <c r="U400" s="118"/>
      <c r="V400" s="118"/>
      <c r="W400" s="118"/>
      <c r="X400" s="118"/>
      <c r="Y400" s="118"/>
      <c r="Z400" s="118"/>
      <c r="AA400" s="118"/>
      <c r="AB400" s="118"/>
      <c r="AC400" s="118"/>
      <c r="AD400" s="118"/>
      <c r="AE400" s="118"/>
      <c r="AF400" s="118"/>
      <c r="AG400" s="118"/>
      <c r="AH400" s="118"/>
      <c r="AI400" s="118"/>
      <c r="AJ400" s="118"/>
      <c r="AK400" s="118"/>
      <c r="AL400" s="118"/>
      <c r="AM400" s="118"/>
      <c r="AN400" s="118"/>
      <c r="AO400" s="118"/>
      <c r="AP400" s="118"/>
      <c r="AQ400" s="118"/>
      <c r="AR400" s="118"/>
      <c r="AS400" s="118"/>
      <c r="AT400" s="118"/>
      <c r="AU400" s="118"/>
      <c r="AV400" s="118"/>
      <c r="AW400" s="118"/>
      <c r="AX400" s="118"/>
      <c r="AY400" s="118"/>
      <c r="AZ400" s="118"/>
      <c r="BA400" s="118"/>
      <c r="BB400" s="118"/>
      <c r="BC400" s="118"/>
      <c r="BD400" s="118"/>
      <c r="BE400" s="118"/>
      <c r="BF400" s="118"/>
      <c r="BG400" s="118"/>
      <c r="BH400" s="118"/>
      <c r="BI400" s="118"/>
      <c r="BJ400" s="118"/>
      <c r="BK400" s="118"/>
      <c r="BL400" s="118"/>
      <c r="BM400" s="118"/>
      <c r="BN400" s="118"/>
      <c r="BO400" s="118"/>
      <c r="BP400" s="118"/>
      <c r="BQ400" s="118"/>
      <c r="BR400" s="118"/>
      <c r="BS400" s="118"/>
      <c r="BT400" s="118"/>
      <c r="BU400" s="118"/>
      <c r="BV400" s="118"/>
      <c r="BW400" s="118"/>
      <c r="BX400" s="118"/>
      <c r="BY400" s="118"/>
      <c r="BZ400" s="118"/>
      <c r="CA400" s="118"/>
      <c r="CB400" s="118"/>
      <c r="CC400" s="118"/>
      <c r="CD400" s="118"/>
      <c r="CE400" s="118"/>
      <c r="CF400" s="118"/>
      <c r="CG400" s="118"/>
      <c r="CH400" s="118"/>
      <c r="CI400" s="118"/>
      <c r="CJ400" s="118"/>
      <c r="CK400" s="118"/>
      <c r="CL400" s="118"/>
      <c r="CM400" s="118"/>
      <c r="CN400" s="118"/>
      <c r="CO400" s="118"/>
      <c r="CP400" s="118"/>
      <c r="CQ400" s="118"/>
      <c r="CR400" s="118"/>
      <c r="CS400" s="118"/>
      <c r="CT400" s="118"/>
      <c r="CU400" s="118"/>
      <c r="CV400" s="118"/>
      <c r="CW400" s="118"/>
      <c r="CX400" s="118"/>
      <c r="CY400" s="118"/>
      <c r="CZ400" s="118"/>
      <c r="DA400" s="118"/>
      <c r="DB400" s="118"/>
      <c r="DC400" s="118"/>
      <c r="DD400" s="118"/>
      <c r="DE400" s="118"/>
      <c r="DF400" s="118"/>
      <c r="DG400" s="118"/>
      <c r="DH400" s="118"/>
      <c r="DI400" s="118"/>
      <c r="DJ400" s="118"/>
      <c r="DK400" s="118"/>
      <c r="DL400" s="118"/>
      <c r="DM400" s="118"/>
      <c r="DN400" s="118"/>
      <c r="DO400" s="118"/>
      <c r="DP400" s="118"/>
      <c r="DQ400" s="118"/>
      <c r="DR400" s="118"/>
      <c r="DS400" s="118"/>
      <c r="DT400" s="118"/>
      <c r="DU400" s="118"/>
      <c r="DV400" s="118"/>
      <c r="DW400" s="118"/>
      <c r="DX400" s="118"/>
      <c r="DY400" s="118"/>
      <c r="DZ400" s="118"/>
      <c r="EA400" s="118"/>
      <c r="EB400" s="118"/>
      <c r="EC400" s="118"/>
      <c r="ED400" s="118"/>
      <c r="EE400" s="118"/>
      <c r="EF400" s="118"/>
      <c r="EG400" s="118"/>
      <c r="EH400" s="118"/>
      <c r="EI400" s="118"/>
      <c r="EJ400" s="118"/>
      <c r="EK400" s="118"/>
      <c r="EL400" s="118"/>
      <c r="EM400" s="118"/>
      <c r="EN400" s="118"/>
      <c r="EO400" s="118"/>
      <c r="EP400" s="118"/>
      <c r="EQ400" s="118"/>
      <c r="ER400" s="118"/>
      <c r="ES400" s="118"/>
      <c r="ET400" s="118"/>
      <c r="EU400" s="118"/>
      <c r="EV400" s="118"/>
      <c r="EW400" s="118"/>
      <c r="EX400" s="118"/>
      <c r="EY400" s="118"/>
      <c r="EZ400" s="118"/>
      <c r="FA400" s="118"/>
      <c r="FB400" s="118"/>
      <c r="FC400" s="118"/>
      <c r="FD400" s="118"/>
      <c r="FE400" s="118"/>
      <c r="FF400" s="118"/>
      <c r="FG400" s="118"/>
      <c r="FH400" s="118"/>
      <c r="FI400" s="118"/>
      <c r="FJ400" s="118"/>
      <c r="FK400" s="118"/>
      <c r="FL400" s="118"/>
      <c r="FM400" s="118"/>
      <c r="FN400" s="118"/>
      <c r="FO400" s="118"/>
      <c r="FP400" s="118"/>
      <c r="FQ400" s="118"/>
      <c r="FR400" s="118"/>
      <c r="FS400" s="118"/>
      <c r="FT400" s="118"/>
      <c r="FU400" s="118"/>
      <c r="FV400" s="118"/>
      <c r="FW400" s="118"/>
      <c r="FX400" s="118"/>
      <c r="FY400" s="118"/>
      <c r="FZ400" s="118"/>
      <c r="GA400" s="118"/>
      <c r="GB400" s="118"/>
      <c r="GC400" s="118"/>
      <c r="GD400" s="118"/>
      <c r="GE400" s="118"/>
      <c r="GF400" s="118"/>
      <c r="GG400" s="118"/>
      <c r="GH400" s="118"/>
      <c r="GI400" s="118"/>
      <c r="GJ400" s="118"/>
      <c r="GK400" s="118"/>
      <c r="GL400" s="118"/>
      <c r="GM400" s="118"/>
      <c r="GN400" s="118"/>
      <c r="GO400" s="118"/>
      <c r="GP400" s="118"/>
      <c r="GQ400" s="118"/>
      <c r="GR400" s="118"/>
      <c r="GS400" s="118"/>
      <c r="GT400" s="118"/>
      <c r="GU400" s="118"/>
      <c r="GV400" s="118"/>
      <c r="GW400" s="118"/>
      <c r="GX400" s="118"/>
      <c r="GY400" s="118"/>
      <c r="GZ400" s="118"/>
      <c r="HA400" s="118"/>
      <c r="HB400" s="118"/>
      <c r="HC400" s="118"/>
      <c r="HD400" s="118"/>
      <c r="HE400" s="118"/>
      <c r="HF400" s="118"/>
      <c r="HG400" s="118"/>
      <c r="HH400" s="118"/>
      <c r="HI400" s="118"/>
      <c r="HJ400" s="118"/>
      <c r="HK400" s="118"/>
      <c r="HL400" s="118"/>
      <c r="HM400" s="118"/>
      <c r="HN400" s="118"/>
      <c r="HO400" s="118"/>
      <c r="HP400" s="118"/>
      <c r="HQ400" s="118"/>
      <c r="HR400" s="118"/>
      <c r="HS400" s="118"/>
      <c r="HT400" s="118"/>
      <c r="HU400" s="118"/>
      <c r="HV400" s="118"/>
      <c r="HW400" s="118"/>
      <c r="HX400" s="118"/>
      <c r="HY400" s="118"/>
      <c r="HZ400" s="118"/>
      <c r="IA400" s="118"/>
      <c r="IB400" s="118"/>
      <c r="IC400" s="118"/>
      <c r="ID400" s="118"/>
      <c r="IE400" s="118"/>
      <c r="IF400" s="118"/>
      <c r="IG400" s="118"/>
      <c r="IH400" s="118"/>
      <c r="II400" s="118"/>
      <c r="IJ400" s="118"/>
      <c r="IK400" s="118"/>
      <c r="IL400" s="118"/>
      <c r="IM400" s="118"/>
      <c r="IN400" s="118"/>
      <c r="IO400" s="118"/>
      <c r="IP400" s="118"/>
      <c r="IQ400" s="118"/>
      <c r="IR400" s="118"/>
      <c r="IS400" s="118"/>
      <c r="IT400" s="118"/>
      <c r="IU400" s="118"/>
      <c r="IV400" s="118"/>
    </row>
    <row r="401" spans="1:256" s="106" customFormat="1" ht="75" hidden="1" customHeight="1" x14ac:dyDescent="0.25">
      <c r="A401" s="242" t="s">
        <v>646</v>
      </c>
      <c r="B401" s="95" t="s">
        <v>82</v>
      </c>
      <c r="C401" s="95" t="s">
        <v>88</v>
      </c>
      <c r="D401" s="966" t="s">
        <v>645</v>
      </c>
      <c r="E401" s="967"/>
      <c r="F401" s="967"/>
      <c r="G401" s="968"/>
      <c r="H401" s="102"/>
      <c r="I401" s="376">
        <f>I402</f>
        <v>0</v>
      </c>
      <c r="J401" s="102"/>
      <c r="K401" s="103">
        <v>0</v>
      </c>
      <c r="L401" s="103">
        <v>0</v>
      </c>
      <c r="M401" s="118"/>
      <c r="N401" s="118"/>
      <c r="O401" s="118"/>
      <c r="P401" s="118"/>
      <c r="Q401" s="118"/>
      <c r="R401" s="118"/>
      <c r="S401" s="118"/>
      <c r="T401" s="118"/>
      <c r="U401" s="118"/>
      <c r="V401" s="118"/>
      <c r="W401" s="118"/>
      <c r="X401" s="118"/>
      <c r="Y401" s="118"/>
      <c r="Z401" s="118"/>
      <c r="AA401" s="118"/>
      <c r="AB401" s="118"/>
      <c r="AC401" s="118"/>
      <c r="AD401" s="118"/>
      <c r="AE401" s="118"/>
      <c r="AF401" s="118"/>
      <c r="AG401" s="118"/>
      <c r="AH401" s="118"/>
      <c r="AI401" s="118"/>
      <c r="AJ401" s="118"/>
      <c r="AK401" s="118"/>
      <c r="AL401" s="118"/>
      <c r="AM401" s="118"/>
      <c r="AN401" s="118"/>
      <c r="AO401" s="118"/>
      <c r="AP401" s="118"/>
      <c r="AQ401" s="118"/>
      <c r="AR401" s="118"/>
      <c r="AS401" s="118"/>
      <c r="AT401" s="118"/>
      <c r="AU401" s="118"/>
      <c r="AV401" s="118"/>
      <c r="AW401" s="118"/>
      <c r="AX401" s="118"/>
      <c r="AY401" s="118"/>
      <c r="AZ401" s="118"/>
      <c r="BA401" s="118"/>
      <c r="BB401" s="118"/>
      <c r="BC401" s="118"/>
      <c r="BD401" s="118"/>
      <c r="BE401" s="118"/>
      <c r="BF401" s="118"/>
      <c r="BG401" s="118"/>
      <c r="BH401" s="118"/>
      <c r="BI401" s="118"/>
      <c r="BJ401" s="118"/>
      <c r="BK401" s="118"/>
      <c r="BL401" s="118"/>
      <c r="BM401" s="118"/>
      <c r="BN401" s="118"/>
      <c r="BO401" s="118"/>
      <c r="BP401" s="118"/>
      <c r="BQ401" s="118"/>
      <c r="BR401" s="118"/>
      <c r="BS401" s="118"/>
      <c r="BT401" s="118"/>
      <c r="BU401" s="118"/>
      <c r="BV401" s="118"/>
      <c r="BW401" s="118"/>
      <c r="BX401" s="118"/>
      <c r="BY401" s="118"/>
      <c r="BZ401" s="118"/>
      <c r="CA401" s="118"/>
      <c r="CB401" s="118"/>
      <c r="CC401" s="118"/>
      <c r="CD401" s="118"/>
      <c r="CE401" s="118"/>
      <c r="CF401" s="118"/>
      <c r="CG401" s="118"/>
      <c r="CH401" s="118"/>
      <c r="CI401" s="118"/>
      <c r="CJ401" s="118"/>
      <c r="CK401" s="118"/>
      <c r="CL401" s="118"/>
      <c r="CM401" s="118"/>
      <c r="CN401" s="118"/>
      <c r="CO401" s="118"/>
      <c r="CP401" s="118"/>
      <c r="CQ401" s="118"/>
      <c r="CR401" s="118"/>
      <c r="CS401" s="118"/>
      <c r="CT401" s="118"/>
      <c r="CU401" s="118"/>
      <c r="CV401" s="118"/>
      <c r="CW401" s="118"/>
      <c r="CX401" s="118"/>
      <c r="CY401" s="118"/>
      <c r="CZ401" s="118"/>
      <c r="DA401" s="118"/>
      <c r="DB401" s="118"/>
      <c r="DC401" s="118"/>
      <c r="DD401" s="118"/>
      <c r="DE401" s="118"/>
      <c r="DF401" s="118"/>
      <c r="DG401" s="118"/>
      <c r="DH401" s="118"/>
      <c r="DI401" s="118"/>
      <c r="DJ401" s="118"/>
      <c r="DK401" s="118"/>
      <c r="DL401" s="118"/>
      <c r="DM401" s="118"/>
      <c r="DN401" s="118"/>
      <c r="DO401" s="118"/>
      <c r="DP401" s="118"/>
      <c r="DQ401" s="118"/>
      <c r="DR401" s="118"/>
      <c r="DS401" s="118"/>
      <c r="DT401" s="118"/>
      <c r="DU401" s="118"/>
      <c r="DV401" s="118"/>
      <c r="DW401" s="118"/>
      <c r="DX401" s="118"/>
      <c r="DY401" s="118"/>
      <c r="DZ401" s="118"/>
      <c r="EA401" s="118"/>
      <c r="EB401" s="118"/>
      <c r="EC401" s="118"/>
      <c r="ED401" s="118"/>
      <c r="EE401" s="118"/>
      <c r="EF401" s="118"/>
      <c r="EG401" s="118"/>
      <c r="EH401" s="118"/>
      <c r="EI401" s="118"/>
      <c r="EJ401" s="118"/>
      <c r="EK401" s="118"/>
      <c r="EL401" s="118"/>
      <c r="EM401" s="118"/>
      <c r="EN401" s="118"/>
      <c r="EO401" s="118"/>
      <c r="EP401" s="118"/>
      <c r="EQ401" s="118"/>
      <c r="ER401" s="118"/>
      <c r="ES401" s="118"/>
      <c r="ET401" s="118"/>
      <c r="EU401" s="118"/>
      <c r="EV401" s="118"/>
      <c r="EW401" s="118"/>
      <c r="EX401" s="118"/>
      <c r="EY401" s="118"/>
      <c r="EZ401" s="118"/>
      <c r="FA401" s="118"/>
      <c r="FB401" s="118"/>
      <c r="FC401" s="118"/>
      <c r="FD401" s="118"/>
      <c r="FE401" s="118"/>
      <c r="FF401" s="118"/>
      <c r="FG401" s="118"/>
      <c r="FH401" s="118"/>
      <c r="FI401" s="118"/>
      <c r="FJ401" s="118"/>
      <c r="FK401" s="118"/>
      <c r="FL401" s="118"/>
      <c r="FM401" s="118"/>
      <c r="FN401" s="118"/>
      <c r="FO401" s="118"/>
      <c r="FP401" s="118"/>
      <c r="FQ401" s="118"/>
      <c r="FR401" s="118"/>
      <c r="FS401" s="118"/>
      <c r="FT401" s="118"/>
      <c r="FU401" s="118"/>
      <c r="FV401" s="118"/>
      <c r="FW401" s="118"/>
      <c r="FX401" s="118"/>
      <c r="FY401" s="118"/>
      <c r="FZ401" s="118"/>
      <c r="GA401" s="118"/>
      <c r="GB401" s="118"/>
      <c r="GC401" s="118"/>
      <c r="GD401" s="118"/>
      <c r="GE401" s="118"/>
      <c r="GF401" s="118"/>
      <c r="GG401" s="118"/>
      <c r="GH401" s="118"/>
      <c r="GI401" s="118"/>
      <c r="GJ401" s="118"/>
      <c r="GK401" s="118"/>
      <c r="GL401" s="118"/>
      <c r="GM401" s="118"/>
      <c r="GN401" s="118"/>
      <c r="GO401" s="118"/>
      <c r="GP401" s="118"/>
      <c r="GQ401" s="118"/>
      <c r="GR401" s="118"/>
      <c r="GS401" s="118"/>
      <c r="GT401" s="118"/>
      <c r="GU401" s="118"/>
      <c r="GV401" s="118"/>
      <c r="GW401" s="118"/>
      <c r="GX401" s="118"/>
      <c r="GY401" s="118"/>
      <c r="GZ401" s="118"/>
      <c r="HA401" s="118"/>
      <c r="HB401" s="118"/>
      <c r="HC401" s="118"/>
      <c r="HD401" s="118"/>
      <c r="HE401" s="118"/>
      <c r="HF401" s="118"/>
      <c r="HG401" s="118"/>
      <c r="HH401" s="118"/>
      <c r="HI401" s="118"/>
      <c r="HJ401" s="118"/>
      <c r="HK401" s="118"/>
      <c r="HL401" s="118"/>
      <c r="HM401" s="118"/>
      <c r="HN401" s="118"/>
      <c r="HO401" s="118"/>
      <c r="HP401" s="118"/>
      <c r="HQ401" s="118"/>
      <c r="HR401" s="118"/>
      <c r="HS401" s="118"/>
      <c r="HT401" s="118"/>
      <c r="HU401" s="118"/>
      <c r="HV401" s="118"/>
      <c r="HW401" s="118"/>
      <c r="HX401" s="118"/>
      <c r="HY401" s="118"/>
      <c r="HZ401" s="118"/>
      <c r="IA401" s="118"/>
      <c r="IB401" s="118"/>
      <c r="IC401" s="118"/>
      <c r="ID401" s="118"/>
      <c r="IE401" s="118"/>
      <c r="IF401" s="118"/>
      <c r="IG401" s="118"/>
      <c r="IH401" s="118"/>
      <c r="II401" s="118"/>
      <c r="IJ401" s="118"/>
      <c r="IK401" s="118"/>
      <c r="IL401" s="118"/>
      <c r="IM401" s="118"/>
      <c r="IN401" s="118"/>
      <c r="IO401" s="118"/>
      <c r="IP401" s="118"/>
      <c r="IQ401" s="118"/>
      <c r="IR401" s="118"/>
      <c r="IS401" s="118"/>
      <c r="IT401" s="118"/>
      <c r="IU401" s="118"/>
      <c r="IV401" s="118"/>
    </row>
    <row r="402" spans="1:256" s="106" customFormat="1" ht="25.5" hidden="1" customHeight="1" x14ac:dyDescent="0.25">
      <c r="A402" s="287" t="s">
        <v>534</v>
      </c>
      <c r="B402" s="95" t="s">
        <v>82</v>
      </c>
      <c r="C402" s="95" t="s">
        <v>88</v>
      </c>
      <c r="D402" s="966" t="s">
        <v>645</v>
      </c>
      <c r="E402" s="967"/>
      <c r="F402" s="967"/>
      <c r="G402" s="968"/>
      <c r="H402" s="102">
        <v>500</v>
      </c>
      <c r="I402" s="376">
        <f>I403</f>
        <v>0</v>
      </c>
      <c r="J402" s="102"/>
      <c r="K402" s="103">
        <v>0</v>
      </c>
      <c r="L402" s="103">
        <v>0</v>
      </c>
      <c r="M402" s="118"/>
      <c r="N402" s="118"/>
      <c r="O402" s="118"/>
      <c r="P402" s="118"/>
      <c r="Q402" s="118"/>
      <c r="R402" s="118"/>
      <c r="S402" s="118"/>
      <c r="T402" s="118"/>
      <c r="U402" s="118"/>
      <c r="V402" s="118"/>
      <c r="W402" s="118"/>
      <c r="X402" s="118"/>
      <c r="Y402" s="118"/>
      <c r="Z402" s="118"/>
      <c r="AA402" s="118"/>
      <c r="AB402" s="118"/>
      <c r="AC402" s="118"/>
      <c r="AD402" s="118"/>
      <c r="AE402" s="118"/>
      <c r="AF402" s="118"/>
      <c r="AG402" s="118"/>
      <c r="AH402" s="118"/>
      <c r="AI402" s="118"/>
      <c r="AJ402" s="118"/>
      <c r="AK402" s="118"/>
      <c r="AL402" s="118"/>
      <c r="AM402" s="118"/>
      <c r="AN402" s="118"/>
      <c r="AO402" s="118"/>
      <c r="AP402" s="118"/>
      <c r="AQ402" s="118"/>
      <c r="AR402" s="118"/>
      <c r="AS402" s="118"/>
      <c r="AT402" s="118"/>
      <c r="AU402" s="118"/>
      <c r="AV402" s="118"/>
      <c r="AW402" s="118"/>
      <c r="AX402" s="118"/>
      <c r="AY402" s="118"/>
      <c r="AZ402" s="118"/>
      <c r="BA402" s="118"/>
      <c r="BB402" s="118"/>
      <c r="BC402" s="118"/>
      <c r="BD402" s="118"/>
      <c r="BE402" s="118"/>
      <c r="BF402" s="118"/>
      <c r="BG402" s="118"/>
      <c r="BH402" s="118"/>
      <c r="BI402" s="118"/>
      <c r="BJ402" s="118"/>
      <c r="BK402" s="118"/>
      <c r="BL402" s="118"/>
      <c r="BM402" s="118"/>
      <c r="BN402" s="118"/>
      <c r="BO402" s="118"/>
      <c r="BP402" s="118"/>
      <c r="BQ402" s="118"/>
      <c r="BR402" s="118"/>
      <c r="BS402" s="118"/>
      <c r="BT402" s="118"/>
      <c r="BU402" s="118"/>
      <c r="BV402" s="118"/>
      <c r="BW402" s="118"/>
      <c r="BX402" s="118"/>
      <c r="BY402" s="118"/>
      <c r="BZ402" s="118"/>
      <c r="CA402" s="118"/>
      <c r="CB402" s="118"/>
      <c r="CC402" s="118"/>
      <c r="CD402" s="118"/>
      <c r="CE402" s="118"/>
      <c r="CF402" s="118"/>
      <c r="CG402" s="118"/>
      <c r="CH402" s="118"/>
      <c r="CI402" s="118"/>
      <c r="CJ402" s="118"/>
      <c r="CK402" s="118"/>
      <c r="CL402" s="118"/>
      <c r="CM402" s="118"/>
      <c r="CN402" s="118"/>
      <c r="CO402" s="118"/>
      <c r="CP402" s="118"/>
      <c r="CQ402" s="118"/>
      <c r="CR402" s="118"/>
      <c r="CS402" s="118"/>
      <c r="CT402" s="118"/>
      <c r="CU402" s="118"/>
      <c r="CV402" s="118"/>
      <c r="CW402" s="118"/>
      <c r="CX402" s="118"/>
      <c r="CY402" s="118"/>
      <c r="CZ402" s="118"/>
      <c r="DA402" s="118"/>
      <c r="DB402" s="118"/>
      <c r="DC402" s="118"/>
      <c r="DD402" s="118"/>
      <c r="DE402" s="118"/>
      <c r="DF402" s="118"/>
      <c r="DG402" s="118"/>
      <c r="DH402" s="118"/>
      <c r="DI402" s="118"/>
      <c r="DJ402" s="118"/>
      <c r="DK402" s="118"/>
      <c r="DL402" s="118"/>
      <c r="DM402" s="118"/>
      <c r="DN402" s="118"/>
      <c r="DO402" s="118"/>
      <c r="DP402" s="118"/>
      <c r="DQ402" s="118"/>
      <c r="DR402" s="118"/>
      <c r="DS402" s="118"/>
      <c r="DT402" s="118"/>
      <c r="DU402" s="118"/>
      <c r="DV402" s="118"/>
      <c r="DW402" s="118"/>
      <c r="DX402" s="118"/>
      <c r="DY402" s="118"/>
      <c r="DZ402" s="118"/>
      <c r="EA402" s="118"/>
      <c r="EB402" s="118"/>
      <c r="EC402" s="118"/>
      <c r="ED402" s="118"/>
      <c r="EE402" s="118"/>
      <c r="EF402" s="118"/>
      <c r="EG402" s="118"/>
      <c r="EH402" s="118"/>
      <c r="EI402" s="118"/>
      <c r="EJ402" s="118"/>
      <c r="EK402" s="118"/>
      <c r="EL402" s="118"/>
      <c r="EM402" s="118"/>
      <c r="EN402" s="118"/>
      <c r="EO402" s="118"/>
      <c r="EP402" s="118"/>
      <c r="EQ402" s="118"/>
      <c r="ER402" s="118"/>
      <c r="ES402" s="118"/>
      <c r="ET402" s="118"/>
      <c r="EU402" s="118"/>
      <c r="EV402" s="118"/>
      <c r="EW402" s="118"/>
      <c r="EX402" s="118"/>
      <c r="EY402" s="118"/>
      <c r="EZ402" s="118"/>
      <c r="FA402" s="118"/>
      <c r="FB402" s="118"/>
      <c r="FC402" s="118"/>
      <c r="FD402" s="118"/>
      <c r="FE402" s="118"/>
      <c r="FF402" s="118"/>
      <c r="FG402" s="118"/>
      <c r="FH402" s="118"/>
      <c r="FI402" s="118"/>
      <c r="FJ402" s="118"/>
      <c r="FK402" s="118"/>
      <c r="FL402" s="118"/>
      <c r="FM402" s="118"/>
      <c r="FN402" s="118"/>
      <c r="FO402" s="118"/>
      <c r="FP402" s="118"/>
      <c r="FQ402" s="118"/>
      <c r="FR402" s="118"/>
      <c r="FS402" s="118"/>
      <c r="FT402" s="118"/>
      <c r="FU402" s="118"/>
      <c r="FV402" s="118"/>
      <c r="FW402" s="118"/>
      <c r="FX402" s="118"/>
      <c r="FY402" s="118"/>
      <c r="FZ402" s="118"/>
      <c r="GA402" s="118"/>
      <c r="GB402" s="118"/>
      <c r="GC402" s="118"/>
      <c r="GD402" s="118"/>
      <c r="GE402" s="118"/>
      <c r="GF402" s="118"/>
      <c r="GG402" s="118"/>
      <c r="GH402" s="118"/>
      <c r="GI402" s="118"/>
      <c r="GJ402" s="118"/>
      <c r="GK402" s="118"/>
      <c r="GL402" s="118"/>
      <c r="GM402" s="118"/>
      <c r="GN402" s="118"/>
      <c r="GO402" s="118"/>
      <c r="GP402" s="118"/>
      <c r="GQ402" s="118"/>
      <c r="GR402" s="118"/>
      <c r="GS402" s="118"/>
      <c r="GT402" s="118"/>
      <c r="GU402" s="118"/>
      <c r="GV402" s="118"/>
      <c r="GW402" s="118"/>
      <c r="GX402" s="118"/>
      <c r="GY402" s="118"/>
      <c r="GZ402" s="118"/>
      <c r="HA402" s="118"/>
      <c r="HB402" s="118"/>
      <c r="HC402" s="118"/>
      <c r="HD402" s="118"/>
      <c r="HE402" s="118"/>
      <c r="HF402" s="118"/>
      <c r="HG402" s="118"/>
      <c r="HH402" s="118"/>
      <c r="HI402" s="118"/>
      <c r="HJ402" s="118"/>
      <c r="HK402" s="118"/>
      <c r="HL402" s="118"/>
      <c r="HM402" s="118"/>
      <c r="HN402" s="118"/>
      <c r="HO402" s="118"/>
      <c r="HP402" s="118"/>
      <c r="HQ402" s="118"/>
      <c r="HR402" s="118"/>
      <c r="HS402" s="118"/>
      <c r="HT402" s="118"/>
      <c r="HU402" s="118"/>
      <c r="HV402" s="118"/>
      <c r="HW402" s="118"/>
      <c r="HX402" s="118"/>
      <c r="HY402" s="118"/>
      <c r="HZ402" s="118"/>
      <c r="IA402" s="118"/>
      <c r="IB402" s="118"/>
      <c r="IC402" s="118"/>
      <c r="ID402" s="118"/>
      <c r="IE402" s="118"/>
      <c r="IF402" s="118"/>
      <c r="IG402" s="118"/>
      <c r="IH402" s="118"/>
      <c r="II402" s="118"/>
      <c r="IJ402" s="118"/>
      <c r="IK402" s="118"/>
      <c r="IL402" s="118"/>
      <c r="IM402" s="118"/>
      <c r="IN402" s="118"/>
      <c r="IO402" s="118"/>
      <c r="IP402" s="118"/>
      <c r="IQ402" s="118"/>
      <c r="IR402" s="118"/>
      <c r="IS402" s="118"/>
      <c r="IT402" s="118"/>
      <c r="IU402" s="118"/>
      <c r="IV402" s="118"/>
    </row>
    <row r="403" spans="1:256" s="106" customFormat="1" ht="25.5" hidden="1" customHeight="1" x14ac:dyDescent="0.25">
      <c r="A403" s="102" t="s">
        <v>228</v>
      </c>
      <c r="B403" s="95" t="s">
        <v>82</v>
      </c>
      <c r="C403" s="95" t="s">
        <v>88</v>
      </c>
      <c r="D403" s="966" t="s">
        <v>645</v>
      </c>
      <c r="E403" s="967"/>
      <c r="F403" s="967"/>
      <c r="G403" s="968"/>
      <c r="H403" s="102">
        <v>540</v>
      </c>
      <c r="I403" s="376"/>
      <c r="J403" s="102"/>
      <c r="K403" s="103">
        <v>0</v>
      </c>
      <c r="L403" s="103">
        <v>0</v>
      </c>
      <c r="M403" s="118"/>
      <c r="N403" s="118"/>
      <c r="O403" s="118"/>
      <c r="P403" s="118"/>
      <c r="Q403" s="118"/>
      <c r="R403" s="118"/>
      <c r="S403" s="118"/>
      <c r="T403" s="118"/>
      <c r="U403" s="118"/>
      <c r="V403" s="118"/>
      <c r="W403" s="118"/>
      <c r="X403" s="118"/>
      <c r="Y403" s="118"/>
      <c r="Z403" s="118"/>
      <c r="AA403" s="118"/>
      <c r="AB403" s="118"/>
      <c r="AC403" s="118"/>
      <c r="AD403" s="118"/>
      <c r="AE403" s="118"/>
      <c r="AF403" s="118"/>
      <c r="AG403" s="118"/>
      <c r="AH403" s="118"/>
      <c r="AI403" s="118"/>
      <c r="AJ403" s="118"/>
      <c r="AK403" s="118"/>
      <c r="AL403" s="118"/>
      <c r="AM403" s="118"/>
      <c r="AN403" s="118"/>
      <c r="AO403" s="118"/>
      <c r="AP403" s="118"/>
      <c r="AQ403" s="118"/>
      <c r="AR403" s="118"/>
      <c r="AS403" s="118"/>
      <c r="AT403" s="118"/>
      <c r="AU403" s="118"/>
      <c r="AV403" s="118"/>
      <c r="AW403" s="118"/>
      <c r="AX403" s="118"/>
      <c r="AY403" s="118"/>
      <c r="AZ403" s="118"/>
      <c r="BA403" s="118"/>
      <c r="BB403" s="118"/>
      <c r="BC403" s="118"/>
      <c r="BD403" s="118"/>
      <c r="BE403" s="118"/>
      <c r="BF403" s="118"/>
      <c r="BG403" s="118"/>
      <c r="BH403" s="118"/>
      <c r="BI403" s="118"/>
      <c r="BJ403" s="118"/>
      <c r="BK403" s="118"/>
      <c r="BL403" s="118"/>
      <c r="BM403" s="118"/>
      <c r="BN403" s="118"/>
      <c r="BO403" s="118"/>
      <c r="BP403" s="118"/>
      <c r="BQ403" s="118"/>
      <c r="BR403" s="118"/>
      <c r="BS403" s="118"/>
      <c r="BT403" s="118"/>
      <c r="BU403" s="118"/>
      <c r="BV403" s="118"/>
      <c r="BW403" s="118"/>
      <c r="BX403" s="118"/>
      <c r="BY403" s="118"/>
      <c r="BZ403" s="118"/>
      <c r="CA403" s="118"/>
      <c r="CB403" s="118"/>
      <c r="CC403" s="118"/>
      <c r="CD403" s="118"/>
      <c r="CE403" s="118"/>
      <c r="CF403" s="118"/>
      <c r="CG403" s="118"/>
      <c r="CH403" s="118"/>
      <c r="CI403" s="118"/>
      <c r="CJ403" s="118"/>
      <c r="CK403" s="118"/>
      <c r="CL403" s="118"/>
      <c r="CM403" s="118"/>
      <c r="CN403" s="118"/>
      <c r="CO403" s="118"/>
      <c r="CP403" s="118"/>
      <c r="CQ403" s="118"/>
      <c r="CR403" s="118"/>
      <c r="CS403" s="118"/>
      <c r="CT403" s="118"/>
      <c r="CU403" s="118"/>
      <c r="CV403" s="118"/>
      <c r="CW403" s="118"/>
      <c r="CX403" s="118"/>
      <c r="CY403" s="118"/>
      <c r="CZ403" s="118"/>
      <c r="DA403" s="118"/>
      <c r="DB403" s="118"/>
      <c r="DC403" s="118"/>
      <c r="DD403" s="118"/>
      <c r="DE403" s="118"/>
      <c r="DF403" s="118"/>
      <c r="DG403" s="118"/>
      <c r="DH403" s="118"/>
      <c r="DI403" s="118"/>
      <c r="DJ403" s="118"/>
      <c r="DK403" s="118"/>
      <c r="DL403" s="118"/>
      <c r="DM403" s="118"/>
      <c r="DN403" s="118"/>
      <c r="DO403" s="118"/>
      <c r="DP403" s="118"/>
      <c r="DQ403" s="118"/>
      <c r="DR403" s="118"/>
      <c r="DS403" s="118"/>
      <c r="DT403" s="118"/>
      <c r="DU403" s="118"/>
      <c r="DV403" s="118"/>
      <c r="DW403" s="118"/>
      <c r="DX403" s="118"/>
      <c r="DY403" s="118"/>
      <c r="DZ403" s="118"/>
      <c r="EA403" s="118"/>
      <c r="EB403" s="118"/>
      <c r="EC403" s="118"/>
      <c r="ED403" s="118"/>
      <c r="EE403" s="118"/>
      <c r="EF403" s="118"/>
      <c r="EG403" s="118"/>
      <c r="EH403" s="118"/>
      <c r="EI403" s="118"/>
      <c r="EJ403" s="118"/>
      <c r="EK403" s="118"/>
      <c r="EL403" s="118"/>
      <c r="EM403" s="118"/>
      <c r="EN403" s="118"/>
      <c r="EO403" s="118"/>
      <c r="EP403" s="118"/>
      <c r="EQ403" s="118"/>
      <c r="ER403" s="118"/>
      <c r="ES403" s="118"/>
      <c r="ET403" s="118"/>
      <c r="EU403" s="118"/>
      <c r="EV403" s="118"/>
      <c r="EW403" s="118"/>
      <c r="EX403" s="118"/>
      <c r="EY403" s="118"/>
      <c r="EZ403" s="118"/>
      <c r="FA403" s="118"/>
      <c r="FB403" s="118"/>
      <c r="FC403" s="118"/>
      <c r="FD403" s="118"/>
      <c r="FE403" s="118"/>
      <c r="FF403" s="118"/>
      <c r="FG403" s="118"/>
      <c r="FH403" s="118"/>
      <c r="FI403" s="118"/>
      <c r="FJ403" s="118"/>
      <c r="FK403" s="118"/>
      <c r="FL403" s="118"/>
      <c r="FM403" s="118"/>
      <c r="FN403" s="118"/>
      <c r="FO403" s="118"/>
      <c r="FP403" s="118"/>
      <c r="FQ403" s="118"/>
      <c r="FR403" s="118"/>
      <c r="FS403" s="118"/>
      <c r="FT403" s="118"/>
      <c r="FU403" s="118"/>
      <c r="FV403" s="118"/>
      <c r="FW403" s="118"/>
      <c r="FX403" s="118"/>
      <c r="FY403" s="118"/>
      <c r="FZ403" s="118"/>
      <c r="GA403" s="118"/>
      <c r="GB403" s="118"/>
      <c r="GC403" s="118"/>
      <c r="GD403" s="118"/>
      <c r="GE403" s="118"/>
      <c r="GF403" s="118"/>
      <c r="GG403" s="118"/>
      <c r="GH403" s="118"/>
      <c r="GI403" s="118"/>
      <c r="GJ403" s="118"/>
      <c r="GK403" s="118"/>
      <c r="GL403" s="118"/>
      <c r="GM403" s="118"/>
      <c r="GN403" s="118"/>
      <c r="GO403" s="118"/>
      <c r="GP403" s="118"/>
      <c r="GQ403" s="118"/>
      <c r="GR403" s="118"/>
      <c r="GS403" s="118"/>
      <c r="GT403" s="118"/>
      <c r="GU403" s="118"/>
      <c r="GV403" s="118"/>
      <c r="GW403" s="118"/>
      <c r="GX403" s="118"/>
      <c r="GY403" s="118"/>
      <c r="GZ403" s="118"/>
      <c r="HA403" s="118"/>
      <c r="HB403" s="118"/>
      <c r="HC403" s="118"/>
      <c r="HD403" s="118"/>
      <c r="HE403" s="118"/>
      <c r="HF403" s="118"/>
      <c r="HG403" s="118"/>
      <c r="HH403" s="118"/>
      <c r="HI403" s="118"/>
      <c r="HJ403" s="118"/>
      <c r="HK403" s="118"/>
      <c r="HL403" s="118"/>
      <c r="HM403" s="118"/>
      <c r="HN403" s="118"/>
      <c r="HO403" s="118"/>
      <c r="HP403" s="118"/>
      <c r="HQ403" s="118"/>
      <c r="HR403" s="118"/>
      <c r="HS403" s="118"/>
      <c r="HT403" s="118"/>
      <c r="HU403" s="118"/>
      <c r="HV403" s="118"/>
      <c r="HW403" s="118"/>
      <c r="HX403" s="118"/>
      <c r="HY403" s="118"/>
      <c r="HZ403" s="118"/>
      <c r="IA403" s="118"/>
      <c r="IB403" s="118"/>
      <c r="IC403" s="118"/>
      <c r="ID403" s="118"/>
      <c r="IE403" s="118"/>
      <c r="IF403" s="118"/>
      <c r="IG403" s="118"/>
      <c r="IH403" s="118"/>
      <c r="II403" s="118"/>
      <c r="IJ403" s="118"/>
      <c r="IK403" s="118"/>
      <c r="IL403" s="118"/>
      <c r="IM403" s="118"/>
      <c r="IN403" s="118"/>
      <c r="IO403" s="118"/>
      <c r="IP403" s="118"/>
      <c r="IQ403" s="118"/>
      <c r="IR403" s="118"/>
      <c r="IS403" s="118"/>
      <c r="IT403" s="118"/>
      <c r="IU403" s="118"/>
      <c r="IV403" s="118"/>
    </row>
    <row r="404" spans="1:256" s="106" customFormat="1" ht="35.25" customHeight="1" x14ac:dyDescent="0.25">
      <c r="A404" s="98" t="s">
        <v>805</v>
      </c>
      <c r="B404" s="95" t="s">
        <v>82</v>
      </c>
      <c r="C404" s="95" t="s">
        <v>70</v>
      </c>
      <c r="D404" s="773"/>
      <c r="E404" s="774"/>
      <c r="F404" s="774"/>
      <c r="G404" s="775"/>
      <c r="H404" s="102"/>
      <c r="I404" s="376">
        <f>I405</f>
        <v>7613</v>
      </c>
      <c r="J404" s="376">
        <f t="shared" ref="J404:L404" si="84">J405</f>
        <v>0</v>
      </c>
      <c r="K404" s="376">
        <f t="shared" si="84"/>
        <v>0</v>
      </c>
      <c r="L404" s="376">
        <f t="shared" si="84"/>
        <v>0</v>
      </c>
      <c r="M404" s="118"/>
      <c r="N404" s="118"/>
      <c r="O404" s="118"/>
      <c r="P404" s="118"/>
      <c r="Q404" s="118"/>
      <c r="R404" s="118"/>
      <c r="S404" s="118"/>
      <c r="T404" s="118"/>
      <c r="U404" s="118"/>
      <c r="V404" s="118"/>
      <c r="W404" s="118"/>
      <c r="X404" s="118"/>
      <c r="Y404" s="118"/>
      <c r="Z404" s="118"/>
      <c r="AA404" s="118"/>
      <c r="AB404" s="118"/>
      <c r="AC404" s="118"/>
      <c r="AD404" s="118"/>
      <c r="AE404" s="118"/>
      <c r="AF404" s="118"/>
      <c r="AG404" s="118"/>
      <c r="AH404" s="118"/>
      <c r="AI404" s="118"/>
      <c r="AJ404" s="118"/>
      <c r="AK404" s="118"/>
      <c r="AL404" s="118"/>
      <c r="AM404" s="118"/>
      <c r="AN404" s="118"/>
      <c r="AO404" s="118"/>
      <c r="AP404" s="118"/>
      <c r="AQ404" s="118"/>
      <c r="AR404" s="118"/>
      <c r="AS404" s="118"/>
      <c r="AT404" s="118"/>
      <c r="AU404" s="118"/>
      <c r="AV404" s="118"/>
      <c r="AW404" s="118"/>
      <c r="AX404" s="118"/>
      <c r="AY404" s="118"/>
      <c r="AZ404" s="118"/>
      <c r="BA404" s="118"/>
      <c r="BB404" s="118"/>
      <c r="BC404" s="118"/>
      <c r="BD404" s="118"/>
      <c r="BE404" s="118"/>
      <c r="BF404" s="118"/>
      <c r="BG404" s="118"/>
      <c r="BH404" s="118"/>
      <c r="BI404" s="118"/>
      <c r="BJ404" s="118"/>
      <c r="BK404" s="118"/>
      <c r="BL404" s="118"/>
      <c r="BM404" s="118"/>
      <c r="BN404" s="118"/>
      <c r="BO404" s="118"/>
      <c r="BP404" s="118"/>
      <c r="BQ404" s="118"/>
      <c r="BR404" s="118"/>
      <c r="BS404" s="118"/>
      <c r="BT404" s="118"/>
      <c r="BU404" s="118"/>
      <c r="BV404" s="118"/>
      <c r="BW404" s="118"/>
      <c r="BX404" s="118"/>
      <c r="BY404" s="118"/>
      <c r="BZ404" s="118"/>
      <c r="CA404" s="118"/>
      <c r="CB404" s="118"/>
      <c r="CC404" s="118"/>
      <c r="CD404" s="118"/>
      <c r="CE404" s="118"/>
      <c r="CF404" s="118"/>
      <c r="CG404" s="118"/>
      <c r="CH404" s="118"/>
      <c r="CI404" s="118"/>
      <c r="CJ404" s="118"/>
      <c r="CK404" s="118"/>
      <c r="CL404" s="118"/>
      <c r="CM404" s="118"/>
      <c r="CN404" s="118"/>
      <c r="CO404" s="118"/>
      <c r="CP404" s="118"/>
      <c r="CQ404" s="118"/>
      <c r="CR404" s="118"/>
      <c r="CS404" s="118"/>
      <c r="CT404" s="118"/>
      <c r="CU404" s="118"/>
      <c r="CV404" s="118"/>
      <c r="CW404" s="118"/>
      <c r="CX404" s="118"/>
      <c r="CY404" s="118"/>
      <c r="CZ404" s="118"/>
      <c r="DA404" s="118"/>
      <c r="DB404" s="118"/>
      <c r="DC404" s="118"/>
      <c r="DD404" s="118"/>
      <c r="DE404" s="118"/>
      <c r="DF404" s="118"/>
      <c r="DG404" s="118"/>
      <c r="DH404" s="118"/>
      <c r="DI404" s="118"/>
      <c r="DJ404" s="118"/>
      <c r="DK404" s="118"/>
      <c r="DL404" s="118"/>
      <c r="DM404" s="118"/>
      <c r="DN404" s="118"/>
      <c r="DO404" s="118"/>
      <c r="DP404" s="118"/>
      <c r="DQ404" s="118"/>
      <c r="DR404" s="118"/>
      <c r="DS404" s="118"/>
      <c r="DT404" s="118"/>
      <c r="DU404" s="118"/>
      <c r="DV404" s="118"/>
      <c r="DW404" s="118"/>
      <c r="DX404" s="118"/>
      <c r="DY404" s="118"/>
      <c r="DZ404" s="118"/>
      <c r="EA404" s="118"/>
      <c r="EB404" s="118"/>
      <c r="EC404" s="118"/>
      <c r="ED404" s="118"/>
      <c r="EE404" s="118"/>
      <c r="EF404" s="118"/>
      <c r="EG404" s="118"/>
      <c r="EH404" s="118"/>
      <c r="EI404" s="118"/>
      <c r="EJ404" s="118"/>
      <c r="EK404" s="118"/>
      <c r="EL404" s="118"/>
      <c r="EM404" s="118"/>
      <c r="EN404" s="118"/>
      <c r="EO404" s="118"/>
      <c r="EP404" s="118"/>
      <c r="EQ404" s="118"/>
      <c r="ER404" s="118"/>
      <c r="ES404" s="118"/>
      <c r="ET404" s="118"/>
      <c r="EU404" s="118"/>
      <c r="EV404" s="118"/>
      <c r="EW404" s="118"/>
      <c r="EX404" s="118"/>
      <c r="EY404" s="118"/>
      <c r="EZ404" s="118"/>
      <c r="FA404" s="118"/>
      <c r="FB404" s="118"/>
      <c r="FC404" s="118"/>
      <c r="FD404" s="118"/>
      <c r="FE404" s="118"/>
      <c r="FF404" s="118"/>
      <c r="FG404" s="118"/>
      <c r="FH404" s="118"/>
      <c r="FI404" s="118"/>
      <c r="FJ404" s="118"/>
      <c r="FK404" s="118"/>
      <c r="FL404" s="118"/>
      <c r="FM404" s="118"/>
      <c r="FN404" s="118"/>
      <c r="FO404" s="118"/>
      <c r="FP404" s="118"/>
      <c r="FQ404" s="118"/>
      <c r="FR404" s="118"/>
      <c r="FS404" s="118"/>
      <c r="FT404" s="118"/>
      <c r="FU404" s="118"/>
      <c r="FV404" s="118"/>
      <c r="FW404" s="118"/>
      <c r="FX404" s="118"/>
      <c r="FY404" s="118"/>
      <c r="FZ404" s="118"/>
      <c r="GA404" s="118"/>
      <c r="GB404" s="118"/>
      <c r="GC404" s="118"/>
      <c r="GD404" s="118"/>
      <c r="GE404" s="118"/>
      <c r="GF404" s="118"/>
      <c r="GG404" s="118"/>
      <c r="GH404" s="118"/>
      <c r="GI404" s="118"/>
      <c r="GJ404" s="118"/>
      <c r="GK404" s="118"/>
      <c r="GL404" s="118"/>
      <c r="GM404" s="118"/>
      <c r="GN404" s="118"/>
      <c r="GO404" s="118"/>
      <c r="GP404" s="118"/>
      <c r="GQ404" s="118"/>
      <c r="GR404" s="118"/>
      <c r="GS404" s="118"/>
      <c r="GT404" s="118"/>
      <c r="GU404" s="118"/>
      <c r="GV404" s="118"/>
      <c r="GW404" s="118"/>
      <c r="GX404" s="118"/>
      <c r="GY404" s="118"/>
      <c r="GZ404" s="118"/>
      <c r="HA404" s="118"/>
      <c r="HB404" s="118"/>
      <c r="HC404" s="118"/>
      <c r="HD404" s="118"/>
      <c r="HE404" s="118"/>
      <c r="HF404" s="118"/>
      <c r="HG404" s="118"/>
      <c r="HH404" s="118"/>
      <c r="HI404" s="118"/>
      <c r="HJ404" s="118"/>
      <c r="HK404" s="118"/>
      <c r="HL404" s="118"/>
      <c r="HM404" s="118"/>
      <c r="HN404" s="118"/>
      <c r="HO404" s="118"/>
      <c r="HP404" s="118"/>
      <c r="HQ404" s="118"/>
      <c r="HR404" s="118"/>
      <c r="HS404" s="118"/>
      <c r="HT404" s="118"/>
      <c r="HU404" s="118"/>
      <c r="HV404" s="118"/>
      <c r="HW404" s="118"/>
      <c r="HX404" s="118"/>
      <c r="HY404" s="118"/>
      <c r="HZ404" s="118"/>
      <c r="IA404" s="118"/>
      <c r="IB404" s="118"/>
      <c r="IC404" s="118"/>
      <c r="ID404" s="118"/>
      <c r="IE404" s="118"/>
      <c r="IF404" s="118"/>
      <c r="IG404" s="118"/>
      <c r="IH404" s="118"/>
      <c r="II404" s="118"/>
      <c r="IJ404" s="118"/>
      <c r="IK404" s="118"/>
      <c r="IL404" s="118"/>
      <c r="IM404" s="118"/>
      <c r="IN404" s="118"/>
      <c r="IO404" s="118"/>
      <c r="IP404" s="118"/>
      <c r="IQ404" s="118"/>
      <c r="IR404" s="118"/>
      <c r="IS404" s="118"/>
      <c r="IT404" s="118"/>
      <c r="IU404" s="118"/>
      <c r="IV404" s="118"/>
    </row>
    <row r="405" spans="1:256" s="106" customFormat="1" ht="67.5" customHeight="1" x14ac:dyDescent="0.25">
      <c r="A405" s="102" t="s">
        <v>695</v>
      </c>
      <c r="B405" s="95" t="s">
        <v>82</v>
      </c>
      <c r="C405" s="95" t="s">
        <v>70</v>
      </c>
      <c r="D405" s="773" t="s">
        <v>210</v>
      </c>
      <c r="E405" s="774"/>
      <c r="F405" s="774"/>
      <c r="G405" s="775"/>
      <c r="H405" s="102"/>
      <c r="I405" s="376">
        <f>I406</f>
        <v>7613</v>
      </c>
      <c r="J405" s="102"/>
      <c r="K405" s="103">
        <v>0</v>
      </c>
      <c r="L405" s="103">
        <v>0</v>
      </c>
      <c r="M405" s="118"/>
      <c r="N405" s="118"/>
      <c r="O405" s="118"/>
      <c r="P405" s="118"/>
      <c r="Q405" s="118"/>
      <c r="R405" s="118"/>
      <c r="S405" s="118"/>
      <c r="T405" s="118"/>
      <c r="U405" s="118"/>
      <c r="V405" s="118"/>
      <c r="W405" s="118"/>
      <c r="X405" s="118"/>
      <c r="Y405" s="118"/>
      <c r="Z405" s="118"/>
      <c r="AA405" s="118"/>
      <c r="AB405" s="118"/>
      <c r="AC405" s="118"/>
      <c r="AD405" s="118"/>
      <c r="AE405" s="118"/>
      <c r="AF405" s="118"/>
      <c r="AG405" s="118"/>
      <c r="AH405" s="118"/>
      <c r="AI405" s="118"/>
      <c r="AJ405" s="118"/>
      <c r="AK405" s="118"/>
      <c r="AL405" s="118"/>
      <c r="AM405" s="118"/>
      <c r="AN405" s="118"/>
      <c r="AO405" s="118"/>
      <c r="AP405" s="118"/>
      <c r="AQ405" s="118"/>
      <c r="AR405" s="118"/>
      <c r="AS405" s="118"/>
      <c r="AT405" s="118"/>
      <c r="AU405" s="118"/>
      <c r="AV405" s="118"/>
      <c r="AW405" s="118"/>
      <c r="AX405" s="118"/>
      <c r="AY405" s="118"/>
      <c r="AZ405" s="118"/>
      <c r="BA405" s="118"/>
      <c r="BB405" s="118"/>
      <c r="BC405" s="118"/>
      <c r="BD405" s="118"/>
      <c r="BE405" s="118"/>
      <c r="BF405" s="118"/>
      <c r="BG405" s="118"/>
      <c r="BH405" s="118"/>
      <c r="BI405" s="118"/>
      <c r="BJ405" s="118"/>
      <c r="BK405" s="118"/>
      <c r="BL405" s="118"/>
      <c r="BM405" s="118"/>
      <c r="BN405" s="118"/>
      <c r="BO405" s="118"/>
      <c r="BP405" s="118"/>
      <c r="BQ405" s="118"/>
      <c r="BR405" s="118"/>
      <c r="BS405" s="118"/>
      <c r="BT405" s="118"/>
      <c r="BU405" s="118"/>
      <c r="BV405" s="118"/>
      <c r="BW405" s="118"/>
      <c r="BX405" s="118"/>
      <c r="BY405" s="118"/>
      <c r="BZ405" s="118"/>
      <c r="CA405" s="118"/>
      <c r="CB405" s="118"/>
      <c r="CC405" s="118"/>
      <c r="CD405" s="118"/>
      <c r="CE405" s="118"/>
      <c r="CF405" s="118"/>
      <c r="CG405" s="118"/>
      <c r="CH405" s="118"/>
      <c r="CI405" s="118"/>
      <c r="CJ405" s="118"/>
      <c r="CK405" s="118"/>
      <c r="CL405" s="118"/>
      <c r="CM405" s="118"/>
      <c r="CN405" s="118"/>
      <c r="CO405" s="118"/>
      <c r="CP405" s="118"/>
      <c r="CQ405" s="118"/>
      <c r="CR405" s="118"/>
      <c r="CS405" s="118"/>
      <c r="CT405" s="118"/>
      <c r="CU405" s="118"/>
      <c r="CV405" s="118"/>
      <c r="CW405" s="118"/>
      <c r="CX405" s="118"/>
      <c r="CY405" s="118"/>
      <c r="CZ405" s="118"/>
      <c r="DA405" s="118"/>
      <c r="DB405" s="118"/>
      <c r="DC405" s="118"/>
      <c r="DD405" s="118"/>
      <c r="DE405" s="118"/>
      <c r="DF405" s="118"/>
      <c r="DG405" s="118"/>
      <c r="DH405" s="118"/>
      <c r="DI405" s="118"/>
      <c r="DJ405" s="118"/>
      <c r="DK405" s="118"/>
      <c r="DL405" s="118"/>
      <c r="DM405" s="118"/>
      <c r="DN405" s="118"/>
      <c r="DO405" s="118"/>
      <c r="DP405" s="118"/>
      <c r="DQ405" s="118"/>
      <c r="DR405" s="118"/>
      <c r="DS405" s="118"/>
      <c r="DT405" s="118"/>
      <c r="DU405" s="118"/>
      <c r="DV405" s="118"/>
      <c r="DW405" s="118"/>
      <c r="DX405" s="118"/>
      <c r="DY405" s="118"/>
      <c r="DZ405" s="118"/>
      <c r="EA405" s="118"/>
      <c r="EB405" s="118"/>
      <c r="EC405" s="118"/>
      <c r="ED405" s="118"/>
      <c r="EE405" s="118"/>
      <c r="EF405" s="118"/>
      <c r="EG405" s="118"/>
      <c r="EH405" s="118"/>
      <c r="EI405" s="118"/>
      <c r="EJ405" s="118"/>
      <c r="EK405" s="118"/>
      <c r="EL405" s="118"/>
      <c r="EM405" s="118"/>
      <c r="EN405" s="118"/>
      <c r="EO405" s="118"/>
      <c r="EP405" s="118"/>
      <c r="EQ405" s="118"/>
      <c r="ER405" s="118"/>
      <c r="ES405" s="118"/>
      <c r="ET405" s="118"/>
      <c r="EU405" s="118"/>
      <c r="EV405" s="118"/>
      <c r="EW405" s="118"/>
      <c r="EX405" s="118"/>
      <c r="EY405" s="118"/>
      <c r="EZ405" s="118"/>
      <c r="FA405" s="118"/>
      <c r="FB405" s="118"/>
      <c r="FC405" s="118"/>
      <c r="FD405" s="118"/>
      <c r="FE405" s="118"/>
      <c r="FF405" s="118"/>
      <c r="FG405" s="118"/>
      <c r="FH405" s="118"/>
      <c r="FI405" s="118"/>
      <c r="FJ405" s="118"/>
      <c r="FK405" s="118"/>
      <c r="FL405" s="118"/>
      <c r="FM405" s="118"/>
      <c r="FN405" s="118"/>
      <c r="FO405" s="118"/>
      <c r="FP405" s="118"/>
      <c r="FQ405" s="118"/>
      <c r="FR405" s="118"/>
      <c r="FS405" s="118"/>
      <c r="FT405" s="118"/>
      <c r="FU405" s="118"/>
      <c r="FV405" s="118"/>
      <c r="FW405" s="118"/>
      <c r="FX405" s="118"/>
      <c r="FY405" s="118"/>
      <c r="FZ405" s="118"/>
      <c r="GA405" s="118"/>
      <c r="GB405" s="118"/>
      <c r="GC405" s="118"/>
      <c r="GD405" s="118"/>
      <c r="GE405" s="118"/>
      <c r="GF405" s="118"/>
      <c r="GG405" s="118"/>
      <c r="GH405" s="118"/>
      <c r="GI405" s="118"/>
      <c r="GJ405" s="118"/>
      <c r="GK405" s="118"/>
      <c r="GL405" s="118"/>
      <c r="GM405" s="118"/>
      <c r="GN405" s="118"/>
      <c r="GO405" s="118"/>
      <c r="GP405" s="118"/>
      <c r="GQ405" s="118"/>
      <c r="GR405" s="118"/>
      <c r="GS405" s="118"/>
      <c r="GT405" s="118"/>
      <c r="GU405" s="118"/>
      <c r="GV405" s="118"/>
      <c r="GW405" s="118"/>
      <c r="GX405" s="118"/>
      <c r="GY405" s="118"/>
      <c r="GZ405" s="118"/>
      <c r="HA405" s="118"/>
      <c r="HB405" s="118"/>
      <c r="HC405" s="118"/>
      <c r="HD405" s="118"/>
      <c r="HE405" s="118"/>
      <c r="HF405" s="118"/>
      <c r="HG405" s="118"/>
      <c r="HH405" s="118"/>
      <c r="HI405" s="118"/>
      <c r="HJ405" s="118"/>
      <c r="HK405" s="118"/>
      <c r="HL405" s="118"/>
      <c r="HM405" s="118"/>
      <c r="HN405" s="118"/>
      <c r="HO405" s="118"/>
      <c r="HP405" s="118"/>
      <c r="HQ405" s="118"/>
      <c r="HR405" s="118"/>
      <c r="HS405" s="118"/>
      <c r="HT405" s="118"/>
      <c r="HU405" s="118"/>
      <c r="HV405" s="118"/>
      <c r="HW405" s="118"/>
      <c r="HX405" s="118"/>
      <c r="HY405" s="118"/>
      <c r="HZ405" s="118"/>
      <c r="IA405" s="118"/>
      <c r="IB405" s="118"/>
      <c r="IC405" s="118"/>
      <c r="ID405" s="118"/>
      <c r="IE405" s="118"/>
      <c r="IF405" s="118"/>
      <c r="IG405" s="118"/>
      <c r="IH405" s="118"/>
      <c r="II405" s="118"/>
      <c r="IJ405" s="118"/>
      <c r="IK405" s="118"/>
      <c r="IL405" s="118"/>
      <c r="IM405" s="118"/>
      <c r="IN405" s="118"/>
      <c r="IO405" s="118"/>
      <c r="IP405" s="118"/>
      <c r="IQ405" s="118"/>
      <c r="IR405" s="118"/>
      <c r="IS405" s="118"/>
      <c r="IT405" s="118"/>
      <c r="IU405" s="118"/>
      <c r="IV405" s="118"/>
    </row>
    <row r="406" spans="1:256" s="106" customFormat="1" ht="32.25" customHeight="1" x14ac:dyDescent="0.25">
      <c r="A406" s="98" t="s">
        <v>775</v>
      </c>
      <c r="B406" s="95" t="s">
        <v>82</v>
      </c>
      <c r="C406" s="95" t="s">
        <v>70</v>
      </c>
      <c r="D406" s="773" t="s">
        <v>764</v>
      </c>
      <c r="E406" s="774"/>
      <c r="F406" s="774"/>
      <c r="G406" s="775"/>
      <c r="H406" s="102"/>
      <c r="I406" s="376">
        <f>I411</f>
        <v>7613</v>
      </c>
      <c r="J406" s="102"/>
      <c r="K406" s="103">
        <v>0</v>
      </c>
      <c r="L406" s="103">
        <v>0</v>
      </c>
      <c r="M406" s="118"/>
      <c r="N406" s="118"/>
      <c r="O406" s="118"/>
      <c r="P406" s="118"/>
      <c r="Q406" s="118"/>
      <c r="R406" s="118"/>
      <c r="S406" s="118"/>
      <c r="T406" s="118"/>
      <c r="U406" s="118"/>
      <c r="V406" s="118"/>
      <c r="W406" s="118"/>
      <c r="X406" s="118"/>
      <c r="Y406" s="118"/>
      <c r="Z406" s="118"/>
      <c r="AA406" s="118"/>
      <c r="AB406" s="118"/>
      <c r="AC406" s="118"/>
      <c r="AD406" s="118"/>
      <c r="AE406" s="118"/>
      <c r="AF406" s="118"/>
      <c r="AG406" s="118"/>
      <c r="AH406" s="118"/>
      <c r="AI406" s="118"/>
      <c r="AJ406" s="118"/>
      <c r="AK406" s="118"/>
      <c r="AL406" s="118"/>
      <c r="AM406" s="118"/>
      <c r="AN406" s="118"/>
      <c r="AO406" s="118"/>
      <c r="AP406" s="118"/>
      <c r="AQ406" s="118"/>
      <c r="AR406" s="118"/>
      <c r="AS406" s="118"/>
      <c r="AT406" s="118"/>
      <c r="AU406" s="118"/>
      <c r="AV406" s="118"/>
      <c r="AW406" s="118"/>
      <c r="AX406" s="118"/>
      <c r="AY406" s="118"/>
      <c r="AZ406" s="118"/>
      <c r="BA406" s="118"/>
      <c r="BB406" s="118"/>
      <c r="BC406" s="118"/>
      <c r="BD406" s="118"/>
      <c r="BE406" s="118"/>
      <c r="BF406" s="118"/>
      <c r="BG406" s="118"/>
      <c r="BH406" s="118"/>
      <c r="BI406" s="118"/>
      <c r="BJ406" s="118"/>
      <c r="BK406" s="118"/>
      <c r="BL406" s="118"/>
      <c r="BM406" s="118"/>
      <c r="BN406" s="118"/>
      <c r="BO406" s="118"/>
      <c r="BP406" s="118"/>
      <c r="BQ406" s="118"/>
      <c r="BR406" s="118"/>
      <c r="BS406" s="118"/>
      <c r="BT406" s="118"/>
      <c r="BU406" s="118"/>
      <c r="BV406" s="118"/>
      <c r="BW406" s="118"/>
      <c r="BX406" s="118"/>
      <c r="BY406" s="118"/>
      <c r="BZ406" s="118"/>
      <c r="CA406" s="118"/>
      <c r="CB406" s="118"/>
      <c r="CC406" s="118"/>
      <c r="CD406" s="118"/>
      <c r="CE406" s="118"/>
      <c r="CF406" s="118"/>
      <c r="CG406" s="118"/>
      <c r="CH406" s="118"/>
      <c r="CI406" s="118"/>
      <c r="CJ406" s="118"/>
      <c r="CK406" s="118"/>
      <c r="CL406" s="118"/>
      <c r="CM406" s="118"/>
      <c r="CN406" s="118"/>
      <c r="CO406" s="118"/>
      <c r="CP406" s="118"/>
      <c r="CQ406" s="118"/>
      <c r="CR406" s="118"/>
      <c r="CS406" s="118"/>
      <c r="CT406" s="118"/>
      <c r="CU406" s="118"/>
      <c r="CV406" s="118"/>
      <c r="CW406" s="118"/>
      <c r="CX406" s="118"/>
      <c r="CY406" s="118"/>
      <c r="CZ406" s="118"/>
      <c r="DA406" s="118"/>
      <c r="DB406" s="118"/>
      <c r="DC406" s="118"/>
      <c r="DD406" s="118"/>
      <c r="DE406" s="118"/>
      <c r="DF406" s="118"/>
      <c r="DG406" s="118"/>
      <c r="DH406" s="118"/>
      <c r="DI406" s="118"/>
      <c r="DJ406" s="118"/>
      <c r="DK406" s="118"/>
      <c r="DL406" s="118"/>
      <c r="DM406" s="118"/>
      <c r="DN406" s="118"/>
      <c r="DO406" s="118"/>
      <c r="DP406" s="118"/>
      <c r="DQ406" s="118"/>
      <c r="DR406" s="118"/>
      <c r="DS406" s="118"/>
      <c r="DT406" s="118"/>
      <c r="DU406" s="118"/>
      <c r="DV406" s="118"/>
      <c r="DW406" s="118"/>
      <c r="DX406" s="118"/>
      <c r="DY406" s="118"/>
      <c r="DZ406" s="118"/>
      <c r="EA406" s="118"/>
      <c r="EB406" s="118"/>
      <c r="EC406" s="118"/>
      <c r="ED406" s="118"/>
      <c r="EE406" s="118"/>
      <c r="EF406" s="118"/>
      <c r="EG406" s="118"/>
      <c r="EH406" s="118"/>
      <c r="EI406" s="118"/>
      <c r="EJ406" s="118"/>
      <c r="EK406" s="118"/>
      <c r="EL406" s="118"/>
      <c r="EM406" s="118"/>
      <c r="EN406" s="118"/>
      <c r="EO406" s="118"/>
      <c r="EP406" s="118"/>
      <c r="EQ406" s="118"/>
      <c r="ER406" s="118"/>
      <c r="ES406" s="118"/>
      <c r="ET406" s="118"/>
      <c r="EU406" s="118"/>
      <c r="EV406" s="118"/>
      <c r="EW406" s="118"/>
      <c r="EX406" s="118"/>
      <c r="EY406" s="118"/>
      <c r="EZ406" s="118"/>
      <c r="FA406" s="118"/>
      <c r="FB406" s="118"/>
      <c r="FC406" s="118"/>
      <c r="FD406" s="118"/>
      <c r="FE406" s="118"/>
      <c r="FF406" s="118"/>
      <c r="FG406" s="118"/>
      <c r="FH406" s="118"/>
      <c r="FI406" s="118"/>
      <c r="FJ406" s="118"/>
      <c r="FK406" s="118"/>
      <c r="FL406" s="118"/>
      <c r="FM406" s="118"/>
      <c r="FN406" s="118"/>
      <c r="FO406" s="118"/>
      <c r="FP406" s="118"/>
      <c r="FQ406" s="118"/>
      <c r="FR406" s="118"/>
      <c r="FS406" s="118"/>
      <c r="FT406" s="118"/>
      <c r="FU406" s="118"/>
      <c r="FV406" s="118"/>
      <c r="FW406" s="118"/>
      <c r="FX406" s="118"/>
      <c r="FY406" s="118"/>
      <c r="FZ406" s="118"/>
      <c r="GA406" s="118"/>
      <c r="GB406" s="118"/>
      <c r="GC406" s="118"/>
      <c r="GD406" s="118"/>
      <c r="GE406" s="118"/>
      <c r="GF406" s="118"/>
      <c r="GG406" s="118"/>
      <c r="GH406" s="118"/>
      <c r="GI406" s="118"/>
      <c r="GJ406" s="118"/>
      <c r="GK406" s="118"/>
      <c r="GL406" s="118"/>
      <c r="GM406" s="118"/>
      <c r="GN406" s="118"/>
      <c r="GO406" s="118"/>
      <c r="GP406" s="118"/>
      <c r="GQ406" s="118"/>
      <c r="GR406" s="118"/>
      <c r="GS406" s="118"/>
      <c r="GT406" s="118"/>
      <c r="GU406" s="118"/>
      <c r="GV406" s="118"/>
      <c r="GW406" s="118"/>
      <c r="GX406" s="118"/>
      <c r="GY406" s="118"/>
      <c r="GZ406" s="118"/>
      <c r="HA406" s="118"/>
      <c r="HB406" s="118"/>
      <c r="HC406" s="118"/>
      <c r="HD406" s="118"/>
      <c r="HE406" s="118"/>
      <c r="HF406" s="118"/>
      <c r="HG406" s="118"/>
      <c r="HH406" s="118"/>
      <c r="HI406" s="118"/>
      <c r="HJ406" s="118"/>
      <c r="HK406" s="118"/>
      <c r="HL406" s="118"/>
      <c r="HM406" s="118"/>
      <c r="HN406" s="118"/>
      <c r="HO406" s="118"/>
      <c r="HP406" s="118"/>
      <c r="HQ406" s="118"/>
      <c r="HR406" s="118"/>
      <c r="HS406" s="118"/>
      <c r="HT406" s="118"/>
      <c r="HU406" s="118"/>
      <c r="HV406" s="118"/>
      <c r="HW406" s="118"/>
      <c r="HX406" s="118"/>
      <c r="HY406" s="118"/>
      <c r="HZ406" s="118"/>
      <c r="IA406" s="118"/>
      <c r="IB406" s="118"/>
      <c r="IC406" s="118"/>
      <c r="ID406" s="118"/>
      <c r="IE406" s="118"/>
      <c r="IF406" s="118"/>
      <c r="IG406" s="118"/>
      <c r="IH406" s="118"/>
      <c r="II406" s="118"/>
      <c r="IJ406" s="118"/>
      <c r="IK406" s="118"/>
      <c r="IL406" s="118"/>
      <c r="IM406" s="118"/>
      <c r="IN406" s="118"/>
      <c r="IO406" s="118"/>
      <c r="IP406" s="118"/>
      <c r="IQ406" s="118"/>
      <c r="IR406" s="118"/>
      <c r="IS406" s="118"/>
      <c r="IT406" s="118"/>
      <c r="IU406" s="118"/>
      <c r="IV406" s="118"/>
    </row>
    <row r="407" spans="1:256" s="106" customFormat="1" ht="63.75" hidden="1" customHeight="1" x14ac:dyDescent="0.25">
      <c r="A407" s="102"/>
      <c r="B407" s="95"/>
      <c r="C407" s="95"/>
      <c r="D407" s="773"/>
      <c r="E407" s="774"/>
      <c r="F407" s="774"/>
      <c r="G407" s="775"/>
      <c r="H407" s="102"/>
      <c r="I407" s="376"/>
      <c r="J407" s="102"/>
      <c r="K407" s="103"/>
      <c r="L407" s="103"/>
      <c r="M407" s="118"/>
      <c r="N407" s="118"/>
      <c r="O407" s="118"/>
      <c r="P407" s="118"/>
      <c r="Q407" s="118"/>
      <c r="R407" s="118"/>
      <c r="S407" s="118"/>
      <c r="T407" s="118"/>
      <c r="U407" s="118"/>
      <c r="V407" s="118"/>
      <c r="W407" s="118"/>
      <c r="X407" s="118"/>
      <c r="Y407" s="118"/>
      <c r="Z407" s="118"/>
      <c r="AA407" s="118"/>
      <c r="AB407" s="118"/>
      <c r="AC407" s="118"/>
      <c r="AD407" s="118"/>
      <c r="AE407" s="118"/>
      <c r="AF407" s="118"/>
      <c r="AG407" s="118"/>
      <c r="AH407" s="118"/>
      <c r="AI407" s="118"/>
      <c r="AJ407" s="118"/>
      <c r="AK407" s="118"/>
      <c r="AL407" s="118"/>
      <c r="AM407" s="118"/>
      <c r="AN407" s="118"/>
      <c r="AO407" s="118"/>
      <c r="AP407" s="118"/>
      <c r="AQ407" s="118"/>
      <c r="AR407" s="118"/>
      <c r="AS407" s="118"/>
      <c r="AT407" s="118"/>
      <c r="AU407" s="118"/>
      <c r="AV407" s="118"/>
      <c r="AW407" s="118"/>
      <c r="AX407" s="118"/>
      <c r="AY407" s="118"/>
      <c r="AZ407" s="118"/>
      <c r="BA407" s="118"/>
      <c r="BB407" s="118"/>
      <c r="BC407" s="118"/>
      <c r="BD407" s="118"/>
      <c r="BE407" s="118"/>
      <c r="BF407" s="118"/>
      <c r="BG407" s="118"/>
      <c r="BH407" s="118"/>
      <c r="BI407" s="118"/>
      <c r="BJ407" s="118"/>
      <c r="BK407" s="118"/>
      <c r="BL407" s="118"/>
      <c r="BM407" s="118"/>
      <c r="BN407" s="118"/>
      <c r="BO407" s="118"/>
      <c r="BP407" s="118"/>
      <c r="BQ407" s="118"/>
      <c r="BR407" s="118"/>
      <c r="BS407" s="118"/>
      <c r="BT407" s="118"/>
      <c r="BU407" s="118"/>
      <c r="BV407" s="118"/>
      <c r="BW407" s="118"/>
      <c r="BX407" s="118"/>
      <c r="BY407" s="118"/>
      <c r="BZ407" s="118"/>
      <c r="CA407" s="118"/>
      <c r="CB407" s="118"/>
      <c r="CC407" s="118"/>
      <c r="CD407" s="118"/>
      <c r="CE407" s="118"/>
      <c r="CF407" s="118"/>
      <c r="CG407" s="118"/>
      <c r="CH407" s="118"/>
      <c r="CI407" s="118"/>
      <c r="CJ407" s="118"/>
      <c r="CK407" s="118"/>
      <c r="CL407" s="118"/>
      <c r="CM407" s="118"/>
      <c r="CN407" s="118"/>
      <c r="CO407" s="118"/>
      <c r="CP407" s="118"/>
      <c r="CQ407" s="118"/>
      <c r="CR407" s="118"/>
      <c r="CS407" s="118"/>
      <c r="CT407" s="118"/>
      <c r="CU407" s="118"/>
      <c r="CV407" s="118"/>
      <c r="CW407" s="118"/>
      <c r="CX407" s="118"/>
      <c r="CY407" s="118"/>
      <c r="CZ407" s="118"/>
      <c r="DA407" s="118"/>
      <c r="DB407" s="118"/>
      <c r="DC407" s="118"/>
      <c r="DD407" s="118"/>
      <c r="DE407" s="118"/>
      <c r="DF407" s="118"/>
      <c r="DG407" s="118"/>
      <c r="DH407" s="118"/>
      <c r="DI407" s="118"/>
      <c r="DJ407" s="118"/>
      <c r="DK407" s="118"/>
      <c r="DL407" s="118"/>
      <c r="DM407" s="118"/>
      <c r="DN407" s="118"/>
      <c r="DO407" s="118"/>
      <c r="DP407" s="118"/>
      <c r="DQ407" s="118"/>
      <c r="DR407" s="118"/>
      <c r="DS407" s="118"/>
      <c r="DT407" s="118"/>
      <c r="DU407" s="118"/>
      <c r="DV407" s="118"/>
      <c r="DW407" s="118"/>
      <c r="DX407" s="118"/>
      <c r="DY407" s="118"/>
      <c r="DZ407" s="118"/>
      <c r="EA407" s="118"/>
      <c r="EB407" s="118"/>
      <c r="EC407" s="118"/>
      <c r="ED407" s="118"/>
      <c r="EE407" s="118"/>
      <c r="EF407" s="118"/>
      <c r="EG407" s="118"/>
      <c r="EH407" s="118"/>
      <c r="EI407" s="118"/>
      <c r="EJ407" s="118"/>
      <c r="EK407" s="118"/>
      <c r="EL407" s="118"/>
      <c r="EM407" s="118"/>
      <c r="EN407" s="118"/>
      <c r="EO407" s="118"/>
      <c r="EP407" s="118"/>
      <c r="EQ407" s="118"/>
      <c r="ER407" s="118"/>
      <c r="ES407" s="118"/>
      <c r="ET407" s="118"/>
      <c r="EU407" s="118"/>
      <c r="EV407" s="118"/>
      <c r="EW407" s="118"/>
      <c r="EX407" s="118"/>
      <c r="EY407" s="118"/>
      <c r="EZ407" s="118"/>
      <c r="FA407" s="118"/>
      <c r="FB407" s="118"/>
      <c r="FC407" s="118"/>
      <c r="FD407" s="118"/>
      <c r="FE407" s="118"/>
      <c r="FF407" s="118"/>
      <c r="FG407" s="118"/>
      <c r="FH407" s="118"/>
      <c r="FI407" s="118"/>
      <c r="FJ407" s="118"/>
      <c r="FK407" s="118"/>
      <c r="FL407" s="118"/>
      <c r="FM407" s="118"/>
      <c r="FN407" s="118"/>
      <c r="FO407" s="118"/>
      <c r="FP407" s="118"/>
      <c r="FQ407" s="118"/>
      <c r="FR407" s="118"/>
      <c r="FS407" s="118"/>
      <c r="FT407" s="118"/>
      <c r="FU407" s="118"/>
      <c r="FV407" s="118"/>
      <c r="FW407" s="118"/>
      <c r="FX407" s="118"/>
      <c r="FY407" s="118"/>
      <c r="FZ407" s="118"/>
      <c r="GA407" s="118"/>
      <c r="GB407" s="118"/>
      <c r="GC407" s="118"/>
      <c r="GD407" s="118"/>
      <c r="GE407" s="118"/>
      <c r="GF407" s="118"/>
      <c r="GG407" s="118"/>
      <c r="GH407" s="118"/>
      <c r="GI407" s="118"/>
      <c r="GJ407" s="118"/>
      <c r="GK407" s="118"/>
      <c r="GL407" s="118"/>
      <c r="GM407" s="118"/>
      <c r="GN407" s="118"/>
      <c r="GO407" s="118"/>
      <c r="GP407" s="118"/>
      <c r="GQ407" s="118"/>
      <c r="GR407" s="118"/>
      <c r="GS407" s="118"/>
      <c r="GT407" s="118"/>
      <c r="GU407" s="118"/>
      <c r="GV407" s="118"/>
      <c r="GW407" s="118"/>
      <c r="GX407" s="118"/>
      <c r="GY407" s="118"/>
      <c r="GZ407" s="118"/>
      <c r="HA407" s="118"/>
      <c r="HB407" s="118"/>
      <c r="HC407" s="118"/>
      <c r="HD407" s="118"/>
      <c r="HE407" s="118"/>
      <c r="HF407" s="118"/>
      <c r="HG407" s="118"/>
      <c r="HH407" s="118"/>
      <c r="HI407" s="118"/>
      <c r="HJ407" s="118"/>
      <c r="HK407" s="118"/>
      <c r="HL407" s="118"/>
      <c r="HM407" s="118"/>
      <c r="HN407" s="118"/>
      <c r="HO407" s="118"/>
      <c r="HP407" s="118"/>
      <c r="HQ407" s="118"/>
      <c r="HR407" s="118"/>
      <c r="HS407" s="118"/>
      <c r="HT407" s="118"/>
      <c r="HU407" s="118"/>
      <c r="HV407" s="118"/>
      <c r="HW407" s="118"/>
      <c r="HX407" s="118"/>
      <c r="HY407" s="118"/>
      <c r="HZ407" s="118"/>
      <c r="IA407" s="118"/>
      <c r="IB407" s="118"/>
      <c r="IC407" s="118"/>
      <c r="ID407" s="118"/>
      <c r="IE407" s="118"/>
      <c r="IF407" s="118"/>
      <c r="IG407" s="118"/>
      <c r="IH407" s="118"/>
      <c r="II407" s="118"/>
      <c r="IJ407" s="118"/>
      <c r="IK407" s="118"/>
      <c r="IL407" s="118"/>
      <c r="IM407" s="118"/>
      <c r="IN407" s="118"/>
      <c r="IO407" s="118"/>
      <c r="IP407" s="118"/>
      <c r="IQ407" s="118"/>
      <c r="IR407" s="118"/>
      <c r="IS407" s="118"/>
      <c r="IT407" s="118"/>
      <c r="IU407" s="118"/>
      <c r="IV407" s="118"/>
    </row>
    <row r="408" spans="1:256" s="106" customFormat="1" ht="68.25" hidden="1" customHeight="1" x14ac:dyDescent="0.25">
      <c r="A408" s="102"/>
      <c r="B408" s="95"/>
      <c r="C408" s="95"/>
      <c r="D408" s="773"/>
      <c r="E408" s="774"/>
      <c r="F408" s="774"/>
      <c r="G408" s="775"/>
      <c r="H408" s="102"/>
      <c r="I408" s="376"/>
      <c r="J408" s="102"/>
      <c r="K408" s="103"/>
      <c r="L408" s="103"/>
      <c r="M408" s="118"/>
      <c r="N408" s="118"/>
      <c r="O408" s="118"/>
      <c r="P408" s="118"/>
      <c r="Q408" s="118"/>
      <c r="R408" s="118"/>
      <c r="S408" s="118"/>
      <c r="T408" s="118"/>
      <c r="U408" s="118"/>
      <c r="V408" s="118"/>
      <c r="W408" s="118"/>
      <c r="X408" s="118"/>
      <c r="Y408" s="118"/>
      <c r="Z408" s="118"/>
      <c r="AA408" s="118"/>
      <c r="AB408" s="118"/>
      <c r="AC408" s="118"/>
      <c r="AD408" s="118"/>
      <c r="AE408" s="118"/>
      <c r="AF408" s="118"/>
      <c r="AG408" s="118"/>
      <c r="AH408" s="118"/>
      <c r="AI408" s="118"/>
      <c r="AJ408" s="118"/>
      <c r="AK408" s="118"/>
      <c r="AL408" s="118"/>
      <c r="AM408" s="118"/>
      <c r="AN408" s="118"/>
      <c r="AO408" s="118"/>
      <c r="AP408" s="118"/>
      <c r="AQ408" s="118"/>
      <c r="AR408" s="118"/>
      <c r="AS408" s="118"/>
      <c r="AT408" s="118"/>
      <c r="AU408" s="118"/>
      <c r="AV408" s="118"/>
      <c r="AW408" s="118"/>
      <c r="AX408" s="118"/>
      <c r="AY408" s="118"/>
      <c r="AZ408" s="118"/>
      <c r="BA408" s="118"/>
      <c r="BB408" s="118"/>
      <c r="BC408" s="118"/>
      <c r="BD408" s="118"/>
      <c r="BE408" s="118"/>
      <c r="BF408" s="118"/>
      <c r="BG408" s="118"/>
      <c r="BH408" s="118"/>
      <c r="BI408" s="118"/>
      <c r="BJ408" s="118"/>
      <c r="BK408" s="118"/>
      <c r="BL408" s="118"/>
      <c r="BM408" s="118"/>
      <c r="BN408" s="118"/>
      <c r="BO408" s="118"/>
      <c r="BP408" s="118"/>
      <c r="BQ408" s="118"/>
      <c r="BR408" s="118"/>
      <c r="BS408" s="118"/>
      <c r="BT408" s="118"/>
      <c r="BU408" s="118"/>
      <c r="BV408" s="118"/>
      <c r="BW408" s="118"/>
      <c r="BX408" s="118"/>
      <c r="BY408" s="118"/>
      <c r="BZ408" s="118"/>
      <c r="CA408" s="118"/>
      <c r="CB408" s="118"/>
      <c r="CC408" s="118"/>
      <c r="CD408" s="118"/>
      <c r="CE408" s="118"/>
      <c r="CF408" s="118"/>
      <c r="CG408" s="118"/>
      <c r="CH408" s="118"/>
      <c r="CI408" s="118"/>
      <c r="CJ408" s="118"/>
      <c r="CK408" s="118"/>
      <c r="CL408" s="118"/>
      <c r="CM408" s="118"/>
      <c r="CN408" s="118"/>
      <c r="CO408" s="118"/>
      <c r="CP408" s="118"/>
      <c r="CQ408" s="118"/>
      <c r="CR408" s="118"/>
      <c r="CS408" s="118"/>
      <c r="CT408" s="118"/>
      <c r="CU408" s="118"/>
      <c r="CV408" s="118"/>
      <c r="CW408" s="118"/>
      <c r="CX408" s="118"/>
      <c r="CY408" s="118"/>
      <c r="CZ408" s="118"/>
      <c r="DA408" s="118"/>
      <c r="DB408" s="118"/>
      <c r="DC408" s="118"/>
      <c r="DD408" s="118"/>
      <c r="DE408" s="118"/>
      <c r="DF408" s="118"/>
      <c r="DG408" s="118"/>
      <c r="DH408" s="118"/>
      <c r="DI408" s="118"/>
      <c r="DJ408" s="118"/>
      <c r="DK408" s="118"/>
      <c r="DL408" s="118"/>
      <c r="DM408" s="118"/>
      <c r="DN408" s="118"/>
      <c r="DO408" s="118"/>
      <c r="DP408" s="118"/>
      <c r="DQ408" s="118"/>
      <c r="DR408" s="118"/>
      <c r="DS408" s="118"/>
      <c r="DT408" s="118"/>
      <c r="DU408" s="118"/>
      <c r="DV408" s="118"/>
      <c r="DW408" s="118"/>
      <c r="DX408" s="118"/>
      <c r="DY408" s="118"/>
      <c r="DZ408" s="118"/>
      <c r="EA408" s="118"/>
      <c r="EB408" s="118"/>
      <c r="EC408" s="118"/>
      <c r="ED408" s="118"/>
      <c r="EE408" s="118"/>
      <c r="EF408" s="118"/>
      <c r="EG408" s="118"/>
      <c r="EH408" s="118"/>
      <c r="EI408" s="118"/>
      <c r="EJ408" s="118"/>
      <c r="EK408" s="118"/>
      <c r="EL408" s="118"/>
      <c r="EM408" s="118"/>
      <c r="EN408" s="118"/>
      <c r="EO408" s="118"/>
      <c r="EP408" s="118"/>
      <c r="EQ408" s="118"/>
      <c r="ER408" s="118"/>
      <c r="ES408" s="118"/>
      <c r="ET408" s="118"/>
      <c r="EU408" s="118"/>
      <c r="EV408" s="118"/>
      <c r="EW408" s="118"/>
      <c r="EX408" s="118"/>
      <c r="EY408" s="118"/>
      <c r="EZ408" s="118"/>
      <c r="FA408" s="118"/>
      <c r="FB408" s="118"/>
      <c r="FC408" s="118"/>
      <c r="FD408" s="118"/>
      <c r="FE408" s="118"/>
      <c r="FF408" s="118"/>
      <c r="FG408" s="118"/>
      <c r="FH408" s="118"/>
      <c r="FI408" s="118"/>
      <c r="FJ408" s="118"/>
      <c r="FK408" s="118"/>
      <c r="FL408" s="118"/>
      <c r="FM408" s="118"/>
      <c r="FN408" s="118"/>
      <c r="FO408" s="118"/>
      <c r="FP408" s="118"/>
      <c r="FQ408" s="118"/>
      <c r="FR408" s="118"/>
      <c r="FS408" s="118"/>
      <c r="FT408" s="118"/>
      <c r="FU408" s="118"/>
      <c r="FV408" s="118"/>
      <c r="FW408" s="118"/>
      <c r="FX408" s="118"/>
      <c r="FY408" s="118"/>
      <c r="FZ408" s="118"/>
      <c r="GA408" s="118"/>
      <c r="GB408" s="118"/>
      <c r="GC408" s="118"/>
      <c r="GD408" s="118"/>
      <c r="GE408" s="118"/>
      <c r="GF408" s="118"/>
      <c r="GG408" s="118"/>
      <c r="GH408" s="118"/>
      <c r="GI408" s="118"/>
      <c r="GJ408" s="118"/>
      <c r="GK408" s="118"/>
      <c r="GL408" s="118"/>
      <c r="GM408" s="118"/>
      <c r="GN408" s="118"/>
      <c r="GO408" s="118"/>
      <c r="GP408" s="118"/>
      <c r="GQ408" s="118"/>
      <c r="GR408" s="118"/>
      <c r="GS408" s="118"/>
      <c r="GT408" s="118"/>
      <c r="GU408" s="118"/>
      <c r="GV408" s="118"/>
      <c r="GW408" s="118"/>
      <c r="GX408" s="118"/>
      <c r="GY408" s="118"/>
      <c r="GZ408" s="118"/>
      <c r="HA408" s="118"/>
      <c r="HB408" s="118"/>
      <c r="HC408" s="118"/>
      <c r="HD408" s="118"/>
      <c r="HE408" s="118"/>
      <c r="HF408" s="118"/>
      <c r="HG408" s="118"/>
      <c r="HH408" s="118"/>
      <c r="HI408" s="118"/>
      <c r="HJ408" s="118"/>
      <c r="HK408" s="118"/>
      <c r="HL408" s="118"/>
      <c r="HM408" s="118"/>
      <c r="HN408" s="118"/>
      <c r="HO408" s="118"/>
      <c r="HP408" s="118"/>
      <c r="HQ408" s="118"/>
      <c r="HR408" s="118"/>
      <c r="HS408" s="118"/>
      <c r="HT408" s="118"/>
      <c r="HU408" s="118"/>
      <c r="HV408" s="118"/>
      <c r="HW408" s="118"/>
      <c r="HX408" s="118"/>
      <c r="HY408" s="118"/>
      <c r="HZ408" s="118"/>
      <c r="IA408" s="118"/>
      <c r="IB408" s="118"/>
      <c r="IC408" s="118"/>
      <c r="ID408" s="118"/>
      <c r="IE408" s="118"/>
      <c r="IF408" s="118"/>
      <c r="IG408" s="118"/>
      <c r="IH408" s="118"/>
      <c r="II408" s="118"/>
      <c r="IJ408" s="118"/>
      <c r="IK408" s="118"/>
      <c r="IL408" s="118"/>
      <c r="IM408" s="118"/>
      <c r="IN408" s="118"/>
      <c r="IO408" s="118"/>
      <c r="IP408" s="118"/>
      <c r="IQ408" s="118"/>
      <c r="IR408" s="118"/>
      <c r="IS408" s="118"/>
      <c r="IT408" s="118"/>
      <c r="IU408" s="118"/>
      <c r="IV408" s="118"/>
    </row>
    <row r="409" spans="1:256" s="106" customFormat="1" ht="33" hidden="1" customHeight="1" x14ac:dyDescent="0.25">
      <c r="A409" s="98"/>
      <c r="B409" s="95"/>
      <c r="C409" s="95"/>
      <c r="D409" s="773"/>
      <c r="E409" s="774"/>
      <c r="F409" s="774"/>
      <c r="G409" s="775"/>
      <c r="H409" s="102"/>
      <c r="I409" s="376"/>
      <c r="J409" s="102"/>
      <c r="K409" s="103"/>
      <c r="L409" s="103"/>
      <c r="M409" s="864"/>
      <c r="N409" s="232"/>
      <c r="O409" s="118"/>
      <c r="P409" s="118"/>
      <c r="Q409" s="118"/>
      <c r="R409" s="118"/>
      <c r="S409" s="118"/>
      <c r="T409" s="118"/>
      <c r="U409" s="118"/>
      <c r="V409" s="118"/>
      <c r="W409" s="118"/>
      <c r="X409" s="118"/>
      <c r="Y409" s="118"/>
      <c r="Z409" s="118"/>
      <c r="AA409" s="118"/>
      <c r="AB409" s="118"/>
      <c r="AC409" s="118"/>
      <c r="AD409" s="118"/>
      <c r="AE409" s="118"/>
      <c r="AF409" s="118"/>
      <c r="AG409" s="118"/>
      <c r="AH409" s="118"/>
      <c r="AI409" s="118"/>
      <c r="AJ409" s="118"/>
      <c r="AK409" s="118"/>
      <c r="AL409" s="118"/>
      <c r="AM409" s="118"/>
      <c r="AN409" s="118"/>
      <c r="AO409" s="118"/>
      <c r="AP409" s="118"/>
      <c r="AQ409" s="118"/>
      <c r="AR409" s="118"/>
      <c r="AS409" s="118"/>
      <c r="AT409" s="118"/>
      <c r="AU409" s="118"/>
      <c r="AV409" s="118"/>
      <c r="AW409" s="118"/>
      <c r="AX409" s="118"/>
      <c r="AY409" s="118"/>
      <c r="AZ409" s="118"/>
      <c r="BA409" s="118"/>
      <c r="BB409" s="118"/>
      <c r="BC409" s="118"/>
      <c r="BD409" s="118"/>
      <c r="BE409" s="118"/>
      <c r="BF409" s="118"/>
      <c r="BG409" s="118"/>
      <c r="BH409" s="118"/>
      <c r="BI409" s="118"/>
      <c r="BJ409" s="118"/>
      <c r="BK409" s="118"/>
      <c r="BL409" s="118"/>
      <c r="BM409" s="118"/>
      <c r="BN409" s="118"/>
      <c r="BO409" s="118"/>
      <c r="BP409" s="118"/>
      <c r="BQ409" s="118"/>
      <c r="BR409" s="118"/>
      <c r="BS409" s="118"/>
      <c r="BT409" s="118"/>
      <c r="BU409" s="118"/>
      <c r="BV409" s="118"/>
      <c r="BW409" s="118"/>
      <c r="BX409" s="118"/>
      <c r="BY409" s="118"/>
      <c r="BZ409" s="118"/>
      <c r="CA409" s="118"/>
      <c r="CB409" s="118"/>
      <c r="CC409" s="118"/>
      <c r="CD409" s="118"/>
      <c r="CE409" s="118"/>
      <c r="CF409" s="118"/>
      <c r="CG409" s="118"/>
      <c r="CH409" s="118"/>
      <c r="CI409" s="118"/>
      <c r="CJ409" s="118"/>
      <c r="CK409" s="118"/>
      <c r="CL409" s="118"/>
      <c r="CM409" s="118"/>
      <c r="CN409" s="118"/>
      <c r="CO409" s="118"/>
      <c r="CP409" s="118"/>
      <c r="CQ409" s="118"/>
      <c r="CR409" s="118"/>
      <c r="CS409" s="118"/>
      <c r="CT409" s="118"/>
      <c r="CU409" s="118"/>
      <c r="CV409" s="118"/>
      <c r="CW409" s="118"/>
      <c r="CX409" s="118"/>
      <c r="CY409" s="118"/>
      <c r="CZ409" s="118"/>
      <c r="DA409" s="118"/>
      <c r="DB409" s="118"/>
      <c r="DC409" s="118"/>
      <c r="DD409" s="118"/>
      <c r="DE409" s="118"/>
      <c r="DF409" s="118"/>
      <c r="DG409" s="118"/>
      <c r="DH409" s="118"/>
      <c r="DI409" s="118"/>
      <c r="DJ409" s="118"/>
      <c r="DK409" s="118"/>
      <c r="DL409" s="118"/>
      <c r="DM409" s="118"/>
      <c r="DN409" s="118"/>
      <c r="DO409" s="118"/>
      <c r="DP409" s="118"/>
      <c r="DQ409" s="118"/>
      <c r="DR409" s="118"/>
      <c r="DS409" s="118"/>
      <c r="DT409" s="118"/>
      <c r="DU409" s="118"/>
      <c r="DV409" s="118"/>
      <c r="DW409" s="118"/>
      <c r="DX409" s="118"/>
      <c r="DY409" s="118"/>
      <c r="DZ409" s="118"/>
      <c r="EA409" s="118"/>
      <c r="EB409" s="118"/>
      <c r="EC409" s="118"/>
      <c r="ED409" s="118"/>
      <c r="EE409" s="118"/>
      <c r="EF409" s="118"/>
      <c r="EG409" s="118"/>
      <c r="EH409" s="118"/>
      <c r="EI409" s="118"/>
      <c r="EJ409" s="118"/>
      <c r="EK409" s="118"/>
      <c r="EL409" s="118"/>
      <c r="EM409" s="118"/>
      <c r="EN409" s="118"/>
      <c r="EO409" s="118"/>
      <c r="EP409" s="118"/>
      <c r="EQ409" s="118"/>
      <c r="ER409" s="118"/>
      <c r="ES409" s="118"/>
      <c r="ET409" s="118"/>
      <c r="EU409" s="118"/>
      <c r="EV409" s="118"/>
      <c r="EW409" s="118"/>
      <c r="EX409" s="118"/>
      <c r="EY409" s="118"/>
      <c r="EZ409" s="118"/>
      <c r="FA409" s="118"/>
      <c r="FB409" s="118"/>
      <c r="FC409" s="118"/>
      <c r="FD409" s="118"/>
      <c r="FE409" s="118"/>
      <c r="FF409" s="118"/>
      <c r="FG409" s="118"/>
      <c r="FH409" s="118"/>
      <c r="FI409" s="118"/>
      <c r="FJ409" s="118"/>
      <c r="FK409" s="118"/>
      <c r="FL409" s="118"/>
      <c r="FM409" s="118"/>
      <c r="FN409" s="118"/>
      <c r="FO409" s="118"/>
      <c r="FP409" s="118"/>
      <c r="FQ409" s="118"/>
      <c r="FR409" s="118"/>
      <c r="FS409" s="118"/>
      <c r="FT409" s="118"/>
      <c r="FU409" s="118"/>
      <c r="FV409" s="118"/>
      <c r="FW409" s="118"/>
      <c r="FX409" s="118"/>
      <c r="FY409" s="118"/>
      <c r="FZ409" s="118"/>
      <c r="GA409" s="118"/>
      <c r="GB409" s="118"/>
      <c r="GC409" s="118"/>
      <c r="GD409" s="118"/>
      <c r="GE409" s="118"/>
      <c r="GF409" s="118"/>
      <c r="GG409" s="118"/>
      <c r="GH409" s="118"/>
      <c r="GI409" s="118"/>
      <c r="GJ409" s="118"/>
      <c r="GK409" s="118"/>
      <c r="GL409" s="118"/>
      <c r="GM409" s="118"/>
      <c r="GN409" s="118"/>
      <c r="GO409" s="118"/>
      <c r="GP409" s="118"/>
      <c r="GQ409" s="118"/>
      <c r="GR409" s="118"/>
      <c r="GS409" s="118"/>
      <c r="GT409" s="118"/>
      <c r="GU409" s="118"/>
      <c r="GV409" s="118"/>
      <c r="GW409" s="118"/>
      <c r="GX409" s="118"/>
      <c r="GY409" s="118"/>
      <c r="GZ409" s="118"/>
      <c r="HA409" s="118"/>
      <c r="HB409" s="118"/>
      <c r="HC409" s="118"/>
      <c r="HD409" s="118"/>
      <c r="HE409" s="118"/>
      <c r="HF409" s="118"/>
      <c r="HG409" s="118"/>
      <c r="HH409" s="118"/>
      <c r="HI409" s="118"/>
      <c r="HJ409" s="118"/>
      <c r="HK409" s="118"/>
      <c r="HL409" s="118"/>
      <c r="HM409" s="118"/>
      <c r="HN409" s="118"/>
      <c r="HO409" s="118"/>
      <c r="HP409" s="118"/>
      <c r="HQ409" s="118"/>
      <c r="HR409" s="118"/>
      <c r="HS409" s="118"/>
      <c r="HT409" s="118"/>
      <c r="HU409" s="118"/>
      <c r="HV409" s="118"/>
      <c r="HW409" s="118"/>
      <c r="HX409" s="118"/>
      <c r="HY409" s="118"/>
      <c r="HZ409" s="118"/>
      <c r="IA409" s="118"/>
      <c r="IB409" s="118"/>
      <c r="IC409" s="118"/>
      <c r="ID409" s="118"/>
      <c r="IE409" s="118"/>
      <c r="IF409" s="118"/>
      <c r="IG409" s="118"/>
      <c r="IH409" s="118"/>
      <c r="II409" s="118"/>
      <c r="IJ409" s="118"/>
      <c r="IK409" s="118"/>
      <c r="IL409" s="118"/>
      <c r="IM409" s="118"/>
      <c r="IN409" s="118"/>
      <c r="IO409" s="118"/>
      <c r="IP409" s="118"/>
      <c r="IQ409" s="118"/>
      <c r="IR409" s="118"/>
      <c r="IS409" s="118"/>
      <c r="IT409" s="118"/>
      <c r="IU409" s="118"/>
      <c r="IV409" s="118"/>
    </row>
    <row r="410" spans="1:256" s="106" customFormat="1" ht="33" hidden="1" customHeight="1" x14ac:dyDescent="0.25">
      <c r="A410" s="98"/>
      <c r="B410" s="95"/>
      <c r="C410" s="95"/>
      <c r="D410" s="773"/>
      <c r="E410" s="774"/>
      <c r="F410" s="774"/>
      <c r="G410" s="775"/>
      <c r="H410" s="102"/>
      <c r="I410" s="376"/>
      <c r="J410" s="102"/>
      <c r="K410" s="103"/>
      <c r="L410" s="103"/>
      <c r="M410" s="863"/>
      <c r="O410" s="118"/>
      <c r="P410" s="118"/>
      <c r="Q410" s="118"/>
      <c r="R410" s="118"/>
      <c r="S410" s="118"/>
      <c r="T410" s="118"/>
      <c r="U410" s="118"/>
      <c r="V410" s="118"/>
      <c r="W410" s="118"/>
      <c r="X410" s="118"/>
      <c r="Y410" s="118"/>
      <c r="Z410" s="118"/>
      <c r="AA410" s="118"/>
      <c r="AB410" s="118"/>
      <c r="AC410" s="118"/>
      <c r="AD410" s="118"/>
      <c r="AE410" s="118"/>
      <c r="AF410" s="118"/>
      <c r="AG410" s="118"/>
      <c r="AH410" s="118"/>
      <c r="AI410" s="118"/>
      <c r="AJ410" s="118"/>
      <c r="AK410" s="118"/>
      <c r="AL410" s="118"/>
      <c r="AM410" s="118"/>
      <c r="AN410" s="118"/>
      <c r="AO410" s="118"/>
      <c r="AP410" s="118"/>
      <c r="AQ410" s="118"/>
      <c r="AR410" s="118"/>
      <c r="AS410" s="118"/>
      <c r="AT410" s="118"/>
      <c r="AU410" s="118"/>
      <c r="AV410" s="118"/>
      <c r="AW410" s="118"/>
      <c r="AX410" s="118"/>
      <c r="AY410" s="118"/>
      <c r="AZ410" s="118"/>
      <c r="BA410" s="118"/>
      <c r="BB410" s="118"/>
      <c r="BC410" s="118"/>
      <c r="BD410" s="118"/>
      <c r="BE410" s="118"/>
      <c r="BF410" s="118"/>
      <c r="BG410" s="118"/>
      <c r="BH410" s="118"/>
      <c r="BI410" s="118"/>
      <c r="BJ410" s="118"/>
      <c r="BK410" s="118"/>
      <c r="BL410" s="118"/>
      <c r="BM410" s="118"/>
      <c r="BN410" s="118"/>
      <c r="BO410" s="118"/>
      <c r="BP410" s="118"/>
      <c r="BQ410" s="118"/>
      <c r="BR410" s="118"/>
      <c r="BS410" s="118"/>
      <c r="BT410" s="118"/>
      <c r="BU410" s="118"/>
      <c r="BV410" s="118"/>
      <c r="BW410" s="118"/>
      <c r="BX410" s="118"/>
      <c r="BY410" s="118"/>
      <c r="BZ410" s="118"/>
      <c r="CA410" s="118"/>
      <c r="CB410" s="118"/>
      <c r="CC410" s="118"/>
      <c r="CD410" s="118"/>
      <c r="CE410" s="118"/>
      <c r="CF410" s="118"/>
      <c r="CG410" s="118"/>
      <c r="CH410" s="118"/>
      <c r="CI410" s="118"/>
      <c r="CJ410" s="118"/>
      <c r="CK410" s="118"/>
      <c r="CL410" s="118"/>
      <c r="CM410" s="118"/>
      <c r="CN410" s="118"/>
      <c r="CO410" s="118"/>
      <c r="CP410" s="118"/>
      <c r="CQ410" s="118"/>
      <c r="CR410" s="118"/>
      <c r="CS410" s="118"/>
      <c r="CT410" s="118"/>
      <c r="CU410" s="118"/>
      <c r="CV410" s="118"/>
      <c r="CW410" s="118"/>
      <c r="CX410" s="118"/>
      <c r="CY410" s="118"/>
      <c r="CZ410" s="118"/>
      <c r="DA410" s="118"/>
      <c r="DB410" s="118"/>
      <c r="DC410" s="118"/>
      <c r="DD410" s="118"/>
      <c r="DE410" s="118"/>
      <c r="DF410" s="118"/>
      <c r="DG410" s="118"/>
      <c r="DH410" s="118"/>
      <c r="DI410" s="118"/>
      <c r="DJ410" s="118"/>
      <c r="DK410" s="118"/>
      <c r="DL410" s="118"/>
      <c r="DM410" s="118"/>
      <c r="DN410" s="118"/>
      <c r="DO410" s="118"/>
      <c r="DP410" s="118"/>
      <c r="DQ410" s="118"/>
      <c r="DR410" s="118"/>
      <c r="DS410" s="118"/>
      <c r="DT410" s="118"/>
      <c r="DU410" s="118"/>
      <c r="DV410" s="118"/>
      <c r="DW410" s="118"/>
      <c r="DX410" s="118"/>
      <c r="DY410" s="118"/>
      <c r="DZ410" s="118"/>
      <c r="EA410" s="118"/>
      <c r="EB410" s="118"/>
      <c r="EC410" s="118"/>
      <c r="ED410" s="118"/>
      <c r="EE410" s="118"/>
      <c r="EF410" s="118"/>
      <c r="EG410" s="118"/>
      <c r="EH410" s="118"/>
      <c r="EI410" s="118"/>
      <c r="EJ410" s="118"/>
      <c r="EK410" s="118"/>
      <c r="EL410" s="118"/>
      <c r="EM410" s="118"/>
      <c r="EN410" s="118"/>
      <c r="EO410" s="118"/>
      <c r="EP410" s="118"/>
      <c r="EQ410" s="118"/>
      <c r="ER410" s="118"/>
      <c r="ES410" s="118"/>
      <c r="ET410" s="118"/>
      <c r="EU410" s="118"/>
      <c r="EV410" s="118"/>
      <c r="EW410" s="118"/>
      <c r="EX410" s="118"/>
      <c r="EY410" s="118"/>
      <c r="EZ410" s="118"/>
      <c r="FA410" s="118"/>
      <c r="FB410" s="118"/>
      <c r="FC410" s="118"/>
      <c r="FD410" s="118"/>
      <c r="FE410" s="118"/>
      <c r="FF410" s="118"/>
      <c r="FG410" s="118"/>
      <c r="FH410" s="118"/>
      <c r="FI410" s="118"/>
      <c r="FJ410" s="118"/>
      <c r="FK410" s="118"/>
      <c r="FL410" s="118"/>
      <c r="FM410" s="118"/>
      <c r="FN410" s="118"/>
      <c r="FO410" s="118"/>
      <c r="FP410" s="118"/>
      <c r="FQ410" s="118"/>
      <c r="FR410" s="118"/>
      <c r="FS410" s="118"/>
      <c r="FT410" s="118"/>
      <c r="FU410" s="118"/>
      <c r="FV410" s="118"/>
      <c r="FW410" s="118"/>
      <c r="FX410" s="118"/>
      <c r="FY410" s="118"/>
      <c r="FZ410" s="118"/>
      <c r="GA410" s="118"/>
      <c r="GB410" s="118"/>
      <c r="GC410" s="118"/>
      <c r="GD410" s="118"/>
      <c r="GE410" s="118"/>
      <c r="GF410" s="118"/>
      <c r="GG410" s="118"/>
      <c r="GH410" s="118"/>
      <c r="GI410" s="118"/>
      <c r="GJ410" s="118"/>
      <c r="GK410" s="118"/>
      <c r="GL410" s="118"/>
      <c r="GM410" s="118"/>
      <c r="GN410" s="118"/>
      <c r="GO410" s="118"/>
      <c r="GP410" s="118"/>
      <c r="GQ410" s="118"/>
      <c r="GR410" s="118"/>
      <c r="GS410" s="118"/>
      <c r="GT410" s="118"/>
      <c r="GU410" s="118"/>
      <c r="GV410" s="118"/>
      <c r="GW410" s="118"/>
      <c r="GX410" s="118"/>
      <c r="GY410" s="118"/>
      <c r="GZ410" s="118"/>
      <c r="HA410" s="118"/>
      <c r="HB410" s="118"/>
      <c r="HC410" s="118"/>
      <c r="HD410" s="118"/>
      <c r="HE410" s="118"/>
      <c r="HF410" s="118"/>
      <c r="HG410" s="118"/>
      <c r="HH410" s="118"/>
      <c r="HI410" s="118"/>
      <c r="HJ410" s="118"/>
      <c r="HK410" s="118"/>
      <c r="HL410" s="118"/>
      <c r="HM410" s="118"/>
      <c r="HN410" s="118"/>
      <c r="HO410" s="118"/>
      <c r="HP410" s="118"/>
      <c r="HQ410" s="118"/>
      <c r="HR410" s="118"/>
      <c r="HS410" s="118"/>
      <c r="HT410" s="118"/>
      <c r="HU410" s="118"/>
      <c r="HV410" s="118"/>
      <c r="HW410" s="118"/>
      <c r="HX410" s="118"/>
      <c r="HY410" s="118"/>
      <c r="HZ410" s="118"/>
      <c r="IA410" s="118"/>
      <c r="IB410" s="118"/>
      <c r="IC410" s="118"/>
      <c r="ID410" s="118"/>
      <c r="IE410" s="118"/>
      <c r="IF410" s="118"/>
      <c r="IG410" s="118"/>
      <c r="IH410" s="118"/>
      <c r="II410" s="118"/>
      <c r="IJ410" s="118"/>
      <c r="IK410" s="118"/>
      <c r="IL410" s="118"/>
      <c r="IM410" s="118"/>
      <c r="IN410" s="118"/>
      <c r="IO410" s="118"/>
      <c r="IP410" s="118"/>
      <c r="IQ410" s="118"/>
      <c r="IR410" s="118"/>
      <c r="IS410" s="118"/>
      <c r="IT410" s="118"/>
      <c r="IU410" s="118"/>
      <c r="IV410" s="118"/>
    </row>
    <row r="411" spans="1:256" s="106" customFormat="1" ht="54" customHeight="1" x14ac:dyDescent="0.25">
      <c r="A411" s="98" t="s">
        <v>783</v>
      </c>
      <c r="B411" s="95" t="s">
        <v>82</v>
      </c>
      <c r="C411" s="95" t="s">
        <v>70</v>
      </c>
      <c r="D411" s="773" t="s">
        <v>782</v>
      </c>
      <c r="E411" s="774"/>
      <c r="F411" s="774"/>
      <c r="G411" s="775"/>
      <c r="H411" s="102"/>
      <c r="I411" s="376">
        <f>I412</f>
        <v>7613</v>
      </c>
      <c r="J411" s="376">
        <f t="shared" ref="J411:L411" si="85">J412</f>
        <v>0</v>
      </c>
      <c r="K411" s="376">
        <f t="shared" si="85"/>
        <v>0</v>
      </c>
      <c r="L411" s="376">
        <f t="shared" si="85"/>
        <v>0</v>
      </c>
      <c r="M411" s="863"/>
      <c r="O411" s="118"/>
      <c r="P411" s="118"/>
      <c r="Q411" s="118"/>
      <c r="R411" s="118"/>
      <c r="S411" s="118"/>
      <c r="T411" s="118"/>
      <c r="U411" s="118"/>
      <c r="V411" s="118"/>
      <c r="W411" s="118"/>
      <c r="X411" s="118"/>
      <c r="Y411" s="118"/>
      <c r="Z411" s="118"/>
      <c r="AA411" s="118"/>
      <c r="AB411" s="118"/>
      <c r="AC411" s="118"/>
      <c r="AD411" s="118"/>
      <c r="AE411" s="118"/>
      <c r="AF411" s="118"/>
      <c r="AG411" s="118"/>
      <c r="AH411" s="118"/>
      <c r="AI411" s="118"/>
      <c r="AJ411" s="118"/>
      <c r="AK411" s="118"/>
      <c r="AL411" s="118"/>
      <c r="AM411" s="118"/>
      <c r="AN411" s="118"/>
      <c r="AO411" s="118"/>
      <c r="AP411" s="118"/>
      <c r="AQ411" s="118"/>
      <c r="AR411" s="118"/>
      <c r="AS411" s="118"/>
      <c r="AT411" s="118"/>
      <c r="AU411" s="118"/>
      <c r="AV411" s="118"/>
      <c r="AW411" s="118"/>
      <c r="AX411" s="118"/>
      <c r="AY411" s="118"/>
      <c r="AZ411" s="118"/>
      <c r="BA411" s="118"/>
      <c r="BB411" s="118"/>
      <c r="BC411" s="118"/>
      <c r="BD411" s="118"/>
      <c r="BE411" s="118"/>
      <c r="BF411" s="118"/>
      <c r="BG411" s="118"/>
      <c r="BH411" s="118"/>
      <c r="BI411" s="118"/>
      <c r="BJ411" s="118"/>
      <c r="BK411" s="118"/>
      <c r="BL411" s="118"/>
      <c r="BM411" s="118"/>
      <c r="BN411" s="118"/>
      <c r="BO411" s="118"/>
      <c r="BP411" s="118"/>
      <c r="BQ411" s="118"/>
      <c r="BR411" s="118"/>
      <c r="BS411" s="118"/>
      <c r="BT411" s="118"/>
      <c r="BU411" s="118"/>
      <c r="BV411" s="118"/>
      <c r="BW411" s="118"/>
      <c r="BX411" s="118"/>
      <c r="BY411" s="118"/>
      <c r="BZ411" s="118"/>
      <c r="CA411" s="118"/>
      <c r="CB411" s="118"/>
      <c r="CC411" s="118"/>
      <c r="CD411" s="118"/>
      <c r="CE411" s="118"/>
      <c r="CF411" s="118"/>
      <c r="CG411" s="118"/>
      <c r="CH411" s="118"/>
      <c r="CI411" s="118"/>
      <c r="CJ411" s="118"/>
      <c r="CK411" s="118"/>
      <c r="CL411" s="118"/>
      <c r="CM411" s="118"/>
      <c r="CN411" s="118"/>
      <c r="CO411" s="118"/>
      <c r="CP411" s="118"/>
      <c r="CQ411" s="118"/>
      <c r="CR411" s="118"/>
      <c r="CS411" s="118"/>
      <c r="CT411" s="118"/>
      <c r="CU411" s="118"/>
      <c r="CV411" s="118"/>
      <c r="CW411" s="118"/>
      <c r="CX411" s="118"/>
      <c r="CY411" s="118"/>
      <c r="CZ411" s="118"/>
      <c r="DA411" s="118"/>
      <c r="DB411" s="118"/>
      <c r="DC411" s="118"/>
      <c r="DD411" s="118"/>
      <c r="DE411" s="118"/>
      <c r="DF411" s="118"/>
      <c r="DG411" s="118"/>
      <c r="DH411" s="118"/>
      <c r="DI411" s="118"/>
      <c r="DJ411" s="118"/>
      <c r="DK411" s="118"/>
      <c r="DL411" s="118"/>
      <c r="DM411" s="118"/>
      <c r="DN411" s="118"/>
      <c r="DO411" s="118"/>
      <c r="DP411" s="118"/>
      <c r="DQ411" s="118"/>
      <c r="DR411" s="118"/>
      <c r="DS411" s="118"/>
      <c r="DT411" s="118"/>
      <c r="DU411" s="118"/>
      <c r="DV411" s="118"/>
      <c r="DW411" s="118"/>
      <c r="DX411" s="118"/>
      <c r="DY411" s="118"/>
      <c r="DZ411" s="118"/>
      <c r="EA411" s="118"/>
      <c r="EB411" s="118"/>
      <c r="EC411" s="118"/>
      <c r="ED411" s="118"/>
      <c r="EE411" s="118"/>
      <c r="EF411" s="118"/>
      <c r="EG411" s="118"/>
      <c r="EH411" s="118"/>
      <c r="EI411" s="118"/>
      <c r="EJ411" s="118"/>
      <c r="EK411" s="118"/>
      <c r="EL411" s="118"/>
      <c r="EM411" s="118"/>
      <c r="EN411" s="118"/>
      <c r="EO411" s="118"/>
      <c r="EP411" s="118"/>
      <c r="EQ411" s="118"/>
      <c r="ER411" s="118"/>
      <c r="ES411" s="118"/>
      <c r="ET411" s="118"/>
      <c r="EU411" s="118"/>
      <c r="EV411" s="118"/>
      <c r="EW411" s="118"/>
      <c r="EX411" s="118"/>
      <c r="EY411" s="118"/>
      <c r="EZ411" s="118"/>
      <c r="FA411" s="118"/>
      <c r="FB411" s="118"/>
      <c r="FC411" s="118"/>
      <c r="FD411" s="118"/>
      <c r="FE411" s="118"/>
      <c r="FF411" s="118"/>
      <c r="FG411" s="118"/>
      <c r="FH411" s="118"/>
      <c r="FI411" s="118"/>
      <c r="FJ411" s="118"/>
      <c r="FK411" s="118"/>
      <c r="FL411" s="118"/>
      <c r="FM411" s="118"/>
      <c r="FN411" s="118"/>
      <c r="FO411" s="118"/>
      <c r="FP411" s="118"/>
      <c r="FQ411" s="118"/>
      <c r="FR411" s="118"/>
      <c r="FS411" s="118"/>
      <c r="FT411" s="118"/>
      <c r="FU411" s="118"/>
      <c r="FV411" s="118"/>
      <c r="FW411" s="118"/>
      <c r="FX411" s="118"/>
      <c r="FY411" s="118"/>
      <c r="FZ411" s="118"/>
      <c r="GA411" s="118"/>
      <c r="GB411" s="118"/>
      <c r="GC411" s="118"/>
      <c r="GD411" s="118"/>
      <c r="GE411" s="118"/>
      <c r="GF411" s="118"/>
      <c r="GG411" s="118"/>
      <c r="GH411" s="118"/>
      <c r="GI411" s="118"/>
      <c r="GJ411" s="118"/>
      <c r="GK411" s="118"/>
      <c r="GL411" s="118"/>
      <c r="GM411" s="118"/>
      <c r="GN411" s="118"/>
      <c r="GO411" s="118"/>
      <c r="GP411" s="118"/>
      <c r="GQ411" s="118"/>
      <c r="GR411" s="118"/>
      <c r="GS411" s="118"/>
      <c r="GT411" s="118"/>
      <c r="GU411" s="118"/>
      <c r="GV411" s="118"/>
      <c r="GW411" s="118"/>
      <c r="GX411" s="118"/>
      <c r="GY411" s="118"/>
      <c r="GZ411" s="118"/>
      <c r="HA411" s="118"/>
      <c r="HB411" s="118"/>
      <c r="HC411" s="118"/>
      <c r="HD411" s="118"/>
      <c r="HE411" s="118"/>
      <c r="HF411" s="118"/>
      <c r="HG411" s="118"/>
      <c r="HH411" s="118"/>
      <c r="HI411" s="118"/>
      <c r="HJ411" s="118"/>
      <c r="HK411" s="118"/>
      <c r="HL411" s="118"/>
      <c r="HM411" s="118"/>
      <c r="HN411" s="118"/>
      <c r="HO411" s="118"/>
      <c r="HP411" s="118"/>
      <c r="HQ411" s="118"/>
      <c r="HR411" s="118"/>
      <c r="HS411" s="118"/>
      <c r="HT411" s="118"/>
      <c r="HU411" s="118"/>
      <c r="HV411" s="118"/>
      <c r="HW411" s="118"/>
      <c r="HX411" s="118"/>
      <c r="HY411" s="118"/>
      <c r="HZ411" s="118"/>
      <c r="IA411" s="118"/>
      <c r="IB411" s="118"/>
      <c r="IC411" s="118"/>
      <c r="ID411" s="118"/>
      <c r="IE411" s="118"/>
      <c r="IF411" s="118"/>
      <c r="IG411" s="118"/>
      <c r="IH411" s="118"/>
      <c r="II411" s="118"/>
      <c r="IJ411" s="118"/>
      <c r="IK411" s="118"/>
      <c r="IL411" s="118"/>
      <c r="IM411" s="118"/>
      <c r="IN411" s="118"/>
      <c r="IO411" s="118"/>
      <c r="IP411" s="118"/>
      <c r="IQ411" s="118"/>
      <c r="IR411" s="118"/>
      <c r="IS411" s="118"/>
      <c r="IT411" s="118"/>
      <c r="IU411" s="118"/>
      <c r="IV411" s="118"/>
    </row>
    <row r="412" spans="1:256" s="106" customFormat="1" ht="33.75" customHeight="1" x14ac:dyDescent="0.25">
      <c r="A412" s="102" t="s">
        <v>683</v>
      </c>
      <c r="B412" s="95" t="s">
        <v>82</v>
      </c>
      <c r="C412" s="95" t="s">
        <v>70</v>
      </c>
      <c r="D412" s="819" t="s">
        <v>803</v>
      </c>
      <c r="E412" s="820"/>
      <c r="F412" s="820"/>
      <c r="G412" s="775"/>
      <c r="H412" s="102"/>
      <c r="I412" s="376">
        <f>I413</f>
        <v>7613</v>
      </c>
      <c r="J412" s="376">
        <f t="shared" ref="J412:L412" si="86">J413</f>
        <v>0</v>
      </c>
      <c r="K412" s="376">
        <f t="shared" si="86"/>
        <v>0</v>
      </c>
      <c r="L412" s="376">
        <f t="shared" si="86"/>
        <v>0</v>
      </c>
      <c r="M412" s="864"/>
      <c r="O412" s="118"/>
      <c r="P412" s="118"/>
      <c r="Q412" s="118"/>
      <c r="R412" s="118"/>
      <c r="S412" s="118"/>
      <c r="T412" s="118"/>
      <c r="U412" s="118"/>
      <c r="V412" s="118"/>
      <c r="W412" s="118"/>
      <c r="X412" s="118"/>
      <c r="Y412" s="118"/>
      <c r="Z412" s="118"/>
      <c r="AA412" s="118"/>
      <c r="AB412" s="118"/>
      <c r="AC412" s="118"/>
      <c r="AD412" s="118"/>
      <c r="AE412" s="118"/>
      <c r="AF412" s="118"/>
      <c r="AG412" s="118"/>
      <c r="AH412" s="118"/>
      <c r="AI412" s="118"/>
      <c r="AJ412" s="118"/>
      <c r="AK412" s="118"/>
      <c r="AL412" s="118"/>
      <c r="AM412" s="118"/>
      <c r="AN412" s="118"/>
      <c r="AO412" s="118"/>
      <c r="AP412" s="118"/>
      <c r="AQ412" s="118"/>
      <c r="AR412" s="118"/>
      <c r="AS412" s="118"/>
      <c r="AT412" s="118"/>
      <c r="AU412" s="118"/>
      <c r="AV412" s="118"/>
      <c r="AW412" s="118"/>
      <c r="AX412" s="118"/>
      <c r="AY412" s="118"/>
      <c r="AZ412" s="118"/>
      <c r="BA412" s="118"/>
      <c r="BB412" s="118"/>
      <c r="BC412" s="118"/>
      <c r="BD412" s="118"/>
      <c r="BE412" s="118"/>
      <c r="BF412" s="118"/>
      <c r="BG412" s="118"/>
      <c r="BH412" s="118"/>
      <c r="BI412" s="118"/>
      <c r="BJ412" s="118"/>
      <c r="BK412" s="118"/>
      <c r="BL412" s="118"/>
      <c r="BM412" s="118"/>
      <c r="BN412" s="118"/>
      <c r="BO412" s="118"/>
      <c r="BP412" s="118"/>
      <c r="BQ412" s="118"/>
      <c r="BR412" s="118"/>
      <c r="BS412" s="118"/>
      <c r="BT412" s="118"/>
      <c r="BU412" s="118"/>
      <c r="BV412" s="118"/>
      <c r="BW412" s="118"/>
      <c r="BX412" s="118"/>
      <c r="BY412" s="118"/>
      <c r="BZ412" s="118"/>
      <c r="CA412" s="118"/>
      <c r="CB412" s="118"/>
      <c r="CC412" s="118"/>
      <c r="CD412" s="118"/>
      <c r="CE412" s="118"/>
      <c r="CF412" s="118"/>
      <c r="CG412" s="118"/>
      <c r="CH412" s="118"/>
      <c r="CI412" s="118"/>
      <c r="CJ412" s="118"/>
      <c r="CK412" s="118"/>
      <c r="CL412" s="118"/>
      <c r="CM412" s="118"/>
      <c r="CN412" s="118"/>
      <c r="CO412" s="118"/>
      <c r="CP412" s="118"/>
      <c r="CQ412" s="118"/>
      <c r="CR412" s="118"/>
      <c r="CS412" s="118"/>
      <c r="CT412" s="118"/>
      <c r="CU412" s="118"/>
      <c r="CV412" s="118"/>
      <c r="CW412" s="118"/>
      <c r="CX412" s="118"/>
      <c r="CY412" s="118"/>
      <c r="CZ412" s="118"/>
      <c r="DA412" s="118"/>
      <c r="DB412" s="118"/>
      <c r="DC412" s="118"/>
      <c r="DD412" s="118"/>
      <c r="DE412" s="118"/>
      <c r="DF412" s="118"/>
      <c r="DG412" s="118"/>
      <c r="DH412" s="118"/>
      <c r="DI412" s="118"/>
      <c r="DJ412" s="118"/>
      <c r="DK412" s="118"/>
      <c r="DL412" s="118"/>
      <c r="DM412" s="118"/>
      <c r="DN412" s="118"/>
      <c r="DO412" s="118"/>
      <c r="DP412" s="118"/>
      <c r="DQ412" s="118"/>
      <c r="DR412" s="118"/>
      <c r="DS412" s="118"/>
      <c r="DT412" s="118"/>
      <c r="DU412" s="118"/>
      <c r="DV412" s="118"/>
      <c r="DW412" s="118"/>
      <c r="DX412" s="118"/>
      <c r="DY412" s="118"/>
      <c r="DZ412" s="118"/>
      <c r="EA412" s="118"/>
      <c r="EB412" s="118"/>
      <c r="EC412" s="118"/>
      <c r="ED412" s="118"/>
      <c r="EE412" s="118"/>
      <c r="EF412" s="118"/>
      <c r="EG412" s="118"/>
      <c r="EH412" s="118"/>
      <c r="EI412" s="118"/>
      <c r="EJ412" s="118"/>
      <c r="EK412" s="118"/>
      <c r="EL412" s="118"/>
      <c r="EM412" s="118"/>
      <c r="EN412" s="118"/>
      <c r="EO412" s="118"/>
      <c r="EP412" s="118"/>
      <c r="EQ412" s="118"/>
      <c r="ER412" s="118"/>
      <c r="ES412" s="118"/>
      <c r="ET412" s="118"/>
      <c r="EU412" s="118"/>
      <c r="EV412" s="118"/>
      <c r="EW412" s="118"/>
      <c r="EX412" s="118"/>
      <c r="EY412" s="118"/>
      <c r="EZ412" s="118"/>
      <c r="FA412" s="118"/>
      <c r="FB412" s="118"/>
      <c r="FC412" s="118"/>
      <c r="FD412" s="118"/>
      <c r="FE412" s="118"/>
      <c r="FF412" s="118"/>
      <c r="FG412" s="118"/>
      <c r="FH412" s="118"/>
      <c r="FI412" s="118"/>
      <c r="FJ412" s="118"/>
      <c r="FK412" s="118"/>
      <c r="FL412" s="118"/>
      <c r="FM412" s="118"/>
      <c r="FN412" s="118"/>
      <c r="FO412" s="118"/>
      <c r="FP412" s="118"/>
      <c r="FQ412" s="118"/>
      <c r="FR412" s="118"/>
      <c r="FS412" s="118"/>
      <c r="FT412" s="118"/>
      <c r="FU412" s="118"/>
      <c r="FV412" s="118"/>
      <c r="FW412" s="118"/>
      <c r="FX412" s="118"/>
      <c r="FY412" s="118"/>
      <c r="FZ412" s="118"/>
      <c r="GA412" s="118"/>
      <c r="GB412" s="118"/>
      <c r="GC412" s="118"/>
      <c r="GD412" s="118"/>
      <c r="GE412" s="118"/>
      <c r="GF412" s="118"/>
      <c r="GG412" s="118"/>
      <c r="GH412" s="118"/>
      <c r="GI412" s="118"/>
      <c r="GJ412" s="118"/>
      <c r="GK412" s="118"/>
      <c r="GL412" s="118"/>
      <c r="GM412" s="118"/>
      <c r="GN412" s="118"/>
      <c r="GO412" s="118"/>
      <c r="GP412" s="118"/>
      <c r="GQ412" s="118"/>
      <c r="GR412" s="118"/>
      <c r="GS412" s="118"/>
      <c r="GT412" s="118"/>
      <c r="GU412" s="118"/>
      <c r="GV412" s="118"/>
      <c r="GW412" s="118"/>
      <c r="GX412" s="118"/>
      <c r="GY412" s="118"/>
      <c r="GZ412" s="118"/>
      <c r="HA412" s="118"/>
      <c r="HB412" s="118"/>
      <c r="HC412" s="118"/>
      <c r="HD412" s="118"/>
      <c r="HE412" s="118"/>
      <c r="HF412" s="118"/>
      <c r="HG412" s="118"/>
      <c r="HH412" s="118"/>
      <c r="HI412" s="118"/>
      <c r="HJ412" s="118"/>
      <c r="HK412" s="118"/>
      <c r="HL412" s="118"/>
      <c r="HM412" s="118"/>
      <c r="HN412" s="118"/>
      <c r="HO412" s="118"/>
      <c r="HP412" s="118"/>
      <c r="HQ412" s="118"/>
      <c r="HR412" s="118"/>
      <c r="HS412" s="118"/>
      <c r="HT412" s="118"/>
      <c r="HU412" s="118"/>
      <c r="HV412" s="118"/>
      <c r="HW412" s="118"/>
      <c r="HX412" s="118"/>
      <c r="HY412" s="118"/>
      <c r="HZ412" s="118"/>
      <c r="IA412" s="118"/>
      <c r="IB412" s="118"/>
      <c r="IC412" s="118"/>
      <c r="ID412" s="118"/>
      <c r="IE412" s="118"/>
      <c r="IF412" s="118"/>
      <c r="IG412" s="118"/>
      <c r="IH412" s="118"/>
      <c r="II412" s="118"/>
      <c r="IJ412" s="118"/>
      <c r="IK412" s="118"/>
      <c r="IL412" s="118"/>
      <c r="IM412" s="118"/>
      <c r="IN412" s="118"/>
      <c r="IO412" s="118"/>
      <c r="IP412" s="118"/>
      <c r="IQ412" s="118"/>
      <c r="IR412" s="118"/>
      <c r="IS412" s="118"/>
      <c r="IT412" s="118"/>
      <c r="IU412" s="118"/>
      <c r="IV412" s="118"/>
    </row>
    <row r="413" spans="1:256" s="106" customFormat="1" ht="33" customHeight="1" x14ac:dyDescent="0.25">
      <c r="A413" s="252" t="s">
        <v>767</v>
      </c>
      <c r="B413" s="95" t="s">
        <v>82</v>
      </c>
      <c r="C413" s="95" t="s">
        <v>70</v>
      </c>
      <c r="D413" s="819" t="s">
        <v>803</v>
      </c>
      <c r="E413" s="820"/>
      <c r="F413" s="820"/>
      <c r="G413" s="775"/>
      <c r="H413" s="102">
        <v>400</v>
      </c>
      <c r="I413" s="376">
        <f>I414</f>
        <v>7613</v>
      </c>
      <c r="J413" s="102"/>
      <c r="K413" s="103">
        <v>0</v>
      </c>
      <c r="L413" s="103">
        <v>0</v>
      </c>
      <c r="M413" s="863"/>
      <c r="O413" s="118"/>
      <c r="P413" s="118"/>
      <c r="Q413" s="118"/>
      <c r="R413" s="118"/>
      <c r="S413" s="118"/>
      <c r="T413" s="118"/>
      <c r="U413" s="118"/>
      <c r="V413" s="118"/>
      <c r="W413" s="118"/>
      <c r="X413" s="118"/>
      <c r="Y413" s="118"/>
      <c r="Z413" s="118"/>
      <c r="AA413" s="118"/>
      <c r="AB413" s="118"/>
      <c r="AC413" s="118"/>
      <c r="AD413" s="118"/>
      <c r="AE413" s="118"/>
      <c r="AF413" s="118"/>
      <c r="AG413" s="118"/>
      <c r="AH413" s="118"/>
      <c r="AI413" s="118"/>
      <c r="AJ413" s="118"/>
      <c r="AK413" s="118"/>
      <c r="AL413" s="118"/>
      <c r="AM413" s="118"/>
      <c r="AN413" s="118"/>
      <c r="AO413" s="118"/>
      <c r="AP413" s="118"/>
      <c r="AQ413" s="118"/>
      <c r="AR413" s="118"/>
      <c r="AS413" s="118"/>
      <c r="AT413" s="118"/>
      <c r="AU413" s="118"/>
      <c r="AV413" s="118"/>
      <c r="AW413" s="118"/>
      <c r="AX413" s="118"/>
      <c r="AY413" s="118"/>
      <c r="AZ413" s="118"/>
      <c r="BA413" s="118"/>
      <c r="BB413" s="118"/>
      <c r="BC413" s="118"/>
      <c r="BD413" s="118"/>
      <c r="BE413" s="118"/>
      <c r="BF413" s="118"/>
      <c r="BG413" s="118"/>
      <c r="BH413" s="118"/>
      <c r="BI413" s="118"/>
      <c r="BJ413" s="118"/>
      <c r="BK413" s="118"/>
      <c r="BL413" s="118"/>
      <c r="BM413" s="118"/>
      <c r="BN413" s="118"/>
      <c r="BO413" s="118"/>
      <c r="BP413" s="118"/>
      <c r="BQ413" s="118"/>
      <c r="BR413" s="118"/>
      <c r="BS413" s="118"/>
      <c r="BT413" s="118"/>
      <c r="BU413" s="118"/>
      <c r="BV413" s="118"/>
      <c r="BW413" s="118"/>
      <c r="BX413" s="118"/>
      <c r="BY413" s="118"/>
      <c r="BZ413" s="118"/>
      <c r="CA413" s="118"/>
      <c r="CB413" s="118"/>
      <c r="CC413" s="118"/>
      <c r="CD413" s="118"/>
      <c r="CE413" s="118"/>
      <c r="CF413" s="118"/>
      <c r="CG413" s="118"/>
      <c r="CH413" s="118"/>
      <c r="CI413" s="118"/>
      <c r="CJ413" s="118"/>
      <c r="CK413" s="118"/>
      <c r="CL413" s="118"/>
      <c r="CM413" s="118"/>
      <c r="CN413" s="118"/>
      <c r="CO413" s="118"/>
      <c r="CP413" s="118"/>
      <c r="CQ413" s="118"/>
      <c r="CR413" s="118"/>
      <c r="CS413" s="118"/>
      <c r="CT413" s="118"/>
      <c r="CU413" s="118"/>
      <c r="CV413" s="118"/>
      <c r="CW413" s="118"/>
      <c r="CX413" s="118"/>
      <c r="CY413" s="118"/>
      <c r="CZ413" s="118"/>
      <c r="DA413" s="118"/>
      <c r="DB413" s="118"/>
      <c r="DC413" s="118"/>
      <c r="DD413" s="118"/>
      <c r="DE413" s="118"/>
      <c r="DF413" s="118"/>
      <c r="DG413" s="118"/>
      <c r="DH413" s="118"/>
      <c r="DI413" s="118"/>
      <c r="DJ413" s="118"/>
      <c r="DK413" s="118"/>
      <c r="DL413" s="118"/>
      <c r="DM413" s="118"/>
      <c r="DN413" s="118"/>
      <c r="DO413" s="118"/>
      <c r="DP413" s="118"/>
      <c r="DQ413" s="118"/>
      <c r="DR413" s="118"/>
      <c r="DS413" s="118"/>
      <c r="DT413" s="118"/>
      <c r="DU413" s="118"/>
      <c r="DV413" s="118"/>
      <c r="DW413" s="118"/>
      <c r="DX413" s="118"/>
      <c r="DY413" s="118"/>
      <c r="DZ413" s="118"/>
      <c r="EA413" s="118"/>
      <c r="EB413" s="118"/>
      <c r="EC413" s="118"/>
      <c r="ED413" s="118"/>
      <c r="EE413" s="118"/>
      <c r="EF413" s="118"/>
      <c r="EG413" s="118"/>
      <c r="EH413" s="118"/>
      <c r="EI413" s="118"/>
      <c r="EJ413" s="118"/>
      <c r="EK413" s="118"/>
      <c r="EL413" s="118"/>
      <c r="EM413" s="118"/>
      <c r="EN413" s="118"/>
      <c r="EO413" s="118"/>
      <c r="EP413" s="118"/>
      <c r="EQ413" s="118"/>
      <c r="ER413" s="118"/>
      <c r="ES413" s="118"/>
      <c r="ET413" s="118"/>
      <c r="EU413" s="118"/>
      <c r="EV413" s="118"/>
      <c r="EW413" s="118"/>
      <c r="EX413" s="118"/>
      <c r="EY413" s="118"/>
      <c r="EZ413" s="118"/>
      <c r="FA413" s="118"/>
      <c r="FB413" s="118"/>
      <c r="FC413" s="118"/>
      <c r="FD413" s="118"/>
      <c r="FE413" s="118"/>
      <c r="FF413" s="118"/>
      <c r="FG413" s="118"/>
      <c r="FH413" s="118"/>
      <c r="FI413" s="118"/>
      <c r="FJ413" s="118"/>
      <c r="FK413" s="118"/>
      <c r="FL413" s="118"/>
      <c r="FM413" s="118"/>
      <c r="FN413" s="118"/>
      <c r="FO413" s="118"/>
      <c r="FP413" s="118"/>
      <c r="FQ413" s="118"/>
      <c r="FR413" s="118"/>
      <c r="FS413" s="118"/>
      <c r="FT413" s="118"/>
      <c r="FU413" s="118"/>
      <c r="FV413" s="118"/>
      <c r="FW413" s="118"/>
      <c r="FX413" s="118"/>
      <c r="FY413" s="118"/>
      <c r="FZ413" s="118"/>
      <c r="GA413" s="118"/>
      <c r="GB413" s="118"/>
      <c r="GC413" s="118"/>
      <c r="GD413" s="118"/>
      <c r="GE413" s="118"/>
      <c r="GF413" s="118"/>
      <c r="GG413" s="118"/>
      <c r="GH413" s="118"/>
      <c r="GI413" s="118"/>
      <c r="GJ413" s="118"/>
      <c r="GK413" s="118"/>
      <c r="GL413" s="118"/>
      <c r="GM413" s="118"/>
      <c r="GN413" s="118"/>
      <c r="GO413" s="118"/>
      <c r="GP413" s="118"/>
      <c r="GQ413" s="118"/>
      <c r="GR413" s="118"/>
      <c r="GS413" s="118"/>
      <c r="GT413" s="118"/>
      <c r="GU413" s="118"/>
      <c r="GV413" s="118"/>
      <c r="GW413" s="118"/>
      <c r="GX413" s="118"/>
      <c r="GY413" s="118"/>
      <c r="GZ413" s="118"/>
      <c r="HA413" s="118"/>
      <c r="HB413" s="118"/>
      <c r="HC413" s="118"/>
      <c r="HD413" s="118"/>
      <c r="HE413" s="118"/>
      <c r="HF413" s="118"/>
      <c r="HG413" s="118"/>
      <c r="HH413" s="118"/>
      <c r="HI413" s="118"/>
      <c r="HJ413" s="118"/>
      <c r="HK413" s="118"/>
      <c r="HL413" s="118"/>
      <c r="HM413" s="118"/>
      <c r="HN413" s="118"/>
      <c r="HO413" s="118"/>
      <c r="HP413" s="118"/>
      <c r="HQ413" s="118"/>
      <c r="HR413" s="118"/>
      <c r="HS413" s="118"/>
      <c r="HT413" s="118"/>
      <c r="HU413" s="118"/>
      <c r="HV413" s="118"/>
      <c r="HW413" s="118"/>
      <c r="HX413" s="118"/>
      <c r="HY413" s="118"/>
      <c r="HZ413" s="118"/>
      <c r="IA413" s="118"/>
      <c r="IB413" s="118"/>
      <c r="IC413" s="118"/>
      <c r="ID413" s="118"/>
      <c r="IE413" s="118"/>
      <c r="IF413" s="118"/>
      <c r="IG413" s="118"/>
      <c r="IH413" s="118"/>
      <c r="II413" s="118"/>
      <c r="IJ413" s="118"/>
      <c r="IK413" s="118"/>
      <c r="IL413" s="118"/>
      <c r="IM413" s="118"/>
      <c r="IN413" s="118"/>
      <c r="IO413" s="118"/>
      <c r="IP413" s="118"/>
      <c r="IQ413" s="118"/>
      <c r="IR413" s="118"/>
      <c r="IS413" s="118"/>
      <c r="IT413" s="118"/>
      <c r="IU413" s="118"/>
      <c r="IV413" s="118"/>
    </row>
    <row r="414" spans="1:256" s="106" customFormat="1" ht="33" customHeight="1" x14ac:dyDescent="0.25">
      <c r="A414" s="252" t="s">
        <v>371</v>
      </c>
      <c r="B414" s="95" t="s">
        <v>82</v>
      </c>
      <c r="C414" s="95" t="s">
        <v>70</v>
      </c>
      <c r="D414" s="819" t="s">
        <v>803</v>
      </c>
      <c r="E414" s="820"/>
      <c r="F414" s="820"/>
      <c r="G414" s="775"/>
      <c r="H414" s="102">
        <v>410</v>
      </c>
      <c r="I414" s="376">
        <v>7613</v>
      </c>
      <c r="J414" s="102"/>
      <c r="K414" s="103">
        <v>0</v>
      </c>
      <c r="L414" s="103">
        <v>0</v>
      </c>
      <c r="M414" s="863"/>
      <c r="O414" s="118"/>
      <c r="P414" s="118"/>
      <c r="Q414" s="118"/>
      <c r="R414" s="118"/>
      <c r="S414" s="118"/>
      <c r="T414" s="118"/>
      <c r="U414" s="118"/>
      <c r="V414" s="118"/>
      <c r="W414" s="118"/>
      <c r="X414" s="118"/>
      <c r="Y414" s="118"/>
      <c r="Z414" s="118"/>
      <c r="AA414" s="118"/>
      <c r="AB414" s="118"/>
      <c r="AC414" s="118"/>
      <c r="AD414" s="118"/>
      <c r="AE414" s="118"/>
      <c r="AF414" s="118"/>
      <c r="AG414" s="118"/>
      <c r="AH414" s="118"/>
      <c r="AI414" s="118"/>
      <c r="AJ414" s="118"/>
      <c r="AK414" s="118"/>
      <c r="AL414" s="118"/>
      <c r="AM414" s="118"/>
      <c r="AN414" s="118"/>
      <c r="AO414" s="118"/>
      <c r="AP414" s="118"/>
      <c r="AQ414" s="118"/>
      <c r="AR414" s="118"/>
      <c r="AS414" s="118"/>
      <c r="AT414" s="118"/>
      <c r="AU414" s="118"/>
      <c r="AV414" s="118"/>
      <c r="AW414" s="118"/>
      <c r="AX414" s="118"/>
      <c r="AY414" s="118"/>
      <c r="AZ414" s="118"/>
      <c r="BA414" s="118"/>
      <c r="BB414" s="118"/>
      <c r="BC414" s="118"/>
      <c r="BD414" s="118"/>
      <c r="BE414" s="118"/>
      <c r="BF414" s="118"/>
      <c r="BG414" s="118"/>
      <c r="BH414" s="118"/>
      <c r="BI414" s="118"/>
      <c r="BJ414" s="118"/>
      <c r="BK414" s="118"/>
      <c r="BL414" s="118"/>
      <c r="BM414" s="118"/>
      <c r="BN414" s="118"/>
      <c r="BO414" s="118"/>
      <c r="BP414" s="118"/>
      <c r="BQ414" s="118"/>
      <c r="BR414" s="118"/>
      <c r="BS414" s="118"/>
      <c r="BT414" s="118"/>
      <c r="BU414" s="118"/>
      <c r="BV414" s="118"/>
      <c r="BW414" s="118"/>
      <c r="BX414" s="118"/>
      <c r="BY414" s="118"/>
      <c r="BZ414" s="118"/>
      <c r="CA414" s="118"/>
      <c r="CB414" s="118"/>
      <c r="CC414" s="118"/>
      <c r="CD414" s="118"/>
      <c r="CE414" s="118"/>
      <c r="CF414" s="118"/>
      <c r="CG414" s="118"/>
      <c r="CH414" s="118"/>
      <c r="CI414" s="118"/>
      <c r="CJ414" s="118"/>
      <c r="CK414" s="118"/>
      <c r="CL414" s="118"/>
      <c r="CM414" s="118"/>
      <c r="CN414" s="118"/>
      <c r="CO414" s="118"/>
      <c r="CP414" s="118"/>
      <c r="CQ414" s="118"/>
      <c r="CR414" s="118"/>
      <c r="CS414" s="118"/>
      <c r="CT414" s="118"/>
      <c r="CU414" s="118"/>
      <c r="CV414" s="118"/>
      <c r="CW414" s="118"/>
      <c r="CX414" s="118"/>
      <c r="CY414" s="118"/>
      <c r="CZ414" s="118"/>
      <c r="DA414" s="118"/>
      <c r="DB414" s="118"/>
      <c r="DC414" s="118"/>
      <c r="DD414" s="118"/>
      <c r="DE414" s="118"/>
      <c r="DF414" s="118"/>
      <c r="DG414" s="118"/>
      <c r="DH414" s="118"/>
      <c r="DI414" s="118"/>
      <c r="DJ414" s="118"/>
      <c r="DK414" s="118"/>
      <c r="DL414" s="118"/>
      <c r="DM414" s="118"/>
      <c r="DN414" s="118"/>
      <c r="DO414" s="118"/>
      <c r="DP414" s="118"/>
      <c r="DQ414" s="118"/>
      <c r="DR414" s="118"/>
      <c r="DS414" s="118"/>
      <c r="DT414" s="118"/>
      <c r="DU414" s="118"/>
      <c r="DV414" s="118"/>
      <c r="DW414" s="118"/>
      <c r="DX414" s="118"/>
      <c r="DY414" s="118"/>
      <c r="DZ414" s="118"/>
      <c r="EA414" s="118"/>
      <c r="EB414" s="118"/>
      <c r="EC414" s="118"/>
      <c r="ED414" s="118"/>
      <c r="EE414" s="118"/>
      <c r="EF414" s="118"/>
      <c r="EG414" s="118"/>
      <c r="EH414" s="118"/>
      <c r="EI414" s="118"/>
      <c r="EJ414" s="118"/>
      <c r="EK414" s="118"/>
      <c r="EL414" s="118"/>
      <c r="EM414" s="118"/>
      <c r="EN414" s="118"/>
      <c r="EO414" s="118"/>
      <c r="EP414" s="118"/>
      <c r="EQ414" s="118"/>
      <c r="ER414" s="118"/>
      <c r="ES414" s="118"/>
      <c r="ET414" s="118"/>
      <c r="EU414" s="118"/>
      <c r="EV414" s="118"/>
      <c r="EW414" s="118"/>
      <c r="EX414" s="118"/>
      <c r="EY414" s="118"/>
      <c r="EZ414" s="118"/>
      <c r="FA414" s="118"/>
      <c r="FB414" s="118"/>
      <c r="FC414" s="118"/>
      <c r="FD414" s="118"/>
      <c r="FE414" s="118"/>
      <c r="FF414" s="118"/>
      <c r="FG414" s="118"/>
      <c r="FH414" s="118"/>
      <c r="FI414" s="118"/>
      <c r="FJ414" s="118"/>
      <c r="FK414" s="118"/>
      <c r="FL414" s="118"/>
      <c r="FM414" s="118"/>
      <c r="FN414" s="118"/>
      <c r="FO414" s="118"/>
      <c r="FP414" s="118"/>
      <c r="FQ414" s="118"/>
      <c r="FR414" s="118"/>
      <c r="FS414" s="118"/>
      <c r="FT414" s="118"/>
      <c r="FU414" s="118"/>
      <c r="FV414" s="118"/>
      <c r="FW414" s="118"/>
      <c r="FX414" s="118"/>
      <c r="FY414" s="118"/>
      <c r="FZ414" s="118"/>
      <c r="GA414" s="118"/>
      <c r="GB414" s="118"/>
      <c r="GC414" s="118"/>
      <c r="GD414" s="118"/>
      <c r="GE414" s="118"/>
      <c r="GF414" s="118"/>
      <c r="GG414" s="118"/>
      <c r="GH414" s="118"/>
      <c r="GI414" s="118"/>
      <c r="GJ414" s="118"/>
      <c r="GK414" s="118"/>
      <c r="GL414" s="118"/>
      <c r="GM414" s="118"/>
      <c r="GN414" s="118"/>
      <c r="GO414" s="118"/>
      <c r="GP414" s="118"/>
      <c r="GQ414" s="118"/>
      <c r="GR414" s="118"/>
      <c r="GS414" s="118"/>
      <c r="GT414" s="118"/>
      <c r="GU414" s="118"/>
      <c r="GV414" s="118"/>
      <c r="GW414" s="118"/>
      <c r="GX414" s="118"/>
      <c r="GY414" s="118"/>
      <c r="GZ414" s="118"/>
      <c r="HA414" s="118"/>
      <c r="HB414" s="118"/>
      <c r="HC414" s="118"/>
      <c r="HD414" s="118"/>
      <c r="HE414" s="118"/>
      <c r="HF414" s="118"/>
      <c r="HG414" s="118"/>
      <c r="HH414" s="118"/>
      <c r="HI414" s="118"/>
      <c r="HJ414" s="118"/>
      <c r="HK414" s="118"/>
      <c r="HL414" s="118"/>
      <c r="HM414" s="118"/>
      <c r="HN414" s="118"/>
      <c r="HO414" s="118"/>
      <c r="HP414" s="118"/>
      <c r="HQ414" s="118"/>
      <c r="HR414" s="118"/>
      <c r="HS414" s="118"/>
      <c r="HT414" s="118"/>
      <c r="HU414" s="118"/>
      <c r="HV414" s="118"/>
      <c r="HW414" s="118"/>
      <c r="HX414" s="118"/>
      <c r="HY414" s="118"/>
      <c r="HZ414" s="118"/>
      <c r="IA414" s="118"/>
      <c r="IB414" s="118"/>
      <c r="IC414" s="118"/>
      <c r="ID414" s="118"/>
      <c r="IE414" s="118"/>
      <c r="IF414" s="118"/>
      <c r="IG414" s="118"/>
      <c r="IH414" s="118"/>
      <c r="II414" s="118"/>
      <c r="IJ414" s="118"/>
      <c r="IK414" s="118"/>
      <c r="IL414" s="118"/>
      <c r="IM414" s="118"/>
      <c r="IN414" s="118"/>
      <c r="IO414" s="118"/>
      <c r="IP414" s="118"/>
      <c r="IQ414" s="118"/>
      <c r="IR414" s="118"/>
      <c r="IS414" s="118"/>
      <c r="IT414" s="118"/>
      <c r="IU414" s="118"/>
      <c r="IV414" s="118"/>
    </row>
    <row r="415" spans="1:256" s="232" customFormat="1" ht="21" customHeight="1" x14ac:dyDescent="0.25">
      <c r="A415" s="184" t="s">
        <v>126</v>
      </c>
      <c r="B415" s="124" t="s">
        <v>94</v>
      </c>
      <c r="C415" s="124"/>
      <c r="D415" s="1021"/>
      <c r="E415" s="1022"/>
      <c r="F415" s="1022"/>
      <c r="G415" s="1023"/>
      <c r="H415" s="124"/>
      <c r="I415" s="143">
        <f>I416+I426+I451+I465+I476</f>
        <v>78302.093000000008</v>
      </c>
      <c r="J415" s="143">
        <f>J416+J426+J451+J465+J476</f>
        <v>0</v>
      </c>
      <c r="K415" s="143">
        <f>K416+K426+K451+K465+K476</f>
        <v>51306</v>
      </c>
      <c r="L415" s="143">
        <f>L416+L426+L451+L465+L476</f>
        <v>45791.100000000013</v>
      </c>
      <c r="M415" s="863"/>
      <c r="N415" s="106"/>
    </row>
    <row r="416" spans="1:256" s="106" customFormat="1" ht="21.75" customHeight="1" x14ac:dyDescent="0.25">
      <c r="A416" s="102" t="s">
        <v>156</v>
      </c>
      <c r="B416" s="95" t="s">
        <v>94</v>
      </c>
      <c r="C416" s="95" t="s">
        <v>69</v>
      </c>
      <c r="D416" s="990"/>
      <c r="E416" s="991"/>
      <c r="F416" s="991"/>
      <c r="G416" s="992"/>
      <c r="H416" s="95"/>
      <c r="I416" s="111">
        <f>I417</f>
        <v>8249.7999999999993</v>
      </c>
      <c r="J416" s="111">
        <f>J417</f>
        <v>0</v>
      </c>
      <c r="K416" s="111">
        <f>K417</f>
        <v>5343.2</v>
      </c>
      <c r="L416" s="111">
        <f>L417</f>
        <v>4859.8</v>
      </c>
      <c r="M416" s="863"/>
    </row>
    <row r="417" spans="1:20" s="106" customFormat="1" ht="63" x14ac:dyDescent="0.25">
      <c r="A417" s="102" t="s">
        <v>688</v>
      </c>
      <c r="B417" s="95" t="s">
        <v>94</v>
      </c>
      <c r="C417" s="95" t="s">
        <v>69</v>
      </c>
      <c r="D417" s="972" t="s">
        <v>113</v>
      </c>
      <c r="E417" s="973"/>
      <c r="F417" s="973"/>
      <c r="G417" s="974"/>
      <c r="H417" s="124"/>
      <c r="I417" s="111">
        <f t="shared" ref="I417:L418" si="87">I418</f>
        <v>8249.7999999999993</v>
      </c>
      <c r="J417" s="111">
        <f t="shared" si="87"/>
        <v>0</v>
      </c>
      <c r="K417" s="111">
        <f t="shared" si="87"/>
        <v>5343.2</v>
      </c>
      <c r="L417" s="111">
        <f t="shared" si="87"/>
        <v>4859.8</v>
      </c>
      <c r="M417" s="881"/>
      <c r="N417" s="119"/>
    </row>
    <row r="418" spans="1:20" s="106" customFormat="1" ht="63" x14ac:dyDescent="0.25">
      <c r="A418" s="102" t="s">
        <v>722</v>
      </c>
      <c r="B418" s="95" t="s">
        <v>94</v>
      </c>
      <c r="C418" s="95" t="s">
        <v>69</v>
      </c>
      <c r="D418" s="972" t="s">
        <v>272</v>
      </c>
      <c r="E418" s="973"/>
      <c r="F418" s="973"/>
      <c r="G418" s="974"/>
      <c r="H418" s="124"/>
      <c r="I418" s="111">
        <f t="shared" si="87"/>
        <v>8249.7999999999993</v>
      </c>
      <c r="J418" s="111">
        <f t="shared" si="87"/>
        <v>0</v>
      </c>
      <c r="K418" s="111">
        <f t="shared" si="87"/>
        <v>5343.2</v>
      </c>
      <c r="L418" s="111">
        <f t="shared" si="87"/>
        <v>4859.8</v>
      </c>
      <c r="M418" s="264"/>
      <c r="N418" s="119"/>
    </row>
    <row r="419" spans="1:20" s="106" customFormat="1" ht="30.75" customHeight="1" x14ac:dyDescent="0.25">
      <c r="A419" s="98" t="s">
        <v>242</v>
      </c>
      <c r="B419" s="95" t="s">
        <v>94</v>
      </c>
      <c r="C419" s="95" t="s">
        <v>69</v>
      </c>
      <c r="D419" s="972" t="s">
        <v>273</v>
      </c>
      <c r="E419" s="973"/>
      <c r="F419" s="973"/>
      <c r="G419" s="974"/>
      <c r="H419" s="124"/>
      <c r="I419" s="111">
        <f>I420+I423</f>
        <v>8249.7999999999993</v>
      </c>
      <c r="J419" s="111">
        <f>J420+J423</f>
        <v>0</v>
      </c>
      <c r="K419" s="111">
        <f>K420+K423</f>
        <v>5343.2</v>
      </c>
      <c r="L419" s="111">
        <f>L420+L423</f>
        <v>4859.8</v>
      </c>
      <c r="M419" s="264"/>
      <c r="N419" s="119"/>
    </row>
    <row r="420" spans="1:20" s="106" customFormat="1" ht="27" customHeight="1" x14ac:dyDescent="0.25">
      <c r="A420" s="102" t="s">
        <v>179</v>
      </c>
      <c r="B420" s="95" t="s">
        <v>94</v>
      </c>
      <c r="C420" s="95" t="s">
        <v>69</v>
      </c>
      <c r="D420" s="978" t="s">
        <v>308</v>
      </c>
      <c r="E420" s="979"/>
      <c r="F420" s="979"/>
      <c r="G420" s="980"/>
      <c r="H420" s="95"/>
      <c r="I420" s="111">
        <f t="shared" ref="I420:L421" si="88">I421</f>
        <v>1877.7000000000003</v>
      </c>
      <c r="J420" s="111">
        <f t="shared" si="88"/>
        <v>0</v>
      </c>
      <c r="K420" s="111">
        <f t="shared" si="88"/>
        <v>748.80000000000018</v>
      </c>
      <c r="L420" s="111">
        <f t="shared" si="88"/>
        <v>748.80000000000018</v>
      </c>
      <c r="M420" s="863"/>
    </row>
    <row r="421" spans="1:20" s="106" customFormat="1" ht="47.25" x14ac:dyDescent="0.25">
      <c r="A421" s="102" t="s">
        <v>538</v>
      </c>
      <c r="B421" s="95" t="s">
        <v>94</v>
      </c>
      <c r="C421" s="95" t="s">
        <v>69</v>
      </c>
      <c r="D421" s="978" t="s">
        <v>308</v>
      </c>
      <c r="E421" s="979"/>
      <c r="F421" s="979"/>
      <c r="G421" s="980"/>
      <c r="H421" s="95" t="s">
        <v>512</v>
      </c>
      <c r="I421" s="111">
        <f t="shared" si="88"/>
        <v>1877.7000000000003</v>
      </c>
      <c r="J421" s="111">
        <f t="shared" si="88"/>
        <v>0</v>
      </c>
      <c r="K421" s="111">
        <f t="shared" si="88"/>
        <v>748.80000000000018</v>
      </c>
      <c r="L421" s="111">
        <f t="shared" si="88"/>
        <v>748.80000000000018</v>
      </c>
      <c r="M421" s="864"/>
    </row>
    <row r="422" spans="1:20" s="106" customFormat="1" ht="21" customHeight="1" x14ac:dyDescent="0.25">
      <c r="A422" s="102" t="s">
        <v>539</v>
      </c>
      <c r="B422" s="95" t="s">
        <v>94</v>
      </c>
      <c r="C422" s="95" t="s">
        <v>69</v>
      </c>
      <c r="D422" s="978" t="s">
        <v>308</v>
      </c>
      <c r="E422" s="979"/>
      <c r="F422" s="979"/>
      <c r="G422" s="980"/>
      <c r="H422" s="95" t="s">
        <v>537</v>
      </c>
      <c r="I422" s="111">
        <f>2785.8-190.5-728+10.4</f>
        <v>1877.7000000000003</v>
      </c>
      <c r="J422" s="112"/>
      <c r="K422" s="103">
        <f>1738.4+10.4-1000</f>
        <v>748.80000000000018</v>
      </c>
      <c r="L422" s="103">
        <f>1738.4+10.4-1000</f>
        <v>748.80000000000018</v>
      </c>
      <c r="M422" s="864"/>
    </row>
    <row r="423" spans="1:20" s="106" customFormat="1" ht="166.5" customHeight="1" x14ac:dyDescent="0.25">
      <c r="A423" s="888" t="s">
        <v>818</v>
      </c>
      <c r="B423" s="542" t="s">
        <v>94</v>
      </c>
      <c r="C423" s="542" t="s">
        <v>69</v>
      </c>
      <c r="D423" s="996" t="s">
        <v>274</v>
      </c>
      <c r="E423" s="997"/>
      <c r="F423" s="997"/>
      <c r="G423" s="998"/>
      <c r="H423" s="887"/>
      <c r="I423" s="886">
        <f t="shared" ref="I423:L424" si="89">I424</f>
        <v>6372.0999999999995</v>
      </c>
      <c r="J423" s="886">
        <f t="shared" si="89"/>
        <v>0</v>
      </c>
      <c r="K423" s="886">
        <f t="shared" si="89"/>
        <v>4594.3999999999996</v>
      </c>
      <c r="L423" s="886">
        <f t="shared" si="89"/>
        <v>4111</v>
      </c>
      <c r="M423" s="863"/>
      <c r="O423" s="1036"/>
      <c r="P423" s="1036"/>
      <c r="Q423" s="1036"/>
      <c r="R423" s="1036"/>
      <c r="S423" s="181"/>
      <c r="T423" s="111"/>
    </row>
    <row r="424" spans="1:20" s="106" customFormat="1" ht="47.25" x14ac:dyDescent="0.25">
      <c r="A424" s="102" t="s">
        <v>538</v>
      </c>
      <c r="B424" s="95" t="s">
        <v>94</v>
      </c>
      <c r="C424" s="95" t="s">
        <v>69</v>
      </c>
      <c r="D424" s="972" t="s">
        <v>274</v>
      </c>
      <c r="E424" s="973"/>
      <c r="F424" s="973"/>
      <c r="G424" s="974"/>
      <c r="H424" s="95" t="s">
        <v>512</v>
      </c>
      <c r="I424" s="111">
        <f t="shared" si="89"/>
        <v>6372.0999999999995</v>
      </c>
      <c r="J424" s="111">
        <f t="shared" si="89"/>
        <v>0</v>
      </c>
      <c r="K424" s="111">
        <f t="shared" si="89"/>
        <v>4594.3999999999996</v>
      </c>
      <c r="L424" s="111">
        <f t="shared" si="89"/>
        <v>4111</v>
      </c>
      <c r="M424" s="497"/>
      <c r="O424" s="120"/>
      <c r="P424" s="120"/>
      <c r="Q424" s="120"/>
      <c r="R424" s="120"/>
      <c r="S424" s="181"/>
      <c r="T424" s="111"/>
    </row>
    <row r="425" spans="1:20" s="106" customFormat="1" ht="21.75" customHeight="1" x14ac:dyDescent="0.25">
      <c r="A425" s="102" t="s">
        <v>539</v>
      </c>
      <c r="B425" s="95" t="s">
        <v>94</v>
      </c>
      <c r="C425" s="95" t="s">
        <v>69</v>
      </c>
      <c r="D425" s="972" t="s">
        <v>274</v>
      </c>
      <c r="E425" s="973"/>
      <c r="F425" s="973"/>
      <c r="G425" s="974"/>
      <c r="H425" s="95" t="s">
        <v>537</v>
      </c>
      <c r="I425" s="111">
        <f>4209.9+2162.2</f>
        <v>6372.0999999999995</v>
      </c>
      <c r="J425" s="112"/>
      <c r="K425" s="111">
        <v>4594.3999999999996</v>
      </c>
      <c r="L425" s="111">
        <f>3991.2+119.8</f>
        <v>4111</v>
      </c>
      <c r="M425" s="863"/>
      <c r="O425" s="1036"/>
      <c r="P425" s="1036"/>
      <c r="Q425" s="1036"/>
      <c r="R425" s="1036"/>
      <c r="S425" s="181"/>
      <c r="T425" s="111"/>
    </row>
    <row r="426" spans="1:20" s="106" customFormat="1" ht="27.75" customHeight="1" x14ac:dyDescent="0.25">
      <c r="A426" s="184" t="s">
        <v>128</v>
      </c>
      <c r="B426" s="124" t="s">
        <v>94</v>
      </c>
      <c r="C426" s="124" t="s">
        <v>70</v>
      </c>
      <c r="D426" s="1021"/>
      <c r="E426" s="1022"/>
      <c r="F426" s="1022"/>
      <c r="G426" s="1023"/>
      <c r="H426" s="124"/>
      <c r="I426" s="143">
        <f t="shared" ref="I426:L427" si="90">I427</f>
        <v>60424.893000000004</v>
      </c>
      <c r="J426" s="143">
        <f t="shared" si="90"/>
        <v>0</v>
      </c>
      <c r="K426" s="143">
        <f t="shared" si="90"/>
        <v>42877.8</v>
      </c>
      <c r="L426" s="143">
        <f t="shared" si="90"/>
        <v>37787.900000000009</v>
      </c>
      <c r="M426" s="863"/>
    </row>
    <row r="427" spans="1:20" s="106" customFormat="1" ht="54.75" customHeight="1" x14ac:dyDescent="0.25">
      <c r="A427" s="102" t="s">
        <v>688</v>
      </c>
      <c r="B427" s="95" t="s">
        <v>94</v>
      </c>
      <c r="C427" s="95" t="s">
        <v>70</v>
      </c>
      <c r="D427" s="972" t="s">
        <v>113</v>
      </c>
      <c r="E427" s="973"/>
      <c r="F427" s="973"/>
      <c r="G427" s="974"/>
      <c r="H427" s="124"/>
      <c r="I427" s="111">
        <f t="shared" si="90"/>
        <v>60424.893000000004</v>
      </c>
      <c r="J427" s="111">
        <f t="shared" si="90"/>
        <v>0</v>
      </c>
      <c r="K427" s="111">
        <f>K428</f>
        <v>42877.8</v>
      </c>
      <c r="L427" s="111">
        <f t="shared" si="90"/>
        <v>37787.900000000009</v>
      </c>
      <c r="M427" s="863"/>
    </row>
    <row r="428" spans="1:20" s="106" customFormat="1" ht="63" x14ac:dyDescent="0.25">
      <c r="A428" s="102" t="s">
        <v>722</v>
      </c>
      <c r="B428" s="95" t="s">
        <v>94</v>
      </c>
      <c r="C428" s="95" t="s">
        <v>70</v>
      </c>
      <c r="D428" s="972" t="s">
        <v>272</v>
      </c>
      <c r="E428" s="973"/>
      <c r="F428" s="973"/>
      <c r="G428" s="974"/>
      <c r="H428" s="124"/>
      <c r="I428" s="111">
        <f>I429</f>
        <v>60424.893000000004</v>
      </c>
      <c r="J428" s="111">
        <f>J429</f>
        <v>0</v>
      </c>
      <c r="K428" s="111">
        <f>K429</f>
        <v>42877.8</v>
      </c>
      <c r="L428" s="111">
        <f>L429</f>
        <v>37787.900000000009</v>
      </c>
      <c r="M428" s="863"/>
    </row>
    <row r="429" spans="1:20" s="106" customFormat="1" ht="35.25" customHeight="1" x14ac:dyDescent="0.25">
      <c r="A429" s="98" t="s">
        <v>177</v>
      </c>
      <c r="B429" s="95" t="s">
        <v>94</v>
      </c>
      <c r="C429" s="95" t="s">
        <v>70</v>
      </c>
      <c r="D429" s="972" t="s">
        <v>206</v>
      </c>
      <c r="E429" s="973"/>
      <c r="F429" s="973"/>
      <c r="G429" s="974"/>
      <c r="H429" s="124"/>
      <c r="I429" s="111">
        <f>I439+I442+I433+I445+I438+I432+I448</f>
        <v>60424.893000000004</v>
      </c>
      <c r="J429" s="111">
        <f t="shared" ref="J429:L429" si="91">J439+J442+J433+J445+J438</f>
        <v>0</v>
      </c>
      <c r="K429" s="111">
        <f t="shared" si="91"/>
        <v>42877.8</v>
      </c>
      <c r="L429" s="111">
        <f t="shared" si="91"/>
        <v>37787.900000000009</v>
      </c>
      <c r="M429" s="863"/>
    </row>
    <row r="430" spans="1:20" s="106" customFormat="1" ht="23.25" customHeight="1" x14ac:dyDescent="0.25">
      <c r="A430" s="929" t="s">
        <v>339</v>
      </c>
      <c r="B430" s="95" t="s">
        <v>94</v>
      </c>
      <c r="C430" s="95" t="s">
        <v>70</v>
      </c>
      <c r="D430" s="966" t="s">
        <v>834</v>
      </c>
      <c r="E430" s="967"/>
      <c r="F430" s="967"/>
      <c r="G430" s="968"/>
      <c r="H430" s="124"/>
      <c r="I430" s="111">
        <f>I431</f>
        <v>600</v>
      </c>
      <c r="J430" s="111"/>
      <c r="K430" s="111">
        <v>0</v>
      </c>
      <c r="L430" s="111">
        <v>0</v>
      </c>
      <c r="M430" s="863"/>
    </row>
    <row r="431" spans="1:20" s="106" customFormat="1" ht="23.25" customHeight="1" x14ac:dyDescent="0.25">
      <c r="A431" s="263" t="s">
        <v>538</v>
      </c>
      <c r="B431" s="95" t="s">
        <v>94</v>
      </c>
      <c r="C431" s="95" t="s">
        <v>70</v>
      </c>
      <c r="D431" s="966" t="s">
        <v>834</v>
      </c>
      <c r="E431" s="967"/>
      <c r="F431" s="967"/>
      <c r="G431" s="968"/>
      <c r="H431" s="95" t="s">
        <v>512</v>
      </c>
      <c r="I431" s="111">
        <f>I432</f>
        <v>600</v>
      </c>
      <c r="J431" s="111"/>
      <c r="K431" s="111">
        <v>0</v>
      </c>
      <c r="L431" s="111">
        <v>0</v>
      </c>
      <c r="M431" s="863"/>
    </row>
    <row r="432" spans="1:20" s="106" customFormat="1" ht="23.25" customHeight="1" x14ac:dyDescent="0.25">
      <c r="A432" s="102" t="s">
        <v>539</v>
      </c>
      <c r="B432" s="95" t="s">
        <v>94</v>
      </c>
      <c r="C432" s="95" t="s">
        <v>70</v>
      </c>
      <c r="D432" s="966" t="s">
        <v>834</v>
      </c>
      <c r="E432" s="967"/>
      <c r="F432" s="967"/>
      <c r="G432" s="968"/>
      <c r="H432" s="95" t="s">
        <v>537</v>
      </c>
      <c r="I432" s="111">
        <v>600</v>
      </c>
      <c r="J432" s="111"/>
      <c r="K432" s="111">
        <v>0</v>
      </c>
      <c r="L432" s="111">
        <v>0</v>
      </c>
      <c r="M432" s="863"/>
    </row>
    <row r="433" spans="1:14" s="106" customFormat="1" ht="94.5" x14ac:dyDescent="0.25">
      <c r="A433" s="98" t="s">
        <v>651</v>
      </c>
      <c r="B433" s="95" t="s">
        <v>94</v>
      </c>
      <c r="C433" s="95" t="s">
        <v>70</v>
      </c>
      <c r="D433" s="978" t="s">
        <v>616</v>
      </c>
      <c r="E433" s="979"/>
      <c r="F433" s="979"/>
      <c r="G433" s="980"/>
      <c r="H433" s="124"/>
      <c r="I433" s="111">
        <f t="shared" ref="I433:L434" si="92">I434</f>
        <v>150</v>
      </c>
      <c r="J433" s="111">
        <f t="shared" si="92"/>
        <v>0</v>
      </c>
      <c r="K433" s="111">
        <f t="shared" si="92"/>
        <v>100</v>
      </c>
      <c r="L433" s="111">
        <f t="shared" si="92"/>
        <v>100</v>
      </c>
      <c r="M433" s="863"/>
    </row>
    <row r="434" spans="1:14" s="106" customFormat="1" ht="47.25" x14ac:dyDescent="0.25">
      <c r="A434" s="102" t="s">
        <v>538</v>
      </c>
      <c r="B434" s="95" t="s">
        <v>94</v>
      </c>
      <c r="C434" s="95" t="s">
        <v>70</v>
      </c>
      <c r="D434" s="978" t="s">
        <v>616</v>
      </c>
      <c r="E434" s="979"/>
      <c r="F434" s="979"/>
      <c r="G434" s="980"/>
      <c r="H434" s="95" t="s">
        <v>512</v>
      </c>
      <c r="I434" s="111">
        <f t="shared" si="92"/>
        <v>150</v>
      </c>
      <c r="J434" s="111">
        <f t="shared" si="92"/>
        <v>0</v>
      </c>
      <c r="K434" s="111">
        <f t="shared" si="92"/>
        <v>100</v>
      </c>
      <c r="L434" s="111">
        <f t="shared" si="92"/>
        <v>100</v>
      </c>
      <c r="M434" s="863"/>
    </row>
    <row r="435" spans="1:14" s="106" customFormat="1" x14ac:dyDescent="0.25">
      <c r="A435" s="102" t="s">
        <v>539</v>
      </c>
      <c r="B435" s="95" t="s">
        <v>94</v>
      </c>
      <c r="C435" s="95" t="s">
        <v>70</v>
      </c>
      <c r="D435" s="978" t="s">
        <v>616</v>
      </c>
      <c r="E435" s="979"/>
      <c r="F435" s="979"/>
      <c r="G435" s="980"/>
      <c r="H435" s="95" t="s">
        <v>537</v>
      </c>
      <c r="I435" s="111">
        <f>100+50</f>
        <v>150</v>
      </c>
      <c r="J435" s="111"/>
      <c r="K435" s="111">
        <v>100</v>
      </c>
      <c r="L435" s="111">
        <v>100</v>
      </c>
      <c r="M435" s="863"/>
    </row>
    <row r="436" spans="1:14" s="106" customFormat="1" ht="60" x14ac:dyDescent="0.2">
      <c r="A436" s="785" t="s">
        <v>785</v>
      </c>
      <c r="B436" s="95" t="s">
        <v>94</v>
      </c>
      <c r="C436" s="95" t="s">
        <v>70</v>
      </c>
      <c r="D436" s="978" t="s">
        <v>672</v>
      </c>
      <c r="E436" s="979"/>
      <c r="F436" s="979"/>
      <c r="G436" s="980"/>
      <c r="H436" s="95"/>
      <c r="I436" s="111">
        <f>I437</f>
        <v>3437.3</v>
      </c>
      <c r="J436" s="111">
        <f t="shared" ref="J436:L436" si="93">J437</f>
        <v>0</v>
      </c>
      <c r="K436" s="111">
        <f t="shared" si="93"/>
        <v>3437.3</v>
      </c>
      <c r="L436" s="111">
        <f t="shared" si="93"/>
        <v>3437.3</v>
      </c>
      <c r="M436" s="225"/>
    </row>
    <row r="437" spans="1:14" s="106" customFormat="1" ht="47.25" x14ac:dyDescent="0.25">
      <c r="A437" s="102" t="s">
        <v>538</v>
      </c>
      <c r="B437" s="95" t="s">
        <v>94</v>
      </c>
      <c r="C437" s="95" t="s">
        <v>70</v>
      </c>
      <c r="D437" s="978" t="s">
        <v>672</v>
      </c>
      <c r="E437" s="979"/>
      <c r="F437" s="979"/>
      <c r="G437" s="980"/>
      <c r="H437" s="95" t="s">
        <v>512</v>
      </c>
      <c r="I437" s="111">
        <f>I438</f>
        <v>3437.3</v>
      </c>
      <c r="J437" s="111">
        <f t="shared" ref="J437:L437" si="94">J438</f>
        <v>0</v>
      </c>
      <c r="K437" s="111">
        <f t="shared" si="94"/>
        <v>3437.3</v>
      </c>
      <c r="L437" s="111">
        <f t="shared" si="94"/>
        <v>3437.3</v>
      </c>
      <c r="M437" s="863"/>
    </row>
    <row r="438" spans="1:14" s="106" customFormat="1" x14ac:dyDescent="0.25">
      <c r="A438" s="102" t="s">
        <v>539</v>
      </c>
      <c r="B438" s="95" t="s">
        <v>94</v>
      </c>
      <c r="C438" s="95" t="s">
        <v>70</v>
      </c>
      <c r="D438" s="978" t="s">
        <v>672</v>
      </c>
      <c r="E438" s="979"/>
      <c r="F438" s="979"/>
      <c r="G438" s="980"/>
      <c r="H438" s="95" t="s">
        <v>537</v>
      </c>
      <c r="I438" s="111">
        <v>3437.3</v>
      </c>
      <c r="J438" s="111"/>
      <c r="K438" s="111">
        <v>3437.3</v>
      </c>
      <c r="L438" s="111">
        <v>3437.3</v>
      </c>
      <c r="M438" s="863"/>
    </row>
    <row r="439" spans="1:14" s="106" customFormat="1" ht="31.5" x14ac:dyDescent="0.25">
      <c r="A439" s="102" t="s">
        <v>132</v>
      </c>
      <c r="B439" s="95" t="s">
        <v>94</v>
      </c>
      <c r="C439" s="95" t="s">
        <v>70</v>
      </c>
      <c r="D439" s="978" t="s">
        <v>281</v>
      </c>
      <c r="E439" s="979"/>
      <c r="F439" s="979"/>
      <c r="G439" s="980"/>
      <c r="H439" s="95"/>
      <c r="I439" s="111">
        <f t="shared" ref="I439:L440" si="95">I440</f>
        <v>8380.5</v>
      </c>
      <c r="J439" s="111">
        <f t="shared" si="95"/>
        <v>0</v>
      </c>
      <c r="K439" s="111">
        <f t="shared" si="95"/>
        <v>4401.0000000000009</v>
      </c>
      <c r="L439" s="111">
        <f t="shared" si="95"/>
        <v>1897.700000000001</v>
      </c>
      <c r="M439" s="497"/>
    </row>
    <row r="440" spans="1:14" s="106" customFormat="1" ht="47.25" x14ac:dyDescent="0.25">
      <c r="A440" s="102" t="s">
        <v>538</v>
      </c>
      <c r="B440" s="95" t="s">
        <v>94</v>
      </c>
      <c r="C440" s="95" t="s">
        <v>70</v>
      </c>
      <c r="D440" s="978" t="s">
        <v>281</v>
      </c>
      <c r="E440" s="979"/>
      <c r="F440" s="979"/>
      <c r="G440" s="980"/>
      <c r="H440" s="95" t="s">
        <v>512</v>
      </c>
      <c r="I440" s="111">
        <f t="shared" si="95"/>
        <v>8380.5</v>
      </c>
      <c r="J440" s="111">
        <f t="shared" si="95"/>
        <v>0</v>
      </c>
      <c r="K440" s="111">
        <f t="shared" si="95"/>
        <v>4401.0000000000009</v>
      </c>
      <c r="L440" s="111">
        <f t="shared" si="95"/>
        <v>1897.700000000001</v>
      </c>
      <c r="M440" s="863"/>
    </row>
    <row r="441" spans="1:14" s="106" customFormat="1" x14ac:dyDescent="0.25">
      <c r="A441" s="102" t="s">
        <v>539</v>
      </c>
      <c r="B441" s="95" t="s">
        <v>94</v>
      </c>
      <c r="C441" s="95" t="s">
        <v>70</v>
      </c>
      <c r="D441" s="978" t="s">
        <v>281</v>
      </c>
      <c r="E441" s="979"/>
      <c r="F441" s="979"/>
      <c r="G441" s="980"/>
      <c r="H441" s="95" t="s">
        <v>537</v>
      </c>
      <c r="I441" s="103">
        <f>9891.3-30.8-110-1000-501.2+130+1.2</f>
        <v>8380.5</v>
      </c>
      <c r="J441" s="112"/>
      <c r="K441" s="103">
        <f>9874.1-32-110-882-644.3-7000+2003+1192.2</f>
        <v>4401.0000000000009</v>
      </c>
      <c r="L441" s="103">
        <f>10107.9+240-33.3-110-100-1500.3-2898.8-5000+1192.2</f>
        <v>1897.700000000001</v>
      </c>
      <c r="M441" s="863"/>
    </row>
    <row r="442" spans="1:14" s="106" customFormat="1" ht="204" customHeight="1" x14ac:dyDescent="0.2">
      <c r="A442" s="888" t="s">
        <v>819</v>
      </c>
      <c r="B442" s="882" t="s">
        <v>94</v>
      </c>
      <c r="C442" s="882" t="s">
        <v>70</v>
      </c>
      <c r="D442" s="996" t="s">
        <v>276</v>
      </c>
      <c r="E442" s="997"/>
      <c r="F442" s="997"/>
      <c r="G442" s="998"/>
      <c r="H442" s="95"/>
      <c r="I442" s="111">
        <f t="shared" ref="I442:L443" si="96">I443</f>
        <v>44807.8</v>
      </c>
      <c r="J442" s="111">
        <f t="shared" si="96"/>
        <v>0</v>
      </c>
      <c r="K442" s="111">
        <f t="shared" si="96"/>
        <v>33654.400000000001</v>
      </c>
      <c r="L442" s="111">
        <f t="shared" si="96"/>
        <v>31103</v>
      </c>
      <c r="M442" s="864"/>
      <c r="N442" s="232"/>
    </row>
    <row r="443" spans="1:14" s="106" customFormat="1" ht="47.25" x14ac:dyDescent="0.25">
      <c r="A443" s="102" t="s">
        <v>538</v>
      </c>
      <c r="B443" s="95" t="s">
        <v>94</v>
      </c>
      <c r="C443" s="95" t="s">
        <v>70</v>
      </c>
      <c r="D443" s="972" t="s">
        <v>276</v>
      </c>
      <c r="E443" s="973"/>
      <c r="F443" s="973"/>
      <c r="G443" s="974"/>
      <c r="H443" s="95" t="s">
        <v>512</v>
      </c>
      <c r="I443" s="111">
        <f t="shared" si="96"/>
        <v>44807.8</v>
      </c>
      <c r="J443" s="111">
        <f t="shared" si="96"/>
        <v>0</v>
      </c>
      <c r="K443" s="111">
        <f t="shared" si="96"/>
        <v>33654.400000000001</v>
      </c>
      <c r="L443" s="111">
        <f t="shared" si="96"/>
        <v>31103</v>
      </c>
      <c r="M443" s="864"/>
      <c r="N443" s="232"/>
    </row>
    <row r="444" spans="1:14" s="106" customFormat="1" x14ac:dyDescent="0.25">
      <c r="A444" s="102" t="s">
        <v>539</v>
      </c>
      <c r="B444" s="95" t="s">
        <v>94</v>
      </c>
      <c r="C444" s="95" t="s">
        <v>70</v>
      </c>
      <c r="D444" s="972" t="s">
        <v>276</v>
      </c>
      <c r="E444" s="973"/>
      <c r="F444" s="973"/>
      <c r="G444" s="974"/>
      <c r="H444" s="95" t="s">
        <v>537</v>
      </c>
      <c r="I444" s="111">
        <f>30962.8+13845</f>
        <v>44807.8</v>
      </c>
      <c r="J444" s="113"/>
      <c r="K444" s="111">
        <v>33654.400000000001</v>
      </c>
      <c r="L444" s="111">
        <v>31103</v>
      </c>
      <c r="M444" s="864"/>
      <c r="N444" s="232"/>
    </row>
    <row r="445" spans="1:14" s="106" customFormat="1" ht="54.75" customHeight="1" x14ac:dyDescent="0.25">
      <c r="A445" s="102" t="s">
        <v>652</v>
      </c>
      <c r="B445" s="152" t="s">
        <v>94</v>
      </c>
      <c r="C445" s="152" t="s">
        <v>70</v>
      </c>
      <c r="D445" s="972" t="s">
        <v>662</v>
      </c>
      <c r="E445" s="973"/>
      <c r="F445" s="973"/>
      <c r="G445" s="974"/>
      <c r="H445" s="95"/>
      <c r="I445" s="111">
        <f>I446</f>
        <v>1221.1000000000001</v>
      </c>
      <c r="J445" s="113"/>
      <c r="K445" s="111">
        <f>K446</f>
        <v>1285.0999999999999</v>
      </c>
      <c r="L445" s="111">
        <f>L446</f>
        <v>1249.9000000000001</v>
      </c>
      <c r="M445" s="864"/>
    </row>
    <row r="446" spans="1:14" s="106" customFormat="1" ht="47.25" x14ac:dyDescent="0.25">
      <c r="A446" s="102" t="s">
        <v>538</v>
      </c>
      <c r="B446" s="152" t="s">
        <v>94</v>
      </c>
      <c r="C446" s="152" t="s">
        <v>70</v>
      </c>
      <c r="D446" s="972" t="s">
        <v>662</v>
      </c>
      <c r="E446" s="973"/>
      <c r="F446" s="973"/>
      <c r="G446" s="974"/>
      <c r="H446" s="95" t="s">
        <v>512</v>
      </c>
      <c r="I446" s="111">
        <f>I447</f>
        <v>1221.1000000000001</v>
      </c>
      <c r="J446" s="113"/>
      <c r="K446" s="111">
        <f>K447</f>
        <v>1285.0999999999999</v>
      </c>
      <c r="L446" s="111">
        <f>L447</f>
        <v>1249.9000000000001</v>
      </c>
      <c r="M446" s="864"/>
    </row>
    <row r="447" spans="1:14" s="106" customFormat="1" x14ac:dyDescent="0.25">
      <c r="A447" s="102" t="s">
        <v>539</v>
      </c>
      <c r="B447" s="152" t="s">
        <v>94</v>
      </c>
      <c r="C447" s="152" t="s">
        <v>70</v>
      </c>
      <c r="D447" s="972" t="s">
        <v>662</v>
      </c>
      <c r="E447" s="973"/>
      <c r="F447" s="973"/>
      <c r="G447" s="974"/>
      <c r="H447" s="95" t="s">
        <v>537</v>
      </c>
      <c r="I447" s="111">
        <f>1219.7+1.2+0.2</f>
        <v>1221.1000000000001</v>
      </c>
      <c r="J447" s="113"/>
      <c r="K447" s="111">
        <f>1283.8+1.3</f>
        <v>1285.0999999999999</v>
      </c>
      <c r="L447" s="111">
        <f>1248.7+1.2</f>
        <v>1249.9000000000001</v>
      </c>
      <c r="M447" s="864"/>
    </row>
    <row r="448" spans="1:14" s="106" customFormat="1" ht="31.5" x14ac:dyDescent="0.25">
      <c r="A448" s="263" t="s">
        <v>852</v>
      </c>
      <c r="B448" s="95" t="s">
        <v>94</v>
      </c>
      <c r="C448" s="95" t="s">
        <v>70</v>
      </c>
      <c r="D448" s="969" t="s">
        <v>849</v>
      </c>
      <c r="E448" s="970"/>
      <c r="F448" s="970"/>
      <c r="G448" s="971"/>
      <c r="H448" s="95"/>
      <c r="I448" s="111">
        <f>I449</f>
        <v>1828.193</v>
      </c>
      <c r="J448" s="113"/>
      <c r="K448" s="111">
        <v>0</v>
      </c>
      <c r="L448" s="111">
        <v>0</v>
      </c>
      <c r="M448" s="941"/>
    </row>
    <row r="449" spans="1:14" s="106" customFormat="1" ht="47.25" x14ac:dyDescent="0.25">
      <c r="A449" s="102" t="s">
        <v>538</v>
      </c>
      <c r="B449" s="95" t="s">
        <v>94</v>
      </c>
      <c r="C449" s="95" t="s">
        <v>70</v>
      </c>
      <c r="D449" s="969" t="s">
        <v>849</v>
      </c>
      <c r="E449" s="970"/>
      <c r="F449" s="970"/>
      <c r="G449" s="971"/>
      <c r="H449" s="95" t="s">
        <v>512</v>
      </c>
      <c r="I449" s="111">
        <f>I450</f>
        <v>1828.193</v>
      </c>
      <c r="J449" s="113"/>
      <c r="K449" s="111">
        <v>0</v>
      </c>
      <c r="L449" s="111">
        <v>0</v>
      </c>
      <c r="M449" s="941"/>
    </row>
    <row r="450" spans="1:14" s="106" customFormat="1" x14ac:dyDescent="0.25">
      <c r="A450" s="102" t="s">
        <v>539</v>
      </c>
      <c r="B450" s="95" t="s">
        <v>94</v>
      </c>
      <c r="C450" s="95" t="s">
        <v>70</v>
      </c>
      <c r="D450" s="969" t="s">
        <v>849</v>
      </c>
      <c r="E450" s="970"/>
      <c r="F450" s="970"/>
      <c r="G450" s="971"/>
      <c r="H450" s="95" t="s">
        <v>537</v>
      </c>
      <c r="I450" s="111">
        <f>'ведомст 7'!L657</f>
        <v>1828.193</v>
      </c>
      <c r="J450" s="113"/>
      <c r="K450" s="111">
        <v>0</v>
      </c>
      <c r="L450" s="111">
        <v>0</v>
      </c>
      <c r="M450" s="941"/>
    </row>
    <row r="451" spans="1:14" s="232" customFormat="1" ht="18" customHeight="1" x14ac:dyDescent="0.25">
      <c r="A451" s="184" t="s">
        <v>307</v>
      </c>
      <c r="B451" s="124" t="s">
        <v>94</v>
      </c>
      <c r="C451" s="124" t="s">
        <v>88</v>
      </c>
      <c r="D451" s="265"/>
      <c r="E451" s="266"/>
      <c r="F451" s="266"/>
      <c r="G451" s="267"/>
      <c r="H451" s="124"/>
      <c r="I451" s="143">
        <f>I452</f>
        <v>7840.6</v>
      </c>
      <c r="J451" s="143">
        <f t="shared" ref="I451:L456" si="97">J452</f>
        <v>0</v>
      </c>
      <c r="K451" s="143">
        <f t="shared" si="97"/>
        <v>1474.0999999999995</v>
      </c>
      <c r="L451" s="143">
        <f t="shared" si="97"/>
        <v>1532.5</v>
      </c>
      <c r="M451" s="864"/>
      <c r="N451" s="106"/>
    </row>
    <row r="452" spans="1:14" s="232" customFormat="1" ht="50.25" customHeight="1" x14ac:dyDescent="0.25">
      <c r="A452" s="102" t="s">
        <v>688</v>
      </c>
      <c r="B452" s="95" t="s">
        <v>94</v>
      </c>
      <c r="C452" s="95" t="s">
        <v>88</v>
      </c>
      <c r="D452" s="207" t="s">
        <v>113</v>
      </c>
      <c r="E452" s="208"/>
      <c r="F452" s="208"/>
      <c r="G452" s="209"/>
      <c r="H452" s="124"/>
      <c r="I452" s="111">
        <f t="shared" si="97"/>
        <v>7840.6</v>
      </c>
      <c r="J452" s="111">
        <f t="shared" si="97"/>
        <v>0</v>
      </c>
      <c r="K452" s="111">
        <f t="shared" si="97"/>
        <v>1474.0999999999995</v>
      </c>
      <c r="L452" s="111">
        <f t="shared" si="97"/>
        <v>1532.5</v>
      </c>
      <c r="M452" s="497"/>
      <c r="N452" s="106"/>
    </row>
    <row r="453" spans="1:14" s="232" customFormat="1" ht="61.5" customHeight="1" x14ac:dyDescent="0.25">
      <c r="A453" s="102" t="s">
        <v>722</v>
      </c>
      <c r="B453" s="95" t="s">
        <v>94</v>
      </c>
      <c r="C453" s="95" t="s">
        <v>88</v>
      </c>
      <c r="D453" s="207" t="s">
        <v>549</v>
      </c>
      <c r="E453" s="208"/>
      <c r="F453" s="208"/>
      <c r="G453" s="209"/>
      <c r="H453" s="124"/>
      <c r="I453" s="111">
        <f>I454+I460+I464</f>
        <v>7840.6</v>
      </c>
      <c r="J453" s="111">
        <f t="shared" si="97"/>
        <v>0</v>
      </c>
      <c r="K453" s="111">
        <f t="shared" si="97"/>
        <v>1474.0999999999995</v>
      </c>
      <c r="L453" s="111">
        <f>L454+L458</f>
        <v>1532.5</v>
      </c>
      <c r="M453" s="864"/>
      <c r="N453" s="106"/>
    </row>
    <row r="454" spans="1:14" s="106" customFormat="1" ht="30" customHeight="1" x14ac:dyDescent="0.25">
      <c r="A454" s="98" t="s">
        <v>278</v>
      </c>
      <c r="B454" s="95" t="s">
        <v>94</v>
      </c>
      <c r="C454" s="95" t="s">
        <v>88</v>
      </c>
      <c r="D454" s="207" t="s">
        <v>277</v>
      </c>
      <c r="E454" s="208"/>
      <c r="F454" s="208"/>
      <c r="G454" s="209"/>
      <c r="H454" s="124"/>
      <c r="I454" s="111">
        <f t="shared" si="97"/>
        <v>6890.6</v>
      </c>
      <c r="J454" s="111">
        <f t="shared" si="97"/>
        <v>0</v>
      </c>
      <c r="K454" s="111">
        <f>K455+K459</f>
        <v>1474.0999999999995</v>
      </c>
      <c r="L454" s="111">
        <f>L455</f>
        <v>1072.5</v>
      </c>
      <c r="M454" s="864"/>
    </row>
    <row r="455" spans="1:14" s="106" customFormat="1" x14ac:dyDescent="0.25">
      <c r="A455" s="102" t="s">
        <v>133</v>
      </c>
      <c r="B455" s="95" t="s">
        <v>94</v>
      </c>
      <c r="C455" s="95" t="s">
        <v>88</v>
      </c>
      <c r="D455" s="978" t="s">
        <v>280</v>
      </c>
      <c r="E455" s="979"/>
      <c r="F455" s="979"/>
      <c r="G455" s="980"/>
      <c r="H455" s="124"/>
      <c r="I455" s="111">
        <f t="shared" si="97"/>
        <v>6890.6</v>
      </c>
      <c r="J455" s="111">
        <f t="shared" si="97"/>
        <v>0</v>
      </c>
      <c r="K455" s="111">
        <f t="shared" si="97"/>
        <v>1014.0999999999995</v>
      </c>
      <c r="L455" s="111">
        <f t="shared" si="97"/>
        <v>1072.5</v>
      </c>
      <c r="M455" s="863"/>
    </row>
    <row r="456" spans="1:14" s="106" customFormat="1" ht="47.25" x14ac:dyDescent="0.25">
      <c r="A456" s="102" t="s">
        <v>538</v>
      </c>
      <c r="B456" s="95" t="s">
        <v>94</v>
      </c>
      <c r="C456" s="95" t="s">
        <v>88</v>
      </c>
      <c r="D456" s="978" t="s">
        <v>280</v>
      </c>
      <c r="E456" s="979"/>
      <c r="F456" s="979"/>
      <c r="G456" s="980"/>
      <c r="H456" s="95" t="s">
        <v>512</v>
      </c>
      <c r="I456" s="144">
        <f t="shared" si="97"/>
        <v>6890.6</v>
      </c>
      <c r="J456" s="144">
        <f t="shared" si="97"/>
        <v>0</v>
      </c>
      <c r="K456" s="144">
        <f t="shared" si="97"/>
        <v>1014.0999999999995</v>
      </c>
      <c r="L456" s="144">
        <f t="shared" si="97"/>
        <v>1072.5</v>
      </c>
      <c r="M456" s="864"/>
    </row>
    <row r="457" spans="1:14" s="106" customFormat="1" x14ac:dyDescent="0.25">
      <c r="A457" s="102" t="s">
        <v>539</v>
      </c>
      <c r="B457" s="95" t="s">
        <v>94</v>
      </c>
      <c r="C457" s="95" t="s">
        <v>88</v>
      </c>
      <c r="D457" s="978" t="s">
        <v>280</v>
      </c>
      <c r="E457" s="979"/>
      <c r="F457" s="979"/>
      <c r="G457" s="980"/>
      <c r="H457" s="95" t="s">
        <v>537</v>
      </c>
      <c r="I457" s="144">
        <f>7240.6-350</f>
        <v>6890.6</v>
      </c>
      <c r="J457" s="112"/>
      <c r="K457" s="114">
        <f>6751.4-3440.1+1770+432.8-4500</f>
        <v>1014.0999999999995</v>
      </c>
      <c r="L457" s="114">
        <f>3270.2+1770+432.8-400.5-4000</f>
        <v>1072.5</v>
      </c>
      <c r="M457" s="864"/>
    </row>
    <row r="458" spans="1:14" s="106" customFormat="1" ht="81.75" customHeight="1" x14ac:dyDescent="0.25">
      <c r="A458" s="102" t="s">
        <v>649</v>
      </c>
      <c r="B458" s="95" t="s">
        <v>94</v>
      </c>
      <c r="C458" s="95" t="s">
        <v>88</v>
      </c>
      <c r="D458" s="359" t="s">
        <v>617</v>
      </c>
      <c r="E458" s="360"/>
      <c r="F458" s="360"/>
      <c r="G458" s="361"/>
      <c r="H458" s="95"/>
      <c r="I458" s="144">
        <f>I460</f>
        <v>350</v>
      </c>
      <c r="J458" s="112"/>
      <c r="K458" s="114">
        <f>K459</f>
        <v>460</v>
      </c>
      <c r="L458" s="114">
        <f>L459</f>
        <v>460</v>
      </c>
      <c r="M458" s="864"/>
    </row>
    <row r="459" spans="1:14" s="106" customFormat="1" ht="33.75" customHeight="1" x14ac:dyDescent="0.25">
      <c r="A459" s="102" t="s">
        <v>538</v>
      </c>
      <c r="B459" s="95" t="s">
        <v>94</v>
      </c>
      <c r="C459" s="95" t="s">
        <v>88</v>
      </c>
      <c r="D459" s="386" t="s">
        <v>617</v>
      </c>
      <c r="E459" s="387"/>
      <c r="F459" s="387"/>
      <c r="G459" s="388"/>
      <c r="H459" s="95" t="s">
        <v>512</v>
      </c>
      <c r="I459" s="144">
        <f>I460</f>
        <v>350</v>
      </c>
      <c r="J459" s="112"/>
      <c r="K459" s="114">
        <f>K460</f>
        <v>460</v>
      </c>
      <c r="L459" s="114">
        <f>L460</f>
        <v>460</v>
      </c>
      <c r="M459" s="863"/>
    </row>
    <row r="460" spans="1:14" s="106" customFormat="1" ht="66" customHeight="1" x14ac:dyDescent="0.25">
      <c r="A460" s="102" t="s">
        <v>641</v>
      </c>
      <c r="B460" s="95" t="s">
        <v>94</v>
      </c>
      <c r="C460" s="95" t="s">
        <v>88</v>
      </c>
      <c r="D460" s="386" t="s">
        <v>617</v>
      </c>
      <c r="E460" s="387"/>
      <c r="F460" s="387"/>
      <c r="G460" s="388"/>
      <c r="H460" s="95" t="s">
        <v>513</v>
      </c>
      <c r="I460" s="144">
        <f>450+10-110</f>
        <v>350</v>
      </c>
      <c r="J460" s="112"/>
      <c r="K460" s="114">
        <v>460</v>
      </c>
      <c r="L460" s="114">
        <v>460</v>
      </c>
      <c r="M460" s="864"/>
    </row>
    <row r="461" spans="1:14" s="106" customFormat="1" ht="32.25" customHeight="1" x14ac:dyDescent="0.25">
      <c r="A461" s="102" t="s">
        <v>635</v>
      </c>
      <c r="B461" s="95" t="s">
        <v>94</v>
      </c>
      <c r="C461" s="95" t="s">
        <v>88</v>
      </c>
      <c r="D461" s="969" t="s">
        <v>247</v>
      </c>
      <c r="E461" s="1049"/>
      <c r="F461" s="1049"/>
      <c r="G461" s="1050"/>
      <c r="H461" s="95"/>
      <c r="I461" s="144">
        <f>I462</f>
        <v>600</v>
      </c>
      <c r="J461" s="112"/>
      <c r="K461" s="114">
        <f>K462</f>
        <v>0</v>
      </c>
      <c r="L461" s="114">
        <v>0</v>
      </c>
      <c r="M461" s="864"/>
    </row>
    <row r="462" spans="1:14" s="106" customFormat="1" ht="18.75" customHeight="1" x14ac:dyDescent="0.25">
      <c r="A462" s="102" t="s">
        <v>339</v>
      </c>
      <c r="B462" s="95" t="s">
        <v>94</v>
      </c>
      <c r="C462" s="95" t="s">
        <v>88</v>
      </c>
      <c r="D462" s="969" t="s">
        <v>636</v>
      </c>
      <c r="E462" s="1049"/>
      <c r="F462" s="1049"/>
      <c r="G462" s="1050"/>
      <c r="H462" s="95"/>
      <c r="I462" s="144">
        <f>I464</f>
        <v>600</v>
      </c>
      <c r="J462" s="112"/>
      <c r="K462" s="114">
        <f>K463</f>
        <v>0</v>
      </c>
      <c r="L462" s="114">
        <v>0</v>
      </c>
      <c r="M462" s="863"/>
    </row>
    <row r="463" spans="1:14" s="106" customFormat="1" ht="33" customHeight="1" x14ac:dyDescent="0.25">
      <c r="A463" s="102" t="s">
        <v>538</v>
      </c>
      <c r="B463" s="95" t="s">
        <v>94</v>
      </c>
      <c r="C463" s="95" t="s">
        <v>88</v>
      </c>
      <c r="D463" s="969" t="s">
        <v>636</v>
      </c>
      <c r="E463" s="1049"/>
      <c r="F463" s="1049"/>
      <c r="G463" s="1050"/>
      <c r="H463" s="95" t="s">
        <v>512</v>
      </c>
      <c r="I463" s="144">
        <f>I464</f>
        <v>600</v>
      </c>
      <c r="J463" s="112"/>
      <c r="K463" s="114">
        <f>K464</f>
        <v>0</v>
      </c>
      <c r="L463" s="114">
        <v>0</v>
      </c>
      <c r="M463" s="863"/>
    </row>
    <row r="464" spans="1:14" s="106" customFormat="1" ht="24" customHeight="1" x14ac:dyDescent="0.25">
      <c r="A464" s="102" t="s">
        <v>539</v>
      </c>
      <c r="B464" s="95" t="s">
        <v>94</v>
      </c>
      <c r="C464" s="95" t="s">
        <v>88</v>
      </c>
      <c r="D464" s="969" t="s">
        <v>636</v>
      </c>
      <c r="E464" s="1049"/>
      <c r="F464" s="1049"/>
      <c r="G464" s="1050"/>
      <c r="H464" s="95" t="s">
        <v>537</v>
      </c>
      <c r="I464" s="144">
        <v>600</v>
      </c>
      <c r="J464" s="112"/>
      <c r="K464" s="114">
        <v>0</v>
      </c>
      <c r="L464" s="114">
        <v>0</v>
      </c>
      <c r="M464" s="863"/>
    </row>
    <row r="465" spans="1:13" s="106" customFormat="1" x14ac:dyDescent="0.25">
      <c r="A465" s="184" t="s">
        <v>540</v>
      </c>
      <c r="B465" s="124" t="s">
        <v>94</v>
      </c>
      <c r="C465" s="124" t="s">
        <v>94</v>
      </c>
      <c r="D465" s="1021"/>
      <c r="E465" s="1022"/>
      <c r="F465" s="1022"/>
      <c r="G465" s="1023"/>
      <c r="H465" s="124"/>
      <c r="I465" s="143">
        <f>I471+I475</f>
        <v>798.3</v>
      </c>
      <c r="J465" s="143">
        <f>J471+J475</f>
        <v>0</v>
      </c>
      <c r="K465" s="143">
        <f>K471+K475</f>
        <v>800.1</v>
      </c>
      <c r="L465" s="143">
        <f>L471+L475</f>
        <v>800.1</v>
      </c>
      <c r="M465" s="863"/>
    </row>
    <row r="466" spans="1:13" s="106" customFormat="1" ht="48" customHeight="1" x14ac:dyDescent="0.25">
      <c r="A466" s="102" t="s">
        <v>688</v>
      </c>
      <c r="B466" s="183" t="s">
        <v>94</v>
      </c>
      <c r="C466" s="183" t="s">
        <v>94</v>
      </c>
      <c r="D466" s="975" t="s">
        <v>113</v>
      </c>
      <c r="E466" s="976"/>
      <c r="F466" s="976"/>
      <c r="G466" s="977"/>
      <c r="H466" s="268"/>
      <c r="I466" s="111">
        <f>I467</f>
        <v>798.3</v>
      </c>
      <c r="J466" s="111">
        <f>J467</f>
        <v>0</v>
      </c>
      <c r="K466" s="111">
        <f>K467</f>
        <v>800.1</v>
      </c>
      <c r="L466" s="111">
        <f>L467</f>
        <v>800.1</v>
      </c>
      <c r="M466" s="182"/>
    </row>
    <row r="467" spans="1:13" s="106" customFormat="1" ht="53.25" customHeight="1" x14ac:dyDescent="0.25">
      <c r="A467" s="102" t="s">
        <v>703</v>
      </c>
      <c r="B467" s="183" t="s">
        <v>94</v>
      </c>
      <c r="C467" s="183" t="s">
        <v>94</v>
      </c>
      <c r="D467" s="978" t="s">
        <v>114</v>
      </c>
      <c r="E467" s="979"/>
      <c r="F467" s="979"/>
      <c r="G467" s="980"/>
      <c r="H467" s="268"/>
      <c r="I467" s="111">
        <f>I468+I472</f>
        <v>798.3</v>
      </c>
      <c r="J467" s="111">
        <f>J468+J472</f>
        <v>0</v>
      </c>
      <c r="K467" s="111">
        <f>K468+K472</f>
        <v>800.1</v>
      </c>
      <c r="L467" s="111">
        <f>L468+L472</f>
        <v>800.1</v>
      </c>
      <c r="M467" s="863"/>
    </row>
    <row r="468" spans="1:13" s="106" customFormat="1" ht="31.5" customHeight="1" x14ac:dyDescent="0.25">
      <c r="A468" s="102" t="s">
        <v>541</v>
      </c>
      <c r="B468" s="183" t="s">
        <v>94</v>
      </c>
      <c r="C468" s="183" t="s">
        <v>94</v>
      </c>
      <c r="D468" s="978" t="s">
        <v>116</v>
      </c>
      <c r="E468" s="979"/>
      <c r="F468" s="979"/>
      <c r="G468" s="980"/>
      <c r="H468" s="268"/>
      <c r="I468" s="111">
        <f>I469</f>
        <v>772.5</v>
      </c>
      <c r="J468" s="111">
        <f t="shared" ref="J468:L469" si="98">J469</f>
        <v>0</v>
      </c>
      <c r="K468" s="111">
        <f t="shared" si="98"/>
        <v>772.5</v>
      </c>
      <c r="L468" s="111">
        <f t="shared" si="98"/>
        <v>772.5</v>
      </c>
      <c r="M468" s="863"/>
    </row>
    <row r="469" spans="1:13" s="106" customFormat="1" ht="51" customHeight="1" x14ac:dyDescent="0.25">
      <c r="A469" s="173" t="s">
        <v>593</v>
      </c>
      <c r="B469" s="183" t="s">
        <v>94</v>
      </c>
      <c r="C469" s="183" t="s">
        <v>94</v>
      </c>
      <c r="D469" s="978" t="s">
        <v>436</v>
      </c>
      <c r="E469" s="979"/>
      <c r="F469" s="979"/>
      <c r="G469" s="980"/>
      <c r="H469" s="268"/>
      <c r="I469" s="111">
        <f>I470</f>
        <v>772.5</v>
      </c>
      <c r="J469" s="111">
        <f t="shared" si="98"/>
        <v>0</v>
      </c>
      <c r="K469" s="111">
        <f t="shared" si="98"/>
        <v>772.5</v>
      </c>
      <c r="L469" s="111">
        <f t="shared" si="98"/>
        <v>772.5</v>
      </c>
      <c r="M469" s="863"/>
    </row>
    <row r="470" spans="1:13" s="106" customFormat="1" ht="47.25" x14ac:dyDescent="0.25">
      <c r="A470" s="102" t="s">
        <v>538</v>
      </c>
      <c r="B470" s="183" t="s">
        <v>94</v>
      </c>
      <c r="C470" s="183" t="s">
        <v>94</v>
      </c>
      <c r="D470" s="978" t="s">
        <v>436</v>
      </c>
      <c r="E470" s="979"/>
      <c r="F470" s="979"/>
      <c r="G470" s="980"/>
      <c r="H470" s="183" t="s">
        <v>512</v>
      </c>
      <c r="I470" s="111">
        <f>I471</f>
        <v>772.5</v>
      </c>
      <c r="J470" s="111">
        <f>J471</f>
        <v>0</v>
      </c>
      <c r="K470" s="111">
        <f>K471</f>
        <v>772.5</v>
      </c>
      <c r="L470" s="111">
        <f>L471</f>
        <v>772.5</v>
      </c>
      <c r="M470" s="863"/>
    </row>
    <row r="471" spans="1:13" s="106" customFormat="1" x14ac:dyDescent="0.25">
      <c r="A471" s="102" t="s">
        <v>539</v>
      </c>
      <c r="B471" s="183" t="s">
        <v>94</v>
      </c>
      <c r="C471" s="183" t="s">
        <v>94</v>
      </c>
      <c r="D471" s="978" t="s">
        <v>436</v>
      </c>
      <c r="E471" s="979"/>
      <c r="F471" s="979"/>
      <c r="G471" s="980"/>
      <c r="H471" s="183" t="s">
        <v>537</v>
      </c>
      <c r="I471" s="111">
        <f>772.5</f>
        <v>772.5</v>
      </c>
      <c r="J471" s="113"/>
      <c r="K471" s="111">
        <f>772.5</f>
        <v>772.5</v>
      </c>
      <c r="L471" s="111">
        <f>772.5</f>
        <v>772.5</v>
      </c>
      <c r="M471" s="864"/>
    </row>
    <row r="472" spans="1:13" s="106" customFormat="1" ht="31.5" x14ac:dyDescent="0.25">
      <c r="A472" s="102" t="s">
        <v>568</v>
      </c>
      <c r="B472" s="183" t="s">
        <v>94</v>
      </c>
      <c r="C472" s="183" t="s">
        <v>94</v>
      </c>
      <c r="D472" s="978" t="s">
        <v>207</v>
      </c>
      <c r="E472" s="979"/>
      <c r="F472" s="979"/>
      <c r="G472" s="980"/>
      <c r="H472" s="183"/>
      <c r="I472" s="111">
        <f t="shared" ref="I472:L474" si="99">I473</f>
        <v>25.8</v>
      </c>
      <c r="J472" s="111">
        <f t="shared" si="99"/>
        <v>0</v>
      </c>
      <c r="K472" s="111">
        <f t="shared" si="99"/>
        <v>27.6</v>
      </c>
      <c r="L472" s="111">
        <f t="shared" si="99"/>
        <v>27.6</v>
      </c>
      <c r="M472" s="864"/>
    </row>
    <row r="473" spans="1:13" s="106" customFormat="1" ht="25.5" customHeight="1" x14ac:dyDescent="0.25">
      <c r="A473" s="102" t="s">
        <v>180</v>
      </c>
      <c r="B473" s="183" t="s">
        <v>94</v>
      </c>
      <c r="C473" s="183" t="s">
        <v>94</v>
      </c>
      <c r="D473" s="978" t="s">
        <v>208</v>
      </c>
      <c r="E473" s="979"/>
      <c r="F473" s="979"/>
      <c r="G473" s="980"/>
      <c r="H473" s="183"/>
      <c r="I473" s="111">
        <f t="shared" si="99"/>
        <v>25.8</v>
      </c>
      <c r="J473" s="111">
        <f t="shared" si="99"/>
        <v>0</v>
      </c>
      <c r="K473" s="111">
        <f t="shared" si="99"/>
        <v>27.6</v>
      </c>
      <c r="L473" s="111">
        <f t="shared" si="99"/>
        <v>27.6</v>
      </c>
      <c r="M473" s="863"/>
    </row>
    <row r="474" spans="1:13" s="106" customFormat="1" ht="31.5" x14ac:dyDescent="0.25">
      <c r="A474" s="102" t="s">
        <v>518</v>
      </c>
      <c r="B474" s="183" t="s">
        <v>94</v>
      </c>
      <c r="C474" s="183" t="s">
        <v>94</v>
      </c>
      <c r="D474" s="978" t="s">
        <v>208</v>
      </c>
      <c r="E474" s="979"/>
      <c r="F474" s="979"/>
      <c r="G474" s="980"/>
      <c r="H474" s="183" t="s">
        <v>471</v>
      </c>
      <c r="I474" s="111">
        <f t="shared" si="99"/>
        <v>25.8</v>
      </c>
      <c r="J474" s="111">
        <f t="shared" si="99"/>
        <v>0</v>
      </c>
      <c r="K474" s="111">
        <f t="shared" si="99"/>
        <v>27.6</v>
      </c>
      <c r="L474" s="111">
        <f t="shared" si="99"/>
        <v>27.6</v>
      </c>
      <c r="M474" s="863"/>
    </row>
    <row r="475" spans="1:13" s="106" customFormat="1" ht="47.25" x14ac:dyDescent="0.25">
      <c r="A475" s="102" t="s">
        <v>542</v>
      </c>
      <c r="B475" s="183" t="s">
        <v>94</v>
      </c>
      <c r="C475" s="183" t="s">
        <v>94</v>
      </c>
      <c r="D475" s="978" t="s">
        <v>208</v>
      </c>
      <c r="E475" s="979"/>
      <c r="F475" s="979"/>
      <c r="G475" s="980"/>
      <c r="H475" s="183" t="s">
        <v>472</v>
      </c>
      <c r="I475" s="111">
        <v>25.8</v>
      </c>
      <c r="J475" s="113"/>
      <c r="K475" s="111">
        <v>27.6</v>
      </c>
      <c r="L475" s="111">
        <v>27.6</v>
      </c>
      <c r="M475" s="863"/>
    </row>
    <row r="476" spans="1:13" s="106" customFormat="1" ht="30" customHeight="1" x14ac:dyDescent="0.25">
      <c r="A476" s="184" t="s">
        <v>221</v>
      </c>
      <c r="B476" s="254" t="s">
        <v>94</v>
      </c>
      <c r="C476" s="129" t="s">
        <v>78</v>
      </c>
      <c r="D476" s="1006"/>
      <c r="E476" s="1007"/>
      <c r="F476" s="1007"/>
      <c r="G476" s="1008"/>
      <c r="H476" s="129"/>
      <c r="I476" s="111">
        <f>I477</f>
        <v>988.5</v>
      </c>
      <c r="J476" s="111">
        <f>J477</f>
        <v>0</v>
      </c>
      <c r="K476" s="111">
        <f>K477</f>
        <v>810.80000000000007</v>
      </c>
      <c r="L476" s="111">
        <f>L477</f>
        <v>810.80000000000007</v>
      </c>
      <c r="M476" s="863"/>
    </row>
    <row r="477" spans="1:13" s="106" customFormat="1" ht="48" customHeight="1" x14ac:dyDescent="0.25">
      <c r="A477" s="102" t="s">
        <v>688</v>
      </c>
      <c r="B477" s="183" t="s">
        <v>94</v>
      </c>
      <c r="C477" s="183" t="s">
        <v>78</v>
      </c>
      <c r="D477" s="975" t="s">
        <v>113</v>
      </c>
      <c r="E477" s="976"/>
      <c r="F477" s="976"/>
      <c r="G477" s="977"/>
      <c r="H477" s="95"/>
      <c r="I477" s="111">
        <f>I478+I483</f>
        <v>988.5</v>
      </c>
      <c r="J477" s="111">
        <f>J478+J483</f>
        <v>0</v>
      </c>
      <c r="K477" s="111">
        <f>K478+K483</f>
        <v>810.80000000000007</v>
      </c>
      <c r="L477" s="111">
        <f>L478+L483</f>
        <v>810.80000000000007</v>
      </c>
      <c r="M477" s="864"/>
    </row>
    <row r="478" spans="1:13" s="106" customFormat="1" ht="65.25" customHeight="1" x14ac:dyDescent="0.25">
      <c r="A478" s="102" t="s">
        <v>703</v>
      </c>
      <c r="B478" s="183" t="s">
        <v>94</v>
      </c>
      <c r="C478" s="183" t="s">
        <v>78</v>
      </c>
      <c r="D478" s="975" t="s">
        <v>114</v>
      </c>
      <c r="E478" s="976"/>
      <c r="F478" s="976"/>
      <c r="G478" s="977"/>
      <c r="H478" s="95"/>
      <c r="I478" s="111">
        <f t="shared" ref="I478:L481" si="100">I479</f>
        <v>10</v>
      </c>
      <c r="J478" s="111">
        <f t="shared" si="100"/>
        <v>0</v>
      </c>
      <c r="K478" s="111">
        <f t="shared" si="100"/>
        <v>10</v>
      </c>
      <c r="L478" s="111">
        <f t="shared" si="100"/>
        <v>10</v>
      </c>
      <c r="M478" s="863"/>
    </row>
    <row r="479" spans="1:13" s="106" customFormat="1" ht="63.75" customHeight="1" x14ac:dyDescent="0.25">
      <c r="A479" s="102" t="s">
        <v>543</v>
      </c>
      <c r="B479" s="183" t="s">
        <v>94</v>
      </c>
      <c r="C479" s="183" t="s">
        <v>78</v>
      </c>
      <c r="D479" s="975" t="s">
        <v>733</v>
      </c>
      <c r="E479" s="976"/>
      <c r="F479" s="976"/>
      <c r="G479" s="977"/>
      <c r="H479" s="95"/>
      <c r="I479" s="111">
        <f t="shared" si="100"/>
        <v>10</v>
      </c>
      <c r="J479" s="111">
        <f t="shared" si="100"/>
        <v>0</v>
      </c>
      <c r="K479" s="111">
        <f t="shared" si="100"/>
        <v>10</v>
      </c>
      <c r="L479" s="111">
        <f t="shared" si="100"/>
        <v>10</v>
      </c>
      <c r="M479" s="863"/>
    </row>
    <row r="480" spans="1:13" s="106" customFormat="1" ht="30.75" customHeight="1" x14ac:dyDescent="0.25">
      <c r="A480" s="242" t="s">
        <v>50</v>
      </c>
      <c r="B480" s="183" t="s">
        <v>94</v>
      </c>
      <c r="C480" s="183" t="s">
        <v>78</v>
      </c>
      <c r="D480" s="975" t="s">
        <v>735</v>
      </c>
      <c r="E480" s="976"/>
      <c r="F480" s="976"/>
      <c r="G480" s="977"/>
      <c r="H480" s="95"/>
      <c r="I480" s="111">
        <f t="shared" si="100"/>
        <v>10</v>
      </c>
      <c r="J480" s="111">
        <f t="shared" si="100"/>
        <v>0</v>
      </c>
      <c r="K480" s="111">
        <f t="shared" si="100"/>
        <v>10</v>
      </c>
      <c r="L480" s="111">
        <f t="shared" si="100"/>
        <v>10</v>
      </c>
      <c r="M480" s="863"/>
    </row>
    <row r="481" spans="1:13" s="106" customFormat="1" ht="37.5" customHeight="1" x14ac:dyDescent="0.25">
      <c r="A481" s="242" t="s">
        <v>544</v>
      </c>
      <c r="B481" s="183" t="s">
        <v>94</v>
      </c>
      <c r="C481" s="183" t="s">
        <v>78</v>
      </c>
      <c r="D481" s="975" t="s">
        <v>735</v>
      </c>
      <c r="E481" s="976"/>
      <c r="F481" s="976"/>
      <c r="G481" s="977"/>
      <c r="H481" s="95" t="s">
        <v>490</v>
      </c>
      <c r="I481" s="111">
        <f t="shared" si="100"/>
        <v>10</v>
      </c>
      <c r="J481" s="111">
        <f t="shared" si="100"/>
        <v>0</v>
      </c>
      <c r="K481" s="111">
        <f t="shared" si="100"/>
        <v>10</v>
      </c>
      <c r="L481" s="111">
        <f t="shared" si="100"/>
        <v>10</v>
      </c>
      <c r="M481" s="863"/>
    </row>
    <row r="482" spans="1:13" s="106" customFormat="1" ht="21" customHeight="1" x14ac:dyDescent="0.25">
      <c r="A482" s="269" t="s">
        <v>49</v>
      </c>
      <c r="B482" s="183" t="s">
        <v>94</v>
      </c>
      <c r="C482" s="183" t="s">
        <v>78</v>
      </c>
      <c r="D482" s="975" t="s">
        <v>735</v>
      </c>
      <c r="E482" s="976"/>
      <c r="F482" s="976"/>
      <c r="G482" s="977"/>
      <c r="H482" s="95" t="s">
        <v>48</v>
      </c>
      <c r="I482" s="111">
        <v>10</v>
      </c>
      <c r="J482" s="112"/>
      <c r="K482" s="111">
        <v>10</v>
      </c>
      <c r="L482" s="111">
        <v>10</v>
      </c>
      <c r="M482" s="182"/>
    </row>
    <row r="483" spans="1:13" s="106" customFormat="1" ht="51.75" customHeight="1" x14ac:dyDescent="0.25">
      <c r="A483" s="102" t="s">
        <v>703</v>
      </c>
      <c r="B483" s="183" t="s">
        <v>94</v>
      </c>
      <c r="C483" s="183" t="s">
        <v>78</v>
      </c>
      <c r="D483" s="975" t="s">
        <v>114</v>
      </c>
      <c r="E483" s="976"/>
      <c r="F483" s="976"/>
      <c r="G483" s="977"/>
      <c r="H483" s="95"/>
      <c r="I483" s="111">
        <f t="shared" ref="I483:L484" si="101">I484</f>
        <v>978.5</v>
      </c>
      <c r="J483" s="111">
        <f t="shared" si="101"/>
        <v>0</v>
      </c>
      <c r="K483" s="111">
        <f t="shared" si="101"/>
        <v>800.80000000000007</v>
      </c>
      <c r="L483" s="111">
        <f t="shared" si="101"/>
        <v>800.80000000000007</v>
      </c>
      <c r="M483" s="863"/>
    </row>
    <row r="484" spans="1:13" s="106" customFormat="1" ht="63" x14ac:dyDescent="0.25">
      <c r="A484" s="102" t="s">
        <v>543</v>
      </c>
      <c r="B484" s="95" t="s">
        <v>94</v>
      </c>
      <c r="C484" s="95" t="s">
        <v>78</v>
      </c>
      <c r="D484" s="978" t="s">
        <v>115</v>
      </c>
      <c r="E484" s="979"/>
      <c r="F484" s="979"/>
      <c r="G484" s="980"/>
      <c r="H484" s="95"/>
      <c r="I484" s="111">
        <f t="shared" si="101"/>
        <v>978.5</v>
      </c>
      <c r="J484" s="111">
        <f t="shared" si="101"/>
        <v>0</v>
      </c>
      <c r="K484" s="111">
        <f t="shared" si="101"/>
        <v>800.80000000000007</v>
      </c>
      <c r="L484" s="111">
        <f t="shared" si="101"/>
        <v>800.80000000000007</v>
      </c>
      <c r="M484" s="863"/>
    </row>
    <row r="485" spans="1:13" s="106" customFormat="1" ht="94.5" x14ac:dyDescent="0.25">
      <c r="A485" s="102" t="s">
        <v>57</v>
      </c>
      <c r="B485" s="183" t="s">
        <v>94</v>
      </c>
      <c r="C485" s="183" t="s">
        <v>78</v>
      </c>
      <c r="D485" s="978" t="s">
        <v>209</v>
      </c>
      <c r="E485" s="979"/>
      <c r="F485" s="979"/>
      <c r="G485" s="980"/>
      <c r="H485" s="95"/>
      <c r="I485" s="111">
        <f>I486+I488+I490</f>
        <v>978.5</v>
      </c>
      <c r="J485" s="111">
        <f>J486+J488+J490</f>
        <v>0</v>
      </c>
      <c r="K485" s="111">
        <f>K486+K488+K490</f>
        <v>800.80000000000007</v>
      </c>
      <c r="L485" s="111">
        <f>L486+L488+L490</f>
        <v>800.80000000000007</v>
      </c>
      <c r="M485" s="182"/>
    </row>
    <row r="486" spans="1:13" s="106" customFormat="1" ht="78.75" x14ac:dyDescent="0.25">
      <c r="A486" s="102" t="s">
        <v>476</v>
      </c>
      <c r="B486" s="183" t="s">
        <v>94</v>
      </c>
      <c r="C486" s="183" t="s">
        <v>78</v>
      </c>
      <c r="D486" s="978" t="s">
        <v>209</v>
      </c>
      <c r="E486" s="979"/>
      <c r="F486" s="979"/>
      <c r="G486" s="980"/>
      <c r="H486" s="95" t="s">
        <v>466</v>
      </c>
      <c r="I486" s="111">
        <f>I487</f>
        <v>838.5</v>
      </c>
      <c r="J486" s="111">
        <f>J487</f>
        <v>0</v>
      </c>
      <c r="K486" s="111">
        <f>K487</f>
        <v>662.2</v>
      </c>
      <c r="L486" s="111">
        <f>L487</f>
        <v>662.2</v>
      </c>
      <c r="M486" s="864"/>
    </row>
    <row r="487" spans="1:13" s="106" customFormat="1" ht="31.5" x14ac:dyDescent="0.25">
      <c r="A487" s="102" t="s">
        <v>487</v>
      </c>
      <c r="B487" s="183" t="s">
        <v>94</v>
      </c>
      <c r="C487" s="183" t="s">
        <v>78</v>
      </c>
      <c r="D487" s="978" t="s">
        <v>209</v>
      </c>
      <c r="E487" s="979"/>
      <c r="F487" s="979"/>
      <c r="G487" s="980"/>
      <c r="H487" s="95" t="s">
        <v>485</v>
      </c>
      <c r="I487" s="111">
        <f>662.2+66.4+122.9-13</f>
        <v>838.5</v>
      </c>
      <c r="J487" s="112"/>
      <c r="K487" s="103">
        <v>662.2</v>
      </c>
      <c r="L487" s="103">
        <v>662.2</v>
      </c>
      <c r="M487" s="863"/>
    </row>
    <row r="488" spans="1:13" s="106" customFormat="1" ht="31.5" x14ac:dyDescent="0.25">
      <c r="A488" s="102" t="s">
        <v>473</v>
      </c>
      <c r="B488" s="183" t="s">
        <v>94</v>
      </c>
      <c r="C488" s="183" t="s">
        <v>78</v>
      </c>
      <c r="D488" s="978" t="s">
        <v>209</v>
      </c>
      <c r="E488" s="979"/>
      <c r="F488" s="979"/>
      <c r="G488" s="980"/>
      <c r="H488" s="95" t="s">
        <v>471</v>
      </c>
      <c r="I488" s="111">
        <f>I489</f>
        <v>124.99999999999997</v>
      </c>
      <c r="J488" s="111">
        <f>J489</f>
        <v>0</v>
      </c>
      <c r="K488" s="111">
        <f>K489</f>
        <v>138.6</v>
      </c>
      <c r="L488" s="111">
        <f>L489</f>
        <v>138.6</v>
      </c>
      <c r="M488" s="863"/>
    </row>
    <row r="489" spans="1:13" s="106" customFormat="1" ht="47.25" x14ac:dyDescent="0.25">
      <c r="A489" s="102" t="s">
        <v>519</v>
      </c>
      <c r="B489" s="183" t="s">
        <v>94</v>
      </c>
      <c r="C489" s="183" t="s">
        <v>78</v>
      </c>
      <c r="D489" s="978" t="s">
        <v>209</v>
      </c>
      <c r="E489" s="979"/>
      <c r="F489" s="979"/>
      <c r="G489" s="980"/>
      <c r="H489" s="95" t="s">
        <v>472</v>
      </c>
      <c r="I489" s="111">
        <f>138.6+111.3-1-123.9</f>
        <v>124.99999999999997</v>
      </c>
      <c r="J489" s="112"/>
      <c r="K489" s="103">
        <v>138.6</v>
      </c>
      <c r="L489" s="103">
        <v>138.6</v>
      </c>
      <c r="M489" s="863"/>
    </row>
    <row r="490" spans="1:13" s="106" customFormat="1" ht="17.25" customHeight="1" x14ac:dyDescent="0.25">
      <c r="A490" s="102" t="s">
        <v>520</v>
      </c>
      <c r="B490" s="183" t="s">
        <v>94</v>
      </c>
      <c r="C490" s="183" t="s">
        <v>78</v>
      </c>
      <c r="D490" s="978" t="s">
        <v>209</v>
      </c>
      <c r="E490" s="979"/>
      <c r="F490" s="979"/>
      <c r="G490" s="980"/>
      <c r="H490" s="95" t="s">
        <v>479</v>
      </c>
      <c r="I490" s="111">
        <f>I491</f>
        <v>15</v>
      </c>
      <c r="J490" s="111">
        <f>J491</f>
        <v>0</v>
      </c>
      <c r="K490" s="111">
        <f>K491</f>
        <v>0</v>
      </c>
      <c r="L490" s="111">
        <f>L491</f>
        <v>0</v>
      </c>
      <c r="M490" s="863"/>
    </row>
    <row r="491" spans="1:13" s="106" customFormat="1" ht="21" customHeight="1" x14ac:dyDescent="0.25">
      <c r="A491" s="102" t="s">
        <v>481</v>
      </c>
      <c r="B491" s="183" t="s">
        <v>94</v>
      </c>
      <c r="C491" s="183" t="s">
        <v>78</v>
      </c>
      <c r="D491" s="978" t="s">
        <v>209</v>
      </c>
      <c r="E491" s="979"/>
      <c r="F491" s="979"/>
      <c r="G491" s="980"/>
      <c r="H491" s="95" t="s">
        <v>480</v>
      </c>
      <c r="I491" s="111">
        <v>15</v>
      </c>
      <c r="J491" s="112"/>
      <c r="K491" s="103">
        <v>0</v>
      </c>
      <c r="L491" s="103">
        <v>0</v>
      </c>
      <c r="M491" s="863"/>
    </row>
    <row r="492" spans="1:13" s="106" customFormat="1" ht="21.75" customHeight="1" x14ac:dyDescent="0.25">
      <c r="A492" s="184" t="s">
        <v>607</v>
      </c>
      <c r="B492" s="124" t="s">
        <v>136</v>
      </c>
      <c r="C492" s="95"/>
      <c r="D492" s="990"/>
      <c r="E492" s="991"/>
      <c r="F492" s="991"/>
      <c r="G492" s="992"/>
      <c r="H492" s="124"/>
      <c r="I492" s="143">
        <f>I493+I535</f>
        <v>31017.199999999997</v>
      </c>
      <c r="J492" s="143">
        <f>J493+J535</f>
        <v>2541.1</v>
      </c>
      <c r="K492" s="143">
        <f>K493+K535</f>
        <v>6771.5000000000009</v>
      </c>
      <c r="L492" s="143">
        <f>L493+L535</f>
        <v>6338.300000000002</v>
      </c>
      <c r="M492" s="863"/>
    </row>
    <row r="493" spans="1:13" s="106" customFormat="1" ht="18" customHeight="1" x14ac:dyDescent="0.25">
      <c r="A493" s="184" t="s">
        <v>545</v>
      </c>
      <c r="B493" s="95" t="s">
        <v>136</v>
      </c>
      <c r="C493" s="95" t="s">
        <v>69</v>
      </c>
      <c r="D493" s="990"/>
      <c r="E493" s="991"/>
      <c r="F493" s="991"/>
      <c r="G493" s="992"/>
      <c r="H493" s="95"/>
      <c r="I493" s="111">
        <f>I499+I506+I513+I517+I521+I534+I509+I528</f>
        <v>29099.499999999996</v>
      </c>
      <c r="J493" s="111">
        <f t="shared" ref="I493:L494" si="102">J494</f>
        <v>2541.1</v>
      </c>
      <c r="K493" s="111">
        <f t="shared" si="102"/>
        <v>4716.3000000000011</v>
      </c>
      <c r="L493" s="111">
        <f t="shared" si="102"/>
        <v>4283.1000000000022</v>
      </c>
      <c r="M493" s="863"/>
    </row>
    <row r="494" spans="1:13" s="106" customFormat="1" ht="47.25" x14ac:dyDescent="0.25">
      <c r="A494" s="102" t="s">
        <v>696</v>
      </c>
      <c r="B494" s="95" t="s">
        <v>136</v>
      </c>
      <c r="C494" s="95" t="s">
        <v>69</v>
      </c>
      <c r="D494" s="978" t="s">
        <v>10</v>
      </c>
      <c r="E494" s="979"/>
      <c r="F494" s="979"/>
      <c r="G494" s="980"/>
      <c r="H494" s="95"/>
      <c r="I494" s="111">
        <f t="shared" si="102"/>
        <v>17372.400000000001</v>
      </c>
      <c r="J494" s="111">
        <f t="shared" si="102"/>
        <v>2541.1</v>
      </c>
      <c r="K494" s="111">
        <f t="shared" si="102"/>
        <v>4716.3000000000011</v>
      </c>
      <c r="L494" s="111">
        <f t="shared" si="102"/>
        <v>4283.1000000000022</v>
      </c>
      <c r="M494" s="225"/>
    </row>
    <row r="495" spans="1:13" s="106" customFormat="1" x14ac:dyDescent="0.2">
      <c r="A495" s="107" t="s">
        <v>494</v>
      </c>
      <c r="B495" s="95" t="s">
        <v>136</v>
      </c>
      <c r="C495" s="95" t="s">
        <v>69</v>
      </c>
      <c r="D495" s="978" t="s">
        <v>11</v>
      </c>
      <c r="E495" s="979"/>
      <c r="F495" s="979"/>
      <c r="G495" s="980"/>
      <c r="H495" s="95"/>
      <c r="I495" s="111">
        <f>I496+I514+I518+I513</f>
        <v>17372.400000000001</v>
      </c>
      <c r="J495" s="111">
        <f>J496+J514+J518</f>
        <v>2541.1</v>
      </c>
      <c r="K495" s="111">
        <f>K496+K514+K518</f>
        <v>4716.3000000000011</v>
      </c>
      <c r="L495" s="111">
        <f>L496+L514+L518</f>
        <v>4283.1000000000022</v>
      </c>
      <c r="M495" s="863"/>
    </row>
    <row r="496" spans="1:13" s="106" customFormat="1" ht="61.5" customHeight="1" x14ac:dyDescent="0.25">
      <c r="A496" s="98" t="s">
        <v>13</v>
      </c>
      <c r="B496" s="95" t="s">
        <v>136</v>
      </c>
      <c r="C496" s="95" t="s">
        <v>69</v>
      </c>
      <c r="D496" s="978" t="s">
        <v>12</v>
      </c>
      <c r="E496" s="979"/>
      <c r="F496" s="979"/>
      <c r="G496" s="980"/>
      <c r="H496" s="95"/>
      <c r="I496" s="111">
        <f>I497+I504+I509</f>
        <v>13528.7</v>
      </c>
      <c r="J496" s="111">
        <f>J497+J504</f>
        <v>0</v>
      </c>
      <c r="K496" s="111">
        <f>K497+K504</f>
        <v>2270.2000000000007</v>
      </c>
      <c r="L496" s="111">
        <f>L497+L504</f>
        <v>1837.0000000000018</v>
      </c>
      <c r="M496" s="863"/>
    </row>
    <row r="497" spans="1:13" s="106" customFormat="1" ht="63" x14ac:dyDescent="0.25">
      <c r="A497" s="102" t="s">
        <v>807</v>
      </c>
      <c r="B497" s="95" t="s">
        <v>136</v>
      </c>
      <c r="C497" s="95" t="s">
        <v>69</v>
      </c>
      <c r="D497" s="978" t="s">
        <v>8</v>
      </c>
      <c r="E497" s="979"/>
      <c r="F497" s="979"/>
      <c r="G497" s="980"/>
      <c r="H497" s="95"/>
      <c r="I497" s="94">
        <f t="shared" ref="I497:L498" si="103">I498</f>
        <v>925</v>
      </c>
      <c r="J497" s="94">
        <f t="shared" si="103"/>
        <v>0</v>
      </c>
      <c r="K497" s="94">
        <f t="shared" si="103"/>
        <v>50</v>
      </c>
      <c r="L497" s="94">
        <f t="shared" si="103"/>
        <v>50</v>
      </c>
      <c r="M497" s="863"/>
    </row>
    <row r="498" spans="1:13" s="106" customFormat="1" ht="47.25" x14ac:dyDescent="0.25">
      <c r="A498" s="270" t="s">
        <v>546</v>
      </c>
      <c r="B498" s="95" t="s">
        <v>136</v>
      </c>
      <c r="C498" s="95" t="s">
        <v>69</v>
      </c>
      <c r="D498" s="978" t="s">
        <v>8</v>
      </c>
      <c r="E498" s="979"/>
      <c r="F498" s="979"/>
      <c r="G498" s="980"/>
      <c r="H498" s="95" t="s">
        <v>512</v>
      </c>
      <c r="I498" s="94">
        <f t="shared" si="103"/>
        <v>925</v>
      </c>
      <c r="J498" s="94">
        <f t="shared" si="103"/>
        <v>0</v>
      </c>
      <c r="K498" s="94">
        <f t="shared" si="103"/>
        <v>50</v>
      </c>
      <c r="L498" s="94">
        <f t="shared" si="103"/>
        <v>50</v>
      </c>
    </row>
    <row r="499" spans="1:13" s="106" customFormat="1" ht="19.5" customHeight="1" x14ac:dyDescent="0.25">
      <c r="A499" s="102" t="s">
        <v>560</v>
      </c>
      <c r="B499" s="95" t="s">
        <v>136</v>
      </c>
      <c r="C499" s="95" t="s">
        <v>69</v>
      </c>
      <c r="D499" s="978" t="s">
        <v>8</v>
      </c>
      <c r="E499" s="979"/>
      <c r="F499" s="979"/>
      <c r="G499" s="980"/>
      <c r="H499" s="95" t="s">
        <v>537</v>
      </c>
      <c r="I499" s="94">
        <f>50+550+300-70+95</f>
        <v>925</v>
      </c>
      <c r="J499" s="162"/>
      <c r="K499" s="134">
        <v>50</v>
      </c>
      <c r="L499" s="94">
        <v>50</v>
      </c>
      <c r="M499" s="863"/>
    </row>
    <row r="500" spans="1:13" s="106" customFormat="1" ht="48.75" hidden="1" customHeight="1" x14ac:dyDescent="0.25">
      <c r="A500" s="540"/>
      <c r="B500" s="95"/>
      <c r="C500" s="95"/>
      <c r="D500" s="838"/>
      <c r="E500" s="839"/>
      <c r="F500" s="839"/>
      <c r="G500" s="840"/>
      <c r="H500" s="542"/>
      <c r="I500" s="539"/>
      <c r="J500" s="841"/>
      <c r="K500" s="842"/>
      <c r="L500" s="842"/>
      <c r="M500" s="863"/>
    </row>
    <row r="501" spans="1:13" s="106" customFormat="1" ht="56.25" hidden="1" customHeight="1" x14ac:dyDescent="0.25">
      <c r="A501" s="843"/>
      <c r="B501" s="95"/>
      <c r="C501" s="95"/>
      <c r="D501" s="838"/>
      <c r="E501" s="839"/>
      <c r="F501" s="839"/>
      <c r="G501" s="840"/>
      <c r="H501" s="542"/>
      <c r="I501" s="539"/>
      <c r="J501" s="841"/>
      <c r="K501" s="842"/>
      <c r="L501" s="842"/>
      <c r="M501" s="225"/>
    </row>
    <row r="502" spans="1:13" s="106" customFormat="1" ht="19.5" hidden="1" customHeight="1" x14ac:dyDescent="0.25">
      <c r="A502" s="540"/>
      <c r="B502" s="95"/>
      <c r="C502" s="95"/>
      <c r="D502" s="838"/>
      <c r="E502" s="839"/>
      <c r="F502" s="839"/>
      <c r="G502" s="840"/>
      <c r="H502" s="542"/>
      <c r="I502" s="539"/>
      <c r="J502" s="841"/>
      <c r="K502" s="842"/>
      <c r="L502" s="539"/>
      <c r="M502" s="497"/>
    </row>
    <row r="503" spans="1:13" s="106" customFormat="1" ht="19.5" hidden="1" customHeight="1" x14ac:dyDescent="0.25">
      <c r="A503" s="102"/>
      <c r="B503" s="95"/>
      <c r="C503" s="95"/>
      <c r="D503" s="825"/>
      <c r="E503" s="826"/>
      <c r="F503" s="826"/>
      <c r="G503" s="827"/>
      <c r="H503" s="95"/>
      <c r="I503" s="94"/>
      <c r="J503" s="162"/>
      <c r="K503" s="134"/>
      <c r="L503" s="94"/>
      <c r="M503" s="863"/>
    </row>
    <row r="504" spans="1:13" s="106" customFormat="1" ht="31.5" x14ac:dyDescent="0.2">
      <c r="A504" s="270" t="s">
        <v>198</v>
      </c>
      <c r="B504" s="95" t="s">
        <v>136</v>
      </c>
      <c r="C504" s="95" t="s">
        <v>69</v>
      </c>
      <c r="D504" s="978" t="s">
        <v>14</v>
      </c>
      <c r="E504" s="979"/>
      <c r="F504" s="979"/>
      <c r="G504" s="980"/>
      <c r="H504" s="95"/>
      <c r="I504" s="111">
        <f t="shared" ref="I504:L505" si="104">I505</f>
        <v>12089.1</v>
      </c>
      <c r="J504" s="111">
        <f t="shared" si="104"/>
        <v>0</v>
      </c>
      <c r="K504" s="111">
        <f t="shared" si="104"/>
        <v>2220.2000000000007</v>
      </c>
      <c r="L504" s="111">
        <f t="shared" si="104"/>
        <v>1787.0000000000018</v>
      </c>
      <c r="M504" s="863"/>
    </row>
    <row r="505" spans="1:13" s="106" customFormat="1" ht="47.25" x14ac:dyDescent="0.2">
      <c r="A505" s="270" t="s">
        <v>546</v>
      </c>
      <c r="B505" s="95" t="s">
        <v>136</v>
      </c>
      <c r="C505" s="95" t="s">
        <v>69</v>
      </c>
      <c r="D505" s="978" t="s">
        <v>14</v>
      </c>
      <c r="E505" s="979"/>
      <c r="F505" s="979"/>
      <c r="G505" s="980"/>
      <c r="H505" s="95" t="s">
        <v>512</v>
      </c>
      <c r="I505" s="144">
        <f t="shared" si="104"/>
        <v>12089.1</v>
      </c>
      <c r="J505" s="144">
        <f t="shared" si="104"/>
        <v>0</v>
      </c>
      <c r="K505" s="144">
        <f t="shared" si="104"/>
        <v>2220.2000000000007</v>
      </c>
      <c r="L505" s="144">
        <f t="shared" si="104"/>
        <v>1787.0000000000018</v>
      </c>
      <c r="M505" s="863"/>
    </row>
    <row r="506" spans="1:13" s="106" customFormat="1" ht="30" customHeight="1" x14ac:dyDescent="0.25">
      <c r="A506" s="102" t="s">
        <v>560</v>
      </c>
      <c r="B506" s="95" t="s">
        <v>136</v>
      </c>
      <c r="C506" s="95" t="s">
        <v>69</v>
      </c>
      <c r="D506" s="978" t="s">
        <v>14</v>
      </c>
      <c r="E506" s="979"/>
      <c r="F506" s="979"/>
      <c r="G506" s="980"/>
      <c r="H506" s="95" t="s">
        <v>537</v>
      </c>
      <c r="I506" s="144">
        <f>11764.9-545.3-758.9+152.5+675.9-200+500+500</f>
        <v>12089.1</v>
      </c>
      <c r="J506" s="112"/>
      <c r="K506" s="115">
        <f>8487.3-409.7-315+957.9-842.2-21.9+863.8-6500</f>
        <v>2220.2000000000007</v>
      </c>
      <c r="L506" s="114">
        <f>9211.5-493.3-317.3+886.1-841.9-21.9+863.8-7500</f>
        <v>1787.0000000000018</v>
      </c>
      <c r="M506" s="322"/>
    </row>
    <row r="507" spans="1:13" s="106" customFormat="1" ht="30" customHeight="1" x14ac:dyDescent="0.25">
      <c r="A507" s="102" t="s">
        <v>810</v>
      </c>
      <c r="B507" s="95" t="s">
        <v>136</v>
      </c>
      <c r="C507" s="95" t="s">
        <v>69</v>
      </c>
      <c r="D507" s="910" t="s">
        <v>809</v>
      </c>
      <c r="E507" s="911"/>
      <c r="F507" s="911"/>
      <c r="G507" s="912"/>
      <c r="H507" s="95"/>
      <c r="I507" s="94">
        <f>I508</f>
        <v>514.6</v>
      </c>
      <c r="J507" s="162"/>
      <c r="K507" s="134">
        <f>K508</f>
        <v>0</v>
      </c>
      <c r="L507" s="134">
        <f>L508</f>
        <v>0</v>
      </c>
      <c r="M507" s="322"/>
    </row>
    <row r="508" spans="1:13" s="106" customFormat="1" ht="30" customHeight="1" x14ac:dyDescent="0.25">
      <c r="A508" s="270" t="s">
        <v>546</v>
      </c>
      <c r="B508" s="95" t="s">
        <v>136</v>
      </c>
      <c r="C508" s="95" t="s">
        <v>69</v>
      </c>
      <c r="D508" s="910" t="s">
        <v>809</v>
      </c>
      <c r="E508" s="911"/>
      <c r="F508" s="911"/>
      <c r="G508" s="912"/>
      <c r="H508" s="95" t="s">
        <v>512</v>
      </c>
      <c r="I508" s="94">
        <f>I509</f>
        <v>514.6</v>
      </c>
      <c r="J508" s="162"/>
      <c r="K508" s="134">
        <f>K509</f>
        <v>0</v>
      </c>
      <c r="L508" s="134">
        <f>L509</f>
        <v>0</v>
      </c>
      <c r="M508" s="322"/>
    </row>
    <row r="509" spans="1:13" s="106" customFormat="1" ht="30" customHeight="1" x14ac:dyDescent="0.25">
      <c r="A509" s="102" t="s">
        <v>560</v>
      </c>
      <c r="B509" s="95" t="s">
        <v>136</v>
      </c>
      <c r="C509" s="95" t="s">
        <v>69</v>
      </c>
      <c r="D509" s="910" t="s">
        <v>809</v>
      </c>
      <c r="E509" s="911"/>
      <c r="F509" s="911"/>
      <c r="G509" s="912"/>
      <c r="H509" s="95" t="s">
        <v>537</v>
      </c>
      <c r="I509" s="94">
        <v>514.6</v>
      </c>
      <c r="J509" s="162"/>
      <c r="K509" s="134">
        <v>0</v>
      </c>
      <c r="L509" s="94">
        <v>0</v>
      </c>
      <c r="M509" s="322"/>
    </row>
    <row r="510" spans="1:13" s="106" customFormat="1" ht="30" hidden="1" customHeight="1" x14ac:dyDescent="0.25">
      <c r="A510" s="102" t="s">
        <v>761</v>
      </c>
      <c r="B510" s="95" t="s">
        <v>136</v>
      </c>
      <c r="C510" s="95" t="s">
        <v>69</v>
      </c>
      <c r="D510" s="740" t="s">
        <v>763</v>
      </c>
      <c r="E510" s="741"/>
      <c r="F510" s="741"/>
      <c r="G510" s="742"/>
      <c r="H510" s="95"/>
      <c r="I510" s="144">
        <f>I511</f>
        <v>0</v>
      </c>
      <c r="J510" s="112"/>
      <c r="K510" s="114">
        <f>K511</f>
        <v>0</v>
      </c>
      <c r="L510" s="114">
        <v>0</v>
      </c>
      <c r="M510" s="322"/>
    </row>
    <row r="511" spans="1:13" s="106" customFormat="1" ht="30" hidden="1" customHeight="1" x14ac:dyDescent="0.25">
      <c r="A511" s="786" t="s">
        <v>802</v>
      </c>
      <c r="B511" s="95" t="s">
        <v>136</v>
      </c>
      <c r="C511" s="95" t="s">
        <v>69</v>
      </c>
      <c r="D511" s="740" t="s">
        <v>762</v>
      </c>
      <c r="E511" s="741"/>
      <c r="F511" s="741"/>
      <c r="G511" s="742"/>
      <c r="H511" s="95"/>
      <c r="I511" s="144">
        <f>I512</f>
        <v>0</v>
      </c>
      <c r="J511" s="112"/>
      <c r="K511" s="114">
        <f>K512</f>
        <v>0</v>
      </c>
      <c r="L511" s="114">
        <v>0</v>
      </c>
      <c r="M511" s="322"/>
    </row>
    <row r="512" spans="1:13" s="106" customFormat="1" ht="30" hidden="1" customHeight="1" x14ac:dyDescent="0.25">
      <c r="A512" s="102" t="s">
        <v>546</v>
      </c>
      <c r="B512" s="95" t="s">
        <v>136</v>
      </c>
      <c r="C512" s="95" t="s">
        <v>69</v>
      </c>
      <c r="D512" s="740" t="s">
        <v>762</v>
      </c>
      <c r="E512" s="741"/>
      <c r="F512" s="741"/>
      <c r="G512" s="742"/>
      <c r="H512" s="95" t="s">
        <v>512</v>
      </c>
      <c r="I512" s="144">
        <f>I513</f>
        <v>0</v>
      </c>
      <c r="J512" s="112"/>
      <c r="K512" s="114">
        <f>K513</f>
        <v>0</v>
      </c>
      <c r="L512" s="114">
        <f>L513</f>
        <v>0</v>
      </c>
      <c r="M512" s="863"/>
    </row>
    <row r="513" spans="1:13" s="106" customFormat="1" ht="30" hidden="1" customHeight="1" x14ac:dyDescent="0.25">
      <c r="A513" s="102" t="s">
        <v>560</v>
      </c>
      <c r="B513" s="95" t="s">
        <v>136</v>
      </c>
      <c r="C513" s="95" t="s">
        <v>69</v>
      </c>
      <c r="D513" s="740" t="s">
        <v>762</v>
      </c>
      <c r="E513" s="741"/>
      <c r="F513" s="741"/>
      <c r="G513" s="742"/>
      <c r="H513" s="95" t="s">
        <v>537</v>
      </c>
      <c r="I513" s="144"/>
      <c r="J513" s="112"/>
      <c r="K513" s="114">
        <v>0</v>
      </c>
      <c r="L513" s="114">
        <v>0</v>
      </c>
      <c r="M513" s="863"/>
    </row>
    <row r="514" spans="1:13" s="106" customFormat="1" ht="20.25" customHeight="1" x14ac:dyDescent="0.25">
      <c r="A514" s="140" t="s">
        <v>301</v>
      </c>
      <c r="B514" s="95" t="s">
        <v>136</v>
      </c>
      <c r="C514" s="95" t="s">
        <v>69</v>
      </c>
      <c r="D514" s="978" t="s">
        <v>240</v>
      </c>
      <c r="E514" s="979"/>
      <c r="F514" s="979"/>
      <c r="G514" s="980"/>
      <c r="H514" s="95"/>
      <c r="I514" s="111">
        <f t="shared" ref="I514:L516" si="105">I515</f>
        <v>255.4</v>
      </c>
      <c r="J514" s="111">
        <f t="shared" si="105"/>
        <v>0</v>
      </c>
      <c r="K514" s="111">
        <f t="shared" si="105"/>
        <v>155.4</v>
      </c>
      <c r="L514" s="111">
        <f t="shared" si="105"/>
        <v>155.4</v>
      </c>
      <c r="M514" s="863"/>
    </row>
    <row r="515" spans="1:13" s="106" customFormat="1" ht="24" customHeight="1" x14ac:dyDescent="0.2">
      <c r="A515" s="109" t="s">
        <v>137</v>
      </c>
      <c r="B515" s="95" t="s">
        <v>136</v>
      </c>
      <c r="C515" s="95" t="s">
        <v>69</v>
      </c>
      <c r="D515" s="978" t="s">
        <v>299</v>
      </c>
      <c r="E515" s="979"/>
      <c r="F515" s="979"/>
      <c r="G515" s="980"/>
      <c r="H515" s="95"/>
      <c r="I515" s="111">
        <f t="shared" si="105"/>
        <v>255.4</v>
      </c>
      <c r="J515" s="111">
        <f t="shared" si="105"/>
        <v>0</v>
      </c>
      <c r="K515" s="111">
        <f t="shared" si="105"/>
        <v>155.4</v>
      </c>
      <c r="L515" s="111">
        <f t="shared" si="105"/>
        <v>155.4</v>
      </c>
      <c r="M515" s="863"/>
    </row>
    <row r="516" spans="1:13" s="106" customFormat="1" ht="47.25" x14ac:dyDescent="0.2">
      <c r="A516" s="270" t="s">
        <v>546</v>
      </c>
      <c r="B516" s="95" t="s">
        <v>136</v>
      </c>
      <c r="C516" s="95" t="s">
        <v>69</v>
      </c>
      <c r="D516" s="978" t="s">
        <v>299</v>
      </c>
      <c r="E516" s="979"/>
      <c r="F516" s="979"/>
      <c r="G516" s="980"/>
      <c r="H516" s="95" t="s">
        <v>512</v>
      </c>
      <c r="I516" s="111">
        <f t="shared" si="105"/>
        <v>255.4</v>
      </c>
      <c r="J516" s="111">
        <f t="shared" si="105"/>
        <v>0</v>
      </c>
      <c r="K516" s="111">
        <f t="shared" si="105"/>
        <v>155.4</v>
      </c>
      <c r="L516" s="111">
        <f t="shared" si="105"/>
        <v>155.4</v>
      </c>
      <c r="M516" s="863"/>
    </row>
    <row r="517" spans="1:13" s="106" customFormat="1" x14ac:dyDescent="0.25">
      <c r="A517" s="102" t="s">
        <v>560</v>
      </c>
      <c r="B517" s="95" t="s">
        <v>136</v>
      </c>
      <c r="C517" s="95" t="s">
        <v>69</v>
      </c>
      <c r="D517" s="978" t="s">
        <v>299</v>
      </c>
      <c r="E517" s="979"/>
      <c r="F517" s="979"/>
      <c r="G517" s="980"/>
      <c r="H517" s="95" t="s">
        <v>537</v>
      </c>
      <c r="I517" s="111">
        <v>255.4</v>
      </c>
      <c r="J517" s="112"/>
      <c r="K517" s="111">
        <v>155.4</v>
      </c>
      <c r="L517" s="111">
        <v>155.4</v>
      </c>
      <c r="M517" s="863"/>
    </row>
    <row r="518" spans="1:13" s="106" customFormat="1" ht="30.75" customHeight="1" x14ac:dyDescent="0.25">
      <c r="A518" s="271" t="s">
        <v>302</v>
      </c>
      <c r="B518" s="124" t="s">
        <v>136</v>
      </c>
      <c r="C518" s="124" t="s">
        <v>69</v>
      </c>
      <c r="D518" s="1051" t="s">
        <v>298</v>
      </c>
      <c r="E518" s="1052"/>
      <c r="F518" s="1052"/>
      <c r="G518" s="1053"/>
      <c r="H518" s="124"/>
      <c r="I518" s="143">
        <f>I519+I522</f>
        <v>3588.3</v>
      </c>
      <c r="J518" s="143">
        <f>J519+J522</f>
        <v>2541.1</v>
      </c>
      <c r="K518" s="143">
        <f>K519+K522</f>
        <v>2290.6999999999998</v>
      </c>
      <c r="L518" s="143">
        <f>L519+L522</f>
        <v>2290.6999999999998</v>
      </c>
      <c r="M518" s="863"/>
    </row>
    <row r="519" spans="1:13" s="106" customFormat="1" ht="22.5" customHeight="1" x14ac:dyDescent="0.25">
      <c r="A519" s="102" t="s">
        <v>215</v>
      </c>
      <c r="B519" s="95" t="s">
        <v>136</v>
      </c>
      <c r="C519" s="95" t="s">
        <v>69</v>
      </c>
      <c r="D519" s="978" t="s">
        <v>303</v>
      </c>
      <c r="E519" s="979"/>
      <c r="F519" s="979"/>
      <c r="G519" s="980"/>
      <c r="H519" s="124"/>
      <c r="I519" s="111">
        <f t="shared" ref="I519:L520" si="106">I520</f>
        <v>3588.3</v>
      </c>
      <c r="J519" s="111">
        <f t="shared" si="106"/>
        <v>2541.1</v>
      </c>
      <c r="K519" s="111">
        <f t="shared" si="106"/>
        <v>2290.6999999999998</v>
      </c>
      <c r="L519" s="111">
        <f t="shared" si="106"/>
        <v>2290.6999999999998</v>
      </c>
      <c r="M519" s="863"/>
    </row>
    <row r="520" spans="1:13" s="106" customFormat="1" ht="47.25" x14ac:dyDescent="0.2">
      <c r="A520" s="270" t="s">
        <v>546</v>
      </c>
      <c r="B520" s="95" t="s">
        <v>136</v>
      </c>
      <c r="C520" s="95" t="s">
        <v>69</v>
      </c>
      <c r="D520" s="978" t="s">
        <v>303</v>
      </c>
      <c r="E520" s="979"/>
      <c r="F520" s="979"/>
      <c r="G520" s="980"/>
      <c r="H520" s="95" t="s">
        <v>512</v>
      </c>
      <c r="I520" s="111">
        <f t="shared" si="106"/>
        <v>3588.3</v>
      </c>
      <c r="J520" s="111">
        <f t="shared" si="106"/>
        <v>2541.1</v>
      </c>
      <c r="K520" s="111">
        <f t="shared" si="106"/>
        <v>2290.6999999999998</v>
      </c>
      <c r="L520" s="111">
        <f t="shared" si="106"/>
        <v>2290.6999999999998</v>
      </c>
      <c r="M520" s="863"/>
    </row>
    <row r="521" spans="1:13" s="106" customFormat="1" x14ac:dyDescent="0.25">
      <c r="A521" s="102" t="s">
        <v>560</v>
      </c>
      <c r="B521" s="95" t="s">
        <v>136</v>
      </c>
      <c r="C521" s="95" t="s">
        <v>69</v>
      </c>
      <c r="D521" s="978" t="s">
        <v>303</v>
      </c>
      <c r="E521" s="979"/>
      <c r="F521" s="979"/>
      <c r="G521" s="980"/>
      <c r="H521" s="95" t="s">
        <v>537</v>
      </c>
      <c r="I521" s="111">
        <f>4588.3-200-800</f>
        <v>3588.3</v>
      </c>
      <c r="J521" s="111">
        <v>2541.1</v>
      </c>
      <c r="K521" s="131">
        <v>2290.6999999999998</v>
      </c>
      <c r="L521" s="131">
        <v>2290.6999999999998</v>
      </c>
      <c r="M521" s="863"/>
    </row>
    <row r="522" spans="1:13" s="106" customFormat="1" ht="54" hidden="1" customHeight="1" x14ac:dyDescent="0.25">
      <c r="A522" s="272" t="s">
        <v>548</v>
      </c>
      <c r="B522" s="110" t="s">
        <v>136</v>
      </c>
      <c r="C522" s="110" t="s">
        <v>69</v>
      </c>
      <c r="D522" s="1018" t="s">
        <v>382</v>
      </c>
      <c r="E522" s="1019"/>
      <c r="F522" s="1019"/>
      <c r="G522" s="1020"/>
      <c r="H522" s="110"/>
      <c r="I522" s="94">
        <f t="shared" ref="I522:L523" si="107">I523</f>
        <v>0</v>
      </c>
      <c r="J522" s="94">
        <f t="shared" si="107"/>
        <v>0</v>
      </c>
      <c r="K522" s="94">
        <f t="shared" si="107"/>
        <v>0</v>
      </c>
      <c r="L522" s="94">
        <f t="shared" si="107"/>
        <v>0</v>
      </c>
      <c r="M522" s="863"/>
    </row>
    <row r="523" spans="1:13" s="106" customFormat="1" ht="47.25" hidden="1" customHeight="1" x14ac:dyDescent="0.25">
      <c r="A523" s="270" t="s">
        <v>546</v>
      </c>
      <c r="B523" s="110" t="s">
        <v>136</v>
      </c>
      <c r="C523" s="110" t="s">
        <v>69</v>
      </c>
      <c r="D523" s="1018" t="s">
        <v>382</v>
      </c>
      <c r="E523" s="1019"/>
      <c r="F523" s="1019"/>
      <c r="G523" s="1020"/>
      <c r="H523" s="110" t="s">
        <v>512</v>
      </c>
      <c r="I523" s="94">
        <f t="shared" si="107"/>
        <v>0</v>
      </c>
      <c r="J523" s="94">
        <f t="shared" si="107"/>
        <v>0</v>
      </c>
      <c r="K523" s="94">
        <f t="shared" si="107"/>
        <v>0</v>
      </c>
      <c r="L523" s="94">
        <f t="shared" si="107"/>
        <v>0</v>
      </c>
      <c r="M523" s="863"/>
    </row>
    <row r="524" spans="1:13" s="106" customFormat="1" ht="15.75" hidden="1" customHeight="1" x14ac:dyDescent="0.25">
      <c r="A524" s="102" t="s">
        <v>560</v>
      </c>
      <c r="B524" s="110" t="s">
        <v>136</v>
      </c>
      <c r="C524" s="110" t="s">
        <v>69</v>
      </c>
      <c r="D524" s="1018" t="s">
        <v>382</v>
      </c>
      <c r="E524" s="1019"/>
      <c r="F524" s="1019"/>
      <c r="G524" s="1020"/>
      <c r="H524" s="110" t="s">
        <v>537</v>
      </c>
      <c r="I524" s="94"/>
      <c r="J524" s="94">
        <v>0</v>
      </c>
      <c r="K524" s="134">
        <v>0</v>
      </c>
      <c r="L524" s="94">
        <v>0</v>
      </c>
      <c r="M524" s="863"/>
    </row>
    <row r="525" spans="1:13" s="106" customFormat="1" ht="27" customHeight="1" x14ac:dyDescent="0.25">
      <c r="A525" s="102" t="s">
        <v>761</v>
      </c>
      <c r="B525" s="95" t="s">
        <v>136</v>
      </c>
      <c r="C525" s="95" t="s">
        <v>69</v>
      </c>
      <c r="D525" s="910" t="s">
        <v>763</v>
      </c>
      <c r="E525" s="911"/>
      <c r="F525" s="911"/>
      <c r="G525" s="912"/>
      <c r="H525" s="95"/>
      <c r="I525" s="144">
        <f>I526</f>
        <v>103.1</v>
      </c>
      <c r="J525" s="112"/>
      <c r="K525" s="114">
        <f>K526</f>
        <v>0</v>
      </c>
      <c r="L525" s="114">
        <v>0</v>
      </c>
      <c r="M525" s="863"/>
    </row>
    <row r="526" spans="1:13" s="106" customFormat="1" ht="34.5" customHeight="1" x14ac:dyDescent="0.25">
      <c r="A526" s="817" t="s">
        <v>802</v>
      </c>
      <c r="B526" s="95" t="s">
        <v>136</v>
      </c>
      <c r="C526" s="95" t="s">
        <v>69</v>
      </c>
      <c r="D526" s="910" t="s">
        <v>762</v>
      </c>
      <c r="E526" s="911"/>
      <c r="F526" s="911"/>
      <c r="G526" s="912"/>
      <c r="H526" s="95"/>
      <c r="I526" s="144">
        <f>I527</f>
        <v>103.1</v>
      </c>
      <c r="J526" s="112"/>
      <c r="K526" s="114">
        <f>K527</f>
        <v>0</v>
      </c>
      <c r="L526" s="114">
        <v>0</v>
      </c>
      <c r="M526" s="863" t="s">
        <v>820</v>
      </c>
    </row>
    <row r="527" spans="1:13" s="106" customFormat="1" ht="32.25" customHeight="1" x14ac:dyDescent="0.25">
      <c r="A527" s="102" t="s">
        <v>546</v>
      </c>
      <c r="B527" s="95" t="s">
        <v>136</v>
      </c>
      <c r="C527" s="95" t="s">
        <v>69</v>
      </c>
      <c r="D527" s="910" t="s">
        <v>762</v>
      </c>
      <c r="E527" s="911"/>
      <c r="F527" s="911"/>
      <c r="G527" s="912"/>
      <c r="H527" s="95" t="s">
        <v>512</v>
      </c>
      <c r="I527" s="144">
        <f>I528</f>
        <v>103.1</v>
      </c>
      <c r="J527" s="112"/>
      <c r="K527" s="114">
        <f>K529</f>
        <v>0</v>
      </c>
      <c r="L527" s="114">
        <f>L529</f>
        <v>0</v>
      </c>
      <c r="M527" s="863"/>
    </row>
    <row r="528" spans="1:13" s="106" customFormat="1" ht="22.5" customHeight="1" x14ac:dyDescent="0.25">
      <c r="A528" s="102" t="s">
        <v>560</v>
      </c>
      <c r="B528" s="95" t="s">
        <v>136</v>
      </c>
      <c r="C528" s="95" t="s">
        <v>69</v>
      </c>
      <c r="D528" s="860" t="s">
        <v>762</v>
      </c>
      <c r="E528" s="861"/>
      <c r="F528" s="861"/>
      <c r="G528" s="862"/>
      <c r="H528" s="95" t="s">
        <v>537</v>
      </c>
      <c r="I528" s="144">
        <v>103.1</v>
      </c>
      <c r="J528" s="112"/>
      <c r="K528" s="114">
        <v>0</v>
      </c>
      <c r="L528" s="114">
        <v>0</v>
      </c>
      <c r="M528" s="863"/>
    </row>
    <row r="529" spans="1:13" s="106" customFormat="1" ht="63" x14ac:dyDescent="0.25">
      <c r="A529" s="102" t="s">
        <v>695</v>
      </c>
      <c r="B529" s="110" t="s">
        <v>136</v>
      </c>
      <c r="C529" s="110" t="s">
        <v>69</v>
      </c>
      <c r="D529" s="1018" t="s">
        <v>210</v>
      </c>
      <c r="E529" s="1019"/>
      <c r="F529" s="1019"/>
      <c r="G529" s="1020"/>
      <c r="H529" s="110"/>
      <c r="I529" s="94">
        <f>I530</f>
        <v>11624</v>
      </c>
      <c r="J529" s="94"/>
      <c r="K529" s="134">
        <v>0</v>
      </c>
      <c r="L529" s="94">
        <v>0</v>
      </c>
      <c r="M529" s="863"/>
    </row>
    <row r="530" spans="1:13" s="106" customFormat="1" ht="31.5" x14ac:dyDescent="0.25">
      <c r="A530" s="98" t="s">
        <v>775</v>
      </c>
      <c r="B530" s="110" t="s">
        <v>136</v>
      </c>
      <c r="C530" s="110" t="s">
        <v>69</v>
      </c>
      <c r="D530" s="1018" t="s">
        <v>764</v>
      </c>
      <c r="E530" s="1019"/>
      <c r="F530" s="1019"/>
      <c r="G530" s="1020"/>
      <c r="H530" s="110"/>
      <c r="I530" s="94">
        <f>I531</f>
        <v>11624</v>
      </c>
      <c r="J530" s="94"/>
      <c r="K530" s="134">
        <v>0</v>
      </c>
      <c r="L530" s="94">
        <v>0</v>
      </c>
      <c r="M530" s="863"/>
    </row>
    <row r="531" spans="1:13" s="106" customFormat="1" ht="60" customHeight="1" x14ac:dyDescent="0.25">
      <c r="A531" s="102" t="s">
        <v>779</v>
      </c>
      <c r="B531" s="110" t="s">
        <v>136</v>
      </c>
      <c r="C531" s="110" t="s">
        <v>69</v>
      </c>
      <c r="D531" s="1018" t="s">
        <v>778</v>
      </c>
      <c r="E531" s="1019"/>
      <c r="F531" s="1019"/>
      <c r="G531" s="1020"/>
      <c r="H531" s="110"/>
      <c r="I531" s="94">
        <f>I532</f>
        <v>11624</v>
      </c>
      <c r="J531" s="94"/>
      <c r="K531" s="134">
        <v>0</v>
      </c>
      <c r="L531" s="94">
        <v>0</v>
      </c>
      <c r="M531" s="863"/>
    </row>
    <row r="532" spans="1:13" s="106" customFormat="1" ht="33.75" customHeight="1" x14ac:dyDescent="0.25">
      <c r="A532" s="102" t="s">
        <v>683</v>
      </c>
      <c r="B532" s="110" t="s">
        <v>136</v>
      </c>
      <c r="C532" s="110" t="s">
        <v>69</v>
      </c>
      <c r="D532" s="1018" t="s">
        <v>800</v>
      </c>
      <c r="E532" s="1019"/>
      <c r="F532" s="1019"/>
      <c r="G532" s="1020"/>
      <c r="H532" s="110"/>
      <c r="I532" s="94">
        <f>I533</f>
        <v>11624</v>
      </c>
      <c r="J532" s="94"/>
      <c r="K532" s="134">
        <v>0</v>
      </c>
      <c r="L532" s="94">
        <v>0</v>
      </c>
      <c r="M532" s="863"/>
    </row>
    <row r="533" spans="1:13" s="106" customFormat="1" ht="47.25" x14ac:dyDescent="0.25">
      <c r="A533" s="270" t="s">
        <v>546</v>
      </c>
      <c r="B533" s="110" t="s">
        <v>136</v>
      </c>
      <c r="C533" s="110" t="s">
        <v>69</v>
      </c>
      <c r="D533" s="1018" t="s">
        <v>800</v>
      </c>
      <c r="E533" s="1019"/>
      <c r="F533" s="1019"/>
      <c r="G533" s="1020"/>
      <c r="H533" s="110" t="s">
        <v>512</v>
      </c>
      <c r="I533" s="94">
        <f>I534</f>
        <v>11624</v>
      </c>
      <c r="J533" s="94"/>
      <c r="K533" s="134">
        <v>0</v>
      </c>
      <c r="L533" s="94">
        <v>0</v>
      </c>
      <c r="M533" s="863"/>
    </row>
    <row r="534" spans="1:13" s="106" customFormat="1" x14ac:dyDescent="0.25">
      <c r="A534" s="102" t="s">
        <v>560</v>
      </c>
      <c r="B534" s="110" t="s">
        <v>136</v>
      </c>
      <c r="C534" s="110" t="s">
        <v>69</v>
      </c>
      <c r="D534" s="1018" t="s">
        <v>800</v>
      </c>
      <c r="E534" s="1019"/>
      <c r="F534" s="1019"/>
      <c r="G534" s="1020"/>
      <c r="H534" s="110" t="s">
        <v>537</v>
      </c>
      <c r="I534" s="94">
        <v>11624</v>
      </c>
      <c r="J534" s="94"/>
      <c r="K534" s="134">
        <v>0</v>
      </c>
      <c r="L534" s="94">
        <v>0</v>
      </c>
      <c r="M534" s="863"/>
    </row>
    <row r="535" spans="1:13" s="106" customFormat="1" ht="29.25" customHeight="1" x14ac:dyDescent="0.25">
      <c r="A535" s="184" t="s">
        <v>314</v>
      </c>
      <c r="B535" s="95" t="s">
        <v>136</v>
      </c>
      <c r="C535" s="95" t="s">
        <v>73</v>
      </c>
      <c r="D535" s="218"/>
      <c r="E535" s="219"/>
      <c r="F535" s="219"/>
      <c r="G535" s="220"/>
      <c r="H535" s="95"/>
      <c r="I535" s="94">
        <f t="shared" ref="I535:L537" si="108">I536</f>
        <v>1917.7</v>
      </c>
      <c r="J535" s="94">
        <f t="shared" si="108"/>
        <v>0</v>
      </c>
      <c r="K535" s="94">
        <f t="shared" si="108"/>
        <v>2055.1999999999998</v>
      </c>
      <c r="L535" s="94">
        <f t="shared" si="108"/>
        <v>2055.1999999999998</v>
      </c>
      <c r="M535" s="863"/>
    </row>
    <row r="536" spans="1:13" s="106" customFormat="1" ht="48" customHeight="1" x14ac:dyDescent="0.25">
      <c r="A536" s="102" t="s">
        <v>696</v>
      </c>
      <c r="B536" s="95" t="s">
        <v>136</v>
      </c>
      <c r="C536" s="95" t="s">
        <v>73</v>
      </c>
      <c r="D536" s="218" t="s">
        <v>10</v>
      </c>
      <c r="E536" s="219"/>
      <c r="F536" s="219"/>
      <c r="G536" s="220"/>
      <c r="H536" s="95"/>
      <c r="I536" s="94">
        <f>I537</f>
        <v>1917.7</v>
      </c>
      <c r="J536" s="94">
        <f t="shared" si="108"/>
        <v>0</v>
      </c>
      <c r="K536" s="94">
        <f t="shared" si="108"/>
        <v>2055.1999999999998</v>
      </c>
      <c r="L536" s="94">
        <f t="shared" si="108"/>
        <v>2055.1999999999998</v>
      </c>
      <c r="M536" s="863"/>
    </row>
    <row r="537" spans="1:13" s="106" customFormat="1" ht="24" customHeight="1" x14ac:dyDescent="0.25">
      <c r="A537" s="107" t="s">
        <v>494</v>
      </c>
      <c r="B537" s="95" t="s">
        <v>136</v>
      </c>
      <c r="C537" s="95" t="s">
        <v>73</v>
      </c>
      <c r="D537" s="218" t="s">
        <v>380</v>
      </c>
      <c r="E537" s="219"/>
      <c r="F537" s="219"/>
      <c r="G537" s="220"/>
      <c r="H537" s="95"/>
      <c r="I537" s="94">
        <f>I538</f>
        <v>1917.7</v>
      </c>
      <c r="J537" s="94">
        <f t="shared" si="108"/>
        <v>0</v>
      </c>
      <c r="K537" s="94">
        <f t="shared" si="108"/>
        <v>2055.1999999999998</v>
      </c>
      <c r="L537" s="94">
        <f t="shared" si="108"/>
        <v>2055.1999999999998</v>
      </c>
      <c r="M537" s="863"/>
    </row>
    <row r="538" spans="1:13" s="106" customFormat="1" ht="34.5" customHeight="1" x14ac:dyDescent="0.25">
      <c r="A538" s="107" t="s">
        <v>13</v>
      </c>
      <c r="B538" s="95" t="s">
        <v>136</v>
      </c>
      <c r="C538" s="95" t="s">
        <v>73</v>
      </c>
      <c r="D538" s="218" t="s">
        <v>433</v>
      </c>
      <c r="E538" s="219"/>
      <c r="F538" s="219"/>
      <c r="G538" s="220"/>
      <c r="H538" s="95"/>
      <c r="I538" s="94">
        <f>I539</f>
        <v>1917.7</v>
      </c>
      <c r="J538" s="94">
        <f>J539</f>
        <v>0</v>
      </c>
      <c r="K538" s="94">
        <f>K539</f>
        <v>2055.1999999999998</v>
      </c>
      <c r="L538" s="94">
        <f>L539</f>
        <v>2055.1999999999998</v>
      </c>
      <c r="M538" s="863"/>
    </row>
    <row r="539" spans="1:13" s="106" customFormat="1" ht="33" customHeight="1" x14ac:dyDescent="0.25">
      <c r="A539" s="102" t="s">
        <v>190</v>
      </c>
      <c r="B539" s="95" t="s">
        <v>136</v>
      </c>
      <c r="C539" s="95" t="s">
        <v>73</v>
      </c>
      <c r="D539" s="218" t="s">
        <v>315</v>
      </c>
      <c r="E539" s="219"/>
      <c r="F539" s="219"/>
      <c r="G539" s="220"/>
      <c r="H539" s="95"/>
      <c r="I539" s="94">
        <f>I540+I542+I546</f>
        <v>1917.7</v>
      </c>
      <c r="J539" s="94">
        <f t="shared" ref="J539:L539" si="109">J540+J542+J546</f>
        <v>0</v>
      </c>
      <c r="K539" s="94">
        <f t="shared" si="109"/>
        <v>2055.1999999999998</v>
      </c>
      <c r="L539" s="94">
        <f t="shared" si="109"/>
        <v>2055.1999999999998</v>
      </c>
      <c r="M539" s="863"/>
    </row>
    <row r="540" spans="1:13" s="106" customFormat="1" ht="78.75" hidden="1" customHeight="1" x14ac:dyDescent="0.25">
      <c r="A540" s="102" t="s">
        <v>465</v>
      </c>
      <c r="B540" s="95" t="s">
        <v>136</v>
      </c>
      <c r="C540" s="95" t="s">
        <v>73</v>
      </c>
      <c r="D540" s="218" t="s">
        <v>315</v>
      </c>
      <c r="E540" s="219"/>
      <c r="F540" s="219"/>
      <c r="G540" s="220"/>
      <c r="H540" s="95" t="s">
        <v>466</v>
      </c>
      <c r="I540" s="94">
        <f>I541</f>
        <v>0</v>
      </c>
      <c r="J540" s="94">
        <f>J541</f>
        <v>0</v>
      </c>
      <c r="K540" s="94">
        <f>K541</f>
        <v>0</v>
      </c>
      <c r="L540" s="94">
        <f>L541</f>
        <v>0</v>
      </c>
      <c r="M540" s="863"/>
    </row>
    <row r="541" spans="1:13" s="106" customFormat="1" ht="31.5" hidden="1" customHeight="1" x14ac:dyDescent="0.25">
      <c r="A541" s="102" t="s">
        <v>493</v>
      </c>
      <c r="B541" s="95" t="s">
        <v>136</v>
      </c>
      <c r="C541" s="95" t="s">
        <v>73</v>
      </c>
      <c r="D541" s="218" t="s">
        <v>315</v>
      </c>
      <c r="E541" s="219"/>
      <c r="F541" s="219"/>
      <c r="G541" s="220"/>
      <c r="H541" s="95" t="s">
        <v>485</v>
      </c>
      <c r="I541" s="94"/>
      <c r="J541" s="112"/>
      <c r="K541" s="94"/>
      <c r="L541" s="131"/>
      <c r="M541" s="185"/>
    </row>
    <row r="542" spans="1:13" s="106" customFormat="1" ht="31.5" hidden="1" customHeight="1" x14ac:dyDescent="0.25">
      <c r="A542" s="98" t="s">
        <v>473</v>
      </c>
      <c r="B542" s="95" t="s">
        <v>136</v>
      </c>
      <c r="C542" s="95" t="s">
        <v>73</v>
      </c>
      <c r="D542" s="218" t="s">
        <v>315</v>
      </c>
      <c r="E542" s="219"/>
      <c r="F542" s="219"/>
      <c r="G542" s="220"/>
      <c r="H542" s="95" t="s">
        <v>471</v>
      </c>
      <c r="I542" s="94">
        <f>I543</f>
        <v>0</v>
      </c>
      <c r="J542" s="94">
        <f>J543</f>
        <v>0</v>
      </c>
      <c r="K542" s="94">
        <f>K543</f>
        <v>0</v>
      </c>
      <c r="L542" s="94">
        <f>L543</f>
        <v>0</v>
      </c>
      <c r="M542" s="185"/>
    </row>
    <row r="543" spans="1:13" s="106" customFormat="1" ht="36" hidden="1" customHeight="1" x14ac:dyDescent="0.25">
      <c r="A543" s="98" t="s">
        <v>474</v>
      </c>
      <c r="B543" s="95" t="s">
        <v>136</v>
      </c>
      <c r="C543" s="95" t="s">
        <v>73</v>
      </c>
      <c r="D543" s="218" t="s">
        <v>315</v>
      </c>
      <c r="E543" s="219"/>
      <c r="F543" s="219"/>
      <c r="G543" s="220"/>
      <c r="H543" s="95" t="s">
        <v>472</v>
      </c>
      <c r="I543" s="94">
        <v>0</v>
      </c>
      <c r="J543" s="112"/>
      <c r="K543" s="94"/>
      <c r="L543" s="131"/>
      <c r="M543" s="1064"/>
    </row>
    <row r="544" spans="1:13" s="106" customFormat="1" ht="36" hidden="1" customHeight="1" x14ac:dyDescent="0.25">
      <c r="A544" s="449" t="s">
        <v>190</v>
      </c>
      <c r="B544" s="451" t="s">
        <v>136</v>
      </c>
      <c r="C544" s="451" t="s">
        <v>73</v>
      </c>
      <c r="D544" s="631" t="s">
        <v>315</v>
      </c>
      <c r="E544" s="632"/>
      <c r="F544" s="632"/>
      <c r="G544" s="633"/>
      <c r="H544" s="451"/>
      <c r="I544" s="507" t="str">
        <f>I545</f>
        <v>1917,7</v>
      </c>
      <c r="J544" s="507">
        <f t="shared" ref="J544:L544" si="110">J545</f>
        <v>0</v>
      </c>
      <c r="K544" s="507">
        <f t="shared" si="110"/>
        <v>2055.1999999999998</v>
      </c>
      <c r="L544" s="507">
        <f t="shared" si="110"/>
        <v>2055.1999999999998</v>
      </c>
      <c r="M544" s="1064"/>
    </row>
    <row r="545" spans="1:14" s="106" customFormat="1" ht="36" customHeight="1" x14ac:dyDescent="0.25">
      <c r="A545" s="102" t="s">
        <v>538</v>
      </c>
      <c r="B545" s="95" t="s">
        <v>136</v>
      </c>
      <c r="C545" s="95" t="s">
        <v>73</v>
      </c>
      <c r="D545" s="566" t="s">
        <v>315</v>
      </c>
      <c r="E545" s="567"/>
      <c r="F545" s="567"/>
      <c r="G545" s="568"/>
      <c r="H545" s="95" t="s">
        <v>512</v>
      </c>
      <c r="I545" s="94" t="str">
        <f>I546</f>
        <v>1917,7</v>
      </c>
      <c r="J545" s="112"/>
      <c r="K545" s="94">
        <f>K546</f>
        <v>2055.1999999999998</v>
      </c>
      <c r="L545" s="94">
        <f>L546</f>
        <v>2055.1999999999998</v>
      </c>
      <c r="M545" s="863"/>
    </row>
    <row r="546" spans="1:14" s="106" customFormat="1" ht="32.25" customHeight="1" x14ac:dyDescent="0.25">
      <c r="A546" s="102" t="s">
        <v>539</v>
      </c>
      <c r="B546" s="95" t="s">
        <v>136</v>
      </c>
      <c r="C546" s="95" t="s">
        <v>73</v>
      </c>
      <c r="D546" s="566" t="s">
        <v>315</v>
      </c>
      <c r="E546" s="567"/>
      <c r="F546" s="567"/>
      <c r="G546" s="568"/>
      <c r="H546" s="95" t="s">
        <v>537</v>
      </c>
      <c r="I546" s="94" t="str">
        <f>'ведомст 7'!L386</f>
        <v>1917,7</v>
      </c>
      <c r="J546" s="112"/>
      <c r="K546" s="94">
        <v>2055.1999999999998</v>
      </c>
      <c r="L546" s="94">
        <v>2055.1999999999998</v>
      </c>
      <c r="M546" s="863"/>
    </row>
    <row r="547" spans="1:14" s="106" customFormat="1" ht="21.75" customHeight="1" x14ac:dyDescent="0.25">
      <c r="A547" s="184" t="s">
        <v>96</v>
      </c>
      <c r="B547" s="124" t="s">
        <v>92</v>
      </c>
      <c r="C547" s="95"/>
      <c r="D547" s="1021"/>
      <c r="E547" s="1022"/>
      <c r="F547" s="1022"/>
      <c r="G547" s="1023"/>
      <c r="H547" s="124"/>
      <c r="I547" s="143">
        <f>I548+I554+I578</f>
        <v>8743.5670000000009</v>
      </c>
      <c r="J547" s="143">
        <f>J548+J554+J578</f>
        <v>0</v>
      </c>
      <c r="K547" s="143">
        <f>K548+K554+K578</f>
        <v>6786.5</v>
      </c>
      <c r="L547" s="143">
        <f>L548+L554+L578</f>
        <v>6881.3</v>
      </c>
      <c r="M547" s="863"/>
    </row>
    <row r="548" spans="1:14" s="106" customFormat="1" ht="21.75" customHeight="1" x14ac:dyDescent="0.25">
      <c r="A548" s="102" t="s">
        <v>97</v>
      </c>
      <c r="B548" s="95" t="s">
        <v>92</v>
      </c>
      <c r="C548" s="95" t="s">
        <v>69</v>
      </c>
      <c r="D548" s="215"/>
      <c r="E548" s="216"/>
      <c r="F548" s="216"/>
      <c r="G548" s="217"/>
      <c r="H548" s="124"/>
      <c r="I548" s="143">
        <f t="shared" ref="I548:L552" si="111">I549</f>
        <v>1230.5</v>
      </c>
      <c r="J548" s="143">
        <f t="shared" si="111"/>
        <v>0</v>
      </c>
      <c r="K548" s="143">
        <f t="shared" si="111"/>
        <v>1296.2</v>
      </c>
      <c r="L548" s="143">
        <f t="shared" si="111"/>
        <v>1296.2</v>
      </c>
      <c r="M548" s="863"/>
    </row>
    <row r="549" spans="1:14" s="106" customFormat="1" ht="47.25" x14ac:dyDescent="0.25">
      <c r="A549" s="102" t="s">
        <v>612</v>
      </c>
      <c r="B549" s="95" t="s">
        <v>92</v>
      </c>
      <c r="C549" s="95" t="s">
        <v>69</v>
      </c>
      <c r="D549" s="978" t="s">
        <v>104</v>
      </c>
      <c r="E549" s="979"/>
      <c r="F549" s="979"/>
      <c r="G549" s="980"/>
      <c r="H549" s="124"/>
      <c r="I549" s="111">
        <f t="shared" si="111"/>
        <v>1230.5</v>
      </c>
      <c r="J549" s="111">
        <f t="shared" si="111"/>
        <v>0</v>
      </c>
      <c r="K549" s="111">
        <f t="shared" si="111"/>
        <v>1296.2</v>
      </c>
      <c r="L549" s="111">
        <f t="shared" si="111"/>
        <v>1296.2</v>
      </c>
      <c r="M549" s="863"/>
    </row>
    <row r="550" spans="1:14" s="106" customFormat="1" ht="47.25" x14ac:dyDescent="0.25">
      <c r="A550" s="102" t="s">
        <v>613</v>
      </c>
      <c r="B550" s="95" t="s">
        <v>92</v>
      </c>
      <c r="C550" s="95" t="s">
        <v>69</v>
      </c>
      <c r="D550" s="978" t="s">
        <v>105</v>
      </c>
      <c r="E550" s="979"/>
      <c r="F550" s="979"/>
      <c r="G550" s="980"/>
      <c r="H550" s="95"/>
      <c r="I550" s="111">
        <f t="shared" si="111"/>
        <v>1230.5</v>
      </c>
      <c r="J550" s="111">
        <f t="shared" si="111"/>
        <v>0</v>
      </c>
      <c r="K550" s="111">
        <f t="shared" si="111"/>
        <v>1296.2</v>
      </c>
      <c r="L550" s="111">
        <f t="shared" si="111"/>
        <v>1296.2</v>
      </c>
      <c r="M550" s="863"/>
    </row>
    <row r="551" spans="1:14" s="106" customFormat="1" ht="30" customHeight="1" x14ac:dyDescent="0.25">
      <c r="A551" s="102" t="s">
        <v>175</v>
      </c>
      <c r="B551" s="95" t="s">
        <v>92</v>
      </c>
      <c r="C551" s="95" t="s">
        <v>69</v>
      </c>
      <c r="D551" s="978" t="s">
        <v>117</v>
      </c>
      <c r="E551" s="979"/>
      <c r="F551" s="979"/>
      <c r="G551" s="980"/>
      <c r="H551" s="95"/>
      <c r="I551" s="111">
        <f t="shared" si="111"/>
        <v>1230.5</v>
      </c>
      <c r="J551" s="111">
        <f t="shared" si="111"/>
        <v>0</v>
      </c>
      <c r="K551" s="111">
        <f t="shared" si="111"/>
        <v>1296.2</v>
      </c>
      <c r="L551" s="111">
        <f t="shared" si="111"/>
        <v>1296.2</v>
      </c>
      <c r="M551" s="863"/>
    </row>
    <row r="552" spans="1:14" s="106" customFormat="1" ht="21" customHeight="1" x14ac:dyDescent="0.25">
      <c r="A552" s="102" t="s">
        <v>497</v>
      </c>
      <c r="B552" s="95" t="s">
        <v>92</v>
      </c>
      <c r="C552" s="95" t="s">
        <v>69</v>
      </c>
      <c r="D552" s="978" t="s">
        <v>117</v>
      </c>
      <c r="E552" s="979"/>
      <c r="F552" s="979"/>
      <c r="G552" s="980"/>
      <c r="H552" s="95" t="s">
        <v>490</v>
      </c>
      <c r="I552" s="111">
        <f t="shared" si="111"/>
        <v>1230.5</v>
      </c>
      <c r="J552" s="111">
        <f t="shared" si="111"/>
        <v>0</v>
      </c>
      <c r="K552" s="111">
        <f t="shared" si="111"/>
        <v>1296.2</v>
      </c>
      <c r="L552" s="111">
        <f t="shared" si="111"/>
        <v>1296.2</v>
      </c>
      <c r="M552" s="863"/>
    </row>
    <row r="553" spans="1:14" s="106" customFormat="1" ht="33" customHeight="1" x14ac:dyDescent="0.25">
      <c r="A553" s="102" t="s">
        <v>498</v>
      </c>
      <c r="B553" s="95" t="s">
        <v>92</v>
      </c>
      <c r="C553" s="95" t="s">
        <v>69</v>
      </c>
      <c r="D553" s="978" t="s">
        <v>117</v>
      </c>
      <c r="E553" s="979"/>
      <c r="F553" s="979"/>
      <c r="G553" s="980"/>
      <c r="H553" s="95" t="s">
        <v>496</v>
      </c>
      <c r="I553" s="111">
        <v>1230.5</v>
      </c>
      <c r="J553" s="113"/>
      <c r="K553" s="111">
        <v>1296.2</v>
      </c>
      <c r="L553" s="111">
        <v>1296.2</v>
      </c>
      <c r="M553" s="863"/>
    </row>
    <row r="554" spans="1:14" s="106" customFormat="1" ht="21.75" customHeight="1" x14ac:dyDescent="0.25">
      <c r="A554" s="273" t="s">
        <v>98</v>
      </c>
      <c r="B554" s="124" t="s">
        <v>92</v>
      </c>
      <c r="C554" s="124" t="s">
        <v>88</v>
      </c>
      <c r="D554" s="1021"/>
      <c r="E554" s="1022"/>
      <c r="F554" s="1022"/>
      <c r="G554" s="1023"/>
      <c r="H554" s="124"/>
      <c r="I554" s="143">
        <f>I555+I561+I566+I572</f>
        <v>3271.2000000000003</v>
      </c>
      <c r="J554" s="143">
        <f>J555+J561+J566+J572</f>
        <v>0</v>
      </c>
      <c r="K554" s="143">
        <f>K555+K561+K566+K572</f>
        <v>2552</v>
      </c>
      <c r="L554" s="143">
        <f>L555+L561+L566+L572</f>
        <v>2646.9</v>
      </c>
      <c r="M554" s="878"/>
      <c r="N554" s="879"/>
    </row>
    <row r="555" spans="1:14" s="106" customFormat="1" ht="63" x14ac:dyDescent="0.25">
      <c r="A555" s="102" t="s">
        <v>688</v>
      </c>
      <c r="B555" s="95" t="s">
        <v>92</v>
      </c>
      <c r="C555" s="95" t="s">
        <v>88</v>
      </c>
      <c r="D555" s="984" t="s">
        <v>113</v>
      </c>
      <c r="E555" s="985"/>
      <c r="F555" s="985"/>
      <c r="G555" s="986"/>
      <c r="H555" s="95"/>
      <c r="I555" s="111">
        <f t="shared" ref="I555:L559" si="112">I556</f>
        <v>2271.3000000000002</v>
      </c>
      <c r="J555" s="111">
        <f t="shared" si="112"/>
        <v>0</v>
      </c>
      <c r="K555" s="111">
        <f t="shared" si="112"/>
        <v>2424</v>
      </c>
      <c r="L555" s="111">
        <f t="shared" si="112"/>
        <v>2518.9</v>
      </c>
      <c r="M555" s="863"/>
    </row>
    <row r="556" spans="1:14" s="106" customFormat="1" ht="63" x14ac:dyDescent="0.25">
      <c r="A556" s="102" t="s">
        <v>722</v>
      </c>
      <c r="B556" s="95" t="s">
        <v>92</v>
      </c>
      <c r="C556" s="95" t="s">
        <v>88</v>
      </c>
      <c r="D556" s="972" t="s">
        <v>549</v>
      </c>
      <c r="E556" s="973"/>
      <c r="F556" s="973"/>
      <c r="G556" s="974"/>
      <c r="H556" s="95"/>
      <c r="I556" s="111">
        <f t="shared" si="112"/>
        <v>2271.3000000000002</v>
      </c>
      <c r="J556" s="111">
        <f t="shared" si="112"/>
        <v>0</v>
      </c>
      <c r="K556" s="111">
        <f t="shared" si="112"/>
        <v>2424</v>
      </c>
      <c r="L556" s="111">
        <f t="shared" si="112"/>
        <v>2518.9</v>
      </c>
      <c r="M556" s="863"/>
    </row>
    <row r="557" spans="1:14" s="106" customFormat="1" ht="21.75" customHeight="1" x14ac:dyDescent="0.25">
      <c r="A557" s="98" t="s">
        <v>177</v>
      </c>
      <c r="B557" s="95" t="s">
        <v>92</v>
      </c>
      <c r="C557" s="95" t="s">
        <v>88</v>
      </c>
      <c r="D557" s="972" t="s">
        <v>431</v>
      </c>
      <c r="E557" s="973"/>
      <c r="F557" s="973"/>
      <c r="G557" s="974"/>
      <c r="H557" s="95"/>
      <c r="I557" s="111">
        <f>I558</f>
        <v>2271.3000000000002</v>
      </c>
      <c r="J557" s="111">
        <f t="shared" si="112"/>
        <v>0</v>
      </c>
      <c r="K557" s="111">
        <f t="shared" si="112"/>
        <v>2424</v>
      </c>
      <c r="L557" s="111">
        <f t="shared" si="112"/>
        <v>2518.9</v>
      </c>
      <c r="M557" s="1061"/>
    </row>
    <row r="558" spans="1:14" s="106" customFormat="1" ht="82.5" customHeight="1" x14ac:dyDescent="0.25">
      <c r="A558" s="102" t="s">
        <v>426</v>
      </c>
      <c r="B558" s="95" t="s">
        <v>92</v>
      </c>
      <c r="C558" s="95" t="s">
        <v>88</v>
      </c>
      <c r="D558" s="972" t="s">
        <v>275</v>
      </c>
      <c r="E558" s="973"/>
      <c r="F558" s="973"/>
      <c r="G558" s="974"/>
      <c r="H558" s="95"/>
      <c r="I558" s="111">
        <f t="shared" si="112"/>
        <v>2271.3000000000002</v>
      </c>
      <c r="J558" s="111">
        <f t="shared" si="112"/>
        <v>0</v>
      </c>
      <c r="K558" s="111">
        <f t="shared" si="112"/>
        <v>2424</v>
      </c>
      <c r="L558" s="111">
        <f t="shared" si="112"/>
        <v>2518.9</v>
      </c>
      <c r="M558" s="1065"/>
    </row>
    <row r="559" spans="1:14" s="106" customFormat="1" ht="47.25" x14ac:dyDescent="0.2">
      <c r="A559" s="270" t="s">
        <v>546</v>
      </c>
      <c r="B559" s="95" t="s">
        <v>92</v>
      </c>
      <c r="C559" s="95" t="s">
        <v>88</v>
      </c>
      <c r="D559" s="972" t="s">
        <v>275</v>
      </c>
      <c r="E559" s="973"/>
      <c r="F559" s="973"/>
      <c r="G559" s="974"/>
      <c r="H559" s="95" t="s">
        <v>512</v>
      </c>
      <c r="I559" s="111">
        <f t="shared" si="112"/>
        <v>2271.3000000000002</v>
      </c>
      <c r="J559" s="111">
        <f t="shared" si="112"/>
        <v>0</v>
      </c>
      <c r="K559" s="111">
        <f t="shared" si="112"/>
        <v>2424</v>
      </c>
      <c r="L559" s="111">
        <f t="shared" si="112"/>
        <v>2518.9</v>
      </c>
      <c r="M559" s="1065"/>
    </row>
    <row r="560" spans="1:14" s="106" customFormat="1" ht="16.5" customHeight="1" x14ac:dyDescent="0.25">
      <c r="A560" s="102" t="s">
        <v>560</v>
      </c>
      <c r="B560" s="95" t="s">
        <v>92</v>
      </c>
      <c r="C560" s="95" t="s">
        <v>88</v>
      </c>
      <c r="D560" s="972" t="s">
        <v>275</v>
      </c>
      <c r="E560" s="973"/>
      <c r="F560" s="973"/>
      <c r="G560" s="974"/>
      <c r="H560" s="95" t="s">
        <v>537</v>
      </c>
      <c r="I560" s="849">
        <f>2331.3-60</f>
        <v>2271.3000000000002</v>
      </c>
      <c r="J560" s="849"/>
      <c r="K560" s="849">
        <v>2424</v>
      </c>
      <c r="L560" s="849">
        <v>2518.9</v>
      </c>
      <c r="M560" s="863"/>
    </row>
    <row r="561" spans="1:13" s="106" customFormat="1" ht="47.25" customHeight="1" x14ac:dyDescent="0.2">
      <c r="A561" s="186" t="s">
        <v>686</v>
      </c>
      <c r="B561" s="95" t="s">
        <v>92</v>
      </c>
      <c r="C561" s="95" t="s">
        <v>88</v>
      </c>
      <c r="D561" s="177" t="s">
        <v>88</v>
      </c>
      <c r="E561" s="235"/>
      <c r="F561" s="235"/>
      <c r="G561" s="181"/>
      <c r="H561" s="95"/>
      <c r="I561" s="111">
        <f>I562</f>
        <v>3</v>
      </c>
      <c r="J561" s="111">
        <f>J562</f>
        <v>0</v>
      </c>
      <c r="K561" s="111">
        <f>K562</f>
        <v>3</v>
      </c>
      <c r="L561" s="111">
        <f>L562</f>
        <v>3</v>
      </c>
      <c r="M561" s="863"/>
    </row>
    <row r="562" spans="1:13" s="106" customFormat="1" ht="47.25" x14ac:dyDescent="0.2">
      <c r="A562" s="186" t="s">
        <v>608</v>
      </c>
      <c r="B562" s="95" t="s">
        <v>92</v>
      </c>
      <c r="C562" s="95" t="s">
        <v>88</v>
      </c>
      <c r="D562" s="984" t="s">
        <v>323</v>
      </c>
      <c r="E562" s="985"/>
      <c r="F562" s="985"/>
      <c r="G562" s="986"/>
      <c r="H562" s="95"/>
      <c r="I562" s="111">
        <f t="shared" ref="I562:L564" si="113">I563</f>
        <v>3</v>
      </c>
      <c r="J562" s="111">
        <f t="shared" si="113"/>
        <v>0</v>
      </c>
      <c r="K562" s="111">
        <f t="shared" si="113"/>
        <v>3</v>
      </c>
      <c r="L562" s="111">
        <f t="shared" si="113"/>
        <v>3</v>
      </c>
      <c r="M562" s="863"/>
    </row>
    <row r="563" spans="1:13" s="106" customFormat="1" ht="30" customHeight="1" x14ac:dyDescent="0.2">
      <c r="A563" s="186" t="s">
        <v>322</v>
      </c>
      <c r="B563" s="95" t="s">
        <v>92</v>
      </c>
      <c r="C563" s="95" t="s">
        <v>88</v>
      </c>
      <c r="D563" s="984" t="s">
        <v>324</v>
      </c>
      <c r="E563" s="985"/>
      <c r="F563" s="985"/>
      <c r="G563" s="986"/>
      <c r="H563" s="95"/>
      <c r="I563" s="111">
        <f t="shared" si="113"/>
        <v>3</v>
      </c>
      <c r="J563" s="111">
        <f t="shared" si="113"/>
        <v>0</v>
      </c>
      <c r="K563" s="111">
        <f t="shared" si="113"/>
        <v>3</v>
      </c>
      <c r="L563" s="111">
        <f t="shared" si="113"/>
        <v>3</v>
      </c>
      <c r="M563" s="863"/>
    </row>
    <row r="564" spans="1:13" s="106" customFormat="1" ht="31.5" x14ac:dyDescent="0.2">
      <c r="A564" s="186" t="s">
        <v>497</v>
      </c>
      <c r="B564" s="95" t="s">
        <v>92</v>
      </c>
      <c r="C564" s="95" t="s">
        <v>88</v>
      </c>
      <c r="D564" s="984" t="s">
        <v>324</v>
      </c>
      <c r="E564" s="985"/>
      <c r="F564" s="985"/>
      <c r="G564" s="986"/>
      <c r="H564" s="95" t="s">
        <v>490</v>
      </c>
      <c r="I564" s="111">
        <f t="shared" si="113"/>
        <v>3</v>
      </c>
      <c r="J564" s="111">
        <f t="shared" si="113"/>
        <v>0</v>
      </c>
      <c r="K564" s="111">
        <f t="shared" si="113"/>
        <v>3</v>
      </c>
      <c r="L564" s="111">
        <f t="shared" si="113"/>
        <v>3</v>
      </c>
      <c r="M564" s="863"/>
    </row>
    <row r="565" spans="1:13" s="106" customFormat="1" ht="31.5" x14ac:dyDescent="0.25">
      <c r="A565" s="240" t="s">
        <v>507</v>
      </c>
      <c r="B565" s="95" t="s">
        <v>92</v>
      </c>
      <c r="C565" s="95" t="s">
        <v>88</v>
      </c>
      <c r="D565" s="984" t="s">
        <v>324</v>
      </c>
      <c r="E565" s="985"/>
      <c r="F565" s="985"/>
      <c r="G565" s="986"/>
      <c r="H565" s="95" t="s">
        <v>496</v>
      </c>
      <c r="I565" s="111">
        <v>3</v>
      </c>
      <c r="J565" s="111"/>
      <c r="K565" s="111">
        <v>3</v>
      </c>
      <c r="L565" s="111">
        <v>3</v>
      </c>
      <c r="M565" s="863"/>
    </row>
    <row r="566" spans="1:13" s="106" customFormat="1" ht="55.5" customHeight="1" x14ac:dyDescent="0.25">
      <c r="A566" s="102" t="s">
        <v>697</v>
      </c>
      <c r="B566" s="95" t="s">
        <v>92</v>
      </c>
      <c r="C566" s="95" t="s">
        <v>88</v>
      </c>
      <c r="D566" s="984" t="s">
        <v>118</v>
      </c>
      <c r="E566" s="985"/>
      <c r="F566" s="985"/>
      <c r="G566" s="986"/>
      <c r="H566" s="124"/>
      <c r="I566" s="111">
        <f>I567</f>
        <v>996.90000000000009</v>
      </c>
      <c r="J566" s="111">
        <f>J567</f>
        <v>0</v>
      </c>
      <c r="K566" s="111">
        <f>K567</f>
        <v>110</v>
      </c>
      <c r="L566" s="111">
        <f>L567</f>
        <v>110</v>
      </c>
      <c r="M566" s="863"/>
    </row>
    <row r="567" spans="1:13" s="106" customFormat="1" ht="48" customHeight="1" x14ac:dyDescent="0.25">
      <c r="A567" s="102" t="s">
        <v>718</v>
      </c>
      <c r="B567" s="95" t="s">
        <v>92</v>
      </c>
      <c r="C567" s="95" t="s">
        <v>88</v>
      </c>
      <c r="D567" s="984" t="s">
        <v>119</v>
      </c>
      <c r="E567" s="985"/>
      <c r="F567" s="985"/>
      <c r="G567" s="986"/>
      <c r="H567" s="124"/>
      <c r="I567" s="111">
        <f>I568</f>
        <v>996.90000000000009</v>
      </c>
      <c r="J567" s="111">
        <f t="shared" ref="J567:L569" si="114">J568</f>
        <v>0</v>
      </c>
      <c r="K567" s="111">
        <f t="shared" si="114"/>
        <v>110</v>
      </c>
      <c r="L567" s="111">
        <f t="shared" si="114"/>
        <v>110</v>
      </c>
      <c r="M567" s="863"/>
    </row>
    <row r="568" spans="1:13" s="106" customFormat="1" ht="31.5" customHeight="1" x14ac:dyDescent="0.2">
      <c r="A568" s="186" t="s">
        <v>561</v>
      </c>
      <c r="B568" s="152" t="s">
        <v>92</v>
      </c>
      <c r="C568" s="152" t="s">
        <v>88</v>
      </c>
      <c r="D568" s="984" t="s">
        <v>229</v>
      </c>
      <c r="E568" s="985"/>
      <c r="F568" s="985"/>
      <c r="G568" s="986"/>
      <c r="H568" s="95"/>
      <c r="I568" s="111">
        <f>I569</f>
        <v>996.90000000000009</v>
      </c>
      <c r="J568" s="111">
        <f t="shared" si="114"/>
        <v>0</v>
      </c>
      <c r="K568" s="111">
        <f t="shared" si="114"/>
        <v>110</v>
      </c>
      <c r="L568" s="111">
        <f t="shared" si="114"/>
        <v>110</v>
      </c>
      <c r="M568" s="863"/>
    </row>
    <row r="569" spans="1:13" s="106" customFormat="1" ht="33.75" customHeight="1" x14ac:dyDescent="0.25">
      <c r="A569" s="274" t="s">
        <v>409</v>
      </c>
      <c r="B569" s="152" t="s">
        <v>92</v>
      </c>
      <c r="C569" s="152" t="s">
        <v>88</v>
      </c>
      <c r="D569" s="984" t="s">
        <v>440</v>
      </c>
      <c r="E569" s="985"/>
      <c r="F569" s="985"/>
      <c r="G569" s="986"/>
      <c r="H569" s="95"/>
      <c r="I569" s="111">
        <f>I570</f>
        <v>996.90000000000009</v>
      </c>
      <c r="J569" s="111">
        <f t="shared" si="114"/>
        <v>0</v>
      </c>
      <c r="K569" s="111">
        <f t="shared" si="114"/>
        <v>110</v>
      </c>
      <c r="L569" s="111">
        <f t="shared" si="114"/>
        <v>110</v>
      </c>
      <c r="M569" s="863"/>
    </row>
    <row r="570" spans="1:13" s="106" customFormat="1" ht="27" customHeight="1" x14ac:dyDescent="0.2">
      <c r="A570" s="186" t="s">
        <v>497</v>
      </c>
      <c r="B570" s="152" t="s">
        <v>92</v>
      </c>
      <c r="C570" s="152" t="s">
        <v>88</v>
      </c>
      <c r="D570" s="984" t="s">
        <v>440</v>
      </c>
      <c r="E570" s="985"/>
      <c r="F570" s="985"/>
      <c r="G570" s="986"/>
      <c r="H570" s="95" t="s">
        <v>490</v>
      </c>
      <c r="I570" s="111">
        <f>I571</f>
        <v>996.90000000000009</v>
      </c>
      <c r="J570" s="111">
        <f>J571</f>
        <v>0</v>
      </c>
      <c r="K570" s="111">
        <f>K571</f>
        <v>110</v>
      </c>
      <c r="L570" s="111">
        <f>L571</f>
        <v>110</v>
      </c>
      <c r="M570" s="863"/>
    </row>
    <row r="571" spans="1:13" s="106" customFormat="1" ht="35.25" customHeight="1" x14ac:dyDescent="0.25">
      <c r="A571" s="186" t="s">
        <v>505</v>
      </c>
      <c r="B571" s="152" t="s">
        <v>92</v>
      </c>
      <c r="C571" s="152" t="s">
        <v>88</v>
      </c>
      <c r="D571" s="984" t="s">
        <v>440</v>
      </c>
      <c r="E571" s="985"/>
      <c r="F571" s="985"/>
      <c r="G571" s="986"/>
      <c r="H571" s="95" t="s">
        <v>500</v>
      </c>
      <c r="I571" s="111">
        <f>110+966.9-80</f>
        <v>996.90000000000009</v>
      </c>
      <c r="J571" s="112"/>
      <c r="K571" s="111">
        <v>110</v>
      </c>
      <c r="L571" s="111">
        <v>110</v>
      </c>
      <c r="M571" s="863"/>
    </row>
    <row r="572" spans="1:13" s="106" customFormat="1" ht="64.5" customHeight="1" x14ac:dyDescent="0.25">
      <c r="A572" s="102" t="s">
        <v>695</v>
      </c>
      <c r="B572" s="152">
        <v>10</v>
      </c>
      <c r="C572" s="129" t="s">
        <v>88</v>
      </c>
      <c r="D572" s="975" t="s">
        <v>506</v>
      </c>
      <c r="E572" s="976"/>
      <c r="F572" s="976"/>
      <c r="G572" s="977"/>
      <c r="H572" s="95"/>
      <c r="I572" s="111">
        <f t="shared" ref="I572:L576" si="115">I573</f>
        <v>0</v>
      </c>
      <c r="J572" s="111">
        <f t="shared" si="115"/>
        <v>0</v>
      </c>
      <c r="K572" s="111">
        <f t="shared" si="115"/>
        <v>15</v>
      </c>
      <c r="L572" s="111">
        <f t="shared" si="115"/>
        <v>15</v>
      </c>
      <c r="M572" s="863"/>
    </row>
    <row r="573" spans="1:13" s="106" customFormat="1" ht="42.75" customHeight="1" x14ac:dyDescent="0.25">
      <c r="A573" s="102" t="s">
        <v>502</v>
      </c>
      <c r="B573" s="152">
        <v>10</v>
      </c>
      <c r="C573" s="129" t="s">
        <v>88</v>
      </c>
      <c r="D573" s="975" t="s">
        <v>570</v>
      </c>
      <c r="E573" s="976"/>
      <c r="F573" s="976"/>
      <c r="G573" s="977"/>
      <c r="H573" s="95"/>
      <c r="I573" s="111">
        <f t="shared" si="115"/>
        <v>0</v>
      </c>
      <c r="J573" s="111">
        <f t="shared" si="115"/>
        <v>0</v>
      </c>
      <c r="K573" s="111">
        <f t="shared" si="115"/>
        <v>15</v>
      </c>
      <c r="L573" s="111">
        <f t="shared" si="115"/>
        <v>15</v>
      </c>
      <c r="M573" s="863"/>
    </row>
    <row r="574" spans="1:13" s="106" customFormat="1" ht="45" customHeight="1" x14ac:dyDescent="0.25">
      <c r="A574" s="102" t="s">
        <v>503</v>
      </c>
      <c r="B574" s="152">
        <v>10</v>
      </c>
      <c r="C574" s="129" t="s">
        <v>88</v>
      </c>
      <c r="D574" s="975" t="s">
        <v>571</v>
      </c>
      <c r="E574" s="976"/>
      <c r="F574" s="976"/>
      <c r="G574" s="977"/>
      <c r="H574" s="95"/>
      <c r="I574" s="111">
        <f t="shared" si="115"/>
        <v>0</v>
      </c>
      <c r="J574" s="111">
        <f t="shared" si="115"/>
        <v>0</v>
      </c>
      <c r="K574" s="111">
        <f t="shared" si="115"/>
        <v>15</v>
      </c>
      <c r="L574" s="111">
        <f t="shared" si="115"/>
        <v>15</v>
      </c>
      <c r="M574" s="863"/>
    </row>
    <row r="575" spans="1:13" s="106" customFormat="1" ht="30.75" customHeight="1" x14ac:dyDescent="0.25">
      <c r="A575" s="102" t="s">
        <v>462</v>
      </c>
      <c r="B575" s="152">
        <v>10</v>
      </c>
      <c r="C575" s="129" t="s">
        <v>88</v>
      </c>
      <c r="D575" s="975" t="s">
        <v>572</v>
      </c>
      <c r="E575" s="976"/>
      <c r="F575" s="976"/>
      <c r="G575" s="977"/>
      <c r="H575" s="95"/>
      <c r="I575" s="111">
        <f t="shared" si="115"/>
        <v>0</v>
      </c>
      <c r="J575" s="111">
        <f t="shared" si="115"/>
        <v>0</v>
      </c>
      <c r="K575" s="111">
        <f t="shared" si="115"/>
        <v>15</v>
      </c>
      <c r="L575" s="111">
        <f t="shared" si="115"/>
        <v>15</v>
      </c>
      <c r="M575" s="863"/>
    </row>
    <row r="576" spans="1:13" s="106" customFormat="1" ht="24.75" customHeight="1" x14ac:dyDescent="0.2">
      <c r="A576" s="186" t="s">
        <v>497</v>
      </c>
      <c r="B576" s="152">
        <v>10</v>
      </c>
      <c r="C576" s="129" t="s">
        <v>88</v>
      </c>
      <c r="D576" s="975" t="s">
        <v>572</v>
      </c>
      <c r="E576" s="976"/>
      <c r="F576" s="976"/>
      <c r="G576" s="977"/>
      <c r="H576" s="95" t="s">
        <v>490</v>
      </c>
      <c r="I576" s="111">
        <f t="shared" si="115"/>
        <v>0</v>
      </c>
      <c r="J576" s="111">
        <f t="shared" si="115"/>
        <v>0</v>
      </c>
      <c r="K576" s="111">
        <f t="shared" si="115"/>
        <v>15</v>
      </c>
      <c r="L576" s="111">
        <f t="shared" si="115"/>
        <v>15</v>
      </c>
      <c r="M576" s="863"/>
    </row>
    <row r="577" spans="1:13" s="106" customFormat="1" ht="34.5" customHeight="1" x14ac:dyDescent="0.25">
      <c r="A577" s="186" t="s">
        <v>505</v>
      </c>
      <c r="B577" s="152">
        <v>10</v>
      </c>
      <c r="C577" s="129" t="s">
        <v>88</v>
      </c>
      <c r="D577" s="975" t="s">
        <v>572</v>
      </c>
      <c r="E577" s="976"/>
      <c r="F577" s="976"/>
      <c r="G577" s="977"/>
      <c r="H577" s="95" t="s">
        <v>500</v>
      </c>
      <c r="I577" s="111">
        <v>0</v>
      </c>
      <c r="J577" s="112"/>
      <c r="K577" s="103">
        <v>15</v>
      </c>
      <c r="L577" s="103">
        <v>15</v>
      </c>
      <c r="M577" s="863"/>
    </row>
    <row r="578" spans="1:13" s="106" customFormat="1" ht="19.5" customHeight="1" x14ac:dyDescent="0.25">
      <c r="A578" s="184" t="s">
        <v>134</v>
      </c>
      <c r="B578" s="124" t="s">
        <v>92</v>
      </c>
      <c r="C578" s="124" t="s">
        <v>73</v>
      </c>
      <c r="D578" s="990"/>
      <c r="E578" s="991"/>
      <c r="F578" s="991"/>
      <c r="G578" s="992"/>
      <c r="H578" s="95"/>
      <c r="I578" s="143">
        <f>I579+I586</f>
        <v>4241.8670000000002</v>
      </c>
      <c r="J578" s="143">
        <f t="shared" ref="I578:L582" si="116">J579</f>
        <v>0</v>
      </c>
      <c r="K578" s="143">
        <f t="shared" si="116"/>
        <v>2938.3</v>
      </c>
      <c r="L578" s="143">
        <f t="shared" si="116"/>
        <v>2938.2</v>
      </c>
      <c r="M578" s="863"/>
    </row>
    <row r="579" spans="1:13" s="106" customFormat="1" ht="63" x14ac:dyDescent="0.25">
      <c r="A579" s="102" t="s">
        <v>688</v>
      </c>
      <c r="B579" s="95" t="s">
        <v>92</v>
      </c>
      <c r="C579" s="95" t="s">
        <v>73</v>
      </c>
      <c r="D579" s="1009" t="s">
        <v>113</v>
      </c>
      <c r="E579" s="1010"/>
      <c r="F579" s="1010"/>
      <c r="G579" s="1011"/>
      <c r="H579" s="124"/>
      <c r="I579" s="111">
        <f t="shared" si="116"/>
        <v>2938.4</v>
      </c>
      <c r="J579" s="111">
        <f t="shared" si="116"/>
        <v>0</v>
      </c>
      <c r="K579" s="111">
        <f t="shared" si="116"/>
        <v>2938.3</v>
      </c>
      <c r="L579" s="111">
        <f t="shared" si="116"/>
        <v>2938.2</v>
      </c>
      <c r="M579" s="863"/>
    </row>
    <row r="580" spans="1:13" s="106" customFormat="1" ht="62.25" customHeight="1" x14ac:dyDescent="0.25">
      <c r="A580" s="98" t="s">
        <v>719</v>
      </c>
      <c r="B580" s="95" t="s">
        <v>92</v>
      </c>
      <c r="C580" s="95" t="s">
        <v>73</v>
      </c>
      <c r="D580" s="1009" t="s">
        <v>193</v>
      </c>
      <c r="E580" s="1010"/>
      <c r="F580" s="1010"/>
      <c r="G580" s="1011"/>
      <c r="H580" s="124"/>
      <c r="I580" s="111">
        <f t="shared" si="116"/>
        <v>2938.4</v>
      </c>
      <c r="J580" s="111">
        <f t="shared" si="116"/>
        <v>0</v>
      </c>
      <c r="K580" s="111">
        <f t="shared" si="116"/>
        <v>2938.3</v>
      </c>
      <c r="L580" s="111">
        <f t="shared" si="116"/>
        <v>2938.2</v>
      </c>
      <c r="M580" s="863"/>
    </row>
    <row r="581" spans="1:13" s="106" customFormat="1" ht="50.25" customHeight="1" x14ac:dyDescent="0.25">
      <c r="A581" s="237" t="s">
        <v>230</v>
      </c>
      <c r="B581" s="95" t="s">
        <v>92</v>
      </c>
      <c r="C581" s="95" t="s">
        <v>73</v>
      </c>
      <c r="D581" s="1009" t="s">
        <v>211</v>
      </c>
      <c r="E581" s="1010"/>
      <c r="F581" s="1010"/>
      <c r="G581" s="1011"/>
      <c r="H581" s="124"/>
      <c r="I581" s="111">
        <f t="shared" si="116"/>
        <v>2938.4</v>
      </c>
      <c r="J581" s="111">
        <f t="shared" si="116"/>
        <v>0</v>
      </c>
      <c r="K581" s="111">
        <f t="shared" si="116"/>
        <v>2938.3</v>
      </c>
      <c r="L581" s="111">
        <f t="shared" si="116"/>
        <v>2938.2</v>
      </c>
      <c r="M581" s="185"/>
    </row>
    <row r="582" spans="1:13" s="106" customFormat="1" ht="171" customHeight="1" x14ac:dyDescent="0.25">
      <c r="A582" s="240" t="s">
        <v>424</v>
      </c>
      <c r="B582" s="152" t="s">
        <v>92</v>
      </c>
      <c r="C582" s="152" t="s">
        <v>73</v>
      </c>
      <c r="D582" s="1009" t="s">
        <v>212</v>
      </c>
      <c r="E582" s="1010"/>
      <c r="F582" s="1010"/>
      <c r="G582" s="1011"/>
      <c r="H582" s="95"/>
      <c r="I582" s="111">
        <f t="shared" si="116"/>
        <v>2938.4</v>
      </c>
      <c r="J582" s="111">
        <f t="shared" si="116"/>
        <v>0</v>
      </c>
      <c r="K582" s="111">
        <f t="shared" si="116"/>
        <v>2938.3</v>
      </c>
      <c r="L582" s="111">
        <f t="shared" si="116"/>
        <v>2938.2</v>
      </c>
      <c r="M582" s="185"/>
    </row>
    <row r="583" spans="1:13" s="106" customFormat="1" ht="25.5" customHeight="1" x14ac:dyDescent="0.25">
      <c r="A583" s="240" t="s">
        <v>491</v>
      </c>
      <c r="B583" s="152" t="s">
        <v>92</v>
      </c>
      <c r="C583" s="152" t="s">
        <v>73</v>
      </c>
      <c r="D583" s="1009" t="s">
        <v>212</v>
      </c>
      <c r="E583" s="1010"/>
      <c r="F583" s="1010"/>
      <c r="G583" s="1011"/>
      <c r="H583" s="95" t="s">
        <v>490</v>
      </c>
      <c r="I583" s="111">
        <f>I584+I585</f>
        <v>2938.4</v>
      </c>
      <c r="J583" s="111">
        <f>J584+J585</f>
        <v>0</v>
      </c>
      <c r="K583" s="111">
        <f>K584+K585</f>
        <v>2938.3</v>
      </c>
      <c r="L583" s="111">
        <f>L584+L585</f>
        <v>2938.2</v>
      </c>
      <c r="M583" s="1066"/>
    </row>
    <row r="584" spans="1:13" s="106" customFormat="1" ht="30.75" customHeight="1" x14ac:dyDescent="0.25">
      <c r="A584" s="240" t="s">
        <v>507</v>
      </c>
      <c r="B584" s="152" t="s">
        <v>92</v>
      </c>
      <c r="C584" s="152" t="s">
        <v>73</v>
      </c>
      <c r="D584" s="1009" t="s">
        <v>212</v>
      </c>
      <c r="E584" s="1010"/>
      <c r="F584" s="1010"/>
      <c r="G584" s="1011"/>
      <c r="H584" s="95" t="s">
        <v>496</v>
      </c>
      <c r="I584" s="111">
        <f>1502.7+4.3</f>
        <v>1507</v>
      </c>
      <c r="J584" s="112"/>
      <c r="K584" s="111">
        <f>1502.7+4.3</f>
        <v>1507</v>
      </c>
      <c r="L584" s="111">
        <f>1502.7+4.3</f>
        <v>1507</v>
      </c>
      <c r="M584" s="1066"/>
    </row>
    <row r="585" spans="1:13" s="106" customFormat="1" ht="31.5" x14ac:dyDescent="0.25">
      <c r="A585" s="240" t="s">
        <v>508</v>
      </c>
      <c r="B585" s="152" t="s">
        <v>92</v>
      </c>
      <c r="C585" s="152" t="s">
        <v>73</v>
      </c>
      <c r="D585" s="1009" t="s">
        <v>212</v>
      </c>
      <c r="E585" s="1010"/>
      <c r="F585" s="1010"/>
      <c r="G585" s="1011"/>
      <c r="H585" s="95" t="s">
        <v>500</v>
      </c>
      <c r="I585" s="111">
        <v>1431.4</v>
      </c>
      <c r="J585" s="112"/>
      <c r="K585" s="111">
        <v>1431.3</v>
      </c>
      <c r="L585" s="111">
        <v>1431.2</v>
      </c>
      <c r="M585" s="1066"/>
    </row>
    <row r="586" spans="1:13" s="106" customFormat="1" ht="47.25" x14ac:dyDescent="0.25">
      <c r="A586" s="102" t="s">
        <v>697</v>
      </c>
      <c r="B586" s="152" t="s">
        <v>92</v>
      </c>
      <c r="C586" s="152" t="s">
        <v>73</v>
      </c>
      <c r="D586" s="984" t="s">
        <v>118</v>
      </c>
      <c r="E586" s="985"/>
      <c r="F586" s="985"/>
      <c r="G586" s="986"/>
      <c r="H586" s="95"/>
      <c r="I586" s="111">
        <f>I587</f>
        <v>1303.4670000000001</v>
      </c>
      <c r="J586" s="112"/>
      <c r="K586" s="111">
        <v>0</v>
      </c>
      <c r="L586" s="111">
        <v>0</v>
      </c>
      <c r="M586" s="1066"/>
    </row>
    <row r="587" spans="1:13" s="106" customFormat="1" ht="78.75" x14ac:dyDescent="0.25">
      <c r="A587" s="102" t="s">
        <v>845</v>
      </c>
      <c r="B587" s="152" t="s">
        <v>92</v>
      </c>
      <c r="C587" s="152" t="s">
        <v>73</v>
      </c>
      <c r="D587" s="984" t="s">
        <v>841</v>
      </c>
      <c r="E587" s="985"/>
      <c r="F587" s="985"/>
      <c r="G587" s="986"/>
      <c r="H587" s="95"/>
      <c r="I587" s="111">
        <f>I588</f>
        <v>1303.4670000000001</v>
      </c>
      <c r="J587" s="112"/>
      <c r="K587" s="111">
        <v>0</v>
      </c>
      <c r="L587" s="111">
        <v>0</v>
      </c>
      <c r="M587" s="1066"/>
    </row>
    <row r="588" spans="1:13" s="106" customFormat="1" ht="94.5" x14ac:dyDescent="0.25">
      <c r="A588" s="186" t="s">
        <v>844</v>
      </c>
      <c r="B588" s="152" t="s">
        <v>92</v>
      </c>
      <c r="C588" s="152" t="s">
        <v>73</v>
      </c>
      <c r="D588" s="984" t="s">
        <v>850</v>
      </c>
      <c r="E588" s="985"/>
      <c r="F588" s="985"/>
      <c r="G588" s="986"/>
      <c r="H588" s="95"/>
      <c r="I588" s="111">
        <f>I589</f>
        <v>1303.4670000000001</v>
      </c>
      <c r="J588" s="112"/>
      <c r="K588" s="111">
        <v>0</v>
      </c>
      <c r="L588" s="111">
        <v>0</v>
      </c>
      <c r="M588" s="1066"/>
    </row>
    <row r="589" spans="1:13" s="106" customFormat="1" ht="98.25" customHeight="1" x14ac:dyDescent="0.25">
      <c r="A589" s="785" t="s">
        <v>843</v>
      </c>
      <c r="B589" s="152" t="s">
        <v>92</v>
      </c>
      <c r="C589" s="152" t="s">
        <v>73</v>
      </c>
      <c r="D589" s="1018" t="s">
        <v>842</v>
      </c>
      <c r="E589" s="1019"/>
      <c r="F589" s="1019"/>
      <c r="G589" s="1020"/>
      <c r="H589" s="95"/>
      <c r="I589" s="111">
        <f>I590</f>
        <v>1303.4670000000001</v>
      </c>
      <c r="J589" s="112"/>
      <c r="K589" s="111">
        <v>0</v>
      </c>
      <c r="L589" s="111">
        <v>0</v>
      </c>
      <c r="M589" s="1066"/>
    </row>
    <row r="590" spans="1:13" s="106" customFormat="1" ht="47.25" x14ac:dyDescent="0.25">
      <c r="A590" s="252" t="s">
        <v>589</v>
      </c>
      <c r="B590" s="152" t="s">
        <v>92</v>
      </c>
      <c r="C590" s="152" t="s">
        <v>73</v>
      </c>
      <c r="D590" s="1018" t="s">
        <v>842</v>
      </c>
      <c r="E590" s="1019"/>
      <c r="F590" s="1019"/>
      <c r="G590" s="1020"/>
      <c r="H590" s="95" t="s">
        <v>587</v>
      </c>
      <c r="I590" s="111">
        <f>I591</f>
        <v>1303.4670000000001</v>
      </c>
      <c r="J590" s="112"/>
      <c r="K590" s="111">
        <v>0</v>
      </c>
      <c r="L590" s="111">
        <v>0</v>
      </c>
      <c r="M590" s="1066"/>
    </row>
    <row r="591" spans="1:13" s="106" customFormat="1" x14ac:dyDescent="0.25">
      <c r="A591" s="252" t="s">
        <v>590</v>
      </c>
      <c r="B591" s="152" t="s">
        <v>92</v>
      </c>
      <c r="C591" s="152" t="s">
        <v>73</v>
      </c>
      <c r="D591" s="1018" t="s">
        <v>842</v>
      </c>
      <c r="E591" s="1019"/>
      <c r="F591" s="1019"/>
      <c r="G591" s="1020"/>
      <c r="H591" s="95" t="s">
        <v>588</v>
      </c>
      <c r="I591" s="111">
        <f>'ведомст 7'!L426</f>
        <v>1303.4670000000001</v>
      </c>
      <c r="J591" s="112"/>
      <c r="K591" s="111">
        <v>0</v>
      </c>
      <c r="L591" s="111">
        <v>0</v>
      </c>
      <c r="M591" s="1066"/>
    </row>
    <row r="592" spans="1:13" s="106" customFormat="1" x14ac:dyDescent="0.25">
      <c r="A592" s="278" t="s">
        <v>99</v>
      </c>
      <c r="B592" s="124" t="s">
        <v>85</v>
      </c>
      <c r="C592" s="124" t="s">
        <v>142</v>
      </c>
      <c r="D592" s="275"/>
      <c r="E592" s="276"/>
      <c r="F592" s="276"/>
      <c r="G592" s="277"/>
      <c r="H592" s="95"/>
      <c r="I592" s="111">
        <f t="shared" ref="I592:L595" si="117">I593</f>
        <v>59.3</v>
      </c>
      <c r="J592" s="111">
        <f t="shared" si="117"/>
        <v>0</v>
      </c>
      <c r="K592" s="111">
        <f t="shared" si="117"/>
        <v>61.699999999999996</v>
      </c>
      <c r="L592" s="111">
        <f t="shared" si="117"/>
        <v>64.099999999999994</v>
      </c>
      <c r="M592" s="1066"/>
    </row>
    <row r="593" spans="1:15" s="106" customFormat="1" ht="23.25" customHeight="1" x14ac:dyDescent="0.25">
      <c r="A593" s="102" t="s">
        <v>256</v>
      </c>
      <c r="B593" s="95" t="s">
        <v>85</v>
      </c>
      <c r="C593" s="95" t="s">
        <v>69</v>
      </c>
      <c r="D593" s="1006"/>
      <c r="E593" s="1007"/>
      <c r="F593" s="1007"/>
      <c r="G593" s="1008"/>
      <c r="H593" s="95"/>
      <c r="I593" s="111">
        <f t="shared" si="117"/>
        <v>59.3</v>
      </c>
      <c r="J593" s="111">
        <f t="shared" si="117"/>
        <v>0</v>
      </c>
      <c r="K593" s="111">
        <f t="shared" si="117"/>
        <v>61.699999999999996</v>
      </c>
      <c r="L593" s="111">
        <f t="shared" si="117"/>
        <v>64.099999999999994</v>
      </c>
      <c r="M593" s="1066"/>
    </row>
    <row r="594" spans="1:15" s="106" customFormat="1" ht="45.75" customHeight="1" x14ac:dyDescent="0.25">
      <c r="A594" s="102" t="s">
        <v>689</v>
      </c>
      <c r="B594" s="95" t="s">
        <v>85</v>
      </c>
      <c r="C594" s="95" t="s">
        <v>69</v>
      </c>
      <c r="D594" s="975" t="s">
        <v>259</v>
      </c>
      <c r="E594" s="976"/>
      <c r="F594" s="976"/>
      <c r="G594" s="977"/>
      <c r="H594" s="95"/>
      <c r="I594" s="111">
        <f t="shared" si="117"/>
        <v>59.3</v>
      </c>
      <c r="J594" s="111">
        <f t="shared" si="117"/>
        <v>0</v>
      </c>
      <c r="K594" s="111">
        <f t="shared" si="117"/>
        <v>61.699999999999996</v>
      </c>
      <c r="L594" s="111">
        <f t="shared" si="117"/>
        <v>64.099999999999994</v>
      </c>
      <c r="M594" s="1066"/>
    </row>
    <row r="595" spans="1:15" s="106" customFormat="1" ht="36" customHeight="1" x14ac:dyDescent="0.25">
      <c r="A595" s="140" t="s">
        <v>296</v>
      </c>
      <c r="B595" s="95" t="s">
        <v>85</v>
      </c>
      <c r="C595" s="95" t="s">
        <v>69</v>
      </c>
      <c r="D595" s="975" t="s">
        <v>550</v>
      </c>
      <c r="E595" s="976"/>
      <c r="F595" s="976"/>
      <c r="G595" s="977"/>
      <c r="H595" s="95"/>
      <c r="I595" s="111">
        <f t="shared" si="117"/>
        <v>59.3</v>
      </c>
      <c r="J595" s="111">
        <f t="shared" si="117"/>
        <v>0</v>
      </c>
      <c r="K595" s="111">
        <f t="shared" si="117"/>
        <v>61.699999999999996</v>
      </c>
      <c r="L595" s="111">
        <f t="shared" si="117"/>
        <v>64.099999999999994</v>
      </c>
      <c r="M595" s="185"/>
    </row>
    <row r="596" spans="1:15" s="106" customFormat="1" ht="25.5" customHeight="1" x14ac:dyDescent="0.25">
      <c r="A596" s="242" t="s">
        <v>147</v>
      </c>
      <c r="B596" s="95" t="s">
        <v>85</v>
      </c>
      <c r="C596" s="95" t="s">
        <v>69</v>
      </c>
      <c r="D596" s="975" t="s">
        <v>551</v>
      </c>
      <c r="E596" s="976"/>
      <c r="F596" s="976"/>
      <c r="G596" s="977"/>
      <c r="H596" s="95"/>
      <c r="I596" s="111">
        <f>I597+I599</f>
        <v>59.3</v>
      </c>
      <c r="J596" s="111">
        <f>J597+J599</f>
        <v>0</v>
      </c>
      <c r="K596" s="111">
        <f>K597+K599</f>
        <v>61.699999999999996</v>
      </c>
      <c r="L596" s="111">
        <f>L597+L599</f>
        <v>64.099999999999994</v>
      </c>
      <c r="M596" s="863"/>
      <c r="N596" s="232"/>
      <c r="O596" s="187"/>
    </row>
    <row r="597" spans="1:15" s="106" customFormat="1" ht="78.75" x14ac:dyDescent="0.2">
      <c r="A597" s="186" t="s">
        <v>465</v>
      </c>
      <c r="B597" s="95" t="s">
        <v>85</v>
      </c>
      <c r="C597" s="95" t="s">
        <v>69</v>
      </c>
      <c r="D597" s="975" t="s">
        <v>551</v>
      </c>
      <c r="E597" s="976"/>
      <c r="F597" s="976"/>
      <c r="G597" s="977"/>
      <c r="H597" s="95" t="s">
        <v>466</v>
      </c>
      <c r="I597" s="111">
        <f>I598</f>
        <v>16</v>
      </c>
      <c r="J597" s="111">
        <f>J598</f>
        <v>0</v>
      </c>
      <c r="K597" s="111">
        <f>K598</f>
        <v>18.399999999999999</v>
      </c>
      <c r="L597" s="111">
        <f>L598</f>
        <v>18.399999999999999</v>
      </c>
      <c r="M597" s="863"/>
      <c r="O597" s="187"/>
    </row>
    <row r="598" spans="1:15" s="106" customFormat="1" ht="31.5" x14ac:dyDescent="0.25">
      <c r="A598" s="186" t="s">
        <v>493</v>
      </c>
      <c r="B598" s="95" t="s">
        <v>85</v>
      </c>
      <c r="C598" s="95" t="s">
        <v>69</v>
      </c>
      <c r="D598" s="975" t="s">
        <v>551</v>
      </c>
      <c r="E598" s="976"/>
      <c r="F598" s="976"/>
      <c r="G598" s="977"/>
      <c r="H598" s="95" t="s">
        <v>485</v>
      </c>
      <c r="I598" s="111">
        <v>16</v>
      </c>
      <c r="J598" s="113"/>
      <c r="K598" s="111">
        <v>18.399999999999999</v>
      </c>
      <c r="L598" s="111">
        <v>18.399999999999999</v>
      </c>
      <c r="M598" s="863"/>
      <c r="O598" s="187"/>
    </row>
    <row r="599" spans="1:15" s="106" customFormat="1" ht="31.5" x14ac:dyDescent="0.2">
      <c r="A599" s="186" t="s">
        <v>473</v>
      </c>
      <c r="B599" s="95" t="s">
        <v>85</v>
      </c>
      <c r="C599" s="95" t="s">
        <v>69</v>
      </c>
      <c r="D599" s="975" t="s">
        <v>551</v>
      </c>
      <c r="E599" s="976"/>
      <c r="F599" s="976"/>
      <c r="G599" s="977"/>
      <c r="H599" s="95" t="s">
        <v>471</v>
      </c>
      <c r="I599" s="111">
        <f>I600</f>
        <v>43.3</v>
      </c>
      <c r="J599" s="111">
        <f>J600</f>
        <v>0</v>
      </c>
      <c r="K599" s="111">
        <f>K600</f>
        <v>43.3</v>
      </c>
      <c r="L599" s="111">
        <f>L600</f>
        <v>45.7</v>
      </c>
      <c r="M599" s="1061"/>
      <c r="O599" s="187"/>
    </row>
    <row r="600" spans="1:15" s="106" customFormat="1" ht="33" customHeight="1" x14ac:dyDescent="0.25">
      <c r="A600" s="186" t="s">
        <v>474</v>
      </c>
      <c r="B600" s="95" t="s">
        <v>85</v>
      </c>
      <c r="C600" s="95" t="s">
        <v>69</v>
      </c>
      <c r="D600" s="975" t="s">
        <v>551</v>
      </c>
      <c r="E600" s="976"/>
      <c r="F600" s="976"/>
      <c r="G600" s="977"/>
      <c r="H600" s="95" t="s">
        <v>472</v>
      </c>
      <c r="I600" s="111">
        <v>43.3</v>
      </c>
      <c r="J600" s="113"/>
      <c r="K600" s="94">
        <v>43.3</v>
      </c>
      <c r="L600" s="94">
        <v>45.7</v>
      </c>
      <c r="M600" s="1061"/>
      <c r="O600" s="187"/>
    </row>
    <row r="601" spans="1:15" s="106" customFormat="1" ht="21.75" customHeight="1" x14ac:dyDescent="0.25">
      <c r="A601" s="184" t="s">
        <v>509</v>
      </c>
      <c r="B601" s="181" t="s">
        <v>205</v>
      </c>
      <c r="C601" s="95" t="s">
        <v>142</v>
      </c>
      <c r="D601" s="279"/>
      <c r="E601" s="280"/>
      <c r="F601" s="280"/>
      <c r="G601" s="281"/>
      <c r="H601" s="95"/>
      <c r="I601" s="111">
        <f t="shared" ref="I601:L603" si="118">I602</f>
        <v>1450</v>
      </c>
      <c r="J601" s="111">
        <f t="shared" si="118"/>
        <v>1450</v>
      </c>
      <c r="K601" s="111">
        <f t="shared" si="118"/>
        <v>1450</v>
      </c>
      <c r="L601" s="111">
        <f t="shared" si="118"/>
        <v>1450</v>
      </c>
      <c r="M601" s="1061"/>
      <c r="O601" s="187"/>
    </row>
    <row r="602" spans="1:15" s="232" customFormat="1" ht="24.75" customHeight="1" x14ac:dyDescent="0.25">
      <c r="A602" s="184" t="s">
        <v>305</v>
      </c>
      <c r="B602" s="282">
        <v>12</v>
      </c>
      <c r="C602" s="124" t="s">
        <v>70</v>
      </c>
      <c r="D602" s="1033"/>
      <c r="E602" s="1034"/>
      <c r="F602" s="1034"/>
      <c r="G602" s="1035"/>
      <c r="H602" s="283"/>
      <c r="I602" s="143">
        <f t="shared" si="118"/>
        <v>1450</v>
      </c>
      <c r="J602" s="143">
        <f t="shared" si="118"/>
        <v>1450</v>
      </c>
      <c r="K602" s="143">
        <f t="shared" si="118"/>
        <v>1450</v>
      </c>
      <c r="L602" s="143">
        <f t="shared" si="118"/>
        <v>1450</v>
      </c>
      <c r="M602" s="864"/>
    </row>
    <row r="603" spans="1:15" s="106" customFormat="1" ht="46.5" customHeight="1" x14ac:dyDescent="0.25">
      <c r="A603" s="102" t="s">
        <v>686</v>
      </c>
      <c r="B603" s="284">
        <v>12</v>
      </c>
      <c r="C603" s="177" t="s">
        <v>70</v>
      </c>
      <c r="D603" s="1003" t="s">
        <v>563</v>
      </c>
      <c r="E603" s="1004"/>
      <c r="F603" s="1004"/>
      <c r="G603" s="1005"/>
      <c r="H603" s="285"/>
      <c r="I603" s="111">
        <f>I604</f>
        <v>1450</v>
      </c>
      <c r="J603" s="111">
        <f t="shared" si="118"/>
        <v>1450</v>
      </c>
      <c r="K603" s="111">
        <f t="shared" si="118"/>
        <v>1450</v>
      </c>
      <c r="L603" s="111">
        <f t="shared" si="118"/>
        <v>1450</v>
      </c>
      <c r="M603" s="864"/>
      <c r="N603" s="232"/>
    </row>
    <row r="604" spans="1:15" s="106" customFormat="1" ht="31.5" customHeight="1" x14ac:dyDescent="0.25">
      <c r="A604" s="102" t="s">
        <v>516</v>
      </c>
      <c r="B604" s="284">
        <v>12</v>
      </c>
      <c r="C604" s="177" t="s">
        <v>70</v>
      </c>
      <c r="D604" s="984" t="s">
        <v>562</v>
      </c>
      <c r="E604" s="985"/>
      <c r="F604" s="985"/>
      <c r="G604" s="986"/>
      <c r="H604" s="285"/>
      <c r="I604" s="111">
        <f>I605</f>
        <v>1450</v>
      </c>
      <c r="J604" s="111">
        <f t="shared" ref="J604:L606" si="119">J605</f>
        <v>1450</v>
      </c>
      <c r="K604" s="111">
        <f t="shared" si="119"/>
        <v>1450</v>
      </c>
      <c r="L604" s="111">
        <f t="shared" si="119"/>
        <v>1450</v>
      </c>
      <c r="M604" s="864"/>
    </row>
    <row r="605" spans="1:15" s="106" customFormat="1" ht="32.25" customHeight="1" x14ac:dyDescent="0.25">
      <c r="A605" s="102" t="s">
        <v>306</v>
      </c>
      <c r="B605" s="284">
        <v>12</v>
      </c>
      <c r="C605" s="177" t="s">
        <v>70</v>
      </c>
      <c r="D605" s="984" t="s">
        <v>564</v>
      </c>
      <c r="E605" s="985"/>
      <c r="F605" s="985"/>
      <c r="G605" s="986"/>
      <c r="H605" s="285"/>
      <c r="I605" s="111">
        <f>I606</f>
        <v>1450</v>
      </c>
      <c r="J605" s="111">
        <f t="shared" si="119"/>
        <v>1450</v>
      </c>
      <c r="K605" s="111">
        <f t="shared" si="119"/>
        <v>1450</v>
      </c>
      <c r="L605" s="111">
        <f t="shared" si="119"/>
        <v>1450</v>
      </c>
      <c r="M605" s="864"/>
    </row>
    <row r="606" spans="1:15" s="106" customFormat="1" ht="32.25" customHeight="1" x14ac:dyDescent="0.25">
      <c r="A606" s="102" t="s">
        <v>514</v>
      </c>
      <c r="B606" s="284">
        <v>12</v>
      </c>
      <c r="C606" s="177" t="s">
        <v>70</v>
      </c>
      <c r="D606" s="1024" t="s">
        <v>510</v>
      </c>
      <c r="E606" s="1025"/>
      <c r="F606" s="1025"/>
      <c r="G606" s="1026"/>
      <c r="H606" s="285" t="s">
        <v>512</v>
      </c>
      <c r="I606" s="111">
        <f>I607</f>
        <v>1450</v>
      </c>
      <c r="J606" s="111">
        <f t="shared" si="119"/>
        <v>1450</v>
      </c>
      <c r="K606" s="111">
        <f t="shared" si="119"/>
        <v>1450</v>
      </c>
      <c r="L606" s="111">
        <f t="shared" si="119"/>
        <v>1450</v>
      </c>
      <c r="M606" s="864"/>
    </row>
    <row r="607" spans="1:15" s="106" customFormat="1" ht="78.75" x14ac:dyDescent="0.25">
      <c r="A607" s="102" t="s">
        <v>515</v>
      </c>
      <c r="B607" s="284">
        <v>12</v>
      </c>
      <c r="C607" s="177" t="s">
        <v>70</v>
      </c>
      <c r="D607" s="1024" t="s">
        <v>510</v>
      </c>
      <c r="E607" s="1025"/>
      <c r="F607" s="1025"/>
      <c r="G607" s="1026"/>
      <c r="H607" s="285" t="s">
        <v>513</v>
      </c>
      <c r="I607" s="111">
        <v>1450</v>
      </c>
      <c r="J607" s="111">
        <v>1450</v>
      </c>
      <c r="K607" s="111">
        <v>1450</v>
      </c>
      <c r="L607" s="94">
        <v>1450</v>
      </c>
      <c r="M607" s="863"/>
    </row>
    <row r="608" spans="1:15" s="232" customFormat="1" ht="31.5" x14ac:dyDescent="0.25">
      <c r="A608" s="184" t="s">
        <v>582</v>
      </c>
      <c r="B608" s="124" t="s">
        <v>87</v>
      </c>
      <c r="C608" s="124" t="s">
        <v>142</v>
      </c>
      <c r="D608" s="1021"/>
      <c r="E608" s="1022"/>
      <c r="F608" s="1022"/>
      <c r="G608" s="1023"/>
      <c r="H608" s="124"/>
      <c r="I608" s="143">
        <f t="shared" ref="I608:L614" si="120">I609</f>
        <v>50</v>
      </c>
      <c r="J608" s="143">
        <f t="shared" si="120"/>
        <v>0</v>
      </c>
      <c r="K608" s="143">
        <f t="shared" si="120"/>
        <v>50</v>
      </c>
      <c r="L608" s="143">
        <f t="shared" si="120"/>
        <v>50</v>
      </c>
      <c r="M608" s="863"/>
      <c r="N608" s="106"/>
      <c r="O608" s="286"/>
    </row>
    <row r="609" spans="1:15" s="232" customFormat="1" ht="31.5" x14ac:dyDescent="0.25">
      <c r="A609" s="102" t="s">
        <v>583</v>
      </c>
      <c r="B609" s="95" t="s">
        <v>87</v>
      </c>
      <c r="C609" s="95" t="s">
        <v>69</v>
      </c>
      <c r="D609" s="215"/>
      <c r="E609" s="216"/>
      <c r="F609" s="216"/>
      <c r="G609" s="217"/>
      <c r="H609" s="124"/>
      <c r="I609" s="111">
        <f t="shared" si="120"/>
        <v>50</v>
      </c>
      <c r="J609" s="111">
        <f t="shared" si="120"/>
        <v>0</v>
      </c>
      <c r="K609" s="111">
        <f t="shared" si="120"/>
        <v>50</v>
      </c>
      <c r="L609" s="111">
        <f t="shared" si="120"/>
        <v>50</v>
      </c>
      <c r="M609" s="863"/>
      <c r="N609" s="106"/>
      <c r="O609" s="286"/>
    </row>
    <row r="610" spans="1:15" s="106" customFormat="1" ht="63" x14ac:dyDescent="0.25">
      <c r="A610" s="102" t="s">
        <v>401</v>
      </c>
      <c r="B610" s="95" t="s">
        <v>87</v>
      </c>
      <c r="C610" s="95" t="s">
        <v>69</v>
      </c>
      <c r="D610" s="984" t="s">
        <v>103</v>
      </c>
      <c r="E610" s="985"/>
      <c r="F610" s="985"/>
      <c r="G610" s="986"/>
      <c r="H610" s="124"/>
      <c r="I610" s="111">
        <f t="shared" si="120"/>
        <v>50</v>
      </c>
      <c r="J610" s="111">
        <f t="shared" si="120"/>
        <v>0</v>
      </c>
      <c r="K610" s="111">
        <f t="shared" si="120"/>
        <v>50</v>
      </c>
      <c r="L610" s="111">
        <f t="shared" si="120"/>
        <v>50</v>
      </c>
      <c r="M610" s="864"/>
      <c r="N610" s="232"/>
      <c r="O610" s="187"/>
    </row>
    <row r="611" spans="1:15" s="106" customFormat="1" ht="30.75" customHeight="1" x14ac:dyDescent="0.25">
      <c r="A611" s="102" t="s">
        <v>287</v>
      </c>
      <c r="B611" s="95" t="s">
        <v>87</v>
      </c>
      <c r="C611" s="95" t="s">
        <v>69</v>
      </c>
      <c r="D611" s="984" t="s">
        <v>292</v>
      </c>
      <c r="E611" s="985"/>
      <c r="F611" s="985"/>
      <c r="G611" s="986"/>
      <c r="H611" s="124"/>
      <c r="I611" s="111">
        <f t="shared" si="120"/>
        <v>50</v>
      </c>
      <c r="J611" s="111">
        <f t="shared" si="120"/>
        <v>0</v>
      </c>
      <c r="K611" s="111">
        <f t="shared" si="120"/>
        <v>50</v>
      </c>
      <c r="L611" s="111">
        <f t="shared" si="120"/>
        <v>50</v>
      </c>
      <c r="M611" s="863"/>
      <c r="O611" s="187"/>
    </row>
    <row r="612" spans="1:15" s="106" customFormat="1" ht="63" x14ac:dyDescent="0.25">
      <c r="A612" s="102" t="s">
        <v>288</v>
      </c>
      <c r="B612" s="95" t="s">
        <v>87</v>
      </c>
      <c r="C612" s="95" t="s">
        <v>69</v>
      </c>
      <c r="D612" s="984" t="s">
        <v>290</v>
      </c>
      <c r="E612" s="985"/>
      <c r="F612" s="985"/>
      <c r="G612" s="986"/>
      <c r="H612" s="124"/>
      <c r="I612" s="111">
        <f t="shared" si="120"/>
        <v>50</v>
      </c>
      <c r="J612" s="111">
        <f t="shared" si="120"/>
        <v>0</v>
      </c>
      <c r="K612" s="111">
        <f t="shared" si="120"/>
        <v>50</v>
      </c>
      <c r="L612" s="111">
        <f t="shared" si="120"/>
        <v>50</v>
      </c>
      <c r="M612" s="863"/>
      <c r="O612" s="187"/>
    </row>
    <row r="613" spans="1:15" s="106" customFormat="1" ht="27.75" customHeight="1" x14ac:dyDescent="0.2">
      <c r="A613" s="186" t="s">
        <v>158</v>
      </c>
      <c r="B613" s="95" t="s">
        <v>87</v>
      </c>
      <c r="C613" s="95" t="s">
        <v>69</v>
      </c>
      <c r="D613" s="1015" t="s">
        <v>293</v>
      </c>
      <c r="E613" s="1016"/>
      <c r="F613" s="1016"/>
      <c r="G613" s="1017"/>
      <c r="H613" s="95"/>
      <c r="I613" s="111">
        <f t="shared" si="120"/>
        <v>50</v>
      </c>
      <c r="J613" s="111">
        <f t="shared" si="120"/>
        <v>0</v>
      </c>
      <c r="K613" s="111">
        <f t="shared" si="120"/>
        <v>50</v>
      </c>
      <c r="L613" s="111">
        <f t="shared" si="120"/>
        <v>50</v>
      </c>
      <c r="M613" s="863"/>
    </row>
    <row r="614" spans="1:15" s="106" customFormat="1" ht="27.75" customHeight="1" x14ac:dyDescent="0.2">
      <c r="A614" s="186" t="s">
        <v>530</v>
      </c>
      <c r="B614" s="95" t="s">
        <v>87</v>
      </c>
      <c r="C614" s="95" t="s">
        <v>69</v>
      </c>
      <c r="D614" s="1015" t="s">
        <v>289</v>
      </c>
      <c r="E614" s="1016"/>
      <c r="F614" s="1016"/>
      <c r="G614" s="1017"/>
      <c r="H614" s="95" t="s">
        <v>529</v>
      </c>
      <c r="I614" s="111">
        <f t="shared" si="120"/>
        <v>50</v>
      </c>
      <c r="J614" s="111">
        <f t="shared" si="120"/>
        <v>0</v>
      </c>
      <c r="K614" s="111">
        <f t="shared" si="120"/>
        <v>50</v>
      </c>
      <c r="L614" s="111">
        <f t="shared" si="120"/>
        <v>50</v>
      </c>
      <c r="M614" s="863"/>
    </row>
    <row r="615" spans="1:15" s="106" customFormat="1" ht="22.5" customHeight="1" x14ac:dyDescent="0.25">
      <c r="A615" s="186" t="s">
        <v>159</v>
      </c>
      <c r="B615" s="95" t="s">
        <v>87</v>
      </c>
      <c r="C615" s="95" t="s">
        <v>69</v>
      </c>
      <c r="D615" s="1015" t="s">
        <v>289</v>
      </c>
      <c r="E615" s="1016"/>
      <c r="F615" s="1016"/>
      <c r="G615" s="1017"/>
      <c r="H615" s="95" t="s">
        <v>155</v>
      </c>
      <c r="I615" s="111">
        <v>50</v>
      </c>
      <c r="J615" s="113"/>
      <c r="K615" s="111">
        <v>50</v>
      </c>
      <c r="L615" s="111">
        <v>50</v>
      </c>
      <c r="M615" s="863"/>
    </row>
    <row r="616" spans="1:15" s="232" customFormat="1" ht="47.25" x14ac:dyDescent="0.25">
      <c r="A616" s="184" t="s">
        <v>531</v>
      </c>
      <c r="B616" s="124" t="s">
        <v>111</v>
      </c>
      <c r="C616" s="124" t="s">
        <v>142</v>
      </c>
      <c r="D616" s="1021"/>
      <c r="E616" s="1022"/>
      <c r="F616" s="1022"/>
      <c r="G616" s="1023"/>
      <c r="H616" s="124"/>
      <c r="I616" s="143">
        <f>I617+I624</f>
        <v>1695.2</v>
      </c>
      <c r="J616" s="143">
        <f>J617+J624</f>
        <v>0</v>
      </c>
      <c r="K616" s="143">
        <f>K617+K624</f>
        <v>3</v>
      </c>
      <c r="L616" s="143">
        <f>L617+L624</f>
        <v>3</v>
      </c>
      <c r="M616" s="863"/>
      <c r="N616" s="106"/>
    </row>
    <row r="617" spans="1:15" s="106" customFormat="1" ht="47.25" x14ac:dyDescent="0.25">
      <c r="A617" s="98" t="s">
        <v>110</v>
      </c>
      <c r="B617" s="95" t="s">
        <v>111</v>
      </c>
      <c r="C617" s="95" t="s">
        <v>69</v>
      </c>
      <c r="D617" s="1021"/>
      <c r="E617" s="1022"/>
      <c r="F617" s="1022"/>
      <c r="G617" s="1023"/>
      <c r="H617" s="124"/>
      <c r="I617" s="111">
        <f t="shared" ref="I617:L618" si="121">I618</f>
        <v>3</v>
      </c>
      <c r="J617" s="111">
        <f t="shared" si="121"/>
        <v>0</v>
      </c>
      <c r="K617" s="111">
        <f t="shared" si="121"/>
        <v>3</v>
      </c>
      <c r="L617" s="111">
        <f t="shared" si="121"/>
        <v>3</v>
      </c>
      <c r="M617" s="863"/>
    </row>
    <row r="618" spans="1:15" s="106" customFormat="1" ht="63" x14ac:dyDescent="0.25">
      <c r="A618" s="102" t="s">
        <v>401</v>
      </c>
      <c r="B618" s="95" t="s">
        <v>111</v>
      </c>
      <c r="C618" s="95" t="s">
        <v>69</v>
      </c>
      <c r="D618" s="1015" t="s">
        <v>103</v>
      </c>
      <c r="E618" s="1016"/>
      <c r="F618" s="1016"/>
      <c r="G618" s="1017"/>
      <c r="H618" s="124"/>
      <c r="I618" s="111">
        <f>I619</f>
        <v>3</v>
      </c>
      <c r="J618" s="111">
        <f t="shared" si="121"/>
        <v>0</v>
      </c>
      <c r="K618" s="111">
        <f t="shared" si="121"/>
        <v>3</v>
      </c>
      <c r="L618" s="111">
        <f t="shared" si="121"/>
        <v>3</v>
      </c>
      <c r="M618" s="863"/>
      <c r="N618" s="232"/>
    </row>
    <row r="619" spans="1:15" s="106" customFormat="1" ht="36" customHeight="1" x14ac:dyDescent="0.25">
      <c r="A619" s="102" t="s">
        <v>443</v>
      </c>
      <c r="B619" s="95" t="s">
        <v>111</v>
      </c>
      <c r="C619" s="95" t="s">
        <v>69</v>
      </c>
      <c r="D619" s="1015" t="s">
        <v>447</v>
      </c>
      <c r="E619" s="1016"/>
      <c r="F619" s="1016"/>
      <c r="G619" s="1017"/>
      <c r="H619" s="124"/>
      <c r="I619" s="111">
        <f>I620</f>
        <v>3</v>
      </c>
      <c r="J619" s="111">
        <f t="shared" ref="J619:L622" si="122">J620</f>
        <v>0</v>
      </c>
      <c r="K619" s="111">
        <f t="shared" si="122"/>
        <v>3</v>
      </c>
      <c r="L619" s="111">
        <f t="shared" si="122"/>
        <v>3</v>
      </c>
      <c r="M619" s="863"/>
    </row>
    <row r="620" spans="1:15" s="106" customFormat="1" ht="32.25" x14ac:dyDescent="0.3">
      <c r="A620" s="102" t="s">
        <v>444</v>
      </c>
      <c r="B620" s="95" t="s">
        <v>111</v>
      </c>
      <c r="C620" s="95" t="s">
        <v>69</v>
      </c>
      <c r="D620" s="1012" t="s">
        <v>451</v>
      </c>
      <c r="E620" s="1013"/>
      <c r="F620" s="1013"/>
      <c r="G620" s="1014"/>
      <c r="H620" s="124"/>
      <c r="I620" s="111">
        <f>I621</f>
        <v>3</v>
      </c>
      <c r="J620" s="111">
        <f t="shared" si="122"/>
        <v>0</v>
      </c>
      <c r="K620" s="111">
        <f t="shared" si="122"/>
        <v>3</v>
      </c>
      <c r="L620" s="111">
        <f t="shared" si="122"/>
        <v>3</v>
      </c>
      <c r="M620" s="863"/>
    </row>
    <row r="621" spans="1:15" s="106" customFormat="1" ht="32.25" x14ac:dyDescent="0.3">
      <c r="A621" s="256" t="s">
        <v>112</v>
      </c>
      <c r="B621" s="95" t="s">
        <v>111</v>
      </c>
      <c r="C621" s="95" t="s">
        <v>69</v>
      </c>
      <c r="D621" s="1012" t="s">
        <v>452</v>
      </c>
      <c r="E621" s="1013"/>
      <c r="F621" s="1013"/>
      <c r="G621" s="1014"/>
      <c r="H621" s="124"/>
      <c r="I621" s="111">
        <f>I622</f>
        <v>3</v>
      </c>
      <c r="J621" s="111">
        <f t="shared" si="122"/>
        <v>0</v>
      </c>
      <c r="K621" s="111">
        <f t="shared" si="122"/>
        <v>3</v>
      </c>
      <c r="L621" s="111">
        <f t="shared" si="122"/>
        <v>3</v>
      </c>
      <c r="M621" s="863"/>
    </row>
    <row r="622" spans="1:15" s="106" customFormat="1" ht="18.75" x14ac:dyDescent="0.3">
      <c r="A622" s="287" t="s">
        <v>534</v>
      </c>
      <c r="B622" s="95" t="s">
        <v>111</v>
      </c>
      <c r="C622" s="95" t="s">
        <v>69</v>
      </c>
      <c r="D622" s="1012" t="s">
        <v>452</v>
      </c>
      <c r="E622" s="1013"/>
      <c r="F622" s="1013"/>
      <c r="G622" s="1014"/>
      <c r="H622" s="288" t="s">
        <v>525</v>
      </c>
      <c r="I622" s="144">
        <f>I623</f>
        <v>3</v>
      </c>
      <c r="J622" s="144">
        <f t="shared" si="122"/>
        <v>0</v>
      </c>
      <c r="K622" s="144">
        <f t="shared" si="122"/>
        <v>3</v>
      </c>
      <c r="L622" s="144">
        <f t="shared" si="122"/>
        <v>3</v>
      </c>
      <c r="M622" s="863"/>
    </row>
    <row r="623" spans="1:15" s="106" customFormat="1" ht="18.75" x14ac:dyDescent="0.3">
      <c r="A623" s="102" t="s">
        <v>533</v>
      </c>
      <c r="B623" s="288" t="s">
        <v>111</v>
      </c>
      <c r="C623" s="288" t="s">
        <v>69</v>
      </c>
      <c r="D623" s="1012" t="s">
        <v>452</v>
      </c>
      <c r="E623" s="1013"/>
      <c r="F623" s="1013"/>
      <c r="G623" s="1014"/>
      <c r="H623" s="288" t="s">
        <v>532</v>
      </c>
      <c r="I623" s="144">
        <v>3</v>
      </c>
      <c r="J623" s="113"/>
      <c r="K623" s="163">
        <v>3</v>
      </c>
      <c r="L623" s="163">
        <v>3</v>
      </c>
      <c r="M623" s="863"/>
    </row>
    <row r="624" spans="1:15" s="232" customFormat="1" ht="31.5" x14ac:dyDescent="0.25">
      <c r="A624" s="188" t="s">
        <v>379</v>
      </c>
      <c r="B624" s="124" t="s">
        <v>111</v>
      </c>
      <c r="C624" s="124" t="s">
        <v>88</v>
      </c>
      <c r="D624" s="189"/>
      <c r="E624" s="190"/>
      <c r="F624" s="190"/>
      <c r="G624" s="191"/>
      <c r="H624" s="124"/>
      <c r="I624" s="143">
        <f t="shared" ref="I624:L625" si="123">I625</f>
        <v>1692.2</v>
      </c>
      <c r="J624" s="143">
        <f t="shared" si="123"/>
        <v>0</v>
      </c>
      <c r="K624" s="143">
        <f t="shared" si="123"/>
        <v>0</v>
      </c>
      <c r="L624" s="143">
        <f t="shared" si="123"/>
        <v>0</v>
      </c>
      <c r="M624" s="863"/>
      <c r="N624" s="106"/>
    </row>
    <row r="625" spans="1:14" s="106" customFormat="1" ht="63" x14ac:dyDescent="0.25">
      <c r="A625" s="102" t="s">
        <v>401</v>
      </c>
      <c r="B625" s="95" t="s">
        <v>111</v>
      </c>
      <c r="C625" s="95" t="s">
        <v>88</v>
      </c>
      <c r="D625" s="207" t="s">
        <v>378</v>
      </c>
      <c r="E625" s="208"/>
      <c r="F625" s="208"/>
      <c r="G625" s="209"/>
      <c r="H625" s="95"/>
      <c r="I625" s="111">
        <f t="shared" si="123"/>
        <v>1692.2</v>
      </c>
      <c r="J625" s="111">
        <f t="shared" si="123"/>
        <v>0</v>
      </c>
      <c r="K625" s="111">
        <f t="shared" si="123"/>
        <v>0</v>
      </c>
      <c r="L625" s="111">
        <f t="shared" si="123"/>
        <v>0</v>
      </c>
      <c r="M625" s="863"/>
      <c r="N625" s="232"/>
    </row>
    <row r="626" spans="1:14" s="106" customFormat="1" ht="31.5" x14ac:dyDescent="0.25">
      <c r="A626" s="102" t="s">
        <v>443</v>
      </c>
      <c r="B626" s="95" t="s">
        <v>111</v>
      </c>
      <c r="C626" s="95" t="s">
        <v>88</v>
      </c>
      <c r="D626" s="978" t="s">
        <v>454</v>
      </c>
      <c r="E626" s="979"/>
      <c r="F626" s="979"/>
      <c r="G626" s="980"/>
      <c r="H626" s="95"/>
      <c r="I626" s="111">
        <f t="shared" ref="I626:L628" si="124">I627</f>
        <v>1692.2</v>
      </c>
      <c r="J626" s="111">
        <f t="shared" si="124"/>
        <v>0</v>
      </c>
      <c r="K626" s="111">
        <f t="shared" si="124"/>
        <v>0</v>
      </c>
      <c r="L626" s="111">
        <f t="shared" si="124"/>
        <v>0</v>
      </c>
      <c r="M626" s="863"/>
    </row>
    <row r="627" spans="1:14" s="106" customFormat="1" ht="47.25" x14ac:dyDescent="0.25">
      <c r="A627" s="102" t="s">
        <v>445</v>
      </c>
      <c r="B627" s="95" t="s">
        <v>111</v>
      </c>
      <c r="C627" s="95" t="s">
        <v>88</v>
      </c>
      <c r="D627" s="978" t="s">
        <v>453</v>
      </c>
      <c r="E627" s="979"/>
      <c r="F627" s="979"/>
      <c r="G627" s="980"/>
      <c r="H627" s="95"/>
      <c r="I627" s="111">
        <f>I628</f>
        <v>1692.2</v>
      </c>
      <c r="J627" s="111">
        <f t="shared" si="124"/>
        <v>0</v>
      </c>
      <c r="K627" s="111">
        <f t="shared" si="124"/>
        <v>0</v>
      </c>
      <c r="L627" s="111">
        <f t="shared" si="124"/>
        <v>0</v>
      </c>
      <c r="M627" s="863"/>
    </row>
    <row r="628" spans="1:14" s="106" customFormat="1" ht="52.5" customHeight="1" x14ac:dyDescent="0.25">
      <c r="A628" s="102" t="s">
        <v>446</v>
      </c>
      <c r="B628" s="95" t="s">
        <v>111</v>
      </c>
      <c r="C628" s="95" t="s">
        <v>88</v>
      </c>
      <c r="D628" s="978" t="s">
        <v>450</v>
      </c>
      <c r="E628" s="979"/>
      <c r="F628" s="979"/>
      <c r="G628" s="980"/>
      <c r="H628" s="95"/>
      <c r="I628" s="111">
        <f>I629</f>
        <v>1692.2</v>
      </c>
      <c r="J628" s="111">
        <f t="shared" si="124"/>
        <v>0</v>
      </c>
      <c r="K628" s="111">
        <f t="shared" si="124"/>
        <v>0</v>
      </c>
      <c r="L628" s="111">
        <f t="shared" si="124"/>
        <v>0</v>
      </c>
      <c r="M628" s="863"/>
    </row>
    <row r="629" spans="1:14" s="106" customFormat="1" x14ac:dyDescent="0.25">
      <c r="A629" s="102" t="s">
        <v>534</v>
      </c>
      <c r="B629" s="95" t="s">
        <v>111</v>
      </c>
      <c r="C629" s="95" t="s">
        <v>88</v>
      </c>
      <c r="D629" s="978" t="s">
        <v>450</v>
      </c>
      <c r="E629" s="979"/>
      <c r="F629" s="979"/>
      <c r="G629" s="980"/>
      <c r="H629" s="95" t="s">
        <v>525</v>
      </c>
      <c r="I629" s="111">
        <f>I630</f>
        <v>1692.2</v>
      </c>
      <c r="J629" s="111">
        <f>J630</f>
        <v>0</v>
      </c>
      <c r="K629" s="111">
        <f>K630</f>
        <v>0</v>
      </c>
      <c r="L629" s="111">
        <f>L630</f>
        <v>0</v>
      </c>
      <c r="M629" s="863"/>
    </row>
    <row r="630" spans="1:14" s="106" customFormat="1" ht="16.5" customHeight="1" x14ac:dyDescent="0.25">
      <c r="A630" s="102" t="s">
        <v>535</v>
      </c>
      <c r="B630" s="95" t="s">
        <v>111</v>
      </c>
      <c r="C630" s="95" t="s">
        <v>88</v>
      </c>
      <c r="D630" s="978" t="s">
        <v>450</v>
      </c>
      <c r="E630" s="979"/>
      <c r="F630" s="979"/>
      <c r="G630" s="980"/>
      <c r="H630" s="95" t="s">
        <v>536</v>
      </c>
      <c r="I630" s="111">
        <f>'ведомст 7'!L554</f>
        <v>1692.2</v>
      </c>
      <c r="J630" s="96"/>
      <c r="K630" s="164">
        <v>0</v>
      </c>
      <c r="L630" s="164">
        <v>0</v>
      </c>
      <c r="M630" s="863"/>
    </row>
    <row r="631" spans="1:14" s="232" customFormat="1" ht="19.5" customHeight="1" x14ac:dyDescent="0.25">
      <c r="A631" s="123" t="s">
        <v>390</v>
      </c>
      <c r="B631" s="124" t="s">
        <v>392</v>
      </c>
      <c r="C631" s="124"/>
      <c r="D631" s="1027"/>
      <c r="E631" s="1028"/>
      <c r="F631" s="1028"/>
      <c r="G631" s="1029"/>
      <c r="H631" s="124"/>
      <c r="I631" s="143">
        <f t="shared" ref="I631:L637" si="125">I632</f>
        <v>0</v>
      </c>
      <c r="J631" s="143">
        <f t="shared" si="125"/>
        <v>0</v>
      </c>
      <c r="K631" s="143">
        <f t="shared" si="125"/>
        <v>2560</v>
      </c>
      <c r="L631" s="143">
        <f t="shared" si="125"/>
        <v>5030</v>
      </c>
      <c r="M631" s="863"/>
      <c r="N631" s="106"/>
    </row>
    <row r="632" spans="1:14" s="106" customFormat="1" ht="20.25" customHeight="1" x14ac:dyDescent="0.2">
      <c r="A632" s="117" t="s">
        <v>395</v>
      </c>
      <c r="B632" s="95" t="s">
        <v>392</v>
      </c>
      <c r="C632" s="95" t="s">
        <v>392</v>
      </c>
      <c r="D632" s="1030"/>
      <c r="E632" s="1031"/>
      <c r="F632" s="1031"/>
      <c r="G632" s="1032"/>
      <c r="H632" s="95"/>
      <c r="I632" s="111">
        <f t="shared" si="125"/>
        <v>0</v>
      </c>
      <c r="J632" s="111">
        <f t="shared" si="125"/>
        <v>0</v>
      </c>
      <c r="K632" s="111">
        <f t="shared" si="125"/>
        <v>2560</v>
      </c>
      <c r="L632" s="111">
        <f t="shared" si="125"/>
        <v>5030</v>
      </c>
      <c r="M632" s="863"/>
    </row>
    <row r="633" spans="1:14" s="106" customFormat="1" ht="63" x14ac:dyDescent="0.25">
      <c r="A633" s="102" t="s">
        <v>688</v>
      </c>
      <c r="B633" s="95" t="s">
        <v>392</v>
      </c>
      <c r="C633" s="95" t="s">
        <v>392</v>
      </c>
      <c r="D633" s="975" t="s">
        <v>70</v>
      </c>
      <c r="E633" s="976"/>
      <c r="F633" s="976"/>
      <c r="G633" s="977"/>
      <c r="H633" s="95"/>
      <c r="I633" s="111">
        <f t="shared" si="125"/>
        <v>0</v>
      </c>
      <c r="J633" s="111">
        <f t="shared" si="125"/>
        <v>0</v>
      </c>
      <c r="K633" s="111">
        <f t="shared" si="125"/>
        <v>2560</v>
      </c>
      <c r="L633" s="111">
        <f t="shared" si="125"/>
        <v>5030</v>
      </c>
      <c r="M633" s="863"/>
    </row>
    <row r="634" spans="1:14" s="106" customFormat="1" ht="63" x14ac:dyDescent="0.25">
      <c r="A634" s="102" t="s">
        <v>722</v>
      </c>
      <c r="B634" s="95" t="s">
        <v>392</v>
      </c>
      <c r="C634" s="95" t="s">
        <v>392</v>
      </c>
      <c r="D634" s="975" t="s">
        <v>272</v>
      </c>
      <c r="E634" s="976"/>
      <c r="F634" s="976"/>
      <c r="G634" s="977"/>
      <c r="H634" s="95"/>
      <c r="I634" s="111">
        <f t="shared" si="125"/>
        <v>0</v>
      </c>
      <c r="J634" s="111">
        <f t="shared" si="125"/>
        <v>0</v>
      </c>
      <c r="K634" s="111">
        <f t="shared" si="125"/>
        <v>2560</v>
      </c>
      <c r="L634" s="111">
        <f t="shared" si="125"/>
        <v>5030</v>
      </c>
      <c r="M634" s="225"/>
      <c r="N634" s="108"/>
    </row>
    <row r="635" spans="1:14" s="106" customFormat="1" ht="31.5" x14ac:dyDescent="0.25">
      <c r="A635" s="98" t="s">
        <v>278</v>
      </c>
      <c r="B635" s="95" t="s">
        <v>392</v>
      </c>
      <c r="C635" s="95" t="s">
        <v>392</v>
      </c>
      <c r="D635" s="975" t="s">
        <v>277</v>
      </c>
      <c r="E635" s="976"/>
      <c r="F635" s="976"/>
      <c r="G635" s="977"/>
      <c r="H635" s="95"/>
      <c r="I635" s="111">
        <f t="shared" si="125"/>
        <v>0</v>
      </c>
      <c r="J635" s="111">
        <f t="shared" si="125"/>
        <v>0</v>
      </c>
      <c r="K635" s="111">
        <f t="shared" si="125"/>
        <v>2560</v>
      </c>
      <c r="L635" s="111">
        <f t="shared" si="125"/>
        <v>5030</v>
      </c>
      <c r="M635" s="174"/>
    </row>
    <row r="636" spans="1:14" s="106" customFormat="1" x14ac:dyDescent="0.2">
      <c r="A636" s="121" t="s">
        <v>395</v>
      </c>
      <c r="B636" s="95" t="s">
        <v>392</v>
      </c>
      <c r="C636" s="95" t="s">
        <v>392</v>
      </c>
      <c r="D636" s="975" t="s">
        <v>394</v>
      </c>
      <c r="E636" s="976"/>
      <c r="F636" s="976"/>
      <c r="G636" s="977"/>
      <c r="H636" s="95"/>
      <c r="I636" s="111">
        <f t="shared" si="125"/>
        <v>0</v>
      </c>
      <c r="J636" s="111">
        <f t="shared" si="125"/>
        <v>0</v>
      </c>
      <c r="K636" s="111">
        <f t="shared" si="125"/>
        <v>2560</v>
      </c>
      <c r="L636" s="111">
        <f t="shared" si="125"/>
        <v>5030</v>
      </c>
      <c r="M636" s="174"/>
    </row>
    <row r="637" spans="1:14" s="106" customFormat="1" x14ac:dyDescent="0.2">
      <c r="A637" s="121" t="s">
        <v>391</v>
      </c>
      <c r="B637" s="95" t="s">
        <v>392</v>
      </c>
      <c r="C637" s="95" t="s">
        <v>392</v>
      </c>
      <c r="D637" s="975" t="s">
        <v>394</v>
      </c>
      <c r="E637" s="976"/>
      <c r="F637" s="976"/>
      <c r="G637" s="977"/>
      <c r="H637" s="95" t="s">
        <v>479</v>
      </c>
      <c r="I637" s="111">
        <f t="shared" si="125"/>
        <v>0</v>
      </c>
      <c r="J637" s="111">
        <f t="shared" si="125"/>
        <v>0</v>
      </c>
      <c r="K637" s="111">
        <f t="shared" si="125"/>
        <v>2560</v>
      </c>
      <c r="L637" s="111">
        <f t="shared" si="125"/>
        <v>5030</v>
      </c>
      <c r="M637" s="174"/>
    </row>
    <row r="638" spans="1:14" s="106" customFormat="1" x14ac:dyDescent="0.25">
      <c r="A638" s="121" t="s">
        <v>214</v>
      </c>
      <c r="B638" s="95" t="s">
        <v>392</v>
      </c>
      <c r="C638" s="95" t="s">
        <v>392</v>
      </c>
      <c r="D638" s="975" t="s">
        <v>394</v>
      </c>
      <c r="E638" s="976"/>
      <c r="F638" s="976"/>
      <c r="G638" s="977"/>
      <c r="H638" s="95" t="s">
        <v>213</v>
      </c>
      <c r="I638" s="111">
        <v>0</v>
      </c>
      <c r="J638" s="96"/>
      <c r="K638" s="164">
        <f>2748.7+644.3-266.6-566.4</f>
        <v>2560</v>
      </c>
      <c r="L638" s="164">
        <f>2881.2+2898.8+400.5-1150.5</f>
        <v>5030</v>
      </c>
      <c r="M638" s="174"/>
    </row>
    <row r="639" spans="1:14" s="106" customFormat="1" x14ac:dyDescent="0.25">
      <c r="A639" s="118"/>
      <c r="B639" s="119"/>
      <c r="C639" s="119"/>
      <c r="D639" s="120"/>
      <c r="E639" s="120"/>
      <c r="F639" s="120"/>
      <c r="G639" s="120"/>
      <c r="H639" s="119"/>
      <c r="I639" s="146"/>
      <c r="J639" s="113"/>
      <c r="K639" s="165"/>
      <c r="L639" s="165"/>
      <c r="M639" s="174"/>
    </row>
    <row r="641" spans="1:13" s="106" customFormat="1" x14ac:dyDescent="0.25">
      <c r="A641" s="224"/>
      <c r="B641" s="147"/>
      <c r="C641" s="147"/>
      <c r="D641" s="147"/>
      <c r="E641" s="147"/>
      <c r="F641" s="147"/>
      <c r="G641" s="147"/>
      <c r="H641" s="147"/>
      <c r="I641" s="147"/>
      <c r="J641" s="166"/>
      <c r="K641" s="130"/>
      <c r="L641" s="130"/>
      <c r="M641" s="174"/>
    </row>
    <row r="642" spans="1:13" s="106" customFormat="1" ht="36" customHeight="1" x14ac:dyDescent="0.25">
      <c r="A642" s="224"/>
      <c r="B642" s="147"/>
      <c r="C642" s="147"/>
      <c r="D642" s="147"/>
      <c r="E642" s="147"/>
      <c r="F642" s="147"/>
      <c r="G642" s="147"/>
      <c r="H642" s="147"/>
      <c r="I642" s="147"/>
      <c r="J642" s="166"/>
      <c r="K642" s="130"/>
      <c r="L642" s="130"/>
      <c r="M642" s="174"/>
    </row>
    <row r="643" spans="1:13" s="106" customFormat="1" ht="21.75" customHeight="1" x14ac:dyDescent="0.25">
      <c r="A643" s="224"/>
      <c r="B643" s="147"/>
      <c r="C643" s="147"/>
      <c r="D643" s="147"/>
      <c r="E643" s="147"/>
      <c r="F643" s="147"/>
      <c r="G643" s="147"/>
      <c r="H643" s="147"/>
      <c r="I643" s="147"/>
      <c r="J643" s="166"/>
      <c r="K643" s="130"/>
      <c r="L643" s="130"/>
      <c r="M643" s="174"/>
    </row>
    <row r="644" spans="1:13" s="106" customFormat="1" ht="28.5" customHeight="1" x14ac:dyDescent="0.25">
      <c r="A644" s="224"/>
      <c r="B644" s="147"/>
      <c r="C644" s="147"/>
      <c r="D644" s="147"/>
      <c r="E644" s="147"/>
      <c r="F644" s="147"/>
      <c r="G644" s="147"/>
      <c r="H644" s="147"/>
      <c r="I644" s="147"/>
      <c r="J644" s="166"/>
      <c r="K644" s="130"/>
      <c r="L644" s="130"/>
      <c r="M644" s="174"/>
    </row>
    <row r="645" spans="1:13" s="106" customFormat="1" x14ac:dyDescent="0.25">
      <c r="A645" s="224"/>
      <c r="B645" s="147"/>
      <c r="C645" s="147"/>
      <c r="D645" s="147"/>
      <c r="E645" s="147"/>
      <c r="F645" s="147"/>
      <c r="G645" s="147"/>
      <c r="H645" s="147"/>
      <c r="I645" s="147"/>
      <c r="J645" s="166"/>
      <c r="K645" s="130"/>
      <c r="L645" s="130"/>
      <c r="M645" s="174"/>
    </row>
    <row r="646" spans="1:13" s="106" customFormat="1" x14ac:dyDescent="0.25">
      <c r="A646" s="224"/>
      <c r="B646" s="147"/>
      <c r="C646" s="147"/>
      <c r="D646" s="147"/>
      <c r="E646" s="147"/>
      <c r="F646" s="147"/>
      <c r="G646" s="147"/>
      <c r="H646" s="147"/>
      <c r="I646" s="147"/>
      <c r="J646" s="166"/>
      <c r="K646" s="130"/>
      <c r="L646" s="130"/>
      <c r="M646" s="174"/>
    </row>
    <row r="647" spans="1:13" s="106" customFormat="1" x14ac:dyDescent="0.25">
      <c r="A647" s="224"/>
      <c r="B647" s="147"/>
      <c r="C647" s="147"/>
      <c r="D647" s="147"/>
      <c r="E647" s="147"/>
      <c r="F647" s="147"/>
      <c r="G647" s="147"/>
      <c r="H647" s="147"/>
      <c r="I647" s="147"/>
      <c r="J647" s="112"/>
      <c r="K647" s="112"/>
      <c r="L647" s="112"/>
      <c r="M647" s="174"/>
    </row>
    <row r="648" spans="1:13" s="106" customFormat="1" x14ac:dyDescent="0.25">
      <c r="A648" s="224"/>
      <c r="B648" s="147"/>
      <c r="C648" s="147"/>
      <c r="D648" s="147"/>
      <c r="E648" s="147"/>
      <c r="F648" s="147"/>
      <c r="G648" s="147"/>
      <c r="H648" s="147"/>
      <c r="I648" s="147"/>
      <c r="J648" s="112"/>
      <c r="K648" s="112"/>
      <c r="L648" s="112"/>
      <c r="M648" s="174"/>
    </row>
    <row r="649" spans="1:13" s="106" customFormat="1" x14ac:dyDescent="0.25">
      <c r="A649" s="224"/>
      <c r="B649" s="147"/>
      <c r="C649" s="147"/>
      <c r="D649" s="147"/>
      <c r="E649" s="147"/>
      <c r="F649" s="147"/>
      <c r="G649" s="147"/>
      <c r="H649" s="147"/>
      <c r="I649" s="147"/>
      <c r="J649" s="112"/>
      <c r="K649" s="112"/>
      <c r="L649" s="112"/>
      <c r="M649" s="174"/>
    </row>
    <row r="650" spans="1:13" s="106" customFormat="1" x14ac:dyDescent="0.25">
      <c r="A650" s="224"/>
      <c r="B650" s="147"/>
      <c r="C650" s="147"/>
      <c r="D650" s="147"/>
      <c r="E650" s="147"/>
      <c r="F650" s="147"/>
      <c r="G650" s="147"/>
      <c r="H650" s="147"/>
      <c r="I650" s="147"/>
      <c r="J650" s="113"/>
      <c r="K650" s="130"/>
      <c r="L650" s="130"/>
      <c r="M650" s="174"/>
    </row>
    <row r="651" spans="1:13" s="106" customFormat="1" x14ac:dyDescent="0.25">
      <c r="A651" s="224"/>
      <c r="B651" s="147"/>
      <c r="C651" s="147"/>
      <c r="D651" s="147"/>
      <c r="E651" s="147"/>
      <c r="F651" s="147"/>
      <c r="G651" s="147"/>
      <c r="H651" s="147"/>
      <c r="I651" s="147"/>
      <c r="J651" s="113"/>
      <c r="K651" s="130"/>
      <c r="L651" s="130"/>
      <c r="M651" s="174"/>
    </row>
    <row r="652" spans="1:13" s="106" customFormat="1" x14ac:dyDescent="0.25">
      <c r="A652" s="224"/>
      <c r="B652" s="147"/>
      <c r="C652" s="147"/>
      <c r="D652" s="147"/>
      <c r="E652" s="147"/>
      <c r="F652" s="147"/>
      <c r="G652" s="147"/>
      <c r="H652" s="147"/>
      <c r="I652" s="147"/>
      <c r="J652" s="112"/>
      <c r="K652" s="112"/>
      <c r="L652" s="112"/>
      <c r="M652" s="174"/>
    </row>
    <row r="653" spans="1:13" s="106" customFormat="1" x14ac:dyDescent="0.25">
      <c r="A653" s="224"/>
      <c r="B653" s="147"/>
      <c r="C653" s="147"/>
      <c r="D653" s="147"/>
      <c r="E653" s="147"/>
      <c r="F653" s="147"/>
      <c r="G653" s="147"/>
      <c r="H653" s="147"/>
      <c r="I653" s="147"/>
      <c r="J653" s="112"/>
      <c r="K653" s="112"/>
      <c r="L653" s="112"/>
      <c r="M653" s="174"/>
    </row>
    <row r="654" spans="1:13" s="106" customFormat="1" x14ac:dyDescent="0.25">
      <c r="A654" s="224"/>
      <c r="B654" s="147"/>
      <c r="C654" s="147"/>
      <c r="D654" s="147"/>
      <c r="E654" s="147"/>
      <c r="F654" s="147"/>
      <c r="G654" s="147"/>
      <c r="H654" s="147"/>
      <c r="I654" s="147"/>
      <c r="J654" s="112"/>
      <c r="K654" s="112"/>
      <c r="L654" s="112"/>
      <c r="M654" s="174"/>
    </row>
    <row r="655" spans="1:13" s="106" customFormat="1" ht="57.75" customHeight="1" x14ac:dyDescent="0.25">
      <c r="A655" s="224"/>
      <c r="B655" s="147"/>
      <c r="C655" s="147"/>
      <c r="D655" s="147"/>
      <c r="E655" s="147"/>
      <c r="F655" s="147"/>
      <c r="G655" s="147"/>
      <c r="H655" s="147"/>
      <c r="I655" s="147"/>
      <c r="J655" s="167"/>
      <c r="K655" s="167"/>
      <c r="L655" s="167"/>
      <c r="M655" s="174"/>
    </row>
    <row r="656" spans="1:13" s="106" customFormat="1" x14ac:dyDescent="0.25">
      <c r="A656" s="224"/>
      <c r="B656" s="147"/>
      <c r="C656" s="147"/>
      <c r="D656" s="147"/>
      <c r="E656" s="147"/>
      <c r="F656" s="147"/>
      <c r="G656" s="147"/>
      <c r="H656" s="147"/>
      <c r="I656" s="147"/>
      <c r="J656" s="167"/>
      <c r="K656" s="167"/>
      <c r="L656" s="167"/>
      <c r="M656" s="174"/>
    </row>
    <row r="657" spans="1:13" s="106" customFormat="1" x14ac:dyDescent="0.25">
      <c r="A657" s="224"/>
      <c r="B657" s="147"/>
      <c r="C657" s="147"/>
      <c r="D657" s="147"/>
      <c r="E657" s="147"/>
      <c r="F657" s="147"/>
      <c r="G657" s="147"/>
      <c r="H657" s="147"/>
      <c r="I657" s="147"/>
      <c r="J657" s="167"/>
      <c r="K657" s="167"/>
      <c r="L657" s="167"/>
      <c r="M657" s="174"/>
    </row>
    <row r="658" spans="1:13" s="106" customFormat="1" ht="18.75" customHeight="1" x14ac:dyDescent="0.25">
      <c r="A658" s="224"/>
      <c r="B658" s="147"/>
      <c r="C658" s="147"/>
      <c r="D658" s="147"/>
      <c r="E658" s="147"/>
      <c r="F658" s="147"/>
      <c r="G658" s="147"/>
      <c r="H658" s="147"/>
      <c r="I658" s="147"/>
      <c r="J658" s="166"/>
      <c r="K658" s="130"/>
      <c r="L658" s="168"/>
      <c r="M658" s="174"/>
    </row>
    <row r="659" spans="1:13" x14ac:dyDescent="0.25">
      <c r="A659" s="289"/>
      <c r="B659" s="108"/>
      <c r="C659" s="108"/>
      <c r="D659" s="108"/>
      <c r="E659" s="108"/>
      <c r="F659" s="108"/>
      <c r="G659" s="108"/>
      <c r="H659" s="108"/>
      <c r="I659" s="108"/>
      <c r="J659" s="108"/>
      <c r="K659" s="108"/>
    </row>
    <row r="660" spans="1:13" x14ac:dyDescent="0.25">
      <c r="A660" s="289"/>
      <c r="B660" s="108"/>
      <c r="C660" s="108"/>
      <c r="D660" s="108"/>
      <c r="E660" s="108"/>
      <c r="F660" s="108"/>
      <c r="G660" s="108"/>
      <c r="H660" s="108"/>
      <c r="I660" s="108"/>
      <c r="J660" s="108"/>
      <c r="K660" s="108"/>
    </row>
    <row r="661" spans="1:13" x14ac:dyDescent="0.25">
      <c r="A661" s="289"/>
      <c r="B661" s="108"/>
      <c r="C661" s="108"/>
      <c r="D661" s="108"/>
      <c r="E661" s="108"/>
      <c r="F661" s="108"/>
      <c r="G661" s="108"/>
      <c r="H661" s="108"/>
      <c r="I661" s="108"/>
      <c r="J661" s="108"/>
      <c r="K661" s="108"/>
    </row>
    <row r="662" spans="1:13" x14ac:dyDescent="0.25">
      <c r="A662" s="289"/>
      <c r="B662" s="108"/>
      <c r="C662" s="108"/>
      <c r="D662" s="108"/>
      <c r="E662" s="108"/>
      <c r="F662" s="108"/>
      <c r="G662" s="108"/>
      <c r="H662" s="108"/>
      <c r="I662" s="108"/>
      <c r="J662" s="108"/>
      <c r="K662" s="108"/>
    </row>
    <row r="663" spans="1:13" x14ac:dyDescent="0.25">
      <c r="A663" s="289"/>
      <c r="B663" s="108"/>
      <c r="C663" s="108"/>
      <c r="D663" s="108"/>
      <c r="E663" s="108"/>
      <c r="F663" s="108"/>
      <c r="G663" s="108"/>
      <c r="H663" s="108"/>
      <c r="I663" s="108"/>
      <c r="J663" s="108"/>
      <c r="K663" s="108"/>
    </row>
    <row r="664" spans="1:13" x14ac:dyDescent="0.25">
      <c r="A664" s="289"/>
      <c r="B664" s="108"/>
      <c r="C664" s="108"/>
      <c r="D664" s="108"/>
      <c r="E664" s="108"/>
      <c r="F664" s="108"/>
      <c r="G664" s="108"/>
      <c r="H664" s="108"/>
      <c r="I664" s="108"/>
      <c r="J664" s="108"/>
      <c r="K664" s="108"/>
    </row>
    <row r="665" spans="1:13" x14ac:dyDescent="0.25">
      <c r="A665" s="289"/>
      <c r="B665" s="108"/>
      <c r="C665" s="108"/>
      <c r="D665" s="108"/>
      <c r="E665" s="108"/>
      <c r="F665" s="108"/>
      <c r="G665" s="108"/>
      <c r="H665" s="108"/>
      <c r="I665" s="108"/>
      <c r="J665" s="108"/>
      <c r="K665" s="108"/>
    </row>
    <row r="666" spans="1:13" x14ac:dyDescent="0.25">
      <c r="A666" s="289"/>
      <c r="B666" s="108"/>
      <c r="C666" s="108"/>
      <c r="D666" s="108"/>
      <c r="E666" s="108"/>
      <c r="F666" s="108"/>
      <c r="G666" s="108"/>
      <c r="H666" s="108"/>
      <c r="I666" s="108"/>
      <c r="J666" s="108"/>
      <c r="K666" s="108"/>
    </row>
    <row r="667" spans="1:13" x14ac:dyDescent="0.25">
      <c r="A667" s="289"/>
      <c r="B667" s="108"/>
      <c r="C667" s="108"/>
      <c r="D667" s="108"/>
      <c r="E667" s="108"/>
      <c r="F667" s="108"/>
      <c r="G667" s="108"/>
      <c r="H667" s="108"/>
      <c r="I667" s="108"/>
      <c r="J667" s="108"/>
      <c r="K667" s="108"/>
    </row>
    <row r="668" spans="1:13" x14ac:dyDescent="0.25">
      <c r="A668" s="289"/>
      <c r="B668" s="108"/>
      <c r="C668" s="108"/>
      <c r="D668" s="108"/>
      <c r="E668" s="108"/>
      <c r="F668" s="108"/>
      <c r="G668" s="108"/>
      <c r="H668" s="108"/>
      <c r="I668" s="108"/>
      <c r="J668" s="108"/>
      <c r="K668" s="108"/>
    </row>
    <row r="669" spans="1:13" x14ac:dyDescent="0.25">
      <c r="A669" s="289"/>
      <c r="B669" s="108"/>
      <c r="C669" s="108"/>
      <c r="D669" s="108"/>
      <c r="E669" s="108"/>
      <c r="F669" s="108"/>
      <c r="G669" s="108"/>
      <c r="H669" s="108"/>
      <c r="I669" s="108"/>
      <c r="J669" s="108"/>
      <c r="K669" s="108"/>
    </row>
    <row r="670" spans="1:13" x14ac:dyDescent="0.25">
      <c r="A670" s="289"/>
      <c r="B670" s="108"/>
      <c r="C670" s="108"/>
      <c r="D670" s="108"/>
      <c r="E670" s="108"/>
      <c r="F670" s="108"/>
      <c r="G670" s="108"/>
      <c r="H670" s="108"/>
      <c r="I670" s="108"/>
      <c r="J670" s="108"/>
      <c r="K670" s="108"/>
    </row>
    <row r="671" spans="1:13" x14ac:dyDescent="0.25">
      <c r="A671" s="289"/>
      <c r="B671" s="108"/>
      <c r="C671" s="108"/>
      <c r="D671" s="108"/>
      <c r="E671" s="108"/>
      <c r="F671" s="108"/>
      <c r="G671" s="108"/>
      <c r="H671" s="108"/>
      <c r="I671" s="108"/>
      <c r="J671" s="108"/>
      <c r="K671" s="108"/>
    </row>
    <row r="672" spans="1:13" x14ac:dyDescent="0.25">
      <c r="A672" s="289"/>
      <c r="B672" s="108"/>
      <c r="C672" s="108"/>
      <c r="D672" s="108"/>
      <c r="E672" s="108"/>
      <c r="F672" s="108"/>
      <c r="G672" s="108"/>
      <c r="H672" s="108"/>
      <c r="I672" s="108"/>
      <c r="J672" s="108"/>
      <c r="K672" s="108"/>
    </row>
    <row r="673" spans="1:11" x14ac:dyDescent="0.25">
      <c r="A673" s="289"/>
      <c r="B673" s="108"/>
      <c r="C673" s="108"/>
      <c r="D673" s="108"/>
      <c r="E673" s="108"/>
      <c r="F673" s="108"/>
      <c r="G673" s="108"/>
      <c r="H673" s="108"/>
      <c r="I673" s="108"/>
      <c r="J673" s="108"/>
      <c r="K673" s="108"/>
    </row>
    <row r="674" spans="1:11" x14ac:dyDescent="0.25">
      <c r="A674" s="289"/>
      <c r="B674" s="108"/>
      <c r="C674" s="108"/>
      <c r="D674" s="108"/>
      <c r="E674" s="108"/>
      <c r="F674" s="108"/>
      <c r="G674" s="108"/>
      <c r="H674" s="108"/>
      <c r="I674" s="108"/>
      <c r="J674" s="108"/>
      <c r="K674" s="108"/>
    </row>
    <row r="675" spans="1:11" x14ac:dyDescent="0.25">
      <c r="A675" s="289"/>
      <c r="B675" s="108"/>
      <c r="C675" s="108"/>
      <c r="D675" s="108"/>
      <c r="E675" s="108"/>
      <c r="F675" s="108"/>
      <c r="G675" s="108"/>
      <c r="H675" s="108"/>
      <c r="I675" s="108"/>
      <c r="J675" s="108"/>
      <c r="K675" s="108"/>
    </row>
    <row r="676" spans="1:11" x14ac:dyDescent="0.25">
      <c r="A676" s="289"/>
      <c r="B676" s="108"/>
      <c r="C676" s="108"/>
      <c r="D676" s="108"/>
      <c r="E676" s="108"/>
      <c r="F676" s="108"/>
      <c r="G676" s="108"/>
      <c r="H676" s="108"/>
      <c r="I676" s="108"/>
      <c r="J676" s="108"/>
      <c r="K676" s="108"/>
    </row>
    <row r="677" spans="1:11" x14ac:dyDescent="0.25">
      <c r="A677" s="289"/>
      <c r="B677" s="108"/>
      <c r="C677" s="108"/>
      <c r="D677" s="108"/>
      <c r="E677" s="108"/>
      <c r="F677" s="108"/>
      <c r="G677" s="108"/>
      <c r="H677" s="108"/>
      <c r="I677" s="108"/>
      <c r="J677" s="108"/>
      <c r="K677" s="108"/>
    </row>
    <row r="678" spans="1:11" x14ac:dyDescent="0.25">
      <c r="A678" s="289"/>
      <c r="B678" s="108"/>
      <c r="C678" s="108"/>
      <c r="D678" s="108"/>
      <c r="E678" s="108"/>
      <c r="F678" s="108"/>
      <c r="G678" s="108"/>
      <c r="H678" s="108"/>
      <c r="I678" s="108"/>
      <c r="J678" s="108"/>
      <c r="K678" s="108"/>
    </row>
    <row r="679" spans="1:11" x14ac:dyDescent="0.25">
      <c r="A679" s="289"/>
      <c r="B679" s="108"/>
      <c r="C679" s="108"/>
      <c r="D679" s="108"/>
      <c r="E679" s="108"/>
      <c r="F679" s="108"/>
      <c r="G679" s="108"/>
      <c r="H679" s="108"/>
      <c r="I679" s="108"/>
      <c r="J679" s="108"/>
      <c r="K679" s="108"/>
    </row>
    <row r="680" spans="1:11" x14ac:dyDescent="0.25">
      <c r="A680" s="289"/>
      <c r="B680" s="108"/>
      <c r="C680" s="108"/>
      <c r="D680" s="108"/>
      <c r="E680" s="108"/>
      <c r="F680" s="108"/>
      <c r="G680" s="108"/>
      <c r="H680" s="108"/>
      <c r="I680" s="108"/>
      <c r="J680" s="108"/>
      <c r="K680" s="108"/>
    </row>
    <row r="681" spans="1:11" x14ac:dyDescent="0.25">
      <c r="A681" s="289"/>
      <c r="B681" s="108"/>
      <c r="C681" s="108"/>
      <c r="D681" s="108"/>
      <c r="E681" s="108"/>
      <c r="F681" s="108"/>
      <c r="G681" s="108"/>
      <c r="H681" s="108"/>
      <c r="I681" s="108"/>
      <c r="J681" s="108"/>
      <c r="K681" s="108"/>
    </row>
    <row r="682" spans="1:11" x14ac:dyDescent="0.25">
      <c r="A682" s="289"/>
      <c r="B682" s="108"/>
      <c r="C682" s="108"/>
      <c r="D682" s="108"/>
      <c r="E682" s="108"/>
      <c r="F682" s="108"/>
      <c r="G682" s="108"/>
      <c r="H682" s="108"/>
      <c r="I682" s="108"/>
      <c r="J682" s="108"/>
      <c r="K682" s="108"/>
    </row>
    <row r="683" spans="1:11" x14ac:dyDescent="0.25">
      <c r="A683" s="289"/>
      <c r="B683" s="108"/>
      <c r="C683" s="108"/>
      <c r="D683" s="108"/>
      <c r="E683" s="108"/>
      <c r="F683" s="108"/>
      <c r="G683" s="108"/>
      <c r="H683" s="108"/>
      <c r="I683" s="108"/>
      <c r="J683" s="108"/>
      <c r="K683" s="108"/>
    </row>
    <row r="684" spans="1:11" x14ac:dyDescent="0.25">
      <c r="A684" s="289"/>
      <c r="B684" s="108"/>
      <c r="C684" s="108"/>
      <c r="D684" s="108"/>
      <c r="E684" s="108"/>
      <c r="F684" s="108"/>
      <c r="G684" s="108"/>
      <c r="H684" s="108"/>
      <c r="I684" s="108"/>
      <c r="J684" s="108"/>
      <c r="K684" s="108"/>
    </row>
    <row r="685" spans="1:11" x14ac:dyDescent="0.25">
      <c r="A685" s="289"/>
      <c r="B685" s="108"/>
      <c r="C685" s="108"/>
      <c r="D685" s="108"/>
      <c r="E685" s="108"/>
      <c r="F685" s="108"/>
      <c r="G685" s="108"/>
      <c r="H685" s="108"/>
      <c r="I685" s="108"/>
      <c r="J685" s="108"/>
      <c r="K685" s="108"/>
    </row>
    <row r="686" spans="1:11" x14ac:dyDescent="0.25">
      <c r="A686" s="289"/>
      <c r="B686" s="108"/>
      <c r="C686" s="108"/>
      <c r="D686" s="108"/>
      <c r="E686" s="108"/>
      <c r="F686" s="108"/>
      <c r="G686" s="108"/>
      <c r="H686" s="108"/>
      <c r="I686" s="108"/>
      <c r="J686" s="108"/>
      <c r="K686" s="108"/>
    </row>
    <row r="687" spans="1:11" x14ac:dyDescent="0.25">
      <c r="A687" s="289"/>
      <c r="B687" s="108"/>
      <c r="C687" s="108"/>
      <c r="D687" s="108"/>
      <c r="E687" s="108"/>
      <c r="F687" s="108"/>
      <c r="G687" s="108"/>
      <c r="H687" s="108"/>
      <c r="I687" s="108"/>
      <c r="J687" s="108"/>
      <c r="K687" s="108"/>
    </row>
    <row r="688" spans="1:11" x14ac:dyDescent="0.25">
      <c r="A688" s="289"/>
      <c r="B688" s="108"/>
      <c r="C688" s="108"/>
      <c r="D688" s="108"/>
      <c r="E688" s="108"/>
      <c r="F688" s="108"/>
      <c r="G688" s="108"/>
      <c r="H688" s="108"/>
      <c r="I688" s="108"/>
      <c r="J688" s="108"/>
      <c r="K688" s="108"/>
    </row>
  </sheetData>
  <autoFilter ref="A13:IV13">
    <filterColumn colId="3" showButton="0"/>
    <filterColumn colId="4" showButton="0"/>
    <filterColumn colId="5" showButton="0"/>
  </autoFilter>
  <mergeCells count="553">
    <mergeCell ref="M298:M299"/>
    <mergeCell ref="M362:M365"/>
    <mergeCell ref="M379:M384"/>
    <mergeCell ref="M390:M395"/>
    <mergeCell ref="M197:M199"/>
    <mergeCell ref="D195:G195"/>
    <mergeCell ref="D196:G196"/>
    <mergeCell ref="D190:G190"/>
    <mergeCell ref="D186:G186"/>
    <mergeCell ref="D209:G209"/>
    <mergeCell ref="D263:G263"/>
    <mergeCell ref="D228:G228"/>
    <mergeCell ref="D273:G273"/>
    <mergeCell ref="D274:G274"/>
    <mergeCell ref="D198:G198"/>
    <mergeCell ref="D200:G200"/>
    <mergeCell ref="D206:G206"/>
    <mergeCell ref="D207:G207"/>
    <mergeCell ref="D204:G204"/>
    <mergeCell ref="D210:G210"/>
    <mergeCell ref="D225:G225"/>
    <mergeCell ref="D216:G216"/>
    <mergeCell ref="D226:G226"/>
    <mergeCell ref="D236:G236"/>
    <mergeCell ref="M543:M544"/>
    <mergeCell ref="M557:M559"/>
    <mergeCell ref="M583:M594"/>
    <mergeCell ref="M599:M601"/>
    <mergeCell ref="D436:G436"/>
    <mergeCell ref="D437:G437"/>
    <mergeCell ref="D428:G428"/>
    <mergeCell ref="D321:G321"/>
    <mergeCell ref="D558:G558"/>
    <mergeCell ref="D560:G560"/>
    <mergeCell ref="D562:G562"/>
    <mergeCell ref="D550:G550"/>
    <mergeCell ref="D461:G461"/>
    <mergeCell ref="D462:G462"/>
    <mergeCell ref="D464:G464"/>
    <mergeCell ref="D574:G574"/>
    <mergeCell ref="D569:G569"/>
    <mergeCell ref="D575:G575"/>
    <mergeCell ref="D505:G505"/>
    <mergeCell ref="D529:G529"/>
    <mergeCell ref="D465:G465"/>
    <mergeCell ref="D426:G426"/>
    <mergeCell ref="D380:G380"/>
    <mergeCell ref="D422:G422"/>
    <mergeCell ref="D102:G102"/>
    <mergeCell ref="D100:G100"/>
    <mergeCell ref="D167:G167"/>
    <mergeCell ref="D134:G134"/>
    <mergeCell ref="D154:G154"/>
    <mergeCell ref="D160:G160"/>
    <mergeCell ref="D179:G179"/>
    <mergeCell ref="D139:G139"/>
    <mergeCell ref="D184:G184"/>
    <mergeCell ref="D107:G107"/>
    <mergeCell ref="D110:G110"/>
    <mergeCell ref="D183:G183"/>
    <mergeCell ref="D150:G150"/>
    <mergeCell ref="D149:G149"/>
    <mergeCell ref="D155:G155"/>
    <mergeCell ref="D133:G133"/>
    <mergeCell ref="D132:G132"/>
    <mergeCell ref="D101:G101"/>
    <mergeCell ref="D138:G138"/>
    <mergeCell ref="D118:G118"/>
    <mergeCell ref="D124:G124"/>
    <mergeCell ref="D112:G112"/>
    <mergeCell ref="D111:G111"/>
    <mergeCell ref="D117:G117"/>
    <mergeCell ref="M5:M7"/>
    <mergeCell ref="M21:M24"/>
    <mergeCell ref="M61:M63"/>
    <mergeCell ref="M64:M66"/>
    <mergeCell ref="M100:M104"/>
    <mergeCell ref="M111:M114"/>
    <mergeCell ref="M134:M137"/>
    <mergeCell ref="D89:G89"/>
    <mergeCell ref="D94:G94"/>
    <mergeCell ref="D84:G84"/>
    <mergeCell ref="D85:G85"/>
    <mergeCell ref="D99:G99"/>
    <mergeCell ref="D92:G92"/>
    <mergeCell ref="D90:G90"/>
    <mergeCell ref="D91:G91"/>
    <mergeCell ref="D97:G97"/>
    <mergeCell ref="D98:G98"/>
    <mergeCell ref="D96:G96"/>
    <mergeCell ref="D95:G95"/>
    <mergeCell ref="D35:G35"/>
    <mergeCell ref="D36:G36"/>
    <mergeCell ref="D45:G45"/>
    <mergeCell ref="D93:G93"/>
    <mergeCell ref="D127:G127"/>
    <mergeCell ref="D197:G197"/>
    <mergeCell ref="D189:G189"/>
    <mergeCell ref="D120:G120"/>
    <mergeCell ref="D141:G141"/>
    <mergeCell ref="D194:G194"/>
    <mergeCell ref="D188:G188"/>
    <mergeCell ref="D193:G193"/>
    <mergeCell ref="D146:G146"/>
    <mergeCell ref="D126:G126"/>
    <mergeCell ref="D156:G156"/>
    <mergeCell ref="D123:G123"/>
    <mergeCell ref="D128:G128"/>
    <mergeCell ref="D191:G191"/>
    <mergeCell ref="D187:G187"/>
    <mergeCell ref="D181:G181"/>
    <mergeCell ref="D175:G175"/>
    <mergeCell ref="D180:G180"/>
    <mergeCell ref="D185:G185"/>
    <mergeCell ref="D177:G177"/>
    <mergeCell ref="D178:G178"/>
    <mergeCell ref="D182:G182"/>
    <mergeCell ref="D161:G161"/>
    <mergeCell ref="D162:G162"/>
    <mergeCell ref="D229:G229"/>
    <mergeCell ref="D220:G220"/>
    <mergeCell ref="D221:G221"/>
    <mergeCell ref="D234:G234"/>
    <mergeCell ref="D247:G247"/>
    <mergeCell ref="D252:G252"/>
    <mergeCell ref="D222:G222"/>
    <mergeCell ref="D438:G438"/>
    <mergeCell ref="D240:G240"/>
    <mergeCell ref="D390:G390"/>
    <mergeCell ref="D352:G352"/>
    <mergeCell ref="D318:G318"/>
    <mergeCell ref="D319:G319"/>
    <mergeCell ref="D320:G320"/>
    <mergeCell ref="D314:G314"/>
    <mergeCell ref="D304:G304"/>
    <mergeCell ref="D317:G317"/>
    <mergeCell ref="D371:G371"/>
    <mergeCell ref="D373:G373"/>
    <mergeCell ref="D345:G345"/>
    <mergeCell ref="D328:G328"/>
    <mergeCell ref="D353:F353"/>
    <mergeCell ref="D374:G374"/>
    <mergeCell ref="D375:G375"/>
    <mergeCell ref="D219:G219"/>
    <mergeCell ref="D243:G243"/>
    <mergeCell ref="D246:G246"/>
    <mergeCell ref="D379:G379"/>
    <mergeCell ref="D279:G279"/>
    <mergeCell ref="D140:G140"/>
    <mergeCell ref="D108:G108"/>
    <mergeCell ref="D109:G109"/>
    <mergeCell ref="D116:G116"/>
    <mergeCell ref="D370:G370"/>
    <mergeCell ref="D238:G238"/>
    <mergeCell ref="D237:G237"/>
    <mergeCell ref="D232:G232"/>
    <mergeCell ref="D211:G211"/>
    <mergeCell ref="D199:G199"/>
    <mergeCell ref="D264:G264"/>
    <mergeCell ref="D218:G218"/>
    <mergeCell ref="D223:G223"/>
    <mergeCell ref="D242:G242"/>
    <mergeCell ref="D244:G244"/>
    <mergeCell ref="D259:G259"/>
    <mergeCell ref="D249:G249"/>
    <mergeCell ref="D251:G251"/>
    <mergeCell ref="D256:G256"/>
    <mergeCell ref="D103:G103"/>
    <mergeCell ref="D104:G104"/>
    <mergeCell ref="D105:G105"/>
    <mergeCell ref="D354:F354"/>
    <mergeCell ref="D275:G275"/>
    <mergeCell ref="D276:G276"/>
    <mergeCell ref="D286:G286"/>
    <mergeCell ref="D119:G119"/>
    <mergeCell ref="D131:G131"/>
    <mergeCell ref="D136:G136"/>
    <mergeCell ref="D135:G135"/>
    <mergeCell ref="D270:G270"/>
    <mergeCell ref="D248:G248"/>
    <mergeCell ref="D272:G272"/>
    <mergeCell ref="D282:G282"/>
    <mergeCell ref="D271:G271"/>
    <mergeCell ref="D285:G285"/>
    <mergeCell ref="D284:G284"/>
    <mergeCell ref="D287:G287"/>
    <mergeCell ref="D174:G174"/>
    <mergeCell ref="D125:G125"/>
    <mergeCell ref="D171:G171"/>
    <mergeCell ref="D339:G339"/>
    <mergeCell ref="D296:G296"/>
    <mergeCell ref="D381:G381"/>
    <mergeCell ref="D323:G323"/>
    <mergeCell ref="D334:G334"/>
    <mergeCell ref="D331:G331"/>
    <mergeCell ref="D332:G332"/>
    <mergeCell ref="D333:G333"/>
    <mergeCell ref="D312:G312"/>
    <mergeCell ref="D337:G337"/>
    <mergeCell ref="D338:G338"/>
    <mergeCell ref="D555:G555"/>
    <mergeCell ref="D579:G579"/>
    <mergeCell ref="D581:G581"/>
    <mergeCell ref="D571:G571"/>
    <mergeCell ref="D552:G552"/>
    <mergeCell ref="D531:G531"/>
    <mergeCell ref="D447:G447"/>
    <mergeCell ref="D440:G440"/>
    <mergeCell ref="D443:G443"/>
    <mergeCell ref="D444:G444"/>
    <mergeCell ref="D578:G578"/>
    <mergeCell ref="D570:G570"/>
    <mergeCell ref="D564:G564"/>
    <mergeCell ref="D556:G556"/>
    <mergeCell ref="D572:G572"/>
    <mergeCell ref="D551:G551"/>
    <mergeCell ref="D553:G553"/>
    <mergeCell ref="D565:G565"/>
    <mergeCell ref="D532:G532"/>
    <mergeCell ref="D533:G533"/>
    <mergeCell ref="D534:G534"/>
    <mergeCell ref="D517:G517"/>
    <mergeCell ref="D484:G484"/>
    <mergeCell ref="D521:G521"/>
    <mergeCell ref="D489:G489"/>
    <mergeCell ref="D471:G471"/>
    <mergeCell ref="D468:G468"/>
    <mergeCell ref="D463:G463"/>
    <mergeCell ref="D467:G467"/>
    <mergeCell ref="D475:G475"/>
    <mergeCell ref="D477:G477"/>
    <mergeCell ref="D530:G530"/>
    <mergeCell ref="D519:G519"/>
    <mergeCell ref="D488:G488"/>
    <mergeCell ref="D496:G496"/>
    <mergeCell ref="D499:G499"/>
    <mergeCell ref="D516:G516"/>
    <mergeCell ref="D498:G498"/>
    <mergeCell ref="D497:G497"/>
    <mergeCell ref="D523:G523"/>
    <mergeCell ref="D520:G520"/>
    <mergeCell ref="D518:G518"/>
    <mergeCell ref="D504:G504"/>
    <mergeCell ref="D506:G506"/>
    <mergeCell ref="D514:G514"/>
    <mergeCell ref="D493:G493"/>
    <mergeCell ref="D483:G483"/>
    <mergeCell ref="D515:G515"/>
    <mergeCell ref="D432:G432"/>
    <mergeCell ref="D431:G431"/>
    <mergeCell ref="D430:G430"/>
    <mergeCell ref="O425:R425"/>
    <mergeCell ref="D423:G423"/>
    <mergeCell ref="D425:G425"/>
    <mergeCell ref="O423:R423"/>
    <mergeCell ref="D417:G417"/>
    <mergeCell ref="D420:G420"/>
    <mergeCell ref="D419:G419"/>
    <mergeCell ref="D418:G418"/>
    <mergeCell ref="D421:G421"/>
    <mergeCell ref="D424:G424"/>
    <mergeCell ref="D394:G394"/>
    <mergeCell ref="D396:G396"/>
    <mergeCell ref="D397:G397"/>
    <mergeCell ref="D398:G398"/>
    <mergeCell ref="D400:G400"/>
    <mergeCell ref="D399:G399"/>
    <mergeCell ref="D401:G401"/>
    <mergeCell ref="D402:G402"/>
    <mergeCell ref="D395:G395"/>
    <mergeCell ref="D415:G415"/>
    <mergeCell ref="D416:G416"/>
    <mergeCell ref="D46:G46"/>
    <mergeCell ref="D52:G52"/>
    <mergeCell ref="D57:G57"/>
    <mergeCell ref="D64:G64"/>
    <mergeCell ref="D55:G55"/>
    <mergeCell ref="D63:G63"/>
    <mergeCell ref="D70:G70"/>
    <mergeCell ref="D51:G51"/>
    <mergeCell ref="D58:G58"/>
    <mergeCell ref="D54:G54"/>
    <mergeCell ref="D61:G61"/>
    <mergeCell ref="D49:G49"/>
    <mergeCell ref="D59:G59"/>
    <mergeCell ref="D50:G50"/>
    <mergeCell ref="D53:G53"/>
    <mergeCell ref="D88:G88"/>
    <mergeCell ref="D62:G62"/>
    <mergeCell ref="D66:G66"/>
    <mergeCell ref="D83:G83"/>
    <mergeCell ref="D76:G76"/>
    <mergeCell ref="D80:G80"/>
    <mergeCell ref="D73:G73"/>
    <mergeCell ref="D74:G74"/>
    <mergeCell ref="D65:G65"/>
    <mergeCell ref="D67:G67"/>
    <mergeCell ref="D71:G71"/>
    <mergeCell ref="D72:G72"/>
    <mergeCell ref="D77:G77"/>
    <mergeCell ref="D87:G87"/>
    <mergeCell ref="D82:G82"/>
    <mergeCell ref="D86:G86"/>
    <mergeCell ref="D33:G33"/>
    <mergeCell ref="B6:L6"/>
    <mergeCell ref="D5:L5"/>
    <mergeCell ref="A7:L7"/>
    <mergeCell ref="D32:G32"/>
    <mergeCell ref="D20:G20"/>
    <mergeCell ref="D21:G21"/>
    <mergeCell ref="D30:G30"/>
    <mergeCell ref="D31:G31"/>
    <mergeCell ref="D17:G17"/>
    <mergeCell ref="D18:G18"/>
    <mergeCell ref="D19:G19"/>
    <mergeCell ref="D22:G22"/>
    <mergeCell ref="D23:G23"/>
    <mergeCell ref="D12:G12"/>
    <mergeCell ref="D13:G13"/>
    <mergeCell ref="D1:L1"/>
    <mergeCell ref="A11:K11"/>
    <mergeCell ref="D2:L2"/>
    <mergeCell ref="A8:J8"/>
    <mergeCell ref="A10:L10"/>
    <mergeCell ref="G9:L9"/>
    <mergeCell ref="B4:L4"/>
    <mergeCell ref="C3:L3"/>
    <mergeCell ref="D48:G48"/>
    <mergeCell ref="D34:G34"/>
    <mergeCell ref="D38:G38"/>
    <mergeCell ref="D37:G37"/>
    <mergeCell ref="D14:G14"/>
    <mergeCell ref="D27:G27"/>
    <mergeCell ref="D25:G25"/>
    <mergeCell ref="D26:G26"/>
    <mergeCell ref="D24:G24"/>
    <mergeCell ref="D47:G47"/>
    <mergeCell ref="D15:G15"/>
    <mergeCell ref="D28:G28"/>
    <mergeCell ref="D29:G29"/>
    <mergeCell ref="D40:G40"/>
    <mergeCell ref="D41:G41"/>
    <mergeCell ref="D42:G42"/>
    <mergeCell ref="P112:S112"/>
    <mergeCell ref="P115:S115"/>
    <mergeCell ref="D153:G153"/>
    <mergeCell ref="D176:G176"/>
    <mergeCell ref="D148:G148"/>
    <mergeCell ref="D130:G130"/>
    <mergeCell ref="D121:G121"/>
    <mergeCell ref="D142:G142"/>
    <mergeCell ref="D152:G152"/>
    <mergeCell ref="D129:G129"/>
    <mergeCell ref="D143:G143"/>
    <mergeCell ref="D147:G147"/>
    <mergeCell ref="D173:G173"/>
    <mergeCell ref="P116:S116"/>
    <mergeCell ref="D163:G163"/>
    <mergeCell ref="D164:G164"/>
    <mergeCell ref="D158:G158"/>
    <mergeCell ref="D172:G172"/>
    <mergeCell ref="D115:G115"/>
    <mergeCell ref="D114:G114"/>
    <mergeCell ref="D122:G122"/>
    <mergeCell ref="D113:G113"/>
    <mergeCell ref="D566:G566"/>
    <mergeCell ref="D611:G611"/>
    <mergeCell ref="D145:G145"/>
    <mergeCell ref="D192:G192"/>
    <mergeCell ref="D144:G144"/>
    <mergeCell ref="D159:G159"/>
    <mergeCell ref="D166:G166"/>
    <mergeCell ref="D151:G151"/>
    <mergeCell ref="D245:G245"/>
    <mergeCell ref="D260:G260"/>
    <mergeCell ref="D457:G457"/>
    <mergeCell ref="D554:G554"/>
    <mergeCell ref="D547:G547"/>
    <mergeCell ref="D258:G258"/>
    <mergeCell ref="D253:G253"/>
    <mergeCell ref="D255:G255"/>
    <mergeCell ref="D257:G257"/>
    <mergeCell ref="D165:G165"/>
    <mergeCell ref="D599:G599"/>
    <mergeCell ref="D241:G241"/>
    <mergeCell ref="D439:G439"/>
    <mergeCell ref="D214:G214"/>
    <mergeCell ref="D585:G585"/>
    <mergeCell ref="D582:G582"/>
    <mergeCell ref="D634:G634"/>
    <mergeCell ref="D632:G632"/>
    <mergeCell ref="D230:G230"/>
    <mergeCell ref="D201:G201"/>
    <mergeCell ref="D203:G203"/>
    <mergeCell ref="D250:G250"/>
    <mergeCell ref="D313:G313"/>
    <mergeCell ref="D295:G295"/>
    <mergeCell ref="D297:G297"/>
    <mergeCell ref="D324:G324"/>
    <mergeCell ref="D326:G326"/>
    <mergeCell ref="D293:G293"/>
    <mergeCell ref="D303:G303"/>
    <mergeCell ref="D212:G212"/>
    <mergeCell ref="D224:G224"/>
    <mergeCell ref="D205:G205"/>
    <mergeCell ref="D266:G266"/>
    <mergeCell ref="D227:G227"/>
    <mergeCell ref="D202:G202"/>
    <mergeCell ref="D602:G602"/>
    <mergeCell ref="D213:G213"/>
    <mergeCell ref="D383:G383"/>
    <mergeCell ref="D490:G490"/>
    <mergeCell ref="D606:G606"/>
    <mergeCell ref="D495:G495"/>
    <mergeCell ref="D638:G638"/>
    <mergeCell ref="D522:G522"/>
    <mergeCell ref="D524:G524"/>
    <mergeCell ref="D473:G473"/>
    <mergeCell ref="D294:G294"/>
    <mergeCell ref="D568:G568"/>
    <mergeCell ref="D580:G580"/>
    <mergeCell ref="D621:G621"/>
    <mergeCell ref="D469:G469"/>
    <mergeCell ref="D637:G637"/>
    <mergeCell ref="D594:G594"/>
    <mergeCell ref="D623:G623"/>
    <mergeCell ref="D613:G613"/>
    <mergeCell ref="D598:G598"/>
    <mergeCell ref="D620:G620"/>
    <mergeCell ref="D615:G615"/>
    <mergeCell ref="D618:G618"/>
    <mergeCell ref="D636:G636"/>
    <mergeCell ref="D635:G635"/>
    <mergeCell ref="D633:G633"/>
    <mergeCell ref="D455:G455"/>
    <mergeCell ref="D630:G630"/>
    <mergeCell ref="D631:G631"/>
    <mergeCell ref="D573:G573"/>
    <mergeCell ref="D617:G617"/>
    <mergeCell ref="D600:G600"/>
    <mergeCell ref="D593:G593"/>
    <mergeCell ref="D614:G614"/>
    <mergeCell ref="D612:G612"/>
    <mergeCell ref="D610:G610"/>
    <mergeCell ref="D607:G607"/>
    <mergeCell ref="D604:G604"/>
    <mergeCell ref="D616:G616"/>
    <mergeCell ref="D583:G583"/>
    <mergeCell ref="D577:G577"/>
    <mergeCell ref="D576:G576"/>
    <mergeCell ref="D608:G608"/>
    <mergeCell ref="D629:G629"/>
    <mergeCell ref="D628:G628"/>
    <mergeCell ref="D595:G595"/>
    <mergeCell ref="D627:G627"/>
    <mergeCell ref="D626:G626"/>
    <mergeCell ref="D603:G603"/>
    <mergeCell ref="D605:G605"/>
    <mergeCell ref="D596:G596"/>
    <mergeCell ref="D584:G584"/>
    <mergeCell ref="D622:G622"/>
    <mergeCell ref="D619:G619"/>
    <mergeCell ref="D597:G597"/>
    <mergeCell ref="D586:G586"/>
    <mergeCell ref="D587:G587"/>
    <mergeCell ref="D588:G588"/>
    <mergeCell ref="D589:G589"/>
    <mergeCell ref="D590:G590"/>
    <mergeCell ref="D591:G591"/>
    <mergeCell ref="D476:G476"/>
    <mergeCell ref="D478:G478"/>
    <mergeCell ref="D480:G480"/>
    <mergeCell ref="D479:G479"/>
    <mergeCell ref="D485:G485"/>
    <mergeCell ref="D445:G445"/>
    <mergeCell ref="D434:G434"/>
    <mergeCell ref="D456:G456"/>
    <mergeCell ref="D470:G470"/>
    <mergeCell ref="D474:G474"/>
    <mergeCell ref="D481:G481"/>
    <mergeCell ref="D441:G441"/>
    <mergeCell ref="M67:M69"/>
    <mergeCell ref="D68:G68"/>
    <mergeCell ref="D69:G69"/>
    <mergeCell ref="D292:G292"/>
    <mergeCell ref="D269:G269"/>
    <mergeCell ref="D288:G288"/>
    <mergeCell ref="D281:G281"/>
    <mergeCell ref="D280:G280"/>
    <mergeCell ref="D75:G75"/>
    <mergeCell ref="D277:G277"/>
    <mergeCell ref="D278:G278"/>
    <mergeCell ref="D262:G262"/>
    <mergeCell ref="D215:G215"/>
    <mergeCell ref="D217:G217"/>
    <mergeCell ref="D231:G231"/>
    <mergeCell ref="D235:G235"/>
    <mergeCell ref="D254:G254"/>
    <mergeCell ref="D261:G261"/>
    <mergeCell ref="D233:G233"/>
    <mergeCell ref="D289:G289"/>
    <mergeCell ref="D283:G283"/>
    <mergeCell ref="D239:G239"/>
    <mergeCell ref="D265:G265"/>
    <mergeCell ref="D291:G291"/>
    <mergeCell ref="D567:G567"/>
    <mergeCell ref="D559:G559"/>
    <mergeCell ref="D376:G376"/>
    <mergeCell ref="D377:G377"/>
    <mergeCell ref="D315:G315"/>
    <mergeCell ref="D316:G316"/>
    <mergeCell ref="D322:G322"/>
    <mergeCell ref="D403:G403"/>
    <mergeCell ref="D391:G391"/>
    <mergeCell ref="D387:G387"/>
    <mergeCell ref="D435:G435"/>
    <mergeCell ref="D492:G492"/>
    <mergeCell ref="D482:G482"/>
    <mergeCell ref="D446:G446"/>
    <mergeCell ref="D563:G563"/>
    <mergeCell ref="D557:G557"/>
    <mergeCell ref="D549:G549"/>
    <mergeCell ref="D491:G491"/>
    <mergeCell ref="D427:G427"/>
    <mergeCell ref="D494:G494"/>
    <mergeCell ref="D393:G393"/>
    <mergeCell ref="D442:G442"/>
    <mergeCell ref="D486:G486"/>
    <mergeCell ref="D487:G487"/>
    <mergeCell ref="D43:G43"/>
    <mergeCell ref="D44:G44"/>
    <mergeCell ref="D448:G448"/>
    <mergeCell ref="D449:G449"/>
    <mergeCell ref="D450:G450"/>
    <mergeCell ref="D429:G429"/>
    <mergeCell ref="D466:G466"/>
    <mergeCell ref="D472:G472"/>
    <mergeCell ref="D372:G372"/>
    <mergeCell ref="D433:G433"/>
    <mergeCell ref="D298:G298"/>
    <mergeCell ref="D388:G388"/>
    <mergeCell ref="D389:G389"/>
    <mergeCell ref="D392:G392"/>
    <mergeCell ref="D325:G325"/>
    <mergeCell ref="D378:G378"/>
    <mergeCell ref="D327:G327"/>
    <mergeCell ref="D329:G329"/>
    <mergeCell ref="D305:G305"/>
    <mergeCell ref="D382:G382"/>
    <mergeCell ref="D208:G208"/>
    <mergeCell ref="D290:G290"/>
    <mergeCell ref="D81:G81"/>
    <mergeCell ref="D78:G78"/>
  </mergeCells>
  <phoneticPr fontId="0" type="noConversion"/>
  <conditionalFormatting sqref="H312:H314 D312">
    <cfRule type="expression" dxfId="3270" priority="984" stopIfTrue="1">
      <formula>$F248=""</formula>
    </cfRule>
    <cfRule type="expression" dxfId="3269" priority="985" stopIfTrue="1">
      <formula>#REF!&lt;&gt;""</formula>
    </cfRule>
    <cfRule type="expression" dxfId="3268" priority="986" stopIfTrue="1">
      <formula>AND($G248="",$F248&lt;&gt;"")</formula>
    </cfRule>
  </conditionalFormatting>
  <conditionalFormatting sqref="A315">
    <cfRule type="expression" dxfId="3267" priority="987" stopIfTrue="1">
      <formula>$F248=""</formula>
    </cfRule>
    <cfRule type="expression" dxfId="3266" priority="988" stopIfTrue="1">
      <formula>#REF!&lt;&gt;""</formula>
    </cfRule>
    <cfRule type="expression" dxfId="3265" priority="989" stopIfTrue="1">
      <formula>AND($G248="",$F248&lt;&gt;"")</formula>
    </cfRule>
  </conditionalFormatting>
  <conditionalFormatting sqref="H315">
    <cfRule type="expression" dxfId="3264" priority="1035" stopIfTrue="1">
      <formula>$F249=""</formula>
    </cfRule>
    <cfRule type="expression" dxfId="3263" priority="1036" stopIfTrue="1">
      <formula>#REF!&lt;&gt;""</formula>
    </cfRule>
    <cfRule type="expression" dxfId="3262" priority="1037" stopIfTrue="1">
      <formula>AND($G249="",$F249&lt;&gt;"")</formula>
    </cfRule>
  </conditionalFormatting>
  <conditionalFormatting sqref="D476:F476">
    <cfRule type="expression" dxfId="3261" priority="1050" stopIfTrue="1">
      <formula>$F7=""</formula>
    </cfRule>
    <cfRule type="expression" dxfId="3260" priority="1051" stopIfTrue="1">
      <formula>#REF!&lt;&gt;""</formula>
    </cfRule>
    <cfRule type="expression" dxfId="3259" priority="1052" stopIfTrue="1">
      <formula>AND($G7="",$F7&lt;&gt;"")</formula>
    </cfRule>
  </conditionalFormatting>
  <conditionalFormatting sqref="G476:H476">
    <cfRule type="expression" dxfId="3258" priority="1053" stopIfTrue="1">
      <formula>$F6=""</formula>
    </cfRule>
    <cfRule type="expression" dxfId="3257" priority="1054" stopIfTrue="1">
      <formula>#REF!&lt;&gt;""</formula>
    </cfRule>
    <cfRule type="expression" dxfId="3256" priority="1055" stopIfTrue="1">
      <formula>AND($G6="",$F6&lt;&gt;"")</formula>
    </cfRule>
  </conditionalFormatting>
  <conditionalFormatting sqref="H603:H604">
    <cfRule type="expression" dxfId="3255" priority="1155" stopIfTrue="1">
      <formula>#REF!=""</formula>
    </cfRule>
    <cfRule type="expression" dxfId="3254" priority="1156" stopIfTrue="1">
      <formula>#REF!&lt;&gt;""</formula>
    </cfRule>
    <cfRule type="expression" dxfId="3253" priority="1157" stopIfTrue="1">
      <formula>AND(#REF!="",#REF!&lt;&gt;"")</formula>
    </cfRule>
  </conditionalFormatting>
  <conditionalFormatting sqref="C324 C326">
    <cfRule type="expression" dxfId="3252" priority="1210" stopIfTrue="1">
      <formula>$F249=""</formula>
    </cfRule>
    <cfRule type="expression" dxfId="3251" priority="1211" stopIfTrue="1">
      <formula>#REF!&lt;&gt;""</formula>
    </cfRule>
    <cfRule type="expression" dxfId="3250" priority="1212" stopIfTrue="1">
      <formula>AND($G249="",$F249&lt;&gt;"")</formula>
    </cfRule>
  </conditionalFormatting>
  <conditionalFormatting sqref="I323">
    <cfRule type="expression" dxfId="3249" priority="1213" stopIfTrue="1">
      <formula>$F260=""</formula>
    </cfRule>
    <cfRule type="expression" dxfId="3248" priority="1214" stopIfTrue="1">
      <formula>#REF!&lt;&gt;""</formula>
    </cfRule>
    <cfRule type="expression" dxfId="3247" priority="1215" stopIfTrue="1">
      <formula>AND($G260="",$F260&lt;&gt;"")</formula>
    </cfRule>
  </conditionalFormatting>
  <conditionalFormatting sqref="H321:H322">
    <cfRule type="expression" dxfId="3246" priority="1225" stopIfTrue="1">
      <formula>$F249=""</formula>
    </cfRule>
    <cfRule type="expression" dxfId="3245" priority="1226" stopIfTrue="1">
      <formula>#REF!&lt;&gt;""</formula>
    </cfRule>
    <cfRule type="expression" dxfId="3244" priority="1227" stopIfTrue="1">
      <formula>AND($G249="",$F249&lt;&gt;"")</formula>
    </cfRule>
  </conditionalFormatting>
  <conditionalFormatting sqref="H317:H318 I330:L331">
    <cfRule type="expression" dxfId="3243" priority="1246" stopIfTrue="1">
      <formula>$F248=""</formula>
    </cfRule>
    <cfRule type="expression" dxfId="3242" priority="1247" stopIfTrue="1">
      <formula>#REF!&lt;&gt;""</formula>
    </cfRule>
    <cfRule type="expression" dxfId="3241" priority="1248" stopIfTrue="1">
      <formula>AND($G248="",$F248&lt;&gt;"")</formula>
    </cfRule>
  </conditionalFormatting>
  <conditionalFormatting sqref="C315">
    <cfRule type="expression" dxfId="3240" priority="1270" stopIfTrue="1">
      <formula>$F248=""</formula>
    </cfRule>
    <cfRule type="expression" dxfId="3239" priority="1271" stopIfTrue="1">
      <formula>#REF!&lt;&gt;""</formula>
    </cfRule>
    <cfRule type="expression" dxfId="3238" priority="1272" stopIfTrue="1">
      <formula>AND($G248="",$F248&lt;&gt;"")</formula>
    </cfRule>
  </conditionalFormatting>
  <conditionalFormatting sqref="H600:H601 C599:C601 C597">
    <cfRule type="expression" dxfId="3237" priority="1297" stopIfTrue="1">
      <formula>#REF!=""</formula>
    </cfRule>
    <cfRule type="expression" dxfId="3236" priority="1298" stopIfTrue="1">
      <formula>#REF!&lt;&gt;""</formula>
    </cfRule>
    <cfRule type="expression" dxfId="3235" priority="1299" stopIfTrue="1">
      <formula>AND(#REF!="",#REF!&lt;&gt;"")</formula>
    </cfRule>
  </conditionalFormatting>
  <conditionalFormatting sqref="H326:H327">
    <cfRule type="expression" dxfId="3234" priority="1615" stopIfTrue="1">
      <formula>$F250=""</formula>
    </cfRule>
    <cfRule type="expression" dxfId="3233" priority="1616" stopIfTrue="1">
      <formula>#REF!&lt;&gt;""</formula>
    </cfRule>
    <cfRule type="expression" dxfId="3232" priority="1617" stopIfTrue="1">
      <formula>AND($G250="",$F250&lt;&gt;"")</formula>
    </cfRule>
  </conditionalFormatting>
  <conditionalFormatting sqref="C321 C326">
    <cfRule type="expression" dxfId="3231" priority="1618" stopIfTrue="1">
      <formula>$F248=""</formula>
    </cfRule>
    <cfRule type="expression" dxfId="3230" priority="1619" stopIfTrue="1">
      <formula>#REF!&lt;&gt;""</formula>
    </cfRule>
    <cfRule type="expression" dxfId="3229" priority="1620" stopIfTrue="1">
      <formula>AND($G248="",$F248&lt;&gt;"")</formula>
    </cfRule>
  </conditionalFormatting>
  <conditionalFormatting sqref="H324:H325">
    <cfRule type="expression" dxfId="3228" priority="1633" stopIfTrue="1">
      <formula>$F250=""</formula>
    </cfRule>
    <cfRule type="expression" dxfId="3227" priority="1634" stopIfTrue="1">
      <formula>#REF!&lt;&gt;""</formula>
    </cfRule>
    <cfRule type="expression" dxfId="3226" priority="1635" stopIfTrue="1">
      <formula>AND($G250="",$F250&lt;&gt;"")</formula>
    </cfRule>
  </conditionalFormatting>
  <conditionalFormatting sqref="A613">
    <cfRule type="expression" dxfId="3225" priority="1809" stopIfTrue="1">
      <formula>$F551=""</formula>
    </cfRule>
    <cfRule type="expression" dxfId="3224" priority="1810" stopIfTrue="1">
      <formula>#REF!&lt;&gt;""</formula>
    </cfRule>
    <cfRule type="expression" dxfId="3223" priority="1811" stopIfTrue="1">
      <formula>AND($G551="",$F551&lt;&gt;"")</formula>
    </cfRule>
  </conditionalFormatting>
  <conditionalFormatting sqref="I315:L316 I312:L313">
    <cfRule type="expression" dxfId="3222" priority="1038" stopIfTrue="1">
      <formula>#REF!=""</formula>
    </cfRule>
    <cfRule type="expression" dxfId="3221" priority="1039" stopIfTrue="1">
      <formula>#REF!&lt;&gt;""</formula>
    </cfRule>
    <cfRule type="expression" dxfId="3220" priority="1040" stopIfTrue="1">
      <formula>AND(#REF!="",#REF!&lt;&gt;"")</formula>
    </cfRule>
  </conditionalFormatting>
  <conditionalFormatting sqref="D380:D381 D397 I318:I320 K329:L329 H294">
    <cfRule type="expression" dxfId="3219" priority="1240" stopIfTrue="1">
      <formula>#REF!=""</formula>
    </cfRule>
    <cfRule type="expression" dxfId="3218" priority="1241" stopIfTrue="1">
      <formula>#REF!&lt;&gt;""</formula>
    </cfRule>
    <cfRule type="expression" dxfId="3217" priority="1242" stopIfTrue="1">
      <formula>AND(#REF!="",#REF!&lt;&gt;"")</formula>
    </cfRule>
  </conditionalFormatting>
  <conditionalFormatting sqref="I326:I327 J327:L327">
    <cfRule type="expression" dxfId="3216" priority="1603" stopIfTrue="1">
      <formula>$F260=""</formula>
    </cfRule>
    <cfRule type="expression" dxfId="3215" priority="1604" stopIfTrue="1">
      <formula>#REF!&lt;&gt;""</formula>
    </cfRule>
    <cfRule type="expression" dxfId="3214" priority="1605" stopIfTrue="1">
      <formula>AND($G260="",$F260&lt;&gt;"")</formula>
    </cfRule>
  </conditionalFormatting>
  <conditionalFormatting sqref="I324:L325">
    <cfRule type="expression" dxfId="3213" priority="1627" stopIfTrue="1">
      <formula>$F260=""</formula>
    </cfRule>
    <cfRule type="expression" dxfId="3212" priority="1628" stopIfTrue="1">
      <formula>#REF!&lt;&gt;""</formula>
    </cfRule>
    <cfRule type="expression" dxfId="3211" priority="1629" stopIfTrue="1">
      <formula>AND($G260="",$F260&lt;&gt;"")</formula>
    </cfRule>
  </conditionalFormatting>
  <conditionalFormatting sqref="I314:L314">
    <cfRule type="expression" dxfId="3210" priority="1842" stopIfTrue="1">
      <formula>$F260=""</formula>
    </cfRule>
    <cfRule type="expression" dxfId="3209" priority="1843" stopIfTrue="1">
      <formula>#REF!&lt;&gt;""</formula>
    </cfRule>
    <cfRule type="expression" dxfId="3208" priority="1844" stopIfTrue="1">
      <formula>AND($G260="",$F260&lt;&gt;"")</formula>
    </cfRule>
  </conditionalFormatting>
  <conditionalFormatting sqref="J457:J459">
    <cfRule type="expression" dxfId="3207" priority="1870" stopIfTrue="1">
      <formula>$F12=""</formula>
    </cfRule>
    <cfRule type="expression" dxfId="3206" priority="1871" stopIfTrue="1">
      <formula>#REF!&lt;&gt;""</formula>
    </cfRule>
    <cfRule type="expression" dxfId="3205" priority="1872" stopIfTrue="1">
      <formula>AND($G12="",$F12&lt;&gt;"")</formula>
    </cfRule>
  </conditionalFormatting>
  <conditionalFormatting sqref="D334">
    <cfRule type="expression" dxfId="3204" priority="2292" stopIfTrue="1">
      <formula>$F252=""</formula>
    </cfRule>
    <cfRule type="expression" dxfId="3203" priority="2293" stopIfTrue="1">
      <formula>#REF!&lt;&gt;""</formula>
    </cfRule>
    <cfRule type="expression" dxfId="3202" priority="2294" stopIfTrue="1">
      <formula>AND($G252="",$F252&lt;&gt;"")</formula>
    </cfRule>
  </conditionalFormatting>
  <conditionalFormatting sqref="H334:H335 C336:C337">
    <cfRule type="expression" dxfId="3201" priority="2295" stopIfTrue="1">
      <formula>$F250=""</formula>
    </cfRule>
    <cfRule type="expression" dxfId="3200" priority="2296" stopIfTrue="1">
      <formula>#REF!&lt;&gt;""</formula>
    </cfRule>
    <cfRule type="expression" dxfId="3199" priority="2297" stopIfTrue="1">
      <formula>AND($G250="",$F250&lt;&gt;"")</formula>
    </cfRule>
  </conditionalFormatting>
  <conditionalFormatting sqref="I334:L335">
    <cfRule type="expression" dxfId="3198" priority="2298" stopIfTrue="1">
      <formula>$F260=""</formula>
    </cfRule>
    <cfRule type="expression" dxfId="3197" priority="2299" stopIfTrue="1">
      <formula>#REF!&lt;&gt;""</formula>
    </cfRule>
    <cfRule type="expression" dxfId="3196" priority="2300" stopIfTrue="1">
      <formula>AND($G260="",$F260&lt;&gt;"")</formula>
    </cfRule>
  </conditionalFormatting>
  <conditionalFormatting sqref="H379">
    <cfRule type="expression" dxfId="3195" priority="4290" stopIfTrue="1">
      <formula>$F251=""</formula>
    </cfRule>
    <cfRule type="expression" dxfId="3194" priority="4291" stopIfTrue="1">
      <formula>#REF!&lt;&gt;""</formula>
    </cfRule>
    <cfRule type="expression" dxfId="3193" priority="4292" stopIfTrue="1">
      <formula>AND($G251="",$F251&lt;&gt;"")</formula>
    </cfRule>
  </conditionalFormatting>
  <conditionalFormatting sqref="K388:L388">
    <cfRule type="expression" dxfId="3192" priority="4296" stopIfTrue="1">
      <formula>$F272=""</formula>
    </cfRule>
    <cfRule type="expression" dxfId="3191" priority="4297" stopIfTrue="1">
      <formula>#REF!&lt;&gt;""</formula>
    </cfRule>
    <cfRule type="expression" dxfId="3190" priority="4298" stopIfTrue="1">
      <formula>AND($G272="",$F272&lt;&gt;"")</formula>
    </cfRule>
  </conditionalFormatting>
  <conditionalFormatting sqref="H383:H386">
    <cfRule type="expression" dxfId="3189" priority="4299" stopIfTrue="1">
      <formula>$F252=""</formula>
    </cfRule>
    <cfRule type="expression" dxfId="3188" priority="4300" stopIfTrue="1">
      <formula>#REF!&lt;&gt;""</formula>
    </cfRule>
    <cfRule type="expression" dxfId="3187" priority="4301" stopIfTrue="1">
      <formula>AND($G252="",$F252&lt;&gt;"")</formula>
    </cfRule>
  </conditionalFormatting>
  <conditionalFormatting sqref="H370">
    <cfRule type="expression" dxfId="3186" priority="4302" stopIfTrue="1">
      <formula>$F252=""</formula>
    </cfRule>
    <cfRule type="expression" dxfId="3185" priority="4303" stopIfTrue="1">
      <formula>#REF!&lt;&gt;""</formula>
    </cfRule>
    <cfRule type="expression" dxfId="3184" priority="4304" stopIfTrue="1">
      <formula>AND($G252="",$F252&lt;&gt;"")</formula>
    </cfRule>
  </conditionalFormatting>
  <conditionalFormatting sqref="H380">
    <cfRule type="expression" dxfId="3183" priority="4305" stopIfTrue="1">
      <formula>$F251=""</formula>
    </cfRule>
    <cfRule type="expression" dxfId="3182" priority="4306" stopIfTrue="1">
      <formula>#REF!&lt;&gt;""</formula>
    </cfRule>
    <cfRule type="expression" dxfId="3181" priority="4307" stopIfTrue="1">
      <formula>AND($G251="",$F251&lt;&gt;"")</formula>
    </cfRule>
  </conditionalFormatting>
  <conditionalFormatting sqref="H381:H382">
    <cfRule type="expression" dxfId="3180" priority="4308" stopIfTrue="1">
      <formula>$F252=""</formula>
    </cfRule>
    <cfRule type="expression" dxfId="3179" priority="4309" stopIfTrue="1">
      <formula>#REF!&lt;&gt;""</formula>
    </cfRule>
    <cfRule type="expression" dxfId="3178" priority="4310" stopIfTrue="1">
      <formula>AND($G252="",$F252&lt;&gt;"")</formula>
    </cfRule>
  </conditionalFormatting>
  <conditionalFormatting sqref="H352:H358">
    <cfRule type="expression" dxfId="3177" priority="4311" stopIfTrue="1">
      <formula>$F251=""</formula>
    </cfRule>
    <cfRule type="expression" dxfId="3176" priority="4312" stopIfTrue="1">
      <formula>#REF!&lt;&gt;""</formula>
    </cfRule>
    <cfRule type="expression" dxfId="3175" priority="4313" stopIfTrue="1">
      <formula>AND($G251="",$F251&lt;&gt;"")</formula>
    </cfRule>
  </conditionalFormatting>
  <conditionalFormatting sqref="I380:L382">
    <cfRule type="expression" dxfId="3174" priority="4314" stopIfTrue="1">
      <formula>$F261=""</formula>
    </cfRule>
    <cfRule type="expression" dxfId="3173" priority="4315" stopIfTrue="1">
      <formula>#REF!&lt;&gt;""</formula>
    </cfRule>
    <cfRule type="expression" dxfId="3172" priority="4316" stopIfTrue="1">
      <formula>AND($G261="",$F261&lt;&gt;"")</formula>
    </cfRule>
  </conditionalFormatting>
  <conditionalFormatting sqref="I441">
    <cfRule type="expression" dxfId="3171" priority="882" stopIfTrue="1">
      <formula>#REF!&lt;&gt;""</formula>
    </cfRule>
    <cfRule type="expression" dxfId="3170" priority="883" stopIfTrue="1">
      <formula>AND($G6="",$F6&lt;&gt;"")</formula>
    </cfRule>
  </conditionalFormatting>
  <conditionalFormatting sqref="H330:H331">
    <cfRule type="expression" dxfId="3169" priority="2307" stopIfTrue="1">
      <formula>$F251=""</formula>
    </cfRule>
    <cfRule type="expression" dxfId="3168" priority="2308" stopIfTrue="1">
      <formula>#REF!&lt;&gt;""</formula>
    </cfRule>
    <cfRule type="expression" dxfId="3167" priority="2309" stopIfTrue="1">
      <formula>AND($G251="",$F251&lt;&gt;"")</formula>
    </cfRule>
  </conditionalFormatting>
  <conditionalFormatting sqref="K323:L323">
    <cfRule type="expression" dxfId="3166" priority="5693" stopIfTrue="1">
      <formula>$F257=""</formula>
    </cfRule>
    <cfRule type="expression" dxfId="3165" priority="5694" stopIfTrue="1">
      <formula>#REF!&lt;&gt;""</formula>
    </cfRule>
    <cfRule type="expression" dxfId="3164" priority="5695" stopIfTrue="1">
      <formula>AND($G257="",$F257&lt;&gt;"")</formula>
    </cfRule>
  </conditionalFormatting>
  <conditionalFormatting sqref="A467">
    <cfRule type="expression" dxfId="3163" priority="5696" stopIfTrue="1">
      <formula>$E252=""</formula>
    </cfRule>
    <cfRule type="expression" dxfId="3162" priority="5697" stopIfTrue="1">
      <formula>#REF!&lt;&gt;""</formula>
    </cfRule>
    <cfRule type="expression" dxfId="3161" priority="5698" stopIfTrue="1">
      <formula>AND($F252="",$E252&lt;&gt;"")</formula>
    </cfRule>
  </conditionalFormatting>
  <conditionalFormatting sqref="D343:D344">
    <cfRule type="expression" dxfId="3160" priority="4293" stopIfTrue="1">
      <formula>$F254=""</formula>
    </cfRule>
    <cfRule type="expression" dxfId="3159" priority="4294" stopIfTrue="1">
      <formula>#REF!&lt;&gt;""</formula>
    </cfRule>
    <cfRule type="expression" dxfId="3158" priority="4295" stopIfTrue="1">
      <formula>AND($G254="",$F254&lt;&gt;"")</formula>
    </cfRule>
  </conditionalFormatting>
  <conditionalFormatting sqref="C334 D336:D337">
    <cfRule type="expression" dxfId="3157" priority="6505" stopIfTrue="1">
      <formula>$F251=""</formula>
    </cfRule>
    <cfRule type="expression" dxfId="3156" priority="6506" stopIfTrue="1">
      <formula>#REF!&lt;&gt;""</formula>
    </cfRule>
    <cfRule type="expression" dxfId="3155" priority="6507" stopIfTrue="1">
      <formula>AND($G251="",$F251&lt;&gt;"")</formula>
    </cfRule>
  </conditionalFormatting>
  <conditionalFormatting sqref="K398:L403">
    <cfRule type="expression" dxfId="3154" priority="6523" stopIfTrue="1">
      <formula>$F280=""</formula>
    </cfRule>
    <cfRule type="expression" dxfId="3153" priority="6524" stopIfTrue="1">
      <formula>#REF!&lt;&gt;""</formula>
    </cfRule>
    <cfRule type="expression" dxfId="3152" priority="6525" stopIfTrue="1">
      <formula>AND($G280="",$F280&lt;&gt;"")</formula>
    </cfRule>
  </conditionalFormatting>
  <conditionalFormatting sqref="J649:L649 H610:H612 C610:C611">
    <cfRule type="expression" dxfId="3151" priority="1065" stopIfTrue="1">
      <formula>#REF!=""</formula>
    </cfRule>
    <cfRule type="expression" dxfId="3150" priority="1066" stopIfTrue="1">
      <formula>#REF!&lt;&gt;""</formula>
    </cfRule>
    <cfRule type="expression" dxfId="3149" priority="1067" stopIfTrue="1">
      <formula>AND(#REF!="",#REF!&lt;&gt;"")</formula>
    </cfRule>
  </conditionalFormatting>
  <conditionalFormatting sqref="J648:L648">
    <cfRule type="expression" dxfId="3148" priority="1068" stopIfTrue="1">
      <formula>#REF!=""</formula>
    </cfRule>
    <cfRule type="expression" dxfId="3147" priority="1069" stopIfTrue="1">
      <formula>#REF!&lt;&gt;""</formula>
    </cfRule>
    <cfRule type="expression" dxfId="3146" priority="1070" stopIfTrue="1">
      <formula>AND(#REF!="",#REF!&lt;&gt;"")</formula>
    </cfRule>
  </conditionalFormatting>
  <conditionalFormatting sqref="J652:L653 I294:L294 I303:L303 J36:K36">
    <cfRule type="expression" dxfId="3145" priority="1071" stopIfTrue="1">
      <formula>#REF!=""</formula>
    </cfRule>
    <cfRule type="expression" dxfId="3144" priority="1072" stopIfTrue="1">
      <formula>#REF!&lt;&gt;""</formula>
    </cfRule>
    <cfRule type="expression" dxfId="3143" priority="1073" stopIfTrue="1">
      <formula>AND(#REF!="",#REF!&lt;&gt;"")</formula>
    </cfRule>
  </conditionalFormatting>
  <conditionalFormatting sqref="J655:L657 K623:L623 K638:L639 K630:L630 I36">
    <cfRule type="expression" dxfId="3142" priority="1074" stopIfTrue="1">
      <formula>#REF!=""</formula>
    </cfRule>
    <cfRule type="expression" dxfId="3141" priority="1075" stopIfTrue="1">
      <formula>#REF!&lt;&gt;""</formula>
    </cfRule>
    <cfRule type="expression" dxfId="3140" priority="1076" stopIfTrue="1">
      <formula>AND(#REF!="",#REF!&lt;&gt;"")</formula>
    </cfRule>
  </conditionalFormatting>
  <conditionalFormatting sqref="J658 J641:J646 D97:E98">
    <cfRule type="expression" dxfId="3139" priority="1077" stopIfTrue="1">
      <formula>#REF!=""</formula>
    </cfRule>
    <cfRule type="expression" dxfId="3138" priority="1078" stopIfTrue="1">
      <formula>#REF!&lt;&gt;""</formula>
    </cfRule>
    <cfRule type="expression" dxfId="3137" priority="1079" stopIfTrue="1">
      <formula>AND(#REF!="",#REF!&lt;&gt;"")</formula>
    </cfRule>
  </conditionalFormatting>
  <conditionalFormatting sqref="J650">
    <cfRule type="expression" dxfId="3136" priority="1080" stopIfTrue="1">
      <formula>#REF!=""</formula>
    </cfRule>
    <cfRule type="expression" dxfId="3135" priority="1081" stopIfTrue="1">
      <formula>#REF!&lt;&gt;""</formula>
    </cfRule>
    <cfRule type="expression" dxfId="3134" priority="1082" stopIfTrue="1">
      <formula>AND(#REF!="",#REF!&lt;&gt;"")</formula>
    </cfRule>
  </conditionalFormatting>
  <conditionalFormatting sqref="J651 K422:L422 B334:B344 J318:J320 J323 J326 J329:J344 J346:J391 J312:L316 J290 J287 J293:J302 B312:B329 J254 J266:J268 A252 I191:L191 A263:A264 I206:L220 J279 J272:J276 I101:L106 A139 D127:E128 A133 A135 N112:Q116 T112:T116 B79:C79 E79 B78:E78 K93:L95 H87:H89 A87:C87 H96:H125 B96:E96 H18 A25 C53:C63 J131:L131 I96:L98 J152 I116 K116:L116 J154 K76:L77 I64:I77 I70:L72 J143 J133:J138 J50 H67:L69 B64:D77 J64:L75 C45:C50 H45:H50 H53:H79 D99:E102 D107:E116 B97:C125 D124:E125 I121:L123">
    <cfRule type="expression" dxfId="3133" priority="1083" stopIfTrue="1">
      <formula>#REF!=""</formula>
    </cfRule>
    <cfRule type="expression" dxfId="3132" priority="1084" stopIfTrue="1">
      <formula>#REF!&lt;&gt;""</formula>
    </cfRule>
    <cfRule type="expression" dxfId="3131" priority="1085" stopIfTrue="1">
      <formula>AND(#REF!="",#REF!&lt;&gt;"")</formula>
    </cfRule>
  </conditionalFormatting>
  <conditionalFormatting sqref="J499:K503 L500:L501">
    <cfRule type="expression" dxfId="3130" priority="1089" stopIfTrue="1">
      <formula>#REF!=""</formula>
    </cfRule>
    <cfRule type="expression" dxfId="3129" priority="1090" stopIfTrue="1">
      <formula>#REF!&lt;&gt;""</formula>
    </cfRule>
    <cfRule type="expression" dxfId="3128" priority="1091" stopIfTrue="1">
      <formula>AND(#REF!="",#REF!&lt;&gt;"")</formula>
    </cfRule>
  </conditionalFormatting>
  <conditionalFormatting sqref="J647:L647">
    <cfRule type="expression" dxfId="3127" priority="1092" stopIfTrue="1">
      <formula>#REF!=""</formula>
    </cfRule>
    <cfRule type="expression" dxfId="3126" priority="1093" stopIfTrue="1">
      <formula>#REF!&lt;&gt;""</formula>
    </cfRule>
    <cfRule type="expression" dxfId="3125" priority="1094" stopIfTrue="1">
      <formula>AND(#REF!="",#REF!&lt;&gt;"")</formula>
    </cfRule>
  </conditionalFormatting>
  <conditionalFormatting sqref="J654:L654">
    <cfRule type="expression" dxfId="3124" priority="1095" stopIfTrue="1">
      <formula>#REF!=""</formula>
    </cfRule>
    <cfRule type="expression" dxfId="3123" priority="1096" stopIfTrue="1">
      <formula>#REF!&lt;&gt;""</formula>
    </cfRule>
    <cfRule type="expression" dxfId="3122" priority="1097" stopIfTrue="1">
      <formula>AND(#REF!="",#REF!&lt;&gt;"")</formula>
    </cfRule>
  </conditionalFormatting>
  <conditionalFormatting sqref="J623 J638:J639 J630">
    <cfRule type="expression" dxfId="3121" priority="1098" stopIfTrue="1">
      <formula>#REF!=""</formula>
    </cfRule>
    <cfRule type="expression" dxfId="3120" priority="1099" stopIfTrue="1">
      <formula>#REF!&lt;&gt;""</formula>
    </cfRule>
    <cfRule type="expression" dxfId="3119" priority="1100" stopIfTrue="1">
      <formula>AND(#REF!="",#REF!&lt;&gt;"")</formula>
    </cfRule>
  </conditionalFormatting>
  <conditionalFormatting sqref="J615">
    <cfRule type="expression" dxfId="3118" priority="1101" stopIfTrue="1">
      <formula>#REF!=""</formula>
    </cfRule>
    <cfRule type="expression" dxfId="3117" priority="1102" stopIfTrue="1">
      <formula>#REF!&lt;&gt;""</formula>
    </cfRule>
    <cfRule type="expression" dxfId="3116" priority="1103" stopIfTrue="1">
      <formula>AND(#REF!="",#REF!&lt;&gt;"")</formula>
    </cfRule>
  </conditionalFormatting>
  <conditionalFormatting sqref="J607 J598 J600">
    <cfRule type="expression" dxfId="3115" priority="1142" stopIfTrue="1">
      <formula>#REF!=""</formula>
    </cfRule>
    <cfRule type="expression" dxfId="3114" priority="1143" stopIfTrue="1">
      <formula>#REF!&lt;&gt;""</formula>
    </cfRule>
    <cfRule type="expression" dxfId="3113" priority="1144" stopIfTrue="1">
      <formula>AND(#REF!="",#REF!&lt;&gt;"")</formula>
    </cfRule>
  </conditionalFormatting>
  <conditionalFormatting sqref="M593:M595">
    <cfRule type="expression" dxfId="3112" priority="1173" stopIfTrue="1">
      <formula>#REF!=""</formula>
    </cfRule>
    <cfRule type="expression" dxfId="3111" priority="1174" stopIfTrue="1">
      <formula>#REF!&lt;&gt;""</formula>
    </cfRule>
    <cfRule type="expression" dxfId="3110" priority="1175" stopIfTrue="1">
      <formula>AND(#REF!="",#REF!&lt;&gt;"")</formula>
    </cfRule>
  </conditionalFormatting>
  <conditionalFormatting sqref="B610:B612 B607 B568:B571 B597 B599:B605 B476 B535:C546">
    <cfRule type="expression" dxfId="3109" priority="1104" stopIfTrue="1">
      <formula>#REF!=""</formula>
    </cfRule>
    <cfRule type="expression" dxfId="3108" priority="1105" stopIfTrue="1">
      <formula>#REF!&lt;&gt;""</formula>
    </cfRule>
    <cfRule type="expression" dxfId="3107" priority="1106" stopIfTrue="1">
      <formula>AND(#REF!="",#REF!&lt;&gt;"")</formula>
    </cfRule>
  </conditionalFormatting>
  <conditionalFormatting sqref="A549:A550 H483 A484 A497 H477:H481 A517 A521 A560 D535:G546 A533:A534 A499:A503 A506:A513 A524:A528 A239:A240 D282:G311 A313:A314 A221:A223 A232:A233">
    <cfRule type="expression" dxfId="3106" priority="1145" stopIfTrue="1">
      <formula>#REF!&lt;&gt;""</formula>
    </cfRule>
  </conditionalFormatting>
  <conditionalFormatting sqref="C612">
    <cfRule type="expression" dxfId="3105" priority="1146" stopIfTrue="1">
      <formula>#REF!=""</formula>
    </cfRule>
    <cfRule type="expression" dxfId="3104" priority="1147" stopIfTrue="1">
      <formula>#REF!&lt;&gt;""</formula>
    </cfRule>
    <cfRule type="expression" dxfId="3103" priority="1148" stopIfTrue="1">
      <formula>AND(#REF!="",#REF!&lt;&gt;"")</formula>
    </cfRule>
  </conditionalFormatting>
  <conditionalFormatting sqref="A455 A428 A418 J425 J422:L422 A420 A296 J256">
    <cfRule type="expression" dxfId="3102" priority="1149" stopIfTrue="1">
      <formula>#REF!=""</formula>
    </cfRule>
    <cfRule type="expression" dxfId="3101" priority="1150" stopIfTrue="1">
      <formula>#REF!&lt;&gt;""</formula>
    </cfRule>
    <cfRule type="expression" dxfId="3100" priority="1151" stopIfTrue="1">
      <formula>AND(#REF!="",#REF!&lt;&gt;"")</formula>
    </cfRule>
  </conditionalFormatting>
  <conditionalFormatting sqref="A455">
    <cfRule type="expression" dxfId="3099" priority="1179" stopIfTrue="1">
      <formula>#REF!=""</formula>
    </cfRule>
    <cfRule type="expression" dxfId="3098" priority="1180" stopIfTrue="1">
      <formula>#REF!&lt;&gt;""</formula>
    </cfRule>
    <cfRule type="expression" dxfId="3097" priority="1181" stopIfTrue="1">
      <formula>AND(#REF!="",#REF!&lt;&gt;"")</formula>
    </cfRule>
  </conditionalFormatting>
  <conditionalFormatting sqref="A605 A602">
    <cfRule type="expression" dxfId="3096" priority="1207" stopIfTrue="1">
      <formula>#REF!=""</formula>
    </cfRule>
    <cfRule type="expression" dxfId="3095" priority="1208" stopIfTrue="1">
      <formula>#REF!&lt;&gt;""</formula>
    </cfRule>
    <cfRule type="expression" dxfId="3094" priority="1209" stopIfTrue="1">
      <formula>AND(#REF!="",#REF!&lt;&gt;"")</formula>
    </cfRule>
  </conditionalFormatting>
  <conditionalFormatting sqref="D618:D619 D607 D613 D615 D602:D605">
    <cfRule type="expression" dxfId="3093" priority="2050" stopIfTrue="1">
      <formula>#REF!=""</formula>
    </cfRule>
    <cfRule type="expression" dxfId="3092" priority="2051" stopIfTrue="1">
      <formula>#REF!&lt;&gt;""</formula>
    </cfRule>
    <cfRule type="expression" dxfId="3091" priority="2052" stopIfTrue="1">
      <formula>AND(#REF!="",#REF!&lt;&gt;"")</formula>
    </cfRule>
  </conditionalFormatting>
  <conditionalFormatting sqref="J585:J591">
    <cfRule type="expression" dxfId="3090" priority="1107" stopIfTrue="1">
      <formula>#REF!=""</formula>
    </cfRule>
    <cfRule type="expression" dxfId="3089" priority="1108" stopIfTrue="1">
      <formula>#REF!&lt;&gt;""</formula>
    </cfRule>
    <cfRule type="expression" dxfId="3088" priority="1109" stopIfTrue="1">
      <formula>AND(#REF!="",#REF!&lt;&gt;"")</formula>
    </cfRule>
  </conditionalFormatting>
  <conditionalFormatting sqref="J584">
    <cfRule type="expression" dxfId="3087" priority="1176" stopIfTrue="1">
      <formula>#REF!=""</formula>
    </cfRule>
    <cfRule type="expression" dxfId="3086" priority="1177" stopIfTrue="1">
      <formula>#REF!&lt;&gt;""</formula>
    </cfRule>
    <cfRule type="expression" dxfId="3085" priority="1178" stopIfTrue="1">
      <formula>AND(#REF!="",#REF!&lt;&gt;"")</formula>
    </cfRule>
  </conditionalFormatting>
  <conditionalFormatting sqref="J577:L577 J541 J543 J545:J546">
    <cfRule type="expression" dxfId="3084" priority="1261" stopIfTrue="1">
      <formula>#REF!=""</formula>
    </cfRule>
    <cfRule type="expression" dxfId="3083" priority="1262" stopIfTrue="1">
      <formula>#REF!&lt;&gt;""</formula>
    </cfRule>
    <cfRule type="expression" dxfId="3082" priority="1263" stopIfTrue="1">
      <formula>AND(#REF!="",#REF!&lt;&gt;"")</formula>
    </cfRule>
  </conditionalFormatting>
  <conditionalFormatting sqref="J571">
    <cfRule type="expression" dxfId="3081" priority="1183" stopIfTrue="1">
      <formula>#REF!=""</formula>
    </cfRule>
    <cfRule type="expression" dxfId="3080" priority="1184" stopIfTrue="1">
      <formula>#REF!&lt;&gt;""</formula>
    </cfRule>
    <cfRule type="expression" dxfId="3079" priority="1185" stopIfTrue="1">
      <formula>AND(#REF!="",#REF!&lt;&gt;"")</formula>
    </cfRule>
  </conditionalFormatting>
  <conditionalFormatting sqref="J553">
    <cfRule type="expression" dxfId="3078" priority="1198" stopIfTrue="1">
      <formula>#REF!=""</formula>
    </cfRule>
    <cfRule type="expression" dxfId="3077" priority="1199" stopIfTrue="1">
      <formula>#REF!&lt;&gt;""</formula>
    </cfRule>
    <cfRule type="expression" dxfId="3076" priority="1200" stopIfTrue="1">
      <formula>AND(#REF!="",#REF!&lt;&gt;"")</formula>
    </cfRule>
  </conditionalFormatting>
  <conditionalFormatting sqref="M547:M548">
    <cfRule type="expression" dxfId="3075" priority="1127" stopIfTrue="1">
      <formula>#REF!=""</formula>
    </cfRule>
    <cfRule type="expression" dxfId="3074" priority="1128" stopIfTrue="1">
      <formula>#REF!&lt;&gt;""</formula>
    </cfRule>
    <cfRule type="expression" dxfId="3073" priority="1129" stopIfTrue="1">
      <formula>AND(#REF!="",#REF!&lt;&gt;"")</formula>
    </cfRule>
  </conditionalFormatting>
  <conditionalFormatting sqref="A551">
    <cfRule type="expression" dxfId="3072" priority="2049" stopIfTrue="1">
      <formula>#REF!&lt;&gt;""</formula>
    </cfRule>
  </conditionalFormatting>
  <conditionalFormatting sqref="J517">
    <cfRule type="expression" dxfId="3071" priority="1303" stopIfTrue="1">
      <formula>#REF!=""</formula>
    </cfRule>
    <cfRule type="expression" dxfId="3070" priority="1304" stopIfTrue="1">
      <formula>#REF!&lt;&gt;""</formula>
    </cfRule>
    <cfRule type="expression" dxfId="3069" priority="1305" stopIfTrue="1">
      <formula>AND(#REF!="",#REF!&lt;&gt;"")</formula>
    </cfRule>
  </conditionalFormatting>
  <conditionalFormatting sqref="A515">
    <cfRule type="expression" dxfId="3068" priority="1552" stopIfTrue="1">
      <formula>#REF!=""</formula>
    </cfRule>
  </conditionalFormatting>
  <conditionalFormatting sqref="L499:L503 J506:J513">
    <cfRule type="expression" dxfId="3067" priority="1324" stopIfTrue="1">
      <formula>#REF!=""</formula>
    </cfRule>
    <cfRule type="expression" dxfId="3066" priority="1325" stopIfTrue="1">
      <formula>#REF!&lt;&gt;""</formula>
    </cfRule>
    <cfRule type="expression" dxfId="3065" priority="1326" stopIfTrue="1">
      <formula>AND(#REF!="",#REF!&lt;&gt;"")</formula>
    </cfRule>
  </conditionalFormatting>
  <conditionalFormatting sqref="D479:D483">
    <cfRule type="expression" dxfId="3064" priority="1318" stopIfTrue="1">
      <formula>#REF!=""</formula>
    </cfRule>
    <cfRule type="expression" dxfId="3063" priority="1319" stopIfTrue="1">
      <formula>#REF!&lt;&gt;""</formula>
    </cfRule>
    <cfRule type="expression" dxfId="3062" priority="1320" stopIfTrue="1">
      <formula>AND(#REF!="",#REF!&lt;&gt;"")</formula>
    </cfRule>
  </conditionalFormatting>
  <conditionalFormatting sqref="J491:L491">
    <cfRule type="expression" dxfId="3061" priority="1375" stopIfTrue="1">
      <formula>#REF!=""</formula>
    </cfRule>
    <cfRule type="expression" dxfId="3060" priority="1376" stopIfTrue="1">
      <formula>#REF!&lt;&gt;""</formula>
    </cfRule>
    <cfRule type="expression" dxfId="3059" priority="1377" stopIfTrue="1">
      <formula>AND(#REF!="",#REF!&lt;&gt;"")</formula>
    </cfRule>
  </conditionalFormatting>
  <conditionalFormatting sqref="J482 J487:L487 J489:L489">
    <cfRule type="expression" dxfId="3058" priority="1372" stopIfTrue="1">
      <formula>#REF!=""</formula>
    </cfRule>
    <cfRule type="expression" dxfId="3057" priority="1373" stopIfTrue="1">
      <formula>#REF!&lt;&gt;""</formula>
    </cfRule>
    <cfRule type="expression" dxfId="3056" priority="1374" stopIfTrue="1">
      <formula>AND(#REF!="",#REF!&lt;&gt;"")</formula>
    </cfRule>
  </conditionalFormatting>
  <conditionalFormatting sqref="A473">
    <cfRule type="expression" dxfId="3055" priority="840" stopIfTrue="1">
      <formula>#REF!=""</formula>
    </cfRule>
    <cfRule type="expression" dxfId="3054" priority="841" stopIfTrue="1">
      <formula>#REF!&lt;&gt;""</formula>
    </cfRule>
    <cfRule type="expression" dxfId="3053" priority="842" stopIfTrue="1">
      <formula>AND(#REF!="",#REF!&lt;&gt;"")</formula>
    </cfRule>
  </conditionalFormatting>
  <conditionalFormatting sqref="A634 A453">
    <cfRule type="expression" dxfId="3052" priority="4581" stopIfTrue="1">
      <formula>#REF!=""</formula>
    </cfRule>
    <cfRule type="expression" dxfId="3051" priority="4582" stopIfTrue="1">
      <formula>#REF!&lt;&gt;""</formula>
    </cfRule>
    <cfRule type="expression" dxfId="3050" priority="4583" stopIfTrue="1">
      <formula>AND(#REF!="",#REF!&lt;&gt;"")</formula>
    </cfRule>
  </conditionalFormatting>
  <conditionalFormatting sqref="A494 A535:A541">
    <cfRule type="expression" dxfId="3049" priority="1477" stopIfTrue="1">
      <formula>#REF!=""</formula>
    </cfRule>
    <cfRule type="expression" dxfId="3048" priority="1478" stopIfTrue="1">
      <formula>#REF!&lt;&gt;""</formula>
    </cfRule>
    <cfRule type="expression" dxfId="3047" priority="1479" stopIfTrue="1">
      <formula>AND(#REF!="",#REF!&lt;&gt;"")</formula>
    </cfRule>
  </conditionalFormatting>
  <conditionalFormatting sqref="J475 J471">
    <cfRule type="expression" dxfId="3046" priority="1408" stopIfTrue="1">
      <formula>#REF!=""</formula>
    </cfRule>
    <cfRule type="expression" dxfId="3045" priority="1409" stopIfTrue="1">
      <formula>#REF!&lt;&gt;""</formula>
    </cfRule>
    <cfRule type="expression" dxfId="3044" priority="1410" stopIfTrue="1">
      <formula>AND(#REF!="",#REF!&lt;&gt;"")</formula>
    </cfRule>
  </conditionalFormatting>
  <conditionalFormatting sqref="A469">
    <cfRule type="expression" dxfId="3043" priority="1549" stopIfTrue="1">
      <formula>#REF!=""</formula>
    </cfRule>
    <cfRule type="expression" dxfId="3042" priority="1550" stopIfTrue="1">
      <formula>#REF!&lt;&gt;""</formula>
    </cfRule>
    <cfRule type="expression" dxfId="3041" priority="1551" stopIfTrue="1">
      <formula>AND(#REF!="",#REF!&lt;&gt;"")</formula>
    </cfRule>
  </conditionalFormatting>
  <conditionalFormatting sqref="A439">
    <cfRule type="expression" dxfId="3040" priority="2107" stopIfTrue="1">
      <formula>#REF!=""</formula>
    </cfRule>
    <cfRule type="expression" dxfId="3039" priority="2108" stopIfTrue="1">
      <formula>#REF!&lt;&gt;""</formula>
    </cfRule>
    <cfRule type="expression" dxfId="3038" priority="2109" stopIfTrue="1">
      <formula>AND(#REF!="",#REF!&lt;&gt;"")</formula>
    </cfRule>
  </conditionalFormatting>
  <conditionalFormatting sqref="J444:J450">
    <cfRule type="expression" dxfId="3037" priority="1423" stopIfTrue="1">
      <formula>#REF!=""</formula>
    </cfRule>
    <cfRule type="expression" dxfId="3036" priority="1424" stopIfTrue="1">
      <formula>#REF!&lt;&gt;""</formula>
    </cfRule>
    <cfRule type="expression" dxfId="3035" priority="1425" stopIfTrue="1">
      <formula>AND(#REF!="",#REF!&lt;&gt;"")</formula>
    </cfRule>
  </conditionalFormatting>
  <conditionalFormatting sqref="J441:L441">
    <cfRule type="expression" dxfId="3034" priority="4424" stopIfTrue="1">
      <formula>#REF!=""</formula>
    </cfRule>
    <cfRule type="expression" dxfId="3033" priority="4425" stopIfTrue="1">
      <formula>#REF!&lt;&gt;""</formula>
    </cfRule>
    <cfRule type="expression" dxfId="3032" priority="4426" stopIfTrue="1">
      <formula>AND(#REF!="",#REF!&lt;&gt;"")</formula>
    </cfRule>
  </conditionalFormatting>
  <conditionalFormatting sqref="C312:C314 C316:C329 C320:D320 D313:D333">
    <cfRule type="expression" dxfId="3031" priority="1495" stopIfTrue="1">
      <formula>#REF!=""</formula>
    </cfRule>
    <cfRule type="expression" dxfId="3030" priority="1496" stopIfTrue="1">
      <formula>#REF!&lt;&gt;""</formula>
    </cfRule>
    <cfRule type="expression" dxfId="3029" priority="1497" stopIfTrue="1">
      <formula>AND(#REF!="",#REF!&lt;&gt;"")</formula>
    </cfRule>
  </conditionalFormatting>
  <conditionalFormatting sqref="A312">
    <cfRule type="expression" dxfId="3028" priority="1462" stopIfTrue="1">
      <formula>#REF!=""</formula>
    </cfRule>
    <cfRule type="expression" dxfId="3027" priority="1463" stopIfTrue="1">
      <formula>#REF!&lt;&gt;""</formula>
    </cfRule>
    <cfRule type="expression" dxfId="3026" priority="1464" stopIfTrue="1">
      <formula>AND(#REF!="",#REF!&lt;&gt;"")</formula>
    </cfRule>
  </conditionalFormatting>
  <conditionalFormatting sqref="A80">
    <cfRule type="expression" dxfId="3025" priority="962" stopIfTrue="1">
      <formula>#REF!=""</formula>
    </cfRule>
    <cfRule type="expression" dxfId="3024" priority="963" stopIfTrue="1">
      <formula>#REF!&lt;&gt;""</formula>
    </cfRule>
  </conditionalFormatting>
  <conditionalFormatting sqref="C476">
    <cfRule type="expression" dxfId="3023" priority="8348" stopIfTrue="1">
      <formula>$F131=""</formula>
    </cfRule>
    <cfRule type="expression" dxfId="3022" priority="8349" stopIfTrue="1">
      <formula>#REF!&lt;&gt;""</formula>
    </cfRule>
    <cfRule type="expression" dxfId="3021" priority="8350" stopIfTrue="1">
      <formula>AND($G131="",$F131&lt;&gt;"")</formula>
    </cfRule>
  </conditionalFormatting>
  <conditionalFormatting sqref="K403:L403">
    <cfRule type="expression" dxfId="3020" priority="8744" stopIfTrue="1">
      <formula>$F283=""</formula>
    </cfRule>
    <cfRule type="expression" dxfId="3019" priority="8745" stopIfTrue="1">
      <formula>#REF!&lt;&gt;""</formula>
    </cfRule>
    <cfRule type="expression" dxfId="3018" priority="8746" stopIfTrue="1">
      <formula>AND($G283="",$F283&lt;&gt;"")</formula>
    </cfRule>
  </conditionalFormatting>
  <conditionalFormatting sqref="C607">
    <cfRule type="expression" dxfId="3017" priority="8762" stopIfTrue="1">
      <formula>$F517=""</formula>
    </cfRule>
    <cfRule type="expression" dxfId="3016" priority="8763" stopIfTrue="1">
      <formula>#REF!&lt;&gt;""</formula>
    </cfRule>
    <cfRule type="expression" dxfId="3015" priority="8764" stopIfTrue="1">
      <formula>AND($G517="",$F517&lt;&gt;"")</formula>
    </cfRule>
  </conditionalFormatting>
  <conditionalFormatting sqref="H607">
    <cfRule type="expression" dxfId="3014" priority="8771" stopIfTrue="1">
      <formula>#REF!=""</formula>
    </cfRule>
    <cfRule type="expression" dxfId="3013" priority="8772" stopIfTrue="1">
      <formula>#REF!&lt;&gt;""</formula>
    </cfRule>
    <cfRule type="expression" dxfId="3012" priority="8773" stopIfTrue="1">
      <formula>AND(#REF!="",#REF!&lt;&gt;"")</formula>
    </cfRule>
  </conditionalFormatting>
  <conditionalFormatting sqref="C604:C605">
    <cfRule type="expression" dxfId="3011" priority="8777" stopIfTrue="1">
      <formula>$F516=""</formula>
    </cfRule>
    <cfRule type="expression" dxfId="3010" priority="8778" stopIfTrue="1">
      <formula>#REF!&lt;&gt;""</formula>
    </cfRule>
    <cfRule type="expression" dxfId="3009" priority="8779" stopIfTrue="1">
      <formula>AND($G516="",$F516&lt;&gt;"")</formula>
    </cfRule>
  </conditionalFormatting>
  <conditionalFormatting sqref="H605:H606">
    <cfRule type="expression" dxfId="3008" priority="8786" stopIfTrue="1">
      <formula>#REF!=""</formula>
    </cfRule>
    <cfRule type="expression" dxfId="3007" priority="8787" stopIfTrue="1">
      <formula>#REF!&lt;&gt;""</formula>
    </cfRule>
    <cfRule type="expression" dxfId="3006" priority="8788" stopIfTrue="1">
      <formula>AND(#REF!="",#REF!&lt;&gt;"")</formula>
    </cfRule>
  </conditionalFormatting>
  <conditionalFormatting sqref="C603">
    <cfRule type="expression" dxfId="3005" priority="8807" stopIfTrue="1">
      <formula>$F517=""</formula>
    </cfRule>
    <cfRule type="expression" dxfId="3004" priority="8808" stopIfTrue="1">
      <formula>#REF!&lt;&gt;""</formula>
    </cfRule>
    <cfRule type="expression" dxfId="3003" priority="8809" stopIfTrue="1">
      <formula>AND($G517="",$F517&lt;&gt;"")</formula>
    </cfRule>
  </conditionalFormatting>
  <conditionalFormatting sqref="J607">
    <cfRule type="expression" dxfId="3002" priority="773" stopIfTrue="1">
      <formula>#REF!=""</formula>
    </cfRule>
    <cfRule type="expression" dxfId="3001" priority="774" stopIfTrue="1">
      <formula>#REF!&lt;&gt;""</formula>
    </cfRule>
    <cfRule type="expression" dxfId="3000" priority="775" stopIfTrue="1">
      <formula>AND(#REF!="",#REF!&lt;&gt;"")</formula>
    </cfRule>
  </conditionalFormatting>
  <conditionalFormatting sqref="H329">
    <cfRule type="expression" dxfId="2999" priority="8819" stopIfTrue="1">
      <formula>$F250=""</formula>
    </cfRule>
    <cfRule type="expression" dxfId="2998" priority="8820" stopIfTrue="1">
      <formula>#REF!&lt;&gt;""</formula>
    </cfRule>
    <cfRule type="expression" dxfId="2997" priority="8821" stopIfTrue="1">
      <formula>AND($G250="",$F250&lt;&gt;"")</formula>
    </cfRule>
  </conditionalFormatting>
  <conditionalFormatting sqref="I329">
    <cfRule type="expression" dxfId="2996" priority="8825" stopIfTrue="1">
      <formula>$F260=""</formula>
    </cfRule>
    <cfRule type="expression" dxfId="2995" priority="8826" stopIfTrue="1">
      <formula>#REF!&lt;&gt;""</formula>
    </cfRule>
    <cfRule type="expression" dxfId="2994" priority="8827" stopIfTrue="1">
      <formula>AND($G260="",$F260&lt;&gt;"")</formula>
    </cfRule>
  </conditionalFormatting>
  <conditionalFormatting sqref="D379 D396 K326:L326 D294:D295 H295:H311 I321:L322">
    <cfRule type="expression" dxfId="2993" priority="8828" stopIfTrue="1">
      <formula>#REF!=""</formula>
    </cfRule>
    <cfRule type="expression" dxfId="2992" priority="8829" stopIfTrue="1">
      <formula>#REF!&lt;&gt;""</formula>
    </cfRule>
    <cfRule type="expression" dxfId="2991" priority="8830" stopIfTrue="1">
      <formula>AND(#REF!="",#REF!&lt;&gt;"")</formula>
    </cfRule>
  </conditionalFormatting>
  <conditionalFormatting sqref="K317:L318">
    <cfRule type="expression" dxfId="2990" priority="714" stopIfTrue="1">
      <formula>$F255=""</formula>
    </cfRule>
    <cfRule type="expression" dxfId="2989" priority="715" stopIfTrue="1">
      <formula>#REF!&lt;&gt;""</formula>
    </cfRule>
    <cfRule type="expression" dxfId="2988" priority="716" stopIfTrue="1">
      <formula>AND($G255="",$F255&lt;&gt;"")</formula>
    </cfRule>
  </conditionalFormatting>
  <conditionalFormatting sqref="K383:L391">
    <cfRule type="expression" dxfId="2987" priority="693" stopIfTrue="1">
      <formula>#REF!=""</formula>
    </cfRule>
    <cfRule type="expression" dxfId="2986" priority="694" stopIfTrue="1">
      <formula>#REF!&lt;&gt;""</formula>
    </cfRule>
    <cfRule type="expression" dxfId="2985" priority="695" stopIfTrue="1">
      <formula>AND(#REF!="",#REF!&lt;&gt;"")</formula>
    </cfRule>
  </conditionalFormatting>
  <conditionalFormatting sqref="K441:L441">
    <cfRule type="expression" dxfId="2984" priority="679" stopIfTrue="1">
      <formula>#REF!&lt;&gt;""</formula>
    </cfRule>
    <cfRule type="expression" dxfId="2983" priority="680" stopIfTrue="1">
      <formula>AND($G6="",$F6&lt;&gt;"")</formula>
    </cfRule>
  </conditionalFormatting>
  <conditionalFormatting sqref="K487:L487 K489:L489">
    <cfRule type="expression" dxfId="2982" priority="674" stopIfTrue="1">
      <formula>#REF!=""</formula>
    </cfRule>
    <cfRule type="expression" dxfId="2981" priority="675" stopIfTrue="1">
      <formula>#REF!&lt;&gt;""</formula>
    </cfRule>
    <cfRule type="expression" dxfId="2980" priority="676" stopIfTrue="1">
      <formula>AND(#REF!="",#REF!&lt;&gt;"")</formula>
    </cfRule>
  </conditionalFormatting>
  <conditionalFormatting sqref="I607:K607">
    <cfRule type="expression" dxfId="2979" priority="665" stopIfTrue="1">
      <formula>#REF!=""</formula>
    </cfRule>
    <cfRule type="expression" dxfId="2978" priority="666" stopIfTrue="1">
      <formula>#REF!&lt;&gt;""</formula>
    </cfRule>
    <cfRule type="expression" dxfId="2977" priority="667" stopIfTrue="1">
      <formula>AND(#REF!="",#REF!&lt;&gt;"")</formula>
    </cfRule>
  </conditionalFormatting>
  <conditionalFormatting sqref="I350:L351 D341 C340">
    <cfRule type="expression" dxfId="2976" priority="8874" stopIfTrue="1">
      <formula>$F253=""</formula>
    </cfRule>
    <cfRule type="expression" dxfId="2975" priority="8875" stopIfTrue="1">
      <formula>#REF!&lt;&gt;""</formula>
    </cfRule>
    <cfRule type="expression" dxfId="2974" priority="8876" stopIfTrue="1">
      <formula>AND($G253="",$F253&lt;&gt;"")</formula>
    </cfRule>
  </conditionalFormatting>
  <conditionalFormatting sqref="D350:D351">
    <cfRule type="expression" dxfId="2973" priority="8886" stopIfTrue="1">
      <formula>$F256=""</formula>
    </cfRule>
    <cfRule type="expression" dxfId="2972" priority="8887" stopIfTrue="1">
      <formula>#REF!&lt;&gt;""</formula>
    </cfRule>
    <cfRule type="expression" dxfId="2971" priority="8888" stopIfTrue="1">
      <formula>AND($G256="",$F256&lt;&gt;"")</formula>
    </cfRule>
  </conditionalFormatting>
  <conditionalFormatting sqref="I348:L349">
    <cfRule type="expression" dxfId="2970" priority="8903" stopIfTrue="1">
      <formula>$F263=""</formula>
    </cfRule>
    <cfRule type="expression" dxfId="2969" priority="8904" stopIfTrue="1">
      <formula>#REF!&lt;&gt;""</formula>
    </cfRule>
    <cfRule type="expression" dxfId="2968" priority="8905" stopIfTrue="1">
      <formula>AND($G263="",$F263&lt;&gt;"")</formula>
    </cfRule>
  </conditionalFormatting>
  <conditionalFormatting sqref="D348">
    <cfRule type="expression" dxfId="2967" priority="8909" stopIfTrue="1">
      <formula>$F256=""</formula>
    </cfRule>
    <cfRule type="expression" dxfId="2966" priority="8910" stopIfTrue="1">
      <formula>#REF!&lt;&gt;""</formula>
    </cfRule>
    <cfRule type="expression" dxfId="2965" priority="8911" stopIfTrue="1">
      <formula>AND($G256="",$F256&lt;&gt;"")</formula>
    </cfRule>
  </conditionalFormatting>
  <conditionalFormatting sqref="I347:L347">
    <cfRule type="expression" dxfId="2964" priority="8926" stopIfTrue="1">
      <formula>$F263=""</formula>
    </cfRule>
    <cfRule type="expression" dxfId="2963" priority="8927" stopIfTrue="1">
      <formula>#REF!&lt;&gt;""</formula>
    </cfRule>
    <cfRule type="expression" dxfId="2962" priority="8928" stopIfTrue="1">
      <formula>AND($G263="",$F263&lt;&gt;"")</formula>
    </cfRule>
  </conditionalFormatting>
  <conditionalFormatting sqref="C343:C344">
    <cfRule type="expression" dxfId="2961" priority="8932" stopIfTrue="1">
      <formula>$F253=""</formula>
    </cfRule>
    <cfRule type="expression" dxfId="2960" priority="8933" stopIfTrue="1">
      <formula>#REF!&lt;&gt;""</formula>
    </cfRule>
    <cfRule type="expression" dxfId="2959" priority="8934" stopIfTrue="1">
      <formula>AND($G253="",$F253&lt;&gt;"")</formula>
    </cfRule>
  </conditionalFormatting>
  <conditionalFormatting sqref="I346:L346">
    <cfRule type="expression" dxfId="2958" priority="8949" stopIfTrue="1">
      <formula>$F263=""</formula>
    </cfRule>
    <cfRule type="expression" dxfId="2957" priority="8950" stopIfTrue="1">
      <formula>#REF!&lt;&gt;""</formula>
    </cfRule>
    <cfRule type="expression" dxfId="2956" priority="8951" stopIfTrue="1">
      <formula>AND($G263="",$F263&lt;&gt;"")</formula>
    </cfRule>
  </conditionalFormatting>
  <conditionalFormatting sqref="D346">
    <cfRule type="expression" dxfId="2955" priority="653" stopIfTrue="1">
      <formula>$F232=""</formula>
    </cfRule>
    <cfRule type="expression" dxfId="2954" priority="654" stopIfTrue="1">
      <formula>#REF!&lt;&gt;""</formula>
    </cfRule>
    <cfRule type="expression" dxfId="2953" priority="655" stopIfTrue="1">
      <formula>AND($G232="",$F232&lt;&gt;"")</formula>
    </cfRule>
  </conditionalFormatting>
  <conditionalFormatting sqref="D347 I375:L376">
    <cfRule type="expression" dxfId="2952" priority="650" stopIfTrue="1">
      <formula>$F234=""</formula>
    </cfRule>
    <cfRule type="expression" dxfId="2951" priority="651" stopIfTrue="1">
      <formula>#REF!&lt;&gt;""</formula>
    </cfRule>
    <cfRule type="expression" dxfId="2950" priority="652" stopIfTrue="1">
      <formula>AND($G234="",$F234&lt;&gt;"")</formula>
    </cfRule>
  </conditionalFormatting>
  <conditionalFormatting sqref="D303:D306 D301">
    <cfRule type="expression" dxfId="2949" priority="634" stopIfTrue="1">
      <formula>$F177=""</formula>
    </cfRule>
    <cfRule type="expression" dxfId="2948" priority="635" stopIfTrue="1">
      <formula>#REF!&lt;&gt;""</formula>
    </cfRule>
    <cfRule type="expression" dxfId="2947" priority="636" stopIfTrue="1">
      <formula>AND($G177="",$F177&lt;&gt;"")</formula>
    </cfRule>
  </conditionalFormatting>
  <conditionalFormatting sqref="D346">
    <cfRule type="expression" dxfId="2946" priority="644" stopIfTrue="1">
      <formula>$F234=""</formula>
    </cfRule>
    <cfRule type="expression" dxfId="2945" priority="645" stopIfTrue="1">
      <formula>#REF!&lt;&gt;""</formula>
    </cfRule>
    <cfRule type="expression" dxfId="2944" priority="646" stopIfTrue="1">
      <formula>AND($G234="",$F234&lt;&gt;"")</formula>
    </cfRule>
  </conditionalFormatting>
  <conditionalFormatting sqref="D347">
    <cfRule type="expression" dxfId="2943" priority="641" stopIfTrue="1">
      <formula>$F232=""</formula>
    </cfRule>
    <cfRule type="expression" dxfId="2942" priority="642" stopIfTrue="1">
      <formula>#REF!&lt;&gt;""</formula>
    </cfRule>
    <cfRule type="expression" dxfId="2941" priority="643" stopIfTrue="1">
      <formula>AND($G232="",$F232&lt;&gt;"")</formula>
    </cfRule>
  </conditionalFormatting>
  <conditionalFormatting sqref="D294">
    <cfRule type="expression" dxfId="2940" priority="578" stopIfTrue="1">
      <formula>$F179=""</formula>
    </cfRule>
    <cfRule type="expression" dxfId="2939" priority="579" stopIfTrue="1">
      <formula>#REF!&lt;&gt;""</formula>
    </cfRule>
    <cfRule type="expression" dxfId="2938" priority="580" stopIfTrue="1">
      <formula>AND($G179="",$F179&lt;&gt;"")</formula>
    </cfRule>
  </conditionalFormatting>
  <conditionalFormatting sqref="H294:H296">
    <cfRule type="expression" dxfId="2937" priority="569" stopIfTrue="1">
      <formula>$F99=""</formula>
    </cfRule>
    <cfRule type="expression" dxfId="2936" priority="570" stopIfTrue="1">
      <formula>#REF!&lt;&gt;""</formula>
    </cfRule>
    <cfRule type="expression" dxfId="2935" priority="571" stopIfTrue="1">
      <formula>AND($G99="",$F99&lt;&gt;"")</formula>
    </cfRule>
  </conditionalFormatting>
  <conditionalFormatting sqref="H374 I387">
    <cfRule type="expression" dxfId="2934" priority="9911" stopIfTrue="1">
      <formula>$F252=""</formula>
    </cfRule>
    <cfRule type="expression" dxfId="2933" priority="9912" stopIfTrue="1">
      <formula>#REF!&lt;&gt;""</formula>
    </cfRule>
    <cfRule type="expression" dxfId="2932" priority="9913" stopIfTrue="1">
      <formula>AND($G252="",$F252&lt;&gt;"")</formula>
    </cfRule>
  </conditionalFormatting>
  <conditionalFormatting sqref="I336:L337">
    <cfRule type="expression" dxfId="2931" priority="547" stopIfTrue="1">
      <formula>$F243=""</formula>
    </cfRule>
    <cfRule type="expression" dxfId="2930" priority="548" stopIfTrue="1">
      <formula>#REF!&lt;&gt;""</formula>
    </cfRule>
    <cfRule type="expression" dxfId="2929" priority="549" stopIfTrue="1">
      <formula>AND($G243="",$F243&lt;&gt;"")</formula>
    </cfRule>
  </conditionalFormatting>
  <conditionalFormatting sqref="K386:L386">
    <cfRule type="expression" dxfId="2928" priority="544" stopIfTrue="1">
      <formula>$F272=""</formula>
    </cfRule>
    <cfRule type="expression" dxfId="2927" priority="545" stopIfTrue="1">
      <formula>#REF!&lt;&gt;""</formula>
    </cfRule>
    <cfRule type="expression" dxfId="2926" priority="546" stopIfTrue="1">
      <formula>AND($G272="",$F272&lt;&gt;"")</formula>
    </cfRule>
  </conditionalFormatting>
  <conditionalFormatting sqref="D334">
    <cfRule type="expression" dxfId="2925" priority="541" stopIfTrue="1">
      <formula>$F215=""</formula>
    </cfRule>
    <cfRule type="expression" dxfId="2924" priority="542" stopIfTrue="1">
      <formula>#REF!&lt;&gt;""</formula>
    </cfRule>
    <cfRule type="expression" dxfId="2923" priority="543" stopIfTrue="1">
      <formula>AND($G215="",$F215&lt;&gt;"")</formula>
    </cfRule>
  </conditionalFormatting>
  <conditionalFormatting sqref="D300">
    <cfRule type="expression" dxfId="2922" priority="538" stopIfTrue="1">
      <formula>$F179=""</formula>
    </cfRule>
    <cfRule type="expression" dxfId="2921" priority="539" stopIfTrue="1">
      <formula>#REF!&lt;&gt;""</formula>
    </cfRule>
    <cfRule type="expression" dxfId="2920" priority="540" stopIfTrue="1">
      <formula>AND($G179="",$F179&lt;&gt;"")</formula>
    </cfRule>
  </conditionalFormatting>
  <conditionalFormatting sqref="D334">
    <cfRule type="expression" dxfId="2919" priority="535" stopIfTrue="1">
      <formula>$F212=""</formula>
    </cfRule>
    <cfRule type="expression" dxfId="2918" priority="536" stopIfTrue="1">
      <formula>#REF!&lt;&gt;""</formula>
    </cfRule>
    <cfRule type="expression" dxfId="2917" priority="537" stopIfTrue="1">
      <formula>AND($G212="",$F212&lt;&gt;"")</formula>
    </cfRule>
  </conditionalFormatting>
  <conditionalFormatting sqref="D334 I383:I386">
    <cfRule type="expression" dxfId="2916" priority="532" stopIfTrue="1">
      <formula>$F213=""</formula>
    </cfRule>
    <cfRule type="expression" dxfId="2915" priority="533" stopIfTrue="1">
      <formula>#REF!&lt;&gt;""</formula>
    </cfRule>
    <cfRule type="expression" dxfId="2914" priority="534" stopIfTrue="1">
      <formula>AND($G213="",$F213&lt;&gt;"")</formula>
    </cfRule>
  </conditionalFormatting>
  <conditionalFormatting sqref="H602">
    <cfRule type="expression" dxfId="2913" priority="10049" stopIfTrue="1">
      <formula>#REF!=""</formula>
    </cfRule>
    <cfRule type="expression" dxfId="2912" priority="10050" stopIfTrue="1">
      <formula>#REF!&lt;&gt;""</formula>
    </cfRule>
    <cfRule type="expression" dxfId="2911" priority="10051" stopIfTrue="1">
      <formula>AND(#REF!="",#REF!&lt;&gt;"")</formula>
    </cfRule>
  </conditionalFormatting>
  <conditionalFormatting sqref="C602">
    <cfRule type="expression" dxfId="2910" priority="10055" stopIfTrue="1">
      <formula>$F517=""</formula>
    </cfRule>
    <cfRule type="expression" dxfId="2909" priority="10056" stopIfTrue="1">
      <formula>#REF!&lt;&gt;""</formula>
    </cfRule>
    <cfRule type="expression" dxfId="2908" priority="10057" stopIfTrue="1">
      <formula>AND($G517="",$F517&lt;&gt;"")</formula>
    </cfRule>
  </conditionalFormatting>
  <conditionalFormatting sqref="D295">
    <cfRule type="expression" dxfId="2907" priority="10562" stopIfTrue="1">
      <formula>$F179=""</formula>
    </cfRule>
    <cfRule type="expression" dxfId="2906" priority="10563" stopIfTrue="1">
      <formula>#REF!&lt;&gt;""</formula>
    </cfRule>
    <cfRule type="expression" dxfId="2905" priority="10564" stopIfTrue="1">
      <formula>AND($G179="",$F179&lt;&gt;"")</formula>
    </cfRule>
  </conditionalFormatting>
  <conditionalFormatting sqref="I295:L302">
    <cfRule type="expression" dxfId="2904" priority="10606" stopIfTrue="1">
      <formula>#REF!=""</formula>
    </cfRule>
    <cfRule type="expression" dxfId="2903" priority="10607" stopIfTrue="1">
      <formula>#REF!&lt;&gt;""</formula>
    </cfRule>
    <cfRule type="expression" dxfId="2902" priority="10608" stopIfTrue="1">
      <formula>AND(#REF!="",#REF!&lt;&gt;"")</formula>
    </cfRule>
  </conditionalFormatting>
  <conditionalFormatting sqref="C321">
    <cfRule type="expression" dxfId="2901" priority="470" stopIfTrue="1">
      <formula>$F250=""</formula>
    </cfRule>
    <cfRule type="expression" dxfId="2900" priority="471" stopIfTrue="1">
      <formula>#REF!&lt;&gt;""</formula>
    </cfRule>
    <cfRule type="expression" dxfId="2899" priority="472" stopIfTrue="1">
      <formula>AND($G250="",$F250&lt;&gt;"")</formula>
    </cfRule>
  </conditionalFormatting>
  <conditionalFormatting sqref="C323:C324">
    <cfRule type="expression" dxfId="2898" priority="458" stopIfTrue="1">
      <formula>$F251=""</formula>
    </cfRule>
    <cfRule type="expression" dxfId="2897" priority="459" stopIfTrue="1">
      <formula>#REF!&lt;&gt;""</formula>
    </cfRule>
    <cfRule type="expression" dxfId="2896" priority="460" stopIfTrue="1">
      <formula>AND($G251="",$F251&lt;&gt;"")</formula>
    </cfRule>
  </conditionalFormatting>
  <conditionalFormatting sqref="D309:D310">
    <cfRule type="expression" dxfId="2895" priority="16472" stopIfTrue="1">
      <formula>$F183=""</formula>
    </cfRule>
    <cfRule type="expression" dxfId="2894" priority="16473" stopIfTrue="1">
      <formula>#REF!&lt;&gt;""</formula>
    </cfRule>
    <cfRule type="expression" dxfId="2893" priority="16474" stopIfTrue="1">
      <formula>AND($G183="",$F183&lt;&gt;"")</formula>
    </cfRule>
  </conditionalFormatting>
  <conditionalFormatting sqref="H298:H299">
    <cfRule type="expression" dxfId="2892" priority="16521" stopIfTrue="1">
      <formula>$F101=""</formula>
    </cfRule>
    <cfRule type="expression" dxfId="2891" priority="16522" stopIfTrue="1">
      <formula>#REF!&lt;&gt;""</formula>
    </cfRule>
    <cfRule type="expression" dxfId="2890" priority="16523" stopIfTrue="1">
      <formula>AND($G101="",$F101&lt;&gt;"")</formula>
    </cfRule>
  </conditionalFormatting>
  <conditionalFormatting sqref="H297">
    <cfRule type="expression" dxfId="2889" priority="16556" stopIfTrue="1">
      <formula>$F101=""</formula>
    </cfRule>
    <cfRule type="expression" dxfId="2888" priority="16557" stopIfTrue="1">
      <formula>#REF!&lt;&gt;""</formula>
    </cfRule>
    <cfRule type="expression" dxfId="2887" priority="16558" stopIfTrue="1">
      <formula>AND($G101="",$F101&lt;&gt;"")</formula>
    </cfRule>
  </conditionalFormatting>
  <conditionalFormatting sqref="D296:D299">
    <cfRule type="expression" dxfId="2886" priority="390" stopIfTrue="1">
      <formula>$F176=""</formula>
    </cfRule>
    <cfRule type="expression" dxfId="2885" priority="391" stopIfTrue="1">
      <formula>#REF!&lt;&gt;""</formula>
    </cfRule>
    <cfRule type="expression" dxfId="2884" priority="392" stopIfTrue="1">
      <formula>AND($G176="",$F176&lt;&gt;"")</formula>
    </cfRule>
  </conditionalFormatting>
  <conditionalFormatting sqref="D296:D299">
    <cfRule type="expression" dxfId="2883" priority="387" stopIfTrue="1">
      <formula>$F174=""</formula>
    </cfRule>
    <cfRule type="expression" dxfId="2882" priority="388" stopIfTrue="1">
      <formula>#REF!&lt;&gt;""</formula>
    </cfRule>
    <cfRule type="expression" dxfId="2881" priority="389" stopIfTrue="1">
      <formula>AND($G174="",$F174&lt;&gt;"")</formula>
    </cfRule>
  </conditionalFormatting>
  <conditionalFormatting sqref="H304">
    <cfRule type="expression" dxfId="2880" priority="380" stopIfTrue="1">
      <formula>$F108=""</formula>
    </cfRule>
    <cfRule type="expression" dxfId="2879" priority="381" stopIfTrue="1">
      <formula>#REF!&lt;&gt;""</formula>
    </cfRule>
    <cfRule type="expression" dxfId="2878" priority="382" stopIfTrue="1">
      <formula>AND($G108="",$F108&lt;&gt;"")</formula>
    </cfRule>
  </conditionalFormatting>
  <conditionalFormatting sqref="H328">
    <cfRule type="expression" dxfId="2877" priority="16605" stopIfTrue="1">
      <formula>$F250=""</formula>
    </cfRule>
    <cfRule type="expression" dxfId="2876" priority="16606" stopIfTrue="1">
      <formula>#REF!&lt;&gt;""</formula>
    </cfRule>
    <cfRule type="expression" dxfId="2875" priority="16607" stopIfTrue="1">
      <formula>AND($G250="",$F250&lt;&gt;"")</formula>
    </cfRule>
  </conditionalFormatting>
  <conditionalFormatting sqref="H323">
    <cfRule type="expression" dxfId="2874" priority="16652" stopIfTrue="1">
      <formula>$F250=""</formula>
    </cfRule>
    <cfRule type="expression" dxfId="2873" priority="16653" stopIfTrue="1">
      <formula>#REF!&lt;&gt;""</formula>
    </cfRule>
    <cfRule type="expression" dxfId="2872" priority="16654" stopIfTrue="1">
      <formula>AND($G250="",$F250&lt;&gt;"")</formula>
    </cfRule>
  </conditionalFormatting>
  <conditionalFormatting sqref="C323:C324">
    <cfRule type="expression" dxfId="2871" priority="16658" stopIfTrue="1">
      <formula>$F249=""</formula>
    </cfRule>
    <cfRule type="expression" dxfId="2870" priority="16659" stopIfTrue="1">
      <formula>#REF!&lt;&gt;""</formula>
    </cfRule>
    <cfRule type="expression" dxfId="2869" priority="16660" stopIfTrue="1">
      <formula>AND($G249="",$F249&lt;&gt;"")</formula>
    </cfRule>
  </conditionalFormatting>
  <conditionalFormatting sqref="D323:D324 D326">
    <cfRule type="expression" dxfId="2868" priority="16684" stopIfTrue="1">
      <formula>$F192=""</formula>
    </cfRule>
    <cfRule type="expression" dxfId="2867" priority="16685" stopIfTrue="1">
      <formula>#REF!&lt;&gt;""</formula>
    </cfRule>
    <cfRule type="expression" dxfId="2866" priority="16686" stopIfTrue="1">
      <formula>AND($G192="",$F192&lt;&gt;"")</formula>
    </cfRule>
  </conditionalFormatting>
  <conditionalFormatting sqref="C322">
    <cfRule type="expression" dxfId="2865" priority="362" stopIfTrue="1">
      <formula>$F249=""</formula>
    </cfRule>
    <cfRule type="expression" dxfId="2864" priority="363" stopIfTrue="1">
      <formula>#REF!&lt;&gt;""</formula>
    </cfRule>
    <cfRule type="expression" dxfId="2863" priority="364" stopIfTrue="1">
      <formula>AND($G249="",$F249&lt;&gt;"")</formula>
    </cfRule>
  </conditionalFormatting>
  <conditionalFormatting sqref="D321:D322">
    <cfRule type="expression" dxfId="2862" priority="353" stopIfTrue="1">
      <formula>$F191=""</formula>
    </cfRule>
    <cfRule type="expression" dxfId="2861" priority="354" stopIfTrue="1">
      <formula>#REF!&lt;&gt;""</formula>
    </cfRule>
    <cfRule type="expression" dxfId="2860" priority="355" stopIfTrue="1">
      <formula>AND($G191="",$F191&lt;&gt;"")</formula>
    </cfRule>
  </conditionalFormatting>
  <conditionalFormatting sqref="C322">
    <cfRule type="expression" dxfId="2859" priority="350" stopIfTrue="1">
      <formula>$F251=""</formula>
    </cfRule>
    <cfRule type="expression" dxfId="2858" priority="351" stopIfTrue="1">
      <formula>#REF!&lt;&gt;""</formula>
    </cfRule>
    <cfRule type="expression" dxfId="2857" priority="352" stopIfTrue="1">
      <formula>AND($G251="",$F251&lt;&gt;"")</formula>
    </cfRule>
  </conditionalFormatting>
  <conditionalFormatting sqref="C326">
    <cfRule type="expression" dxfId="2856" priority="16690" stopIfTrue="1">
      <formula>$F250=""</formula>
    </cfRule>
    <cfRule type="expression" dxfId="2855" priority="16691" stopIfTrue="1">
      <formula>#REF!&lt;&gt;""</formula>
    </cfRule>
    <cfRule type="expression" dxfId="2854" priority="16692" stopIfTrue="1">
      <formula>AND($G250="",$F250&lt;&gt;"")</formula>
    </cfRule>
  </conditionalFormatting>
  <conditionalFormatting sqref="I328:L328">
    <cfRule type="expression" dxfId="2853" priority="16695" stopIfTrue="1">
      <formula>$F260=""</formula>
    </cfRule>
    <cfRule type="expression" dxfId="2852" priority="16696" stopIfTrue="1">
      <formula>#REF!&lt;&gt;""</formula>
    </cfRule>
    <cfRule type="expression" dxfId="2851" priority="16697" stopIfTrue="1">
      <formula>AND($G260="",$F260&lt;&gt;"")</formula>
    </cfRule>
  </conditionalFormatting>
  <conditionalFormatting sqref="C325">
    <cfRule type="expression" dxfId="2850" priority="332" stopIfTrue="1">
      <formula>$F250=""</formula>
    </cfRule>
    <cfRule type="expression" dxfId="2849" priority="333" stopIfTrue="1">
      <formula>#REF!&lt;&gt;""</formula>
    </cfRule>
    <cfRule type="expression" dxfId="2848" priority="334" stopIfTrue="1">
      <formula>AND($G250="",$F250&lt;&gt;"")</formula>
    </cfRule>
  </conditionalFormatting>
  <conditionalFormatting sqref="C325">
    <cfRule type="expression" dxfId="2847" priority="326" stopIfTrue="1">
      <formula>$F253=""</formula>
    </cfRule>
    <cfRule type="expression" dxfId="2846" priority="327" stopIfTrue="1">
      <formula>#REF!&lt;&gt;""</formula>
    </cfRule>
    <cfRule type="expression" dxfId="2845" priority="328" stopIfTrue="1">
      <formula>AND($G253="",$F253&lt;&gt;"")</formula>
    </cfRule>
  </conditionalFormatting>
  <conditionalFormatting sqref="C325">
    <cfRule type="expression" dxfId="2844" priority="338" stopIfTrue="1">
      <formula>$F251=""</formula>
    </cfRule>
    <cfRule type="expression" dxfId="2843" priority="339" stopIfTrue="1">
      <formula>#REF!&lt;&gt;""</formula>
    </cfRule>
    <cfRule type="expression" dxfId="2842" priority="340" stopIfTrue="1">
      <formula>AND($G251="",$F251&lt;&gt;"")</formula>
    </cfRule>
  </conditionalFormatting>
  <conditionalFormatting sqref="D325">
    <cfRule type="expression" dxfId="2841" priority="341" stopIfTrue="1">
      <formula>$F194=""</formula>
    </cfRule>
    <cfRule type="expression" dxfId="2840" priority="342" stopIfTrue="1">
      <formula>#REF!&lt;&gt;""</formula>
    </cfRule>
    <cfRule type="expression" dxfId="2839" priority="343" stopIfTrue="1">
      <formula>AND($G194="",$F194&lt;&gt;"")</formula>
    </cfRule>
  </conditionalFormatting>
  <conditionalFormatting sqref="H336:H337">
    <cfRule type="expression" dxfId="2838" priority="16707" stopIfTrue="1">
      <formula>$F251=""</formula>
    </cfRule>
    <cfRule type="expression" dxfId="2837" priority="16708" stopIfTrue="1">
      <formula>#REF!&lt;&gt;""</formula>
    </cfRule>
    <cfRule type="expression" dxfId="2836" priority="16709" stopIfTrue="1">
      <formula>AND($G251="",$F251&lt;&gt;"")</formula>
    </cfRule>
  </conditionalFormatting>
  <conditionalFormatting sqref="D335">
    <cfRule type="expression" dxfId="2835" priority="296" stopIfTrue="1">
      <formula>$F252=""</formula>
    </cfRule>
    <cfRule type="expression" dxfId="2834" priority="297" stopIfTrue="1">
      <formula>#REF!&lt;&gt;""</formula>
    </cfRule>
    <cfRule type="expression" dxfId="2833" priority="298" stopIfTrue="1">
      <formula>AND($G252="",$F252&lt;&gt;"")</formula>
    </cfRule>
  </conditionalFormatting>
  <conditionalFormatting sqref="C335">
    <cfRule type="expression" dxfId="2832" priority="299" stopIfTrue="1">
      <formula>$F251=""</formula>
    </cfRule>
    <cfRule type="expression" dxfId="2831" priority="300" stopIfTrue="1">
      <formula>#REF!&lt;&gt;""</formula>
    </cfRule>
    <cfRule type="expression" dxfId="2830" priority="301" stopIfTrue="1">
      <formula>AND($G251="",$F251&lt;&gt;"")</formula>
    </cfRule>
  </conditionalFormatting>
  <conditionalFormatting sqref="D346">
    <cfRule type="expression" dxfId="2829" priority="16721" stopIfTrue="1">
      <formula>$F257=""</formula>
    </cfRule>
    <cfRule type="expression" dxfId="2828" priority="16722" stopIfTrue="1">
      <formula>#REF!&lt;&gt;""</formula>
    </cfRule>
    <cfRule type="expression" dxfId="2827" priority="16723" stopIfTrue="1">
      <formula>AND($G257="",$F257&lt;&gt;"")</formula>
    </cfRule>
  </conditionalFormatting>
  <conditionalFormatting sqref="D350:D351">
    <cfRule type="expression" dxfId="2826" priority="16729" stopIfTrue="1">
      <formula>$F257=""</formula>
    </cfRule>
    <cfRule type="expression" dxfId="2825" priority="16730" stopIfTrue="1">
      <formula>#REF!&lt;&gt;""</formula>
    </cfRule>
    <cfRule type="expression" dxfId="2824" priority="16731" stopIfTrue="1">
      <formula>AND($G257="",$F257&lt;&gt;"")</formula>
    </cfRule>
  </conditionalFormatting>
  <conditionalFormatting sqref="D349">
    <cfRule type="expression" dxfId="2823" priority="284" stopIfTrue="1">
      <formula>$F255=""</formula>
    </cfRule>
    <cfRule type="expression" dxfId="2822" priority="285" stopIfTrue="1">
      <formula>#REF!&lt;&gt;""</formula>
    </cfRule>
    <cfRule type="expression" dxfId="2821" priority="286" stopIfTrue="1">
      <formula>AND($G255="",$F255&lt;&gt;"")</formula>
    </cfRule>
  </conditionalFormatting>
  <conditionalFormatting sqref="D348:D349">
    <cfRule type="expression" dxfId="2820" priority="281" stopIfTrue="1">
      <formula>$F234=""</formula>
    </cfRule>
    <cfRule type="expression" dxfId="2819" priority="282" stopIfTrue="1">
      <formula>#REF!&lt;&gt;""</formula>
    </cfRule>
    <cfRule type="expression" dxfId="2818" priority="283" stopIfTrue="1">
      <formula>AND($G234="",$F234&lt;&gt;"")</formula>
    </cfRule>
  </conditionalFormatting>
  <conditionalFormatting sqref="D349:D351">
    <cfRule type="expression" dxfId="2817" priority="287" stopIfTrue="1">
      <formula>$F232=""</formula>
    </cfRule>
    <cfRule type="expression" dxfId="2816" priority="288" stopIfTrue="1">
      <formula>#REF!&lt;&gt;""</formula>
    </cfRule>
    <cfRule type="expression" dxfId="2815" priority="289" stopIfTrue="1">
      <formula>AND($G232="",$F232&lt;&gt;"")</formula>
    </cfRule>
  </conditionalFormatting>
  <conditionalFormatting sqref="D349">
    <cfRule type="expression" dxfId="2814" priority="290" stopIfTrue="1">
      <formula>$F256=""</formula>
    </cfRule>
    <cfRule type="expression" dxfId="2813" priority="291" stopIfTrue="1">
      <formula>#REF!&lt;&gt;""</formula>
    </cfRule>
    <cfRule type="expression" dxfId="2812" priority="292" stopIfTrue="1">
      <formula>AND($G256="",$F256&lt;&gt;"")</formula>
    </cfRule>
  </conditionalFormatting>
  <conditionalFormatting sqref="D382:D386 H375:H376">
    <cfRule type="expression" dxfId="2811" priority="278" stopIfTrue="1">
      <formula>$F252=""</formula>
    </cfRule>
    <cfRule type="expression" dxfId="2810" priority="279" stopIfTrue="1">
      <formula>#REF!&lt;&gt;""</formula>
    </cfRule>
    <cfRule type="expression" dxfId="2809" priority="280" stopIfTrue="1">
      <formula>AND($G252="",$F252&lt;&gt;"")</formula>
    </cfRule>
  </conditionalFormatting>
  <conditionalFormatting sqref="A455">
    <cfRule type="expression" dxfId="2808" priority="16754" stopIfTrue="1">
      <formula>$F251=""</formula>
    </cfRule>
    <cfRule type="expression" dxfId="2807" priority="16755" stopIfTrue="1">
      <formula>#REF!&lt;&gt;""</formula>
    </cfRule>
    <cfRule type="expression" dxfId="2806" priority="16756" stopIfTrue="1">
      <formula>AND($G251="",$F251&lt;&gt;"")</formula>
    </cfRule>
  </conditionalFormatting>
  <conditionalFormatting sqref="B606">
    <cfRule type="expression" dxfId="2805" priority="221" stopIfTrue="1">
      <formula>#REF!=""</formula>
    </cfRule>
    <cfRule type="expression" dxfId="2804" priority="222" stopIfTrue="1">
      <formula>#REF!&lt;&gt;""</formula>
    </cfRule>
    <cfRule type="expression" dxfId="2803" priority="223" stopIfTrue="1">
      <formula>AND(#REF!="",#REF!&lt;&gt;"")</formula>
    </cfRule>
  </conditionalFormatting>
  <conditionalFormatting sqref="D606">
    <cfRule type="expression" dxfId="2802" priority="224" stopIfTrue="1">
      <formula>#REF!=""</formula>
    </cfRule>
    <cfRule type="expression" dxfId="2801" priority="225" stopIfTrue="1">
      <formula>#REF!&lt;&gt;""</formula>
    </cfRule>
    <cfRule type="expression" dxfId="2800" priority="226" stopIfTrue="1">
      <formula>AND(#REF!="",#REF!&lt;&gt;"")</formula>
    </cfRule>
  </conditionalFormatting>
  <conditionalFormatting sqref="C606">
    <cfRule type="expression" dxfId="2799" priority="227" stopIfTrue="1">
      <formula>$F516=""</formula>
    </cfRule>
    <cfRule type="expression" dxfId="2798" priority="228" stopIfTrue="1">
      <formula>#REF!&lt;&gt;""</formula>
    </cfRule>
    <cfRule type="expression" dxfId="2797" priority="229" stopIfTrue="1">
      <formula>AND($G516="",$F516&lt;&gt;"")</formula>
    </cfRule>
  </conditionalFormatting>
  <conditionalFormatting sqref="C609">
    <cfRule type="expression" dxfId="2796" priority="215" stopIfTrue="1">
      <formula>#REF!=""</formula>
    </cfRule>
    <cfRule type="expression" dxfId="2795" priority="216" stopIfTrue="1">
      <formula>#REF!&lt;&gt;""</formula>
    </cfRule>
    <cfRule type="expression" dxfId="2794" priority="217" stopIfTrue="1">
      <formula>AND(#REF!="",#REF!&lt;&gt;"")</formula>
    </cfRule>
  </conditionalFormatting>
  <conditionalFormatting sqref="B609">
    <cfRule type="expression" dxfId="2793" priority="218" stopIfTrue="1">
      <formula>#REF!=""</formula>
    </cfRule>
    <cfRule type="expression" dxfId="2792" priority="219" stopIfTrue="1">
      <formula>#REF!&lt;&gt;""</formula>
    </cfRule>
    <cfRule type="expression" dxfId="2791" priority="220" stopIfTrue="1">
      <formula>AND(#REF!="",#REF!&lt;&gt;"")</formula>
    </cfRule>
  </conditionalFormatting>
  <conditionalFormatting sqref="D614">
    <cfRule type="expression" dxfId="2790" priority="212" stopIfTrue="1">
      <formula>#REF!=""</formula>
    </cfRule>
    <cfRule type="expression" dxfId="2789" priority="213" stopIfTrue="1">
      <formula>#REF!&lt;&gt;""</formula>
    </cfRule>
    <cfRule type="expression" dxfId="2788" priority="214" stopIfTrue="1">
      <formula>AND(#REF!="",#REF!&lt;&gt;"")</formula>
    </cfRule>
  </conditionalFormatting>
  <conditionalFormatting sqref="D348">
    <cfRule type="expression" dxfId="2787" priority="17077" stopIfTrue="1">
      <formula>$F232=""</formula>
    </cfRule>
    <cfRule type="expression" dxfId="2786" priority="17078" stopIfTrue="1">
      <formula>#REF!&lt;&gt;""</formula>
    </cfRule>
    <cfRule type="expression" dxfId="2785" priority="17079" stopIfTrue="1">
      <formula>AND($G232="",$F232&lt;&gt;"")</formula>
    </cfRule>
  </conditionalFormatting>
  <conditionalFormatting sqref="I374:L374">
    <cfRule type="expression" dxfId="2784" priority="17083" stopIfTrue="1">
      <formula>$F262=""</formula>
    </cfRule>
    <cfRule type="expression" dxfId="2783" priority="17084" stopIfTrue="1">
      <formula>#REF!&lt;&gt;""</formula>
    </cfRule>
    <cfRule type="expression" dxfId="2782" priority="17085" stopIfTrue="1">
      <formula>AND($G262="",$F262&lt;&gt;"")</formula>
    </cfRule>
  </conditionalFormatting>
  <conditionalFormatting sqref="H373">
    <cfRule type="expression" dxfId="2781" priority="17089" stopIfTrue="1">
      <formula>$F252=""</formula>
    </cfRule>
    <cfRule type="expression" dxfId="2780" priority="17090" stopIfTrue="1">
      <formula>#REF!&lt;&gt;""</formula>
    </cfRule>
    <cfRule type="expression" dxfId="2779" priority="17091" stopIfTrue="1">
      <formula>AND($G252="",$F252&lt;&gt;"")</formula>
    </cfRule>
  </conditionalFormatting>
  <conditionalFormatting sqref="I373:L373">
    <cfRule type="expression" dxfId="2778" priority="17095" stopIfTrue="1">
      <formula>$F262=""</formula>
    </cfRule>
    <cfRule type="expression" dxfId="2777" priority="17096" stopIfTrue="1">
      <formula>#REF!&lt;&gt;""</formula>
    </cfRule>
    <cfRule type="expression" dxfId="2776" priority="17097" stopIfTrue="1">
      <formula>AND($G262="",$F262&lt;&gt;"")</formula>
    </cfRule>
  </conditionalFormatting>
  <conditionalFormatting sqref="K392:L392">
    <cfRule type="expression" dxfId="2775" priority="17101" stopIfTrue="1">
      <formula>$F272=""</formula>
    </cfRule>
    <cfRule type="expression" dxfId="2774" priority="17102" stopIfTrue="1">
      <formula>#REF!&lt;&gt;""</formula>
    </cfRule>
    <cfRule type="expression" dxfId="2773" priority="17103" stopIfTrue="1">
      <formula>AND($G272="",$F272&lt;&gt;"")</formula>
    </cfRule>
  </conditionalFormatting>
  <conditionalFormatting sqref="I371:L372">
    <cfRule type="expression" dxfId="2772" priority="17107" stopIfTrue="1">
      <formula>$F262=""</formula>
    </cfRule>
    <cfRule type="expression" dxfId="2771" priority="17108" stopIfTrue="1">
      <formula>#REF!&lt;&gt;""</formula>
    </cfRule>
    <cfRule type="expression" dxfId="2770" priority="17109" stopIfTrue="1">
      <formula>AND($G262="",$F262&lt;&gt;"")</formula>
    </cfRule>
  </conditionalFormatting>
  <conditionalFormatting sqref="D311">
    <cfRule type="expression" dxfId="2769" priority="17137" stopIfTrue="1">
      <formula>$F182=""</formula>
    </cfRule>
    <cfRule type="expression" dxfId="2768" priority="17138" stopIfTrue="1">
      <formula>#REF!&lt;&gt;""</formula>
    </cfRule>
    <cfRule type="expression" dxfId="2767" priority="17139" stopIfTrue="1">
      <formula>AND($G182="",$F182&lt;&gt;"")</formula>
    </cfRule>
  </conditionalFormatting>
  <conditionalFormatting sqref="H311">
    <cfRule type="expression" dxfId="2766" priority="17143" stopIfTrue="1">
      <formula>$F109=""</formula>
    </cfRule>
    <cfRule type="expression" dxfId="2765" priority="17144" stopIfTrue="1">
      <formula>#REF!&lt;&gt;""</formula>
    </cfRule>
    <cfRule type="expression" dxfId="2764" priority="17145" stopIfTrue="1">
      <formula>AND($G109="",$F109&lt;&gt;"")</formula>
    </cfRule>
  </conditionalFormatting>
  <conditionalFormatting sqref="H307:H308">
    <cfRule type="expression" dxfId="2763" priority="17179" stopIfTrue="1">
      <formula>$F109=""</formula>
    </cfRule>
    <cfRule type="expression" dxfId="2762" priority="17180" stopIfTrue="1">
      <formula>#REF!&lt;&gt;""</formula>
    </cfRule>
    <cfRule type="expression" dxfId="2761" priority="17181" stopIfTrue="1">
      <formula>AND($G109="",$F109&lt;&gt;"")</formula>
    </cfRule>
  </conditionalFormatting>
  <conditionalFormatting sqref="A306">
    <cfRule type="expression" dxfId="2760" priority="209" stopIfTrue="1">
      <formula>#REF!=""</formula>
    </cfRule>
    <cfRule type="expression" dxfId="2759" priority="210" stopIfTrue="1">
      <formula>#REF!&lt;&gt;""</formula>
    </cfRule>
    <cfRule type="expression" dxfId="2758" priority="211" stopIfTrue="1">
      <formula>AND(#REF!="",#REF!&lt;&gt;"")</formula>
    </cfRule>
  </conditionalFormatting>
  <conditionalFormatting sqref="D307:D308">
    <cfRule type="expression" dxfId="2757" priority="17206" stopIfTrue="1">
      <formula>$F182=""</formula>
    </cfRule>
    <cfRule type="expression" dxfId="2756" priority="17207" stopIfTrue="1">
      <formula>#REF!&lt;&gt;""</formula>
    </cfRule>
    <cfRule type="expression" dxfId="2755" priority="17208" stopIfTrue="1">
      <formula>AND($G182="",$F182&lt;&gt;"")</formula>
    </cfRule>
  </conditionalFormatting>
  <conditionalFormatting sqref="H309:H310">
    <cfRule type="expression" dxfId="2754" priority="17218" stopIfTrue="1">
      <formula>$F110=""</formula>
    </cfRule>
    <cfRule type="expression" dxfId="2753" priority="17219" stopIfTrue="1">
      <formula>#REF!&lt;&gt;""</formula>
    </cfRule>
    <cfRule type="expression" dxfId="2752" priority="17220" stopIfTrue="1">
      <formula>AND($G110="",$F110&lt;&gt;"")</formula>
    </cfRule>
  </conditionalFormatting>
  <conditionalFormatting sqref="D306:G311">
    <cfRule type="expression" dxfId="2751" priority="208" stopIfTrue="1">
      <formula>#REF!&lt;&gt;""</formula>
    </cfRule>
  </conditionalFormatting>
  <conditionalFormatting sqref="J460:J463">
    <cfRule type="expression" dxfId="2750" priority="17224" stopIfTrue="1">
      <formula>$F13=""</formula>
    </cfRule>
    <cfRule type="expression" dxfId="2749" priority="17225" stopIfTrue="1">
      <formula>#REF!&lt;&gt;""</formula>
    </cfRule>
    <cfRule type="expression" dxfId="2748" priority="17226" stopIfTrue="1">
      <formula>AND($G13="",$F13&lt;&gt;"")</formula>
    </cfRule>
  </conditionalFormatting>
  <conditionalFormatting sqref="H390:H391">
    <cfRule type="expression" dxfId="2747" priority="17248" stopIfTrue="1">
      <formula>$F253=""</formula>
    </cfRule>
    <cfRule type="expression" dxfId="2746" priority="17249" stopIfTrue="1">
      <formula>#REF!&lt;&gt;""</formula>
    </cfRule>
    <cfRule type="expression" dxfId="2745" priority="17250" stopIfTrue="1">
      <formula>AND($G253="",$F253&lt;&gt;"")</formula>
    </cfRule>
  </conditionalFormatting>
  <conditionalFormatting sqref="I390:I391">
    <cfRule type="expression" dxfId="2744" priority="17254" stopIfTrue="1">
      <formula>$F263=""</formula>
    </cfRule>
    <cfRule type="expression" dxfId="2743" priority="17255" stopIfTrue="1">
      <formula>#REF!&lt;&gt;""</formula>
    </cfRule>
    <cfRule type="expression" dxfId="2742" priority="17256" stopIfTrue="1">
      <formula>AND($G263="",$F263&lt;&gt;"")</formula>
    </cfRule>
  </conditionalFormatting>
  <conditionalFormatting sqref="K393:L394">
    <cfRule type="expression" dxfId="2741" priority="17260" stopIfTrue="1">
      <formula>$F280=""</formula>
    </cfRule>
    <cfRule type="expression" dxfId="2740" priority="17261" stopIfTrue="1">
      <formula>#REF!&lt;&gt;""</formula>
    </cfRule>
    <cfRule type="expression" dxfId="2739" priority="17262" stopIfTrue="1">
      <formula>AND($G280="",$F280&lt;&gt;"")</formula>
    </cfRule>
  </conditionalFormatting>
  <conditionalFormatting sqref="J464">
    <cfRule type="expression" dxfId="2738" priority="17266" stopIfTrue="1">
      <formula>$F14=""</formula>
    </cfRule>
    <cfRule type="expression" dxfId="2737" priority="17267" stopIfTrue="1">
      <formula>#REF!&lt;&gt;""</formula>
    </cfRule>
    <cfRule type="expression" dxfId="2736" priority="17268" stopIfTrue="1">
      <formula>AND($G14="",$F14&lt;&gt;"")</formula>
    </cfRule>
  </conditionalFormatting>
  <conditionalFormatting sqref="J464">
    <cfRule type="expression" dxfId="2735" priority="199" stopIfTrue="1">
      <formula>$F15=""</formula>
    </cfRule>
    <cfRule type="expression" dxfId="2734" priority="200" stopIfTrue="1">
      <formula>#REF!&lt;&gt;""</formula>
    </cfRule>
    <cfRule type="expression" dxfId="2733" priority="201" stopIfTrue="1">
      <formula>AND($G15="",$F15&lt;&gt;"")</formula>
    </cfRule>
  </conditionalFormatting>
  <conditionalFormatting sqref="K402:L402">
    <cfRule type="expression" dxfId="2732" priority="17302" stopIfTrue="1">
      <formula>$F283=""</formula>
    </cfRule>
    <cfRule type="expression" dxfId="2731" priority="17303" stopIfTrue="1">
      <formula>#REF!&lt;&gt;""</formula>
    </cfRule>
    <cfRule type="expression" dxfId="2730" priority="17304" stopIfTrue="1">
      <formula>AND($G283="",$F283&lt;&gt;"")</formula>
    </cfRule>
  </conditionalFormatting>
  <conditionalFormatting sqref="K398:L399">
    <cfRule type="expression" dxfId="2729" priority="17308" stopIfTrue="1">
      <formula>$F282=""</formula>
    </cfRule>
    <cfRule type="expression" dxfId="2728" priority="17309" stopIfTrue="1">
      <formula>#REF!&lt;&gt;""</formula>
    </cfRule>
    <cfRule type="expression" dxfId="2727" priority="17310" stopIfTrue="1">
      <formula>AND($G282="",$F282&lt;&gt;"")</formula>
    </cfRule>
  </conditionalFormatting>
  <conditionalFormatting sqref="K397:L397">
    <cfRule type="expression" dxfId="2726" priority="17317" stopIfTrue="1">
      <formula>$F282=""</formula>
    </cfRule>
    <cfRule type="expression" dxfId="2725" priority="17318" stopIfTrue="1">
      <formula>#REF!&lt;&gt;""</formula>
    </cfRule>
    <cfRule type="expression" dxfId="2724" priority="17319" stopIfTrue="1">
      <formula>AND($G282="",$F282&lt;&gt;"")</formula>
    </cfRule>
  </conditionalFormatting>
  <conditionalFormatting sqref="K395:L396">
    <cfRule type="expression" dxfId="2723" priority="17320" stopIfTrue="1">
      <formula>$F281=""</formula>
    </cfRule>
    <cfRule type="expression" dxfId="2722" priority="17321" stopIfTrue="1">
      <formula>#REF!&lt;&gt;""</formula>
    </cfRule>
    <cfRule type="expression" dxfId="2721" priority="17322" stopIfTrue="1">
      <formula>AND($G281="",$F281&lt;&gt;"")</formula>
    </cfRule>
  </conditionalFormatting>
  <conditionalFormatting sqref="H389">
    <cfRule type="expression" dxfId="2720" priority="17329" stopIfTrue="1">
      <formula>$F254=""</formula>
    </cfRule>
    <cfRule type="expression" dxfId="2719" priority="17330" stopIfTrue="1">
      <formula>#REF!&lt;&gt;""</formula>
    </cfRule>
    <cfRule type="expression" dxfId="2718" priority="17331" stopIfTrue="1">
      <formula>AND($G254="",$F254&lt;&gt;"")</formula>
    </cfRule>
  </conditionalFormatting>
  <conditionalFormatting sqref="I389 K397:L397">
    <cfRule type="expression" dxfId="2717" priority="17335" stopIfTrue="1">
      <formula>$F264=""</formula>
    </cfRule>
    <cfRule type="expression" dxfId="2716" priority="17336" stopIfTrue="1">
      <formula>#REF!&lt;&gt;""</formula>
    </cfRule>
    <cfRule type="expression" dxfId="2715" priority="17337" stopIfTrue="1">
      <formula>AND($G264="",$F264&lt;&gt;"")</formula>
    </cfRule>
  </conditionalFormatting>
  <conditionalFormatting sqref="K389:L389">
    <cfRule type="expression" dxfId="2714" priority="17347" stopIfTrue="1">
      <formula>#REF!=""</formula>
    </cfRule>
    <cfRule type="expression" dxfId="2713" priority="17348" stopIfTrue="1">
      <formula>#REF!&lt;&gt;""</formula>
    </cfRule>
    <cfRule type="expression" dxfId="2712" priority="17349" stopIfTrue="1">
      <formula>AND(#REF!="",#REF!&lt;&gt;"")</formula>
    </cfRule>
  </conditionalFormatting>
  <conditionalFormatting sqref="H388">
    <cfRule type="expression" dxfId="2711" priority="17353" stopIfTrue="1">
      <formula>$F255=""</formula>
    </cfRule>
    <cfRule type="expression" dxfId="2710" priority="17354" stopIfTrue="1">
      <formula>#REF!&lt;&gt;""</formula>
    </cfRule>
    <cfRule type="expression" dxfId="2709" priority="17355" stopIfTrue="1">
      <formula>AND($G255="",$F255&lt;&gt;"")</formula>
    </cfRule>
  </conditionalFormatting>
  <conditionalFormatting sqref="I388">
    <cfRule type="expression" dxfId="2708" priority="17359" stopIfTrue="1">
      <formula>$F265=""</formula>
    </cfRule>
    <cfRule type="expression" dxfId="2707" priority="17360" stopIfTrue="1">
      <formula>#REF!&lt;&gt;""</formula>
    </cfRule>
    <cfRule type="expression" dxfId="2706" priority="17361" stopIfTrue="1">
      <formula>AND($G265="",$F265&lt;&gt;"")</formula>
    </cfRule>
  </conditionalFormatting>
  <conditionalFormatting sqref="K388:L388">
    <cfRule type="expression" dxfId="2705" priority="17371" stopIfTrue="1">
      <formula>$F272=""</formula>
    </cfRule>
    <cfRule type="expression" dxfId="2704" priority="17372" stopIfTrue="1">
      <formula>#REF!&lt;&gt;""</formula>
    </cfRule>
    <cfRule type="expression" dxfId="2703" priority="17373" stopIfTrue="1">
      <formula>AND($G272="",$F272&lt;&gt;"")</formula>
    </cfRule>
  </conditionalFormatting>
  <conditionalFormatting sqref="H387">
    <cfRule type="expression" dxfId="2702" priority="17377" stopIfTrue="1">
      <formula>$F255=""</formula>
    </cfRule>
    <cfRule type="expression" dxfId="2701" priority="17378" stopIfTrue="1">
      <formula>#REF!&lt;&gt;""</formula>
    </cfRule>
    <cfRule type="expression" dxfId="2700" priority="17379" stopIfTrue="1">
      <formula>AND($G255="",$F255&lt;&gt;"")</formula>
    </cfRule>
  </conditionalFormatting>
  <conditionalFormatting sqref="H371:H372">
    <cfRule type="expression" dxfId="2699" priority="17383" stopIfTrue="1">
      <formula>$F252=""</formula>
    </cfRule>
    <cfRule type="expression" dxfId="2698" priority="17384" stopIfTrue="1">
      <formula>#REF!&lt;&gt;""</formula>
    </cfRule>
    <cfRule type="expression" dxfId="2697" priority="17385" stopIfTrue="1">
      <formula>AND($G252="",$F252&lt;&gt;"")</formula>
    </cfRule>
  </conditionalFormatting>
  <conditionalFormatting sqref="K387:L387">
    <cfRule type="expression" dxfId="2696" priority="17395" stopIfTrue="1">
      <formula>$F272=""</formula>
    </cfRule>
    <cfRule type="expression" dxfId="2695" priority="17396" stopIfTrue="1">
      <formula>#REF!&lt;&gt;""</formula>
    </cfRule>
    <cfRule type="expression" dxfId="2694" priority="17397" stopIfTrue="1">
      <formula>AND($G272="",$F272&lt;&gt;"")</formula>
    </cfRule>
  </conditionalFormatting>
  <conditionalFormatting sqref="A274">
    <cfRule type="expression" dxfId="2693" priority="175" stopIfTrue="1">
      <formula>#REF!=""</formula>
    </cfRule>
    <cfRule type="expression" dxfId="2692" priority="176" stopIfTrue="1">
      <formula>#REF!&lt;&gt;""</formula>
    </cfRule>
    <cfRule type="expression" dxfId="2691" priority="177" stopIfTrue="1">
      <formula>AND(#REF!="",#REF!&lt;&gt;"")</formula>
    </cfRule>
  </conditionalFormatting>
  <conditionalFormatting sqref="H320">
    <cfRule type="expression" dxfId="2690" priority="17404" stopIfTrue="1">
      <formula>$F249=""</formula>
    </cfRule>
    <cfRule type="expression" dxfId="2689" priority="17405" stopIfTrue="1">
      <formula>#REF!&lt;&gt;""</formula>
    </cfRule>
    <cfRule type="expression" dxfId="2688" priority="17406" stopIfTrue="1">
      <formula>AND($G249="",$F249&lt;&gt;"")</formula>
    </cfRule>
  </conditionalFormatting>
  <conditionalFormatting sqref="K320:L320">
    <cfRule type="expression" dxfId="2687" priority="17428" stopIfTrue="1">
      <formula>$F256=""</formula>
    </cfRule>
    <cfRule type="expression" dxfId="2686" priority="17429" stopIfTrue="1">
      <formula>#REF!&lt;&gt;""</formula>
    </cfRule>
    <cfRule type="expression" dxfId="2685" priority="17430" stopIfTrue="1">
      <formula>AND($G256="",$F256&lt;&gt;"")</formula>
    </cfRule>
  </conditionalFormatting>
  <conditionalFormatting sqref="H319">
    <cfRule type="expression" dxfId="2684" priority="17437" stopIfTrue="1">
      <formula>$F249=""</formula>
    </cfRule>
    <cfRule type="expression" dxfId="2683" priority="17438" stopIfTrue="1">
      <formula>#REF!&lt;&gt;""</formula>
    </cfRule>
    <cfRule type="expression" dxfId="2682" priority="17439" stopIfTrue="1">
      <formula>AND($G249="",$F249&lt;&gt;"")</formula>
    </cfRule>
  </conditionalFormatting>
  <conditionalFormatting sqref="K319:L319">
    <cfRule type="expression" dxfId="2681" priority="17461" stopIfTrue="1">
      <formula>$F256=""</formula>
    </cfRule>
    <cfRule type="expression" dxfId="2680" priority="17462" stopIfTrue="1">
      <formula>#REF!&lt;&gt;""</formula>
    </cfRule>
    <cfRule type="expression" dxfId="2679" priority="17463" stopIfTrue="1">
      <formula>AND($G256="",$F256&lt;&gt;"")</formula>
    </cfRule>
  </conditionalFormatting>
  <conditionalFormatting sqref="K318:L320">
    <cfRule type="expression" dxfId="2678" priority="172" stopIfTrue="1">
      <formula>#REF!=""</formula>
    </cfRule>
    <cfRule type="expression" dxfId="2677" priority="173" stopIfTrue="1">
      <formula>#REF!&lt;&gt;""</formula>
    </cfRule>
    <cfRule type="expression" dxfId="2676" priority="174" stopIfTrue="1">
      <formula>AND(#REF!="",#REF!&lt;&gt;"")</formula>
    </cfRule>
  </conditionalFormatting>
  <conditionalFormatting sqref="A228">
    <cfRule type="expression" dxfId="2675" priority="171" stopIfTrue="1">
      <formula>#REF!&lt;&gt;""</formula>
    </cfRule>
  </conditionalFormatting>
  <conditionalFormatting sqref="A544">
    <cfRule type="expression" dxfId="2674" priority="168" stopIfTrue="1">
      <formula>#REF!=""</formula>
    </cfRule>
    <cfRule type="expression" dxfId="2673" priority="169" stopIfTrue="1">
      <formula>#REF!&lt;&gt;""</formula>
    </cfRule>
    <cfRule type="expression" dxfId="2672" priority="170" stopIfTrue="1">
      <formula>AND(#REF!="",#REF!&lt;&gt;"")</formula>
    </cfRule>
  </conditionalFormatting>
  <conditionalFormatting sqref="H305:H306">
    <cfRule type="expression" dxfId="2671" priority="17732" stopIfTrue="1">
      <formula>$F108=""</formula>
    </cfRule>
    <cfRule type="expression" dxfId="2670" priority="17733" stopIfTrue="1">
      <formula>#REF!&lt;&gt;""</formula>
    </cfRule>
    <cfRule type="expression" dxfId="2669" priority="17734" stopIfTrue="1">
      <formula>AND($G108="",$F108&lt;&gt;"")</formula>
    </cfRule>
  </conditionalFormatting>
  <conditionalFormatting sqref="H302">
    <cfRule type="expression" dxfId="2668" priority="17765" stopIfTrue="1">
      <formula>$F102=""</formula>
    </cfRule>
    <cfRule type="expression" dxfId="2667" priority="17766" stopIfTrue="1">
      <formula>#REF!&lt;&gt;""</formula>
    </cfRule>
    <cfRule type="expression" dxfId="2666" priority="17767" stopIfTrue="1">
      <formula>AND($G102="",$F102&lt;&gt;"")</formula>
    </cfRule>
  </conditionalFormatting>
  <conditionalFormatting sqref="D302 D300">
    <cfRule type="expression" dxfId="2665" priority="17771" stopIfTrue="1">
      <formula>$F177=""</formula>
    </cfRule>
    <cfRule type="expression" dxfId="2664" priority="17772" stopIfTrue="1">
      <formula>#REF!&lt;&gt;""</formula>
    </cfRule>
    <cfRule type="expression" dxfId="2663" priority="17773" stopIfTrue="1">
      <formula>AND($G177="",$F177&lt;&gt;"")</formula>
    </cfRule>
  </conditionalFormatting>
  <conditionalFormatting sqref="D302">
    <cfRule type="expression" dxfId="2662" priority="17777" stopIfTrue="1">
      <formula>$F177=""</formula>
    </cfRule>
    <cfRule type="expression" dxfId="2661" priority="17778" stopIfTrue="1">
      <formula>#REF!&lt;&gt;""</formula>
    </cfRule>
    <cfRule type="expression" dxfId="2660" priority="17779" stopIfTrue="1">
      <formula>AND($G177="",$F177&lt;&gt;"")</formula>
    </cfRule>
  </conditionalFormatting>
  <conditionalFormatting sqref="H301">
    <cfRule type="expression" dxfId="2659" priority="17816" stopIfTrue="1">
      <formula>$F102=""</formula>
    </cfRule>
    <cfRule type="expression" dxfId="2658" priority="17817" stopIfTrue="1">
      <formula>#REF!&lt;&gt;""</formula>
    </cfRule>
    <cfRule type="expression" dxfId="2657" priority="17818" stopIfTrue="1">
      <formula>AND($G102="",$F102&lt;&gt;"")</formula>
    </cfRule>
  </conditionalFormatting>
  <conditionalFormatting sqref="D301">
    <cfRule type="expression" dxfId="2656" priority="17822" stopIfTrue="1">
      <formula>$F179=""</formula>
    </cfRule>
    <cfRule type="expression" dxfId="2655" priority="17823" stopIfTrue="1">
      <formula>#REF!&lt;&gt;""</formula>
    </cfRule>
    <cfRule type="expression" dxfId="2654" priority="17824" stopIfTrue="1">
      <formula>AND($G179="",$F179&lt;&gt;"")</formula>
    </cfRule>
  </conditionalFormatting>
  <conditionalFormatting sqref="H300">
    <cfRule type="expression" dxfId="2653" priority="17864" stopIfTrue="1">
      <formula>$F102=""</formula>
    </cfRule>
    <cfRule type="expression" dxfId="2652" priority="17865" stopIfTrue="1">
      <formula>#REF!&lt;&gt;""</formula>
    </cfRule>
    <cfRule type="expression" dxfId="2651" priority="17866" stopIfTrue="1">
      <formula>AND($G102="",$F102&lt;&gt;"")</formula>
    </cfRule>
  </conditionalFormatting>
  <conditionalFormatting sqref="M129">
    <cfRule type="expression" dxfId="2650" priority="158" stopIfTrue="1">
      <formula>#REF!&lt;&gt;""</formula>
    </cfRule>
  </conditionalFormatting>
  <conditionalFormatting sqref="M129">
    <cfRule type="expression" dxfId="2649" priority="157" stopIfTrue="1">
      <formula>$I129&lt;&gt;""</formula>
    </cfRule>
  </conditionalFormatting>
  <conditionalFormatting sqref="M129">
    <cfRule type="expression" dxfId="2648" priority="154" stopIfTrue="1">
      <formula>$H129=""</formula>
    </cfRule>
    <cfRule type="expression" dxfId="2647" priority="155" stopIfTrue="1">
      <formula>#REF!&lt;&gt;""</formula>
    </cfRule>
    <cfRule type="expression" dxfId="2646" priority="156" stopIfTrue="1">
      <formula>AND($I129="",$H129&lt;&gt;"")</formula>
    </cfRule>
  </conditionalFormatting>
  <conditionalFormatting sqref="A25">
    <cfRule type="expression" dxfId="2645" priority="151" stopIfTrue="1">
      <formula>#REF!=""</formula>
    </cfRule>
    <cfRule type="expression" dxfId="2644" priority="152" stopIfTrue="1">
      <formula>#REF!&lt;&gt;""</formula>
    </cfRule>
    <cfRule type="expression" dxfId="2643" priority="153" stopIfTrue="1">
      <formula>AND(#REF!="",#REF!&lt;&gt;"")</formula>
    </cfRule>
  </conditionalFormatting>
  <conditionalFormatting sqref="A479">
    <cfRule type="expression" dxfId="2642" priority="150" stopIfTrue="1">
      <formula>#REF!&lt;&gt;""</formula>
    </cfRule>
  </conditionalFormatting>
  <conditionalFormatting sqref="C51:C52">
    <cfRule type="expression" dxfId="2641" priority="147" stopIfTrue="1">
      <formula>#REF!=""</formula>
    </cfRule>
    <cfRule type="expression" dxfId="2640" priority="148" stopIfTrue="1">
      <formula>#REF!&lt;&gt;""</formula>
    </cfRule>
    <cfRule type="expression" dxfId="2639" priority="149" stopIfTrue="1">
      <formula>AND(#REF!="",#REF!&lt;&gt;"")</formula>
    </cfRule>
  </conditionalFormatting>
  <conditionalFormatting sqref="H316">
    <cfRule type="expression" dxfId="2638" priority="18452" stopIfTrue="1">
      <formula>$F244=""</formula>
    </cfRule>
    <cfRule type="expression" dxfId="2637" priority="18453" stopIfTrue="1">
      <formula>#REF!&lt;&gt;""</formula>
    </cfRule>
    <cfRule type="expression" dxfId="2636" priority="18454" stopIfTrue="1">
      <formula>AND($G244="",$F244&lt;&gt;"")</formula>
    </cfRule>
  </conditionalFormatting>
  <conditionalFormatting sqref="D350:D351">
    <cfRule type="expression" dxfId="2635" priority="18458" stopIfTrue="1">
      <formula>$F236=""</formula>
    </cfRule>
    <cfRule type="expression" dxfId="2634" priority="18459" stopIfTrue="1">
      <formula>#REF!&lt;&gt;""</formula>
    </cfRule>
    <cfRule type="expression" dxfId="2633" priority="18460" stopIfTrue="1">
      <formula>AND($G236="",$F236&lt;&gt;"")</formula>
    </cfRule>
  </conditionalFormatting>
  <conditionalFormatting sqref="I334:L335 K358:L359">
    <cfRule type="expression" dxfId="2632" priority="18467" stopIfTrue="1">
      <formula>$F243=""</formula>
    </cfRule>
    <cfRule type="expression" dxfId="2631" priority="18468" stopIfTrue="1">
      <formula>#REF!&lt;&gt;""</formula>
    </cfRule>
    <cfRule type="expression" dxfId="2630" priority="18469" stopIfTrue="1">
      <formula>AND($G243="",$F243&lt;&gt;"")</formula>
    </cfRule>
  </conditionalFormatting>
  <conditionalFormatting sqref="I370:L370">
    <cfRule type="expression" dxfId="2629" priority="18470" stopIfTrue="1">
      <formula>$F262=""</formula>
    </cfRule>
    <cfRule type="expression" dxfId="2628" priority="18471" stopIfTrue="1">
      <formula>#REF!&lt;&gt;""</formula>
    </cfRule>
    <cfRule type="expression" dxfId="2627" priority="18472" stopIfTrue="1">
      <formula>AND($G262="",$F262&lt;&gt;"")</formula>
    </cfRule>
  </conditionalFormatting>
  <conditionalFormatting sqref="I360:L361">
    <cfRule type="expression" dxfId="2626" priority="18482" stopIfTrue="1">
      <formula>$F262=""</formula>
    </cfRule>
    <cfRule type="expression" dxfId="2625" priority="18483" stopIfTrue="1">
      <formula>#REF!&lt;&gt;""</formula>
    </cfRule>
    <cfRule type="expression" dxfId="2624" priority="18484" stopIfTrue="1">
      <formula>AND($G262="",$F262&lt;&gt;"")</formula>
    </cfRule>
  </conditionalFormatting>
  <conditionalFormatting sqref="I367:L368 K368:L369">
    <cfRule type="expression" dxfId="2623" priority="18503" stopIfTrue="1">
      <formula>$F263=""</formula>
    </cfRule>
    <cfRule type="expression" dxfId="2622" priority="18504" stopIfTrue="1">
      <formula>#REF!&lt;&gt;""</formula>
    </cfRule>
    <cfRule type="expression" dxfId="2621" priority="18505" stopIfTrue="1">
      <formula>AND($G263="",$F263&lt;&gt;"")</formula>
    </cfRule>
  </conditionalFormatting>
  <conditionalFormatting sqref="H360">
    <cfRule type="expression" dxfId="2620" priority="18506" stopIfTrue="1">
      <formula>$F252=""</formula>
    </cfRule>
    <cfRule type="expression" dxfId="2619" priority="18507" stopIfTrue="1">
      <formula>#REF!&lt;&gt;""</formula>
    </cfRule>
    <cfRule type="expression" dxfId="2618" priority="18508" stopIfTrue="1">
      <formula>AND($G252="",$F252&lt;&gt;"")</formula>
    </cfRule>
  </conditionalFormatting>
  <conditionalFormatting sqref="I365:L366">
    <cfRule type="expression" dxfId="2617" priority="18527" stopIfTrue="1">
      <formula>$F263=""</formula>
    </cfRule>
    <cfRule type="expression" dxfId="2616" priority="18528" stopIfTrue="1">
      <formula>#REF!&lt;&gt;""</formula>
    </cfRule>
    <cfRule type="expression" dxfId="2615" priority="18529" stopIfTrue="1">
      <formula>AND($G263="",$F263&lt;&gt;"")</formula>
    </cfRule>
  </conditionalFormatting>
  <conditionalFormatting sqref="I362:L363 K363:L364">
    <cfRule type="expression" dxfId="2614" priority="18548" stopIfTrue="1">
      <formula>$F263=""</formula>
    </cfRule>
    <cfRule type="expression" dxfId="2613" priority="18549" stopIfTrue="1">
      <formula>#REF!&lt;&gt;""</formula>
    </cfRule>
    <cfRule type="expression" dxfId="2612" priority="18550" stopIfTrue="1">
      <formula>AND($G263="",$F263&lt;&gt;"")</formula>
    </cfRule>
  </conditionalFormatting>
  <conditionalFormatting sqref="H361:H363">
    <cfRule type="expression" dxfId="2611" priority="144" stopIfTrue="1">
      <formula>$F258=""</formula>
    </cfRule>
    <cfRule type="expression" dxfId="2610" priority="145" stopIfTrue="1">
      <formula>#REF!&lt;&gt;""</formula>
    </cfRule>
    <cfRule type="expression" dxfId="2609" priority="146" stopIfTrue="1">
      <formula>AND($G258="",$F258&lt;&gt;"")</formula>
    </cfRule>
  </conditionalFormatting>
  <conditionalFormatting sqref="I379:L379">
    <cfRule type="expression" dxfId="2608" priority="18551" stopIfTrue="1">
      <formula>$F261=""</formula>
    </cfRule>
    <cfRule type="expression" dxfId="2607" priority="18552" stopIfTrue="1">
      <formula>#REF!&lt;&gt;""</formula>
    </cfRule>
    <cfRule type="expression" dxfId="2606" priority="18553" stopIfTrue="1">
      <formula>AND($G261="",$F261&lt;&gt;"")</formula>
    </cfRule>
  </conditionalFormatting>
  <conditionalFormatting sqref="H366:H368">
    <cfRule type="expression" dxfId="2605" priority="141" stopIfTrue="1">
      <formula>$F261=""</formula>
    </cfRule>
    <cfRule type="expression" dxfId="2604" priority="142" stopIfTrue="1">
      <formula>#REF!&lt;&gt;""</formula>
    </cfRule>
    <cfRule type="expression" dxfId="2603" priority="143" stopIfTrue="1">
      <formula>AND($G261="",$F261&lt;&gt;"")</formula>
    </cfRule>
  </conditionalFormatting>
  <conditionalFormatting sqref="I352:L358">
    <cfRule type="expression" dxfId="2602" priority="18908" stopIfTrue="1">
      <formula>$F261=""</formula>
    </cfRule>
    <cfRule type="expression" dxfId="2601" priority="18909" stopIfTrue="1">
      <formula>#REF!&lt;&gt;""</formula>
    </cfRule>
    <cfRule type="expression" dxfId="2600" priority="18910" stopIfTrue="1">
      <formula>AND($G261="",$F261&lt;&gt;"")</formula>
    </cfRule>
  </conditionalFormatting>
  <conditionalFormatting sqref="I343:L344">
    <cfRule type="expression" dxfId="2599" priority="18929" stopIfTrue="1">
      <formula>$F244=""</formula>
    </cfRule>
    <cfRule type="expression" dxfId="2598" priority="18930" stopIfTrue="1">
      <formula>#REF!&lt;&gt;""</formula>
    </cfRule>
    <cfRule type="expression" dxfId="2597" priority="18931" stopIfTrue="1">
      <formula>AND($G244="",$F244&lt;&gt;"")</formula>
    </cfRule>
  </conditionalFormatting>
  <conditionalFormatting sqref="H343:H344">
    <cfRule type="expression" dxfId="2596" priority="18935" stopIfTrue="1">
      <formula>$F252=""</formula>
    </cfRule>
    <cfRule type="expression" dxfId="2595" priority="18936" stopIfTrue="1">
      <formula>#REF!&lt;&gt;""</formula>
    </cfRule>
    <cfRule type="expression" dxfId="2594" priority="18937" stopIfTrue="1">
      <formula>AND($G252="",$F252&lt;&gt;"")</formula>
    </cfRule>
  </conditionalFormatting>
  <conditionalFormatting sqref="I343:I344">
    <cfRule type="expression" dxfId="2593" priority="18941" stopIfTrue="1">
      <formula>$F262=""</formula>
    </cfRule>
    <cfRule type="expression" dxfId="2592" priority="18942" stopIfTrue="1">
      <formula>#REF!&lt;&gt;""</formula>
    </cfRule>
    <cfRule type="expression" dxfId="2591" priority="18943" stopIfTrue="1">
      <formula>AND($G262="",$F262&lt;&gt;"")</formula>
    </cfRule>
  </conditionalFormatting>
  <conditionalFormatting sqref="C342">
    <cfRule type="expression" dxfId="2590" priority="18962" stopIfTrue="1">
      <formula>$F253=""</formula>
    </cfRule>
    <cfRule type="expression" dxfId="2589" priority="18963" stopIfTrue="1">
      <formula>#REF!&lt;&gt;""</formula>
    </cfRule>
    <cfRule type="expression" dxfId="2588" priority="18964" stopIfTrue="1">
      <formula>AND($G253="",$F253&lt;&gt;"")</formula>
    </cfRule>
  </conditionalFormatting>
  <conditionalFormatting sqref="I342:L342">
    <cfRule type="expression" dxfId="2587" priority="18968" stopIfTrue="1">
      <formula>$F244=""</formula>
    </cfRule>
    <cfRule type="expression" dxfId="2586" priority="18969" stopIfTrue="1">
      <formula>#REF!&lt;&gt;""</formula>
    </cfRule>
    <cfRule type="expression" dxfId="2585" priority="18970" stopIfTrue="1">
      <formula>AND($G244="",$F244&lt;&gt;"")</formula>
    </cfRule>
  </conditionalFormatting>
  <conditionalFormatting sqref="H342">
    <cfRule type="expression" dxfId="2584" priority="18974" stopIfTrue="1">
      <formula>$F252=""</formula>
    </cfRule>
    <cfRule type="expression" dxfId="2583" priority="18975" stopIfTrue="1">
      <formula>#REF!&lt;&gt;""</formula>
    </cfRule>
    <cfRule type="expression" dxfId="2582" priority="18976" stopIfTrue="1">
      <formula>AND($G252="",$F252&lt;&gt;"")</formula>
    </cfRule>
  </conditionalFormatting>
  <conditionalFormatting sqref="I342">
    <cfRule type="expression" dxfId="2581" priority="18980" stopIfTrue="1">
      <formula>$F262=""</formula>
    </cfRule>
    <cfRule type="expression" dxfId="2580" priority="18981" stopIfTrue="1">
      <formula>#REF!&lt;&gt;""</formula>
    </cfRule>
    <cfRule type="expression" dxfId="2579" priority="18982" stopIfTrue="1">
      <formula>AND($G262="",$F262&lt;&gt;"")</formula>
    </cfRule>
  </conditionalFormatting>
  <conditionalFormatting sqref="D342 H340">
    <cfRule type="expression" dxfId="2578" priority="18983" stopIfTrue="1">
      <formula>$F252=""</formula>
    </cfRule>
    <cfRule type="expression" dxfId="2577" priority="18984" stopIfTrue="1">
      <formula>#REF!&lt;&gt;""</formula>
    </cfRule>
    <cfRule type="expression" dxfId="2576" priority="18985" stopIfTrue="1">
      <formula>AND($G252="",$F252&lt;&gt;"")</formula>
    </cfRule>
  </conditionalFormatting>
  <conditionalFormatting sqref="C341">
    <cfRule type="expression" dxfId="2575" priority="19004" stopIfTrue="1">
      <formula>$F253=""</formula>
    </cfRule>
    <cfRule type="expression" dxfId="2574" priority="19005" stopIfTrue="1">
      <formula>#REF!&lt;&gt;""</formula>
    </cfRule>
    <cfRule type="expression" dxfId="2573" priority="19006" stopIfTrue="1">
      <formula>AND($G253="",$F253&lt;&gt;"")</formula>
    </cfRule>
  </conditionalFormatting>
  <conditionalFormatting sqref="I341:L341">
    <cfRule type="expression" dxfId="2572" priority="19010" stopIfTrue="1">
      <formula>$F244=""</formula>
    </cfRule>
    <cfRule type="expression" dxfId="2571" priority="19011" stopIfTrue="1">
      <formula>#REF!&lt;&gt;""</formula>
    </cfRule>
    <cfRule type="expression" dxfId="2570" priority="19012" stopIfTrue="1">
      <formula>AND($G244="",$F244&lt;&gt;"")</formula>
    </cfRule>
  </conditionalFormatting>
  <conditionalFormatting sqref="H341">
    <cfRule type="expression" dxfId="2569" priority="19016" stopIfTrue="1">
      <formula>$F252=""</formula>
    </cfRule>
    <cfRule type="expression" dxfId="2568" priority="19017" stopIfTrue="1">
      <formula>#REF!&lt;&gt;""</formula>
    </cfRule>
    <cfRule type="expression" dxfId="2567" priority="19018" stopIfTrue="1">
      <formula>AND($G252="",$F252&lt;&gt;"")</formula>
    </cfRule>
  </conditionalFormatting>
  <conditionalFormatting sqref="I341">
    <cfRule type="expression" dxfId="2566" priority="19022" stopIfTrue="1">
      <formula>$F262=""</formula>
    </cfRule>
    <cfRule type="expression" dxfId="2565" priority="19023" stopIfTrue="1">
      <formula>#REF!&lt;&gt;""</formula>
    </cfRule>
    <cfRule type="expression" dxfId="2564" priority="19024" stopIfTrue="1">
      <formula>AND($G262="",$F262&lt;&gt;"")</formula>
    </cfRule>
  </conditionalFormatting>
  <conditionalFormatting sqref="D346:D347">
    <cfRule type="expression" dxfId="2563" priority="19028" stopIfTrue="1">
      <formula>$F256=""</formula>
    </cfRule>
    <cfRule type="expression" dxfId="2562" priority="19029" stopIfTrue="1">
      <formula>#REF!&lt;&gt;""</formula>
    </cfRule>
    <cfRule type="expression" dxfId="2561" priority="19030" stopIfTrue="1">
      <formula>AND($G256="",$F256&lt;&gt;"")</formula>
    </cfRule>
  </conditionalFormatting>
  <conditionalFormatting sqref="D347:D348">
    <cfRule type="expression" dxfId="2560" priority="19031" stopIfTrue="1">
      <formula>$F256=""</formula>
    </cfRule>
    <cfRule type="expression" dxfId="2559" priority="19032" stopIfTrue="1">
      <formula>#REF!&lt;&gt;""</formula>
    </cfRule>
    <cfRule type="expression" dxfId="2558" priority="19033" stopIfTrue="1">
      <formula>AND($G256="",$F256&lt;&gt;"")</formula>
    </cfRule>
  </conditionalFormatting>
  <conditionalFormatting sqref="K407:L409">
    <cfRule type="expression" dxfId="2557" priority="19037" stopIfTrue="1">
      <formula>$F284=""</formula>
    </cfRule>
    <cfRule type="expression" dxfId="2556" priority="19038" stopIfTrue="1">
      <formula>#REF!&lt;&gt;""</formula>
    </cfRule>
    <cfRule type="expression" dxfId="2555" priority="19039" stopIfTrue="1">
      <formula>AND($G284="",$F284&lt;&gt;"")</formula>
    </cfRule>
  </conditionalFormatting>
  <conditionalFormatting sqref="K407:L409">
    <cfRule type="expression" dxfId="2554" priority="19043" stopIfTrue="1">
      <formula>$F286=""</formula>
    </cfRule>
    <cfRule type="expression" dxfId="2553" priority="19044" stopIfTrue="1">
      <formula>#REF!&lt;&gt;""</formula>
    </cfRule>
    <cfRule type="expression" dxfId="2552" priority="19045" stopIfTrue="1">
      <formula>AND($G286="",$F286&lt;&gt;"")</formula>
    </cfRule>
  </conditionalFormatting>
  <conditionalFormatting sqref="K406:L406">
    <cfRule type="expression" dxfId="2551" priority="19049" stopIfTrue="1">
      <formula>$F286=""</formula>
    </cfRule>
    <cfRule type="expression" dxfId="2550" priority="19050" stopIfTrue="1">
      <formula>#REF!&lt;&gt;""</formula>
    </cfRule>
    <cfRule type="expression" dxfId="2549" priority="19051" stopIfTrue="1">
      <formula>AND($G286="",$F286&lt;&gt;"")</formula>
    </cfRule>
  </conditionalFormatting>
  <conditionalFormatting sqref="K406:L406">
    <cfRule type="expression" dxfId="2548" priority="19055" stopIfTrue="1">
      <formula>$F284=""</formula>
    </cfRule>
    <cfRule type="expression" dxfId="2547" priority="19056" stopIfTrue="1">
      <formula>#REF!&lt;&gt;""</formula>
    </cfRule>
    <cfRule type="expression" dxfId="2546" priority="19057" stopIfTrue="1">
      <formula>AND($G284="",$F284&lt;&gt;"")</formula>
    </cfRule>
  </conditionalFormatting>
  <conditionalFormatting sqref="K405:L405">
    <cfRule type="expression" dxfId="2545" priority="19061" stopIfTrue="1">
      <formula>$F286=""</formula>
    </cfRule>
    <cfRule type="expression" dxfId="2544" priority="19062" stopIfTrue="1">
      <formula>#REF!&lt;&gt;""</formula>
    </cfRule>
    <cfRule type="expression" dxfId="2543" priority="19063" stopIfTrue="1">
      <formula>AND($G286="",$F286&lt;&gt;"")</formula>
    </cfRule>
  </conditionalFormatting>
  <conditionalFormatting sqref="K405:L405">
    <cfRule type="expression" dxfId="2542" priority="19067" stopIfTrue="1">
      <formula>$F284=""</formula>
    </cfRule>
    <cfRule type="expression" dxfId="2541" priority="19068" stopIfTrue="1">
      <formula>#REF!&lt;&gt;""</formula>
    </cfRule>
    <cfRule type="expression" dxfId="2540" priority="19069" stopIfTrue="1">
      <formula>AND($G284="",$F284&lt;&gt;"")</formula>
    </cfRule>
  </conditionalFormatting>
  <conditionalFormatting sqref="K414:L414">
    <cfRule type="expression" dxfId="2539" priority="19073" stopIfTrue="1">
      <formula>$F286=""</formula>
    </cfRule>
    <cfRule type="expression" dxfId="2538" priority="19074" stopIfTrue="1">
      <formula>#REF!&lt;&gt;""</formula>
    </cfRule>
    <cfRule type="expression" dxfId="2537" priority="19075" stopIfTrue="1">
      <formula>AND($G286="",$F286&lt;&gt;"")</formula>
    </cfRule>
  </conditionalFormatting>
  <conditionalFormatting sqref="K414:L414">
    <cfRule type="expression" dxfId="2536" priority="19079" stopIfTrue="1">
      <formula>$F288=""</formula>
    </cfRule>
    <cfRule type="expression" dxfId="2535" priority="19080" stopIfTrue="1">
      <formula>#REF!&lt;&gt;""</formula>
    </cfRule>
    <cfRule type="expression" dxfId="2534" priority="19081" stopIfTrue="1">
      <formula>AND($G288="",$F288&lt;&gt;"")</formula>
    </cfRule>
  </conditionalFormatting>
  <conditionalFormatting sqref="K410:L410 D334">
    <cfRule type="expression" dxfId="2533" priority="19085" stopIfTrue="1">
      <formula>$F210=""</formula>
    </cfRule>
    <cfRule type="expression" dxfId="2532" priority="19086" stopIfTrue="1">
      <formula>#REF!&lt;&gt;""</formula>
    </cfRule>
    <cfRule type="expression" dxfId="2531" priority="19087" stopIfTrue="1">
      <formula>AND($G210="",$F210&lt;&gt;"")</formula>
    </cfRule>
  </conditionalFormatting>
  <conditionalFormatting sqref="K410:L410">
    <cfRule type="expression" dxfId="2530" priority="19091" stopIfTrue="1">
      <formula>$F288=""</formula>
    </cfRule>
    <cfRule type="expression" dxfId="2529" priority="19092" stopIfTrue="1">
      <formula>#REF!&lt;&gt;""</formula>
    </cfRule>
    <cfRule type="expression" dxfId="2528" priority="19093" stopIfTrue="1">
      <formula>AND($G288="",$F288&lt;&gt;"")</formula>
    </cfRule>
  </conditionalFormatting>
  <conditionalFormatting sqref="K405:L409">
    <cfRule type="expression" dxfId="2527" priority="138" stopIfTrue="1">
      <formula>$F281=""</formula>
    </cfRule>
    <cfRule type="expression" dxfId="2526" priority="139" stopIfTrue="1">
      <formula>#REF!&lt;&gt;""</formula>
    </cfRule>
    <cfRule type="expression" dxfId="2525" priority="140" stopIfTrue="1">
      <formula>AND($G281="",$F281&lt;&gt;"")</formula>
    </cfRule>
  </conditionalFormatting>
  <conditionalFormatting sqref="K405:L409">
    <cfRule type="expression" dxfId="2524" priority="135" stopIfTrue="1">
      <formula>$F283=""</formula>
    </cfRule>
    <cfRule type="expression" dxfId="2523" priority="136" stopIfTrue="1">
      <formula>#REF!&lt;&gt;""</formula>
    </cfRule>
    <cfRule type="expression" dxfId="2522" priority="137" stopIfTrue="1">
      <formula>AND($G283="",$F283&lt;&gt;"")</formula>
    </cfRule>
  </conditionalFormatting>
  <conditionalFormatting sqref="K413:L413">
    <cfRule type="expression" dxfId="2521" priority="132" stopIfTrue="1">
      <formula>$F285=""</formula>
    </cfRule>
    <cfRule type="expression" dxfId="2520" priority="133" stopIfTrue="1">
      <formula>#REF!&lt;&gt;""</formula>
    </cfRule>
    <cfRule type="expression" dxfId="2519" priority="134" stopIfTrue="1">
      <formula>AND($G285="",$F285&lt;&gt;"")</formula>
    </cfRule>
  </conditionalFormatting>
  <conditionalFormatting sqref="K413:L413">
    <cfRule type="expression" dxfId="2518" priority="129" stopIfTrue="1">
      <formula>$F287=""</formula>
    </cfRule>
    <cfRule type="expression" dxfId="2517" priority="130" stopIfTrue="1">
      <formula>#REF!&lt;&gt;""</formula>
    </cfRule>
    <cfRule type="expression" dxfId="2516" priority="131" stopIfTrue="1">
      <formula>AND($G287="",$F287&lt;&gt;"")</formula>
    </cfRule>
  </conditionalFormatting>
  <conditionalFormatting sqref="K413:L413">
    <cfRule type="expression" dxfId="2515" priority="19097" stopIfTrue="1">
      <formula>$F287=""</formula>
    </cfRule>
    <cfRule type="expression" dxfId="2514" priority="19098" stopIfTrue="1">
      <formula>#REF!&lt;&gt;""</formula>
    </cfRule>
    <cfRule type="expression" dxfId="2513" priority="19099" stopIfTrue="1">
      <formula>AND($G287="",$F287&lt;&gt;"")</formula>
    </cfRule>
  </conditionalFormatting>
  <conditionalFormatting sqref="K413:L413">
    <cfRule type="expression" dxfId="2512" priority="19103" stopIfTrue="1">
      <formula>$F289=""</formula>
    </cfRule>
    <cfRule type="expression" dxfId="2511" priority="19104" stopIfTrue="1">
      <formula>#REF!&lt;&gt;""</formula>
    </cfRule>
    <cfRule type="expression" dxfId="2510" priority="19105" stopIfTrue="1">
      <formula>AND($G289="",$F289&lt;&gt;"")</formula>
    </cfRule>
  </conditionalFormatting>
  <conditionalFormatting sqref="K384:L385">
    <cfRule type="expression" dxfId="2509" priority="19285" stopIfTrue="1">
      <formula>#REF!=""</formula>
    </cfRule>
    <cfRule type="expression" dxfId="2508" priority="19286" stopIfTrue="1">
      <formula>#REF!&lt;&gt;""</formula>
    </cfRule>
    <cfRule type="expression" dxfId="2507" priority="19287" stopIfTrue="1">
      <formula>AND(#REF!="",#REF!&lt;&gt;"")</formula>
    </cfRule>
  </conditionalFormatting>
  <conditionalFormatting sqref="K396:L396">
    <cfRule type="expression" dxfId="2506" priority="19300" stopIfTrue="1">
      <formula>#REF!=""</formula>
    </cfRule>
    <cfRule type="expression" dxfId="2505" priority="19301" stopIfTrue="1">
      <formula>#REF!&lt;&gt;""</formula>
    </cfRule>
    <cfRule type="expression" dxfId="2504" priority="19302" stopIfTrue="1">
      <formula>AND(#REF!="",#REF!&lt;&gt;"")</formula>
    </cfRule>
  </conditionalFormatting>
  <conditionalFormatting sqref="K390:L390">
    <cfRule type="expression" dxfId="2503" priority="19306" stopIfTrue="1">
      <formula>#REF!=""</formula>
    </cfRule>
    <cfRule type="expression" dxfId="2502" priority="19307" stopIfTrue="1">
      <formula>#REF!&lt;&gt;""</formula>
    </cfRule>
    <cfRule type="expression" dxfId="2501" priority="19308" stopIfTrue="1">
      <formula>AND(#REF!="",#REF!&lt;&gt;"")</formula>
    </cfRule>
  </conditionalFormatting>
  <conditionalFormatting sqref="K391:L391">
    <cfRule type="expression" dxfId="2500" priority="19348" stopIfTrue="1">
      <formula>$F272=""</formula>
    </cfRule>
    <cfRule type="expression" dxfId="2499" priority="19349" stopIfTrue="1">
      <formula>#REF!&lt;&gt;""</formula>
    </cfRule>
    <cfRule type="expression" dxfId="2498" priority="19350" stopIfTrue="1">
      <formula>AND($G272="",$F272&lt;&gt;"")</formula>
    </cfRule>
  </conditionalFormatting>
  <conditionalFormatting sqref="K387:L387">
    <cfRule type="expression" dxfId="2497" priority="19390" stopIfTrue="1">
      <formula>$F269=""</formula>
    </cfRule>
    <cfRule type="expression" dxfId="2496" priority="19391" stopIfTrue="1">
      <formula>#REF!&lt;&gt;""</formula>
    </cfRule>
    <cfRule type="expression" dxfId="2495" priority="19392" stopIfTrue="1">
      <formula>AND($G269="",$F269&lt;&gt;"")</formula>
    </cfRule>
  </conditionalFormatting>
  <conditionalFormatting sqref="D412">
    <cfRule type="expression" dxfId="2494" priority="126" stopIfTrue="1">
      <formula>$F172=""</formula>
    </cfRule>
    <cfRule type="expression" dxfId="2493" priority="127" stopIfTrue="1">
      <formula>#REF!&lt;&gt;""</formula>
    </cfRule>
    <cfRule type="expression" dxfId="2492" priority="128" stopIfTrue="1">
      <formula>AND($G172="",$F172&lt;&gt;"")</formula>
    </cfRule>
  </conditionalFormatting>
  <conditionalFormatting sqref="D412">
    <cfRule type="expression" dxfId="2491" priority="123" stopIfTrue="1">
      <formula>$F173=""</formula>
    </cfRule>
    <cfRule type="expression" dxfId="2490" priority="124" stopIfTrue="1">
      <formula>#REF!&lt;&gt;""</formula>
    </cfRule>
    <cfRule type="expression" dxfId="2489" priority="125" stopIfTrue="1">
      <formula>AND($G173="",$F173&lt;&gt;"")</formula>
    </cfRule>
  </conditionalFormatting>
  <conditionalFormatting sqref="D413">
    <cfRule type="expression" dxfId="2488" priority="120" stopIfTrue="1">
      <formula>$F173=""</formula>
    </cfRule>
    <cfRule type="expression" dxfId="2487" priority="121" stopIfTrue="1">
      <formula>#REF!&lt;&gt;""</formula>
    </cfRule>
    <cfRule type="expression" dxfId="2486" priority="122" stopIfTrue="1">
      <formula>AND($G173="",$F173&lt;&gt;"")</formula>
    </cfRule>
  </conditionalFormatting>
  <conditionalFormatting sqref="D413">
    <cfRule type="expression" dxfId="2485" priority="117" stopIfTrue="1">
      <formula>$F174=""</formula>
    </cfRule>
    <cfRule type="expression" dxfId="2484" priority="118" stopIfTrue="1">
      <formula>#REF!&lt;&gt;""</formula>
    </cfRule>
    <cfRule type="expression" dxfId="2483" priority="119" stopIfTrue="1">
      <formula>AND($G174="",$F174&lt;&gt;"")</formula>
    </cfRule>
  </conditionalFormatting>
  <conditionalFormatting sqref="D414">
    <cfRule type="expression" dxfId="2482" priority="114" stopIfTrue="1">
      <formula>$F174=""</formula>
    </cfRule>
    <cfRule type="expression" dxfId="2481" priority="115" stopIfTrue="1">
      <formula>#REF!&lt;&gt;""</formula>
    </cfRule>
    <cfRule type="expression" dxfId="2480" priority="116" stopIfTrue="1">
      <formula>AND($G174="",$F174&lt;&gt;"")</formula>
    </cfRule>
  </conditionalFormatting>
  <conditionalFormatting sqref="D414">
    <cfRule type="expression" dxfId="2479" priority="111" stopIfTrue="1">
      <formula>$F175=""</formula>
    </cfRule>
    <cfRule type="expression" dxfId="2478" priority="112" stopIfTrue="1">
      <formula>#REF!&lt;&gt;""</formula>
    </cfRule>
    <cfRule type="expression" dxfId="2477" priority="113" stopIfTrue="1">
      <formula>AND($G175="",$F175&lt;&gt;"")</formula>
    </cfRule>
  </conditionalFormatting>
  <conditionalFormatting sqref="N105:N110">
    <cfRule type="expression" dxfId="2476" priority="108" stopIfTrue="1">
      <formula>#REF!=""</formula>
    </cfRule>
    <cfRule type="expression" dxfId="2475" priority="109" stopIfTrue="1">
      <formula>#REF!&lt;&gt;""</formula>
    </cfRule>
    <cfRule type="expression" dxfId="2474" priority="110" stopIfTrue="1">
      <formula>AND(#REF!="",#REF!&lt;&gt;"")</formula>
    </cfRule>
  </conditionalFormatting>
  <conditionalFormatting sqref="M581:M583">
    <cfRule type="expression" dxfId="2473" priority="105" stopIfTrue="1">
      <formula>#REF!=""</formula>
    </cfRule>
    <cfRule type="expression" dxfId="2472" priority="106" stopIfTrue="1">
      <formula>#REF!&lt;&gt;""</formula>
    </cfRule>
    <cfRule type="expression" dxfId="2471" priority="107" stopIfTrue="1">
      <formula>AND(#REF!="",#REF!&lt;&gt;"")</formula>
    </cfRule>
  </conditionalFormatting>
  <conditionalFormatting sqref="M541:M542">
    <cfRule type="expression" dxfId="2470" priority="102" stopIfTrue="1">
      <formula>#REF!=""</formula>
    </cfRule>
    <cfRule type="expression" dxfId="2469" priority="103" stopIfTrue="1">
      <formula>#REF!&lt;&gt;""</formula>
    </cfRule>
    <cfRule type="expression" dxfId="2468" priority="104" stopIfTrue="1">
      <formula>AND(#REF!="",#REF!&lt;&gt;"")</formula>
    </cfRule>
  </conditionalFormatting>
  <conditionalFormatting sqref="M123">
    <cfRule type="expression" dxfId="2467" priority="101" stopIfTrue="1">
      <formula>#REF!&lt;&gt;""</formula>
    </cfRule>
  </conditionalFormatting>
  <conditionalFormatting sqref="M123">
    <cfRule type="expression" dxfId="2466" priority="100" stopIfTrue="1">
      <formula>$I123&lt;&gt;""</formula>
    </cfRule>
  </conditionalFormatting>
  <conditionalFormatting sqref="M123">
    <cfRule type="expression" dxfId="2465" priority="97" stopIfTrue="1">
      <formula>$H123=""</formula>
    </cfRule>
    <cfRule type="expression" dxfId="2464" priority="98" stopIfTrue="1">
      <formula>#REF!&lt;&gt;""</formula>
    </cfRule>
    <cfRule type="expression" dxfId="2463" priority="99" stopIfTrue="1">
      <formula>AND($I123="",$H123&lt;&gt;"")</formula>
    </cfRule>
  </conditionalFormatting>
  <conditionalFormatting sqref="H365">
    <cfRule type="expression" dxfId="2462" priority="19408" stopIfTrue="1">
      <formula>$F253=""</formula>
    </cfRule>
    <cfRule type="expression" dxfId="2461" priority="19409" stopIfTrue="1">
      <formula>#REF!&lt;&gt;""</formula>
    </cfRule>
    <cfRule type="expression" dxfId="2460" priority="19410" stopIfTrue="1">
      <formula>AND($G253="",$F253&lt;&gt;"")</formula>
    </cfRule>
  </conditionalFormatting>
  <conditionalFormatting sqref="K385:L386">
    <cfRule type="expression" dxfId="2459" priority="19441" stopIfTrue="1">
      <formula>$F265=""</formula>
    </cfRule>
    <cfRule type="expression" dxfId="2458" priority="19442" stopIfTrue="1">
      <formula>#REF!&lt;&gt;""</formula>
    </cfRule>
    <cfRule type="expression" dxfId="2457" priority="19443" stopIfTrue="1">
      <formula>AND($G265="",$F265&lt;&gt;"")</formula>
    </cfRule>
  </conditionalFormatting>
  <conditionalFormatting sqref="J507:K509 L507:L508">
    <cfRule type="expression" dxfId="2456" priority="94" stopIfTrue="1">
      <formula>#REF!=""</formula>
    </cfRule>
    <cfRule type="expression" dxfId="2455" priority="95" stopIfTrue="1">
      <formula>#REF!&lt;&gt;""</formula>
    </cfRule>
    <cfRule type="expression" dxfId="2454" priority="96" stopIfTrue="1">
      <formula>AND(#REF!="",#REF!&lt;&gt;"")</formula>
    </cfRule>
  </conditionalFormatting>
  <conditionalFormatting sqref="L507:L509">
    <cfRule type="expression" dxfId="2453" priority="91" stopIfTrue="1">
      <formula>#REF!=""</formula>
    </cfRule>
    <cfRule type="expression" dxfId="2452" priority="92" stopIfTrue="1">
      <formula>#REF!&lt;&gt;""</formula>
    </cfRule>
    <cfRule type="expression" dxfId="2451" priority="93" stopIfTrue="1">
      <formula>AND(#REF!="",#REF!&lt;&gt;"")</formula>
    </cfRule>
  </conditionalFormatting>
  <conditionalFormatting sqref="J525:J528">
    <cfRule type="expression" dxfId="2450" priority="88" stopIfTrue="1">
      <formula>#REF!=""</formula>
    </cfRule>
    <cfRule type="expression" dxfId="2449" priority="89" stopIfTrue="1">
      <formula>#REF!&lt;&gt;""</formula>
    </cfRule>
    <cfRule type="expression" dxfId="2448" priority="90" stopIfTrue="1">
      <formula>AND(#REF!="",#REF!&lt;&gt;"")</formula>
    </cfRule>
  </conditionalFormatting>
  <conditionalFormatting sqref="J528">
    <cfRule type="expression" dxfId="2447" priority="85" stopIfTrue="1">
      <formula>#REF!=""</formula>
    </cfRule>
    <cfRule type="expression" dxfId="2446" priority="86" stopIfTrue="1">
      <formula>#REF!&lt;&gt;""</formula>
    </cfRule>
    <cfRule type="expression" dxfId="2445" priority="87" stopIfTrue="1">
      <formula>AND(#REF!="",#REF!&lt;&gt;"")</formula>
    </cfRule>
  </conditionalFormatting>
  <conditionalFormatting sqref="H359">
    <cfRule type="expression" dxfId="2444" priority="19450" stopIfTrue="1">
      <formula>$F257=""</formula>
    </cfRule>
    <cfRule type="expression" dxfId="2443" priority="19451" stopIfTrue="1">
      <formula>#REF!&lt;&gt;""</formula>
    </cfRule>
    <cfRule type="expression" dxfId="2442" priority="19452" stopIfTrue="1">
      <formula>AND($G257="",$F257&lt;&gt;"")</formula>
    </cfRule>
  </conditionalFormatting>
  <conditionalFormatting sqref="I359:L359">
    <cfRule type="expression" dxfId="2441" priority="19462" stopIfTrue="1">
      <formula>$F267=""</formula>
    </cfRule>
    <cfRule type="expression" dxfId="2440" priority="19463" stopIfTrue="1">
      <formula>#REF!&lt;&gt;""</formula>
    </cfRule>
    <cfRule type="expression" dxfId="2439" priority="19464" stopIfTrue="1">
      <formula>AND($G267="",$F267&lt;&gt;"")</formula>
    </cfRule>
  </conditionalFormatting>
  <conditionalFormatting sqref="I364:L364">
    <cfRule type="expression" dxfId="2438" priority="19477" stopIfTrue="1">
      <formula>$F264=""</formula>
    </cfRule>
    <cfRule type="expression" dxfId="2437" priority="19478" stopIfTrue="1">
      <formula>#REF!&lt;&gt;""</formula>
    </cfRule>
    <cfRule type="expression" dxfId="2436" priority="19479" stopIfTrue="1">
      <formula>AND($G264="",$F264&lt;&gt;"")</formula>
    </cfRule>
  </conditionalFormatting>
  <conditionalFormatting sqref="H364">
    <cfRule type="expression" dxfId="2435" priority="19483" stopIfTrue="1">
      <formula>$F260=""</formula>
    </cfRule>
    <cfRule type="expression" dxfId="2434" priority="19484" stopIfTrue="1">
      <formula>#REF!&lt;&gt;""</formula>
    </cfRule>
    <cfRule type="expression" dxfId="2433" priority="19485" stopIfTrue="1">
      <formula>AND($G260="",$F260&lt;&gt;"")</formula>
    </cfRule>
  </conditionalFormatting>
  <conditionalFormatting sqref="I369:L369">
    <cfRule type="expression" dxfId="2432" priority="19498" stopIfTrue="1">
      <formula>$F264=""</formula>
    </cfRule>
    <cfRule type="expression" dxfId="2431" priority="19499" stopIfTrue="1">
      <formula>#REF!&lt;&gt;""</formula>
    </cfRule>
    <cfRule type="expression" dxfId="2430" priority="19500" stopIfTrue="1">
      <formula>AND($G264="",$F264&lt;&gt;"")</formula>
    </cfRule>
  </conditionalFormatting>
  <conditionalFormatting sqref="H369">
    <cfRule type="expression" dxfId="2429" priority="19504" stopIfTrue="1">
      <formula>$F263=""</formula>
    </cfRule>
    <cfRule type="expression" dxfId="2428" priority="19505" stopIfTrue="1">
      <formula>#REF!&lt;&gt;""</formula>
    </cfRule>
    <cfRule type="expression" dxfId="2427" priority="19506" stopIfTrue="1">
      <formula>AND($G263="",$F263&lt;&gt;"")</formula>
    </cfRule>
  </conditionalFormatting>
  <conditionalFormatting sqref="D340">
    <cfRule type="expression" dxfId="2426" priority="19516" stopIfTrue="1">
      <formula>$F254=""</formula>
    </cfRule>
    <cfRule type="expression" dxfId="2425" priority="19517" stopIfTrue="1">
      <formula>#REF!&lt;&gt;""</formula>
    </cfRule>
    <cfRule type="expression" dxfId="2424" priority="19518" stopIfTrue="1">
      <formula>AND($G254="",$F254&lt;&gt;"")</formula>
    </cfRule>
  </conditionalFormatting>
  <conditionalFormatting sqref="I340:L340">
    <cfRule type="expression" dxfId="2423" priority="19531" stopIfTrue="1">
      <formula>$F244=""</formula>
    </cfRule>
    <cfRule type="expression" dxfId="2422" priority="19532" stopIfTrue="1">
      <formula>#REF!&lt;&gt;""</formula>
    </cfRule>
    <cfRule type="expression" dxfId="2421" priority="19533" stopIfTrue="1">
      <formula>AND($G244="",$F244&lt;&gt;"")</formula>
    </cfRule>
  </conditionalFormatting>
  <conditionalFormatting sqref="I340">
    <cfRule type="expression" dxfId="2420" priority="19543" stopIfTrue="1">
      <formula>$F262=""</formula>
    </cfRule>
    <cfRule type="expression" dxfId="2419" priority="19544" stopIfTrue="1">
      <formula>#REF!&lt;&gt;""</formula>
    </cfRule>
    <cfRule type="expression" dxfId="2418" priority="19545" stopIfTrue="1">
      <formula>AND($G262="",$F262&lt;&gt;"")</formula>
    </cfRule>
  </conditionalFormatting>
  <conditionalFormatting sqref="I339:L339">
    <cfRule type="expression" dxfId="2417" priority="19549" stopIfTrue="1">
      <formula>$F262=""</formula>
    </cfRule>
    <cfRule type="expression" dxfId="2416" priority="19550" stopIfTrue="1">
      <formula>#REF!&lt;&gt;""</formula>
    </cfRule>
    <cfRule type="expression" dxfId="2415" priority="19551" stopIfTrue="1">
      <formula>AND($G262="",$F262&lt;&gt;"")</formula>
    </cfRule>
  </conditionalFormatting>
  <conditionalFormatting sqref="C339">
    <cfRule type="expression" dxfId="2414" priority="19555" stopIfTrue="1">
      <formula>$F253=""</formula>
    </cfRule>
    <cfRule type="expression" dxfId="2413" priority="19556" stopIfTrue="1">
      <formula>#REF!&lt;&gt;""</formula>
    </cfRule>
    <cfRule type="expression" dxfId="2412" priority="19557" stopIfTrue="1">
      <formula>AND($G253="",$F253&lt;&gt;"")</formula>
    </cfRule>
  </conditionalFormatting>
  <conditionalFormatting sqref="D339">
    <cfRule type="expression" dxfId="2411" priority="19564" stopIfTrue="1">
      <formula>$F254=""</formula>
    </cfRule>
    <cfRule type="expression" dxfId="2410" priority="19565" stopIfTrue="1">
      <formula>#REF!&lt;&gt;""</formula>
    </cfRule>
    <cfRule type="expression" dxfId="2409" priority="19566" stopIfTrue="1">
      <formula>AND($G254="",$F254&lt;&gt;"")</formula>
    </cfRule>
  </conditionalFormatting>
  <conditionalFormatting sqref="I339:L339">
    <cfRule type="expression" dxfId="2408" priority="19579" stopIfTrue="1">
      <formula>$F244=""</formula>
    </cfRule>
    <cfRule type="expression" dxfId="2407" priority="19580" stopIfTrue="1">
      <formula>#REF!&lt;&gt;""</formula>
    </cfRule>
    <cfRule type="expression" dxfId="2406" priority="19581" stopIfTrue="1">
      <formula>AND($G244="",$F244&lt;&gt;"")</formula>
    </cfRule>
  </conditionalFormatting>
  <conditionalFormatting sqref="H339">
    <cfRule type="expression" dxfId="2405" priority="19585" stopIfTrue="1">
      <formula>$F252=""</formula>
    </cfRule>
    <cfRule type="expression" dxfId="2404" priority="19586" stopIfTrue="1">
      <formula>#REF!&lt;&gt;""</formula>
    </cfRule>
    <cfRule type="expression" dxfId="2403" priority="19587" stopIfTrue="1">
      <formula>AND($G252="",$F252&lt;&gt;"")</formula>
    </cfRule>
  </conditionalFormatting>
  <conditionalFormatting sqref="I338:L338">
    <cfRule type="expression" dxfId="2402" priority="19591" stopIfTrue="1">
      <formula>$F262=""</formula>
    </cfRule>
    <cfRule type="expression" dxfId="2401" priority="19592" stopIfTrue="1">
      <formula>#REF!&lt;&gt;""</formula>
    </cfRule>
    <cfRule type="expression" dxfId="2400" priority="19593" stopIfTrue="1">
      <formula>AND($G262="",$F262&lt;&gt;"")</formula>
    </cfRule>
  </conditionalFormatting>
  <conditionalFormatting sqref="C338">
    <cfRule type="expression" dxfId="2399" priority="19597" stopIfTrue="1">
      <formula>$F253=""</formula>
    </cfRule>
    <cfRule type="expression" dxfId="2398" priority="19598" stopIfTrue="1">
      <formula>#REF!&lt;&gt;""</formula>
    </cfRule>
    <cfRule type="expression" dxfId="2397" priority="19599" stopIfTrue="1">
      <formula>AND($G253="",$F253&lt;&gt;"")</formula>
    </cfRule>
  </conditionalFormatting>
  <conditionalFormatting sqref="D338">
    <cfRule type="expression" dxfId="2396" priority="19606" stopIfTrue="1">
      <formula>$F254=""</formula>
    </cfRule>
    <cfRule type="expression" dxfId="2395" priority="19607" stopIfTrue="1">
      <formula>#REF!&lt;&gt;""</formula>
    </cfRule>
    <cfRule type="expression" dxfId="2394" priority="19608" stopIfTrue="1">
      <formula>AND($G254="",$F254&lt;&gt;"")</formula>
    </cfRule>
  </conditionalFormatting>
  <conditionalFormatting sqref="I338:L338">
    <cfRule type="expression" dxfId="2393" priority="19621" stopIfTrue="1">
      <formula>$F244=""</formula>
    </cfRule>
    <cfRule type="expression" dxfId="2392" priority="19622" stopIfTrue="1">
      <formula>#REF!&lt;&gt;""</formula>
    </cfRule>
    <cfRule type="expression" dxfId="2391" priority="19623" stopIfTrue="1">
      <formula>AND($G244="",$F244&lt;&gt;"")</formula>
    </cfRule>
  </conditionalFormatting>
  <conditionalFormatting sqref="H338">
    <cfRule type="expression" dxfId="2390" priority="19627" stopIfTrue="1">
      <formula>$F252=""</formula>
    </cfRule>
    <cfRule type="expression" dxfId="2389" priority="19628" stopIfTrue="1">
      <formula>#REF!&lt;&gt;""</formula>
    </cfRule>
    <cfRule type="expression" dxfId="2388" priority="19629" stopIfTrue="1">
      <formula>AND($G252="",$F252&lt;&gt;"")</formula>
    </cfRule>
  </conditionalFormatting>
  <conditionalFormatting sqref="D337">
    <cfRule type="expression" dxfId="2387" priority="82" stopIfTrue="1">
      <formula>$F137=""</formula>
    </cfRule>
    <cfRule type="expression" dxfId="2386" priority="83" stopIfTrue="1">
      <formula>#REF!&lt;&gt;""</formula>
    </cfRule>
    <cfRule type="expression" dxfId="2385" priority="84" stopIfTrue="1">
      <formula>AND($G137="",$F137&lt;&gt;"")</formula>
    </cfRule>
  </conditionalFormatting>
  <conditionalFormatting sqref="D337">
    <cfRule type="expression" dxfId="2384" priority="79" stopIfTrue="1">
      <formula>$F136=""</formula>
    </cfRule>
    <cfRule type="expression" dxfId="2383" priority="80" stopIfTrue="1">
      <formula>#REF!&lt;&gt;""</formula>
    </cfRule>
    <cfRule type="expression" dxfId="2382" priority="81" stopIfTrue="1">
      <formula>AND($G136="",$F136&lt;&gt;"")</formula>
    </cfRule>
  </conditionalFormatting>
  <conditionalFormatting sqref="D337">
    <cfRule type="expression" dxfId="2381" priority="76" stopIfTrue="1">
      <formula>$F132=""</formula>
    </cfRule>
    <cfRule type="expression" dxfId="2380" priority="77" stopIfTrue="1">
      <formula>#REF!&lt;&gt;""</formula>
    </cfRule>
    <cfRule type="expression" dxfId="2379" priority="78" stopIfTrue="1">
      <formula>AND($G132="",$F132&lt;&gt;"")</formula>
    </cfRule>
  </conditionalFormatting>
  <conditionalFormatting sqref="D337">
    <cfRule type="expression" dxfId="2378" priority="73" stopIfTrue="1">
      <formula>$F138=""</formula>
    </cfRule>
    <cfRule type="expression" dxfId="2377" priority="74" stopIfTrue="1">
      <formula>#REF!&lt;&gt;""</formula>
    </cfRule>
    <cfRule type="expression" dxfId="2376" priority="75" stopIfTrue="1">
      <formula>AND($G138="",$F138&lt;&gt;"")</formula>
    </cfRule>
  </conditionalFormatting>
  <conditionalFormatting sqref="D337">
    <cfRule type="expression" dxfId="2375" priority="70" stopIfTrue="1">
      <formula>$F139=""</formula>
    </cfRule>
    <cfRule type="expression" dxfId="2374" priority="71" stopIfTrue="1">
      <formula>#REF!&lt;&gt;""</formula>
    </cfRule>
    <cfRule type="expression" dxfId="2373" priority="72" stopIfTrue="1">
      <formula>AND($G139="",$F139&lt;&gt;"")</formula>
    </cfRule>
  </conditionalFormatting>
  <conditionalFormatting sqref="D337:D339">
    <cfRule type="expression" dxfId="2372" priority="67" stopIfTrue="1">
      <formula>#REF!=""</formula>
    </cfRule>
    <cfRule type="expression" dxfId="2371" priority="68" stopIfTrue="1">
      <formula>#REF!&lt;&gt;""</formula>
    </cfRule>
    <cfRule type="expression" dxfId="2370" priority="69" stopIfTrue="1">
      <formula>AND(#REF!="",#REF!&lt;&gt;"")</formula>
    </cfRule>
  </conditionalFormatting>
  <conditionalFormatting sqref="D337">
    <cfRule type="expression" dxfId="2369" priority="64" stopIfTrue="1">
      <formula>$F140=""</formula>
    </cfRule>
    <cfRule type="expression" dxfId="2368" priority="65" stopIfTrue="1">
      <formula>#REF!&lt;&gt;""</formula>
    </cfRule>
    <cfRule type="expression" dxfId="2367" priority="66" stopIfTrue="1">
      <formula>AND($G140="",$F140&lt;&gt;"")</formula>
    </cfRule>
  </conditionalFormatting>
  <conditionalFormatting sqref="D337">
    <cfRule type="expression" dxfId="2366" priority="61" stopIfTrue="1">
      <formula>$F138=""</formula>
    </cfRule>
    <cfRule type="expression" dxfId="2365" priority="62" stopIfTrue="1">
      <formula>#REF!&lt;&gt;""</formula>
    </cfRule>
    <cfRule type="expression" dxfId="2364" priority="63" stopIfTrue="1">
      <formula>AND($G138="",$F138&lt;&gt;"")</formula>
    </cfRule>
  </conditionalFormatting>
  <conditionalFormatting sqref="D337">
    <cfRule type="expression" dxfId="2363" priority="58" stopIfTrue="1">
      <formula>$F139=""</formula>
    </cfRule>
    <cfRule type="expression" dxfId="2362" priority="59" stopIfTrue="1">
      <formula>#REF!&lt;&gt;""</formula>
    </cfRule>
    <cfRule type="expression" dxfId="2361" priority="60" stopIfTrue="1">
      <formula>AND($G139="",$F139&lt;&gt;"")</formula>
    </cfRule>
  </conditionalFormatting>
  <conditionalFormatting sqref="D337">
    <cfRule type="expression" dxfId="2360" priority="52" stopIfTrue="1">
      <formula>$F140=""</formula>
    </cfRule>
    <cfRule type="expression" dxfId="2359" priority="53" stopIfTrue="1">
      <formula>#REF!&lt;&gt;""</formula>
    </cfRule>
    <cfRule type="expression" dxfId="2358" priority="54" stopIfTrue="1">
      <formula>AND($G140="",$F140&lt;&gt;"")</formula>
    </cfRule>
  </conditionalFormatting>
  <conditionalFormatting sqref="D338:D339">
    <cfRule type="expression" dxfId="2357" priority="49" stopIfTrue="1">
      <formula>$F138=""</formula>
    </cfRule>
    <cfRule type="expression" dxfId="2356" priority="50" stopIfTrue="1">
      <formula>#REF!&lt;&gt;""</formula>
    </cfRule>
    <cfRule type="expression" dxfId="2355" priority="51" stopIfTrue="1">
      <formula>AND($G138="",$F138&lt;&gt;"")</formula>
    </cfRule>
  </conditionalFormatting>
  <conditionalFormatting sqref="D338:D339">
    <cfRule type="expression" dxfId="2354" priority="46" stopIfTrue="1">
      <formula>$F137=""</formula>
    </cfRule>
    <cfRule type="expression" dxfId="2353" priority="47" stopIfTrue="1">
      <formula>#REF!&lt;&gt;""</formula>
    </cfRule>
    <cfRule type="expression" dxfId="2352" priority="48" stopIfTrue="1">
      <formula>AND($G137="",$F137&lt;&gt;"")</formula>
    </cfRule>
  </conditionalFormatting>
  <conditionalFormatting sqref="D338:D339">
    <cfRule type="expression" dxfId="2351" priority="43" stopIfTrue="1">
      <formula>$F133=""</formula>
    </cfRule>
    <cfRule type="expression" dxfId="2350" priority="44" stopIfTrue="1">
      <formula>#REF!&lt;&gt;""</formula>
    </cfRule>
    <cfRule type="expression" dxfId="2349" priority="45" stopIfTrue="1">
      <formula>AND($G133="",$F133&lt;&gt;"")</formula>
    </cfRule>
  </conditionalFormatting>
  <conditionalFormatting sqref="D338:D339">
    <cfRule type="expression" dxfId="2348" priority="40" stopIfTrue="1">
      <formula>$F139=""</formula>
    </cfRule>
    <cfRule type="expression" dxfId="2347" priority="41" stopIfTrue="1">
      <formula>#REF!&lt;&gt;""</formula>
    </cfRule>
    <cfRule type="expression" dxfId="2346" priority="42" stopIfTrue="1">
      <formula>AND($G139="",$F139&lt;&gt;"")</formula>
    </cfRule>
  </conditionalFormatting>
  <conditionalFormatting sqref="D338:D339">
    <cfRule type="expression" dxfId="2345" priority="37" stopIfTrue="1">
      <formula>$F140=""</formula>
    </cfRule>
    <cfRule type="expression" dxfId="2344" priority="38" stopIfTrue="1">
      <formula>#REF!&lt;&gt;""</formula>
    </cfRule>
    <cfRule type="expression" dxfId="2343" priority="39" stopIfTrue="1">
      <formula>AND($G140="",$F140&lt;&gt;"")</formula>
    </cfRule>
  </conditionalFormatting>
  <conditionalFormatting sqref="D338:D339">
    <cfRule type="expression" dxfId="2342" priority="31" stopIfTrue="1">
      <formula>$F141=""</formula>
    </cfRule>
    <cfRule type="expression" dxfId="2341" priority="32" stopIfTrue="1">
      <formula>#REF!&lt;&gt;""</formula>
    </cfRule>
    <cfRule type="expression" dxfId="2340" priority="33" stopIfTrue="1">
      <formula>AND($G141="",$F141&lt;&gt;"")</formula>
    </cfRule>
  </conditionalFormatting>
  <conditionalFormatting sqref="D338:D339">
    <cfRule type="expression" dxfId="2339" priority="28" stopIfTrue="1">
      <formula>$F139=""</formula>
    </cfRule>
    <cfRule type="expression" dxfId="2338" priority="29" stopIfTrue="1">
      <formula>#REF!&lt;&gt;""</formula>
    </cfRule>
    <cfRule type="expression" dxfId="2337" priority="30" stopIfTrue="1">
      <formula>AND($G139="",$F139&lt;&gt;"")</formula>
    </cfRule>
  </conditionalFormatting>
  <conditionalFormatting sqref="D338:D339">
    <cfRule type="expression" dxfId="2336" priority="25" stopIfTrue="1">
      <formula>$F140=""</formula>
    </cfRule>
    <cfRule type="expression" dxfId="2335" priority="26" stopIfTrue="1">
      <formula>#REF!&lt;&gt;""</formula>
    </cfRule>
    <cfRule type="expression" dxfId="2334" priority="27" stopIfTrue="1">
      <formula>AND($G140="",$F140&lt;&gt;"")</formula>
    </cfRule>
  </conditionalFormatting>
  <conditionalFormatting sqref="D338:D339">
    <cfRule type="expression" dxfId="2333" priority="19" stopIfTrue="1">
      <formula>$F141=""</formula>
    </cfRule>
    <cfRule type="expression" dxfId="2332" priority="20" stopIfTrue="1">
      <formula>#REF!&lt;&gt;""</formula>
    </cfRule>
    <cfRule type="expression" dxfId="2331" priority="21" stopIfTrue="1">
      <formula>AND($G141="",$F141&lt;&gt;"")</formula>
    </cfRule>
  </conditionalFormatting>
  <conditionalFormatting sqref="H378">
    <cfRule type="expression" dxfId="2330" priority="19633" stopIfTrue="1">
      <formula>$F253=""</formula>
    </cfRule>
    <cfRule type="expression" dxfId="2329" priority="19634" stopIfTrue="1">
      <formula>#REF!&lt;&gt;""</formula>
    </cfRule>
    <cfRule type="expression" dxfId="2328" priority="19635" stopIfTrue="1">
      <formula>AND($G253="",$F253&lt;&gt;"")</formula>
    </cfRule>
  </conditionalFormatting>
  <conditionalFormatting sqref="I378:L378">
    <cfRule type="expression" dxfId="2327" priority="19639" stopIfTrue="1">
      <formula>$F263=""</formula>
    </cfRule>
    <cfRule type="expression" dxfId="2326" priority="19640" stopIfTrue="1">
      <formula>#REF!&lt;&gt;""</formula>
    </cfRule>
    <cfRule type="expression" dxfId="2325" priority="19641" stopIfTrue="1">
      <formula>AND($G263="",$F263&lt;&gt;"")</formula>
    </cfRule>
  </conditionalFormatting>
  <conditionalFormatting sqref="I377:L377">
    <cfRule type="expression" dxfId="2324" priority="19645" stopIfTrue="1">
      <formula>$F263=""</formula>
    </cfRule>
    <cfRule type="expression" dxfId="2323" priority="19646" stopIfTrue="1">
      <formula>#REF!&lt;&gt;""</formula>
    </cfRule>
    <cfRule type="expression" dxfId="2322" priority="19647" stopIfTrue="1">
      <formula>AND($G263="",$F263&lt;&gt;"")</formula>
    </cfRule>
  </conditionalFormatting>
  <conditionalFormatting sqref="H377">
    <cfRule type="expression" dxfId="2321" priority="19651" stopIfTrue="1">
      <formula>$F253=""</formula>
    </cfRule>
    <cfRule type="expression" dxfId="2320" priority="19652" stopIfTrue="1">
      <formula>#REF!&lt;&gt;""</formula>
    </cfRule>
    <cfRule type="expression" dxfId="2319" priority="19653" stopIfTrue="1">
      <formula>AND($G253="",$F253&lt;&gt;"")</formula>
    </cfRule>
  </conditionalFormatting>
  <conditionalFormatting sqref="L377">
    <cfRule type="expression" dxfId="2318" priority="16" stopIfTrue="1">
      <formula>$F262=""</formula>
    </cfRule>
    <cfRule type="expression" dxfId="2317" priority="17" stopIfTrue="1">
      <formula>#REF!&lt;&gt;""</formula>
    </cfRule>
    <cfRule type="expression" dxfId="2316" priority="18" stopIfTrue="1">
      <formula>AND($G262="",$F262&lt;&gt;"")</formula>
    </cfRule>
  </conditionalFormatting>
  <conditionalFormatting sqref="L376">
    <cfRule type="expression" dxfId="2315" priority="13" stopIfTrue="1">
      <formula>$F262=""</formula>
    </cfRule>
    <cfRule type="expression" dxfId="2314" priority="14" stopIfTrue="1">
      <formula>#REF!&lt;&gt;""</formula>
    </cfRule>
    <cfRule type="expression" dxfId="2313" priority="15" stopIfTrue="1">
      <formula>AND($G262="",$F262&lt;&gt;"")</formula>
    </cfRule>
  </conditionalFormatting>
  <conditionalFormatting sqref="J337:L337 I336:I337">
    <cfRule type="expression" dxfId="2312" priority="19654" stopIfTrue="1">
      <formula>$F261=""</formula>
    </cfRule>
    <cfRule type="expression" dxfId="2311" priority="19655" stopIfTrue="1">
      <formula>#REF!&lt;&gt;""</formula>
    </cfRule>
    <cfRule type="expression" dxfId="2310" priority="19656" stopIfTrue="1">
      <formula>AND($G261="",$F261&lt;&gt;"")</formula>
    </cfRule>
  </conditionalFormatting>
  <conditionalFormatting sqref="H332:H333">
    <cfRule type="expression" dxfId="2309" priority="19663" stopIfTrue="1">
      <formula>$F252=""</formula>
    </cfRule>
    <cfRule type="expression" dxfId="2308" priority="19664" stopIfTrue="1">
      <formula>#REF!&lt;&gt;""</formula>
    </cfRule>
    <cfRule type="expression" dxfId="2307" priority="19665" stopIfTrue="1">
      <formula>AND($G252="",$F252&lt;&gt;"")</formula>
    </cfRule>
  </conditionalFormatting>
  <conditionalFormatting sqref="I332:L333">
    <cfRule type="expression" dxfId="2306" priority="19669" stopIfTrue="1">
      <formula>$F262=""</formula>
    </cfRule>
    <cfRule type="expression" dxfId="2305" priority="19670" stopIfTrue="1">
      <formula>#REF!&lt;&gt;""</formula>
    </cfRule>
    <cfRule type="expression" dxfId="2304" priority="19671" stopIfTrue="1">
      <formula>AND($G262="",$F262&lt;&gt;"")</formula>
    </cfRule>
  </conditionalFormatting>
  <conditionalFormatting sqref="D331">
    <cfRule type="expression" dxfId="2303" priority="10" stopIfTrue="1">
      <formula>#REF!=""</formula>
    </cfRule>
    <cfRule type="expression" dxfId="2302" priority="11" stopIfTrue="1">
      <formula>#REF!&lt;&gt;""</formula>
    </cfRule>
    <cfRule type="expression" dxfId="2301" priority="12" stopIfTrue="1">
      <formula>AND(#REF!="",#REF!&lt;&gt;"")</formula>
    </cfRule>
  </conditionalFormatting>
  <conditionalFormatting sqref="D332:D333">
    <cfRule type="expression" dxfId="2300" priority="7" stopIfTrue="1">
      <formula>#REF!=""</formula>
    </cfRule>
    <cfRule type="expression" dxfId="2299" priority="8" stopIfTrue="1">
      <formula>#REF!&lt;&gt;""</formula>
    </cfRule>
    <cfRule type="expression" dxfId="2298" priority="9" stopIfTrue="1">
      <formula>AND(#REF!="",#REF!&lt;&gt;"")</formula>
    </cfRule>
  </conditionalFormatting>
  <conditionalFormatting sqref="K331:L333">
    <cfRule type="expression" dxfId="2297" priority="4" stopIfTrue="1">
      <formula>$F257=""</formula>
    </cfRule>
    <cfRule type="expression" dxfId="2296" priority="5" stopIfTrue="1">
      <formula>#REF!&lt;&gt;""</formula>
    </cfRule>
    <cfRule type="expression" dxfId="2295" priority="6" stopIfTrue="1">
      <formula>AND($G257="",$F257&lt;&gt;"")</formula>
    </cfRule>
  </conditionalFormatting>
  <conditionalFormatting sqref="K331:L333">
    <cfRule type="expression" dxfId="2294" priority="1" stopIfTrue="1">
      <formula>$F240=""</formula>
    </cfRule>
    <cfRule type="expression" dxfId="2293" priority="2" stopIfTrue="1">
      <formula>#REF!&lt;&gt;""</formula>
    </cfRule>
    <cfRule type="expression" dxfId="2292" priority="3" stopIfTrue="1">
      <formula>AND($G240="",$F240&lt;&gt;"")</formula>
    </cfRule>
  </conditionalFormatting>
  <pageMargins left="0.78740157480314965" right="0" top="0.39370078740157483" bottom="0.19685039370078741" header="0.51181102362204722" footer="0.51181102362204722"/>
  <pageSetup paperSize="9" scale="50" fitToHeight="9" orientation="portrait" r:id="rId1"/>
  <headerFooter alignWithMargins="0"/>
  <rowBreaks count="3" manualBreakCount="3">
    <brk id="64" max="11" man="1"/>
    <brk id="467" max="11" man="1"/>
    <brk id="512" max="11" man="1"/>
  </rowBreaks>
  <colBreaks count="2" manualBreakCount="2">
    <brk id="12" max="1048575" man="1"/>
    <brk id="32" max="274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rgb="FFFF0000"/>
  </sheetPr>
  <dimension ref="A1:IV825"/>
  <sheetViews>
    <sheetView zoomScaleSheetLayoutView="100" zoomScalePageLayoutView="75" workbookViewId="0">
      <selection activeCell="F7" sqref="F7:L7"/>
    </sheetView>
  </sheetViews>
  <sheetFormatPr defaultRowHeight="20.25" x14ac:dyDescent="0.3"/>
  <cols>
    <col min="1" max="1" width="55.140625" style="336" customWidth="1"/>
    <col min="2" max="2" width="7.7109375" style="337" customWidth="1"/>
    <col min="3" max="3" width="6.85546875" style="338" customWidth="1"/>
    <col min="4" max="4" width="7.42578125" style="338" customWidth="1"/>
    <col min="5" max="5" width="5" style="338" customWidth="1"/>
    <col min="6" max="6" width="5.5703125" style="338" customWidth="1"/>
    <col min="7" max="7" width="6.5703125" style="338" customWidth="1"/>
    <col min="8" max="8" width="7.140625" style="338" hidden="1" customWidth="1"/>
    <col min="9" max="9" width="7.28515625" style="338" customWidth="1"/>
    <col min="10" max="10" width="3.140625" style="338" hidden="1" customWidth="1"/>
    <col min="11" max="11" width="0.42578125" style="353" hidden="1" customWidth="1"/>
    <col min="12" max="12" width="14.7109375" style="589" customWidth="1"/>
    <col min="13" max="13" width="11.85546875" style="339" customWidth="1"/>
    <col min="14" max="14" width="14.28515625" style="340" customWidth="1"/>
    <col min="15" max="15" width="15.5703125" style="666" hidden="1" customWidth="1"/>
    <col min="16" max="16" width="15.5703125" style="339" hidden="1" customWidth="1"/>
    <col min="17" max="17" width="9.28515625" style="339" bestFit="1" customWidth="1"/>
    <col min="18" max="18" width="11.5703125" style="339" customWidth="1"/>
    <col min="19" max="16384" width="9.140625" style="339"/>
  </cols>
  <sheetData>
    <row r="1" spans="1:15" s="128" customFormat="1" ht="18.75" customHeight="1" x14ac:dyDescent="0.3">
      <c r="A1" s="717"/>
      <c r="B1" s="718"/>
      <c r="C1" s="718"/>
      <c r="D1" s="1039" t="s">
        <v>165</v>
      </c>
      <c r="E1" s="1039"/>
      <c r="F1" s="1039"/>
      <c r="G1" s="1039"/>
      <c r="H1" s="1039"/>
      <c r="I1" s="1039"/>
      <c r="J1" s="1039"/>
      <c r="K1" s="1039"/>
      <c r="L1" s="1039"/>
      <c r="M1" s="1039"/>
      <c r="N1" s="1069"/>
      <c r="O1" s="1070"/>
    </row>
    <row r="2" spans="1:15" s="128" customFormat="1" ht="17.25" customHeight="1" x14ac:dyDescent="0.3">
      <c r="A2" s="719"/>
      <c r="B2" s="714" t="s">
        <v>294</v>
      </c>
      <c r="C2" s="714"/>
      <c r="D2" s="1041" t="s">
        <v>438</v>
      </c>
      <c r="E2" s="1041"/>
      <c r="F2" s="1041"/>
      <c r="G2" s="1041"/>
      <c r="H2" s="1041"/>
      <c r="I2" s="1041"/>
      <c r="J2" s="1041"/>
      <c r="K2" s="1041"/>
      <c r="L2" s="1041"/>
      <c r="M2" s="1041"/>
      <c r="N2" s="1075"/>
      <c r="O2" s="1070"/>
    </row>
    <row r="3" spans="1:15" s="128" customFormat="1" ht="12.75" customHeight="1" x14ac:dyDescent="0.3">
      <c r="A3" s="719"/>
      <c r="B3" s="1041" t="s">
        <v>295</v>
      </c>
      <c r="C3" s="1041"/>
      <c r="D3" s="1041"/>
      <c r="E3" s="1041"/>
      <c r="F3" s="1041"/>
      <c r="G3" s="1041"/>
      <c r="H3" s="1041"/>
      <c r="I3" s="1041"/>
      <c r="J3" s="1041"/>
      <c r="K3" s="1041"/>
      <c r="L3" s="1041"/>
      <c r="M3" s="1041"/>
      <c r="N3" s="1075"/>
      <c r="O3" s="1070"/>
    </row>
    <row r="4" spans="1:15" s="128" customFormat="1" ht="12.75" customHeight="1" x14ac:dyDescent="0.3">
      <c r="A4" s="1039" t="s">
        <v>227</v>
      </c>
      <c r="B4" s="1039"/>
      <c r="C4" s="1039"/>
      <c r="D4" s="1039"/>
      <c r="E4" s="1039"/>
      <c r="F4" s="1039"/>
      <c r="G4" s="1039"/>
      <c r="H4" s="1039"/>
      <c r="I4" s="1039"/>
      <c r="J4" s="1039"/>
      <c r="K4" s="1039"/>
      <c r="L4" s="1039"/>
      <c r="M4" s="1039"/>
      <c r="N4" s="1069"/>
      <c r="O4" s="664"/>
    </row>
    <row r="5" spans="1:15" s="128" customFormat="1" ht="15" customHeight="1" x14ac:dyDescent="0.3">
      <c r="A5" s="719"/>
      <c r="B5" s="1039" t="s">
        <v>713</v>
      </c>
      <c r="C5" s="1039"/>
      <c r="D5" s="1039"/>
      <c r="E5" s="1039"/>
      <c r="F5" s="1039"/>
      <c r="G5" s="1039"/>
      <c r="H5" s="1039"/>
      <c r="I5" s="1039"/>
      <c r="J5" s="1039"/>
      <c r="K5" s="1039"/>
      <c r="L5" s="1039"/>
      <c r="M5" s="1039"/>
      <c r="N5" s="1069"/>
      <c r="O5" s="665"/>
    </row>
    <row r="6" spans="1:15" s="128" customFormat="1" ht="18.75" x14ac:dyDescent="0.3">
      <c r="A6" s="1039"/>
      <c r="B6" s="1039"/>
      <c r="C6" s="1039"/>
      <c r="D6" s="1039"/>
      <c r="E6" s="1039"/>
      <c r="F6" s="1039"/>
      <c r="G6" s="1039"/>
      <c r="H6" s="1039"/>
      <c r="I6" s="1039"/>
      <c r="J6" s="1039"/>
      <c r="K6" s="1039"/>
      <c r="L6" s="720"/>
      <c r="M6" s="108"/>
      <c r="N6" s="493"/>
      <c r="O6" s="666"/>
    </row>
    <row r="7" spans="1:15" s="128" customFormat="1" ht="18.75" x14ac:dyDescent="0.3">
      <c r="A7" s="141"/>
      <c r="B7" s="715"/>
      <c r="C7" s="141"/>
      <c r="D7" s="141"/>
      <c r="E7" s="721"/>
      <c r="F7" s="1037" t="s">
        <v>862</v>
      </c>
      <c r="G7" s="1037"/>
      <c r="H7" s="1037"/>
      <c r="I7" s="1037"/>
      <c r="J7" s="1037"/>
      <c r="K7" s="1037"/>
      <c r="L7" s="1037"/>
      <c r="M7" s="108"/>
      <c r="N7" s="493"/>
      <c r="O7" s="666"/>
    </row>
    <row r="8" spans="1:15" x14ac:dyDescent="0.3">
      <c r="A8" s="1123"/>
      <c r="B8" s="1123"/>
      <c r="C8" s="1123"/>
      <c r="D8" s="1123"/>
      <c r="E8" s="1123"/>
      <c r="F8" s="1123"/>
      <c r="G8" s="1123"/>
      <c r="H8" s="1123"/>
      <c r="K8" s="341"/>
      <c r="L8" s="586"/>
      <c r="N8" s="342"/>
    </row>
    <row r="9" spans="1:15" ht="20.25" customHeight="1" x14ac:dyDescent="0.3">
      <c r="A9" s="1121" t="s">
        <v>138</v>
      </c>
      <c r="B9" s="1121"/>
      <c r="C9" s="1121"/>
      <c r="D9" s="1121"/>
      <c r="E9" s="1121"/>
      <c r="F9" s="1121"/>
      <c r="G9" s="1121"/>
      <c r="H9" s="1121"/>
      <c r="I9" s="1121"/>
      <c r="J9" s="1121"/>
      <c r="K9" s="1121"/>
      <c r="L9" s="1121"/>
      <c r="O9" s="1079">
        <v>900</v>
      </c>
    </row>
    <row r="10" spans="1:15" ht="39.75" customHeight="1" x14ac:dyDescent="0.3">
      <c r="A10" s="1138" t="s">
        <v>714</v>
      </c>
      <c r="B10" s="1138"/>
      <c r="C10" s="1138"/>
      <c r="D10" s="1138"/>
      <c r="E10" s="1138"/>
      <c r="F10" s="1138"/>
      <c r="G10" s="1138"/>
      <c r="H10" s="1138"/>
      <c r="I10" s="1138"/>
      <c r="J10" s="1138"/>
      <c r="K10" s="1138"/>
      <c r="L10" s="1138"/>
      <c r="O10" s="1079"/>
    </row>
    <row r="11" spans="1:15" ht="12" customHeight="1" x14ac:dyDescent="0.3">
      <c r="A11" s="343"/>
      <c r="B11" s="343"/>
      <c r="C11" s="343"/>
      <c r="D11" s="343"/>
      <c r="E11" s="344"/>
      <c r="F11" s="344"/>
      <c r="G11" s="344"/>
      <c r="H11" s="344"/>
      <c r="I11" s="343"/>
      <c r="J11" s="343"/>
      <c r="K11" s="343"/>
      <c r="L11" s="536"/>
      <c r="O11" s="1079"/>
    </row>
    <row r="12" spans="1:15" ht="21" customHeight="1" x14ac:dyDescent="0.3">
      <c r="A12" s="343"/>
      <c r="B12" s="343"/>
      <c r="C12" s="343"/>
      <c r="D12" s="343"/>
      <c r="E12" s="344"/>
      <c r="F12" s="344"/>
      <c r="G12" s="344"/>
      <c r="H12" s="344"/>
      <c r="I12" s="343"/>
      <c r="J12" s="343"/>
      <c r="K12" s="343"/>
      <c r="L12" s="536"/>
      <c r="O12" s="1079"/>
    </row>
    <row r="13" spans="1:15" ht="18.75" customHeight="1" x14ac:dyDescent="0.3">
      <c r="A13" s="1139" t="s">
        <v>59</v>
      </c>
      <c r="B13" s="425" t="s">
        <v>60</v>
      </c>
      <c r="C13" s="426" t="s">
        <v>61</v>
      </c>
      <c r="D13" s="426" t="s">
        <v>62</v>
      </c>
      <c r="E13" s="1122" t="s">
        <v>63</v>
      </c>
      <c r="F13" s="1122"/>
      <c r="G13" s="1122"/>
      <c r="H13" s="1122"/>
      <c r="I13" s="426" t="s">
        <v>64</v>
      </c>
      <c r="J13" s="1124" t="s">
        <v>65</v>
      </c>
      <c r="K13" s="427" t="s">
        <v>66</v>
      </c>
      <c r="L13" s="428" t="s">
        <v>345</v>
      </c>
      <c r="M13" s="428" t="s">
        <v>399</v>
      </c>
      <c r="N13" s="428">
        <v>2023</v>
      </c>
    </row>
    <row r="14" spans="1:15" x14ac:dyDescent="0.3">
      <c r="A14" s="1139"/>
      <c r="B14" s="290"/>
      <c r="C14" s="109"/>
      <c r="D14" s="109"/>
      <c r="E14" s="1122"/>
      <c r="F14" s="1122"/>
      <c r="G14" s="1122"/>
      <c r="H14" s="1122"/>
      <c r="I14" s="109"/>
      <c r="J14" s="1124"/>
      <c r="K14" s="427" t="s">
        <v>65</v>
      </c>
      <c r="L14" s="429"/>
      <c r="M14" s="429"/>
      <c r="N14" s="429"/>
      <c r="O14" s="1100"/>
    </row>
    <row r="15" spans="1:15" ht="15.75" customHeight="1" x14ac:dyDescent="0.3">
      <c r="A15" s="425">
        <v>1</v>
      </c>
      <c r="B15" s="425">
        <v>2</v>
      </c>
      <c r="C15" s="426">
        <v>3</v>
      </c>
      <c r="D15" s="426">
        <v>4</v>
      </c>
      <c r="E15" s="1122">
        <v>5</v>
      </c>
      <c r="F15" s="1122"/>
      <c r="G15" s="1122"/>
      <c r="H15" s="1122"/>
      <c r="I15" s="426">
        <v>6</v>
      </c>
      <c r="J15" s="1124"/>
      <c r="K15" s="427"/>
      <c r="L15" s="427">
        <v>8</v>
      </c>
      <c r="M15" s="427">
        <v>9</v>
      </c>
      <c r="N15" s="427">
        <v>9</v>
      </c>
      <c r="O15" s="1100"/>
    </row>
    <row r="16" spans="1:15" x14ac:dyDescent="0.3">
      <c r="A16" s="425" t="s">
        <v>140</v>
      </c>
      <c r="B16" s="425"/>
      <c r="C16" s="426"/>
      <c r="D16" s="426"/>
      <c r="E16" s="1122"/>
      <c r="F16" s="1122"/>
      <c r="G16" s="1122"/>
      <c r="H16" s="1122"/>
      <c r="I16" s="426"/>
      <c r="J16" s="1124"/>
      <c r="K16" s="430" t="e">
        <f>K17+K435</f>
        <v>#REF!</v>
      </c>
      <c r="L16" s="158">
        <f>L17+L435+L556</f>
        <v>254264.01</v>
      </c>
      <c r="M16" s="158">
        <f>M17+M435+M556</f>
        <v>121659.6</v>
      </c>
      <c r="N16" s="158">
        <f>N17+N435+N556</f>
        <v>101151.60000000002</v>
      </c>
      <c r="O16" s="1100"/>
    </row>
    <row r="17" spans="1:17" s="347" customFormat="1" ht="31.5" x14ac:dyDescent="0.25">
      <c r="A17" s="109" t="s">
        <v>578</v>
      </c>
      <c r="B17" s="223">
        <v>900</v>
      </c>
      <c r="C17" s="426"/>
      <c r="D17" s="426"/>
      <c r="E17" s="1122" t="s">
        <v>67</v>
      </c>
      <c r="F17" s="1122"/>
      <c r="G17" s="1122"/>
      <c r="H17" s="1122"/>
      <c r="I17" s="426"/>
      <c r="J17" s="1124"/>
      <c r="K17" s="431" t="e">
        <f>K18+K217+K236+K329+K388+K428</f>
        <v>#REF!</v>
      </c>
      <c r="L17" s="104">
        <f>L18+L217+L236+L328+L371+L388+L427</f>
        <v>131394.717</v>
      </c>
      <c r="M17" s="104">
        <f>M18+M217+M236+M328+M371+M388+M427</f>
        <v>51077.9</v>
      </c>
      <c r="N17" s="104">
        <f>N18+N217+N236+N328+N371+N388+N427</f>
        <v>34009.699999999997</v>
      </c>
      <c r="O17" s="659"/>
      <c r="P17" s="346"/>
    </row>
    <row r="18" spans="1:17" s="345" customFormat="1" x14ac:dyDescent="0.25">
      <c r="A18" s="184" t="s">
        <v>68</v>
      </c>
      <c r="B18" s="432">
        <v>900</v>
      </c>
      <c r="C18" s="124" t="s">
        <v>69</v>
      </c>
      <c r="D18" s="124"/>
      <c r="E18" s="990"/>
      <c r="F18" s="991"/>
      <c r="G18" s="991"/>
      <c r="H18" s="992"/>
      <c r="I18" s="124"/>
      <c r="J18" s="107"/>
      <c r="K18" s="103" t="e">
        <f>K26+K126+K138</f>
        <v>#REF!</v>
      </c>
      <c r="L18" s="103">
        <f>L19+L27+L120+L138+L144+L127</f>
        <v>17119.200000000004</v>
      </c>
      <c r="M18" s="103">
        <f>M19+M27+M120+M138+M144</f>
        <v>10883.300000000001</v>
      </c>
      <c r="N18" s="103">
        <f>N19+N27+N120+N138+N144</f>
        <v>12571.199999999999</v>
      </c>
      <c r="O18" s="659"/>
      <c r="P18" s="348"/>
    </row>
    <row r="19" spans="1:17" s="345" customFormat="1" ht="45.75" customHeight="1" x14ac:dyDescent="0.25">
      <c r="A19" s="102" t="s">
        <v>463</v>
      </c>
      <c r="B19" s="432">
        <v>900</v>
      </c>
      <c r="C19" s="124" t="s">
        <v>69</v>
      </c>
      <c r="D19" s="124" t="s">
        <v>70</v>
      </c>
      <c r="E19" s="407"/>
      <c r="F19" s="408"/>
      <c r="G19" s="408"/>
      <c r="H19" s="409"/>
      <c r="I19" s="95"/>
      <c r="J19" s="107"/>
      <c r="K19" s="103"/>
      <c r="L19" s="291">
        <f t="shared" ref="L19:N21" si="0">L20</f>
        <v>1064.3</v>
      </c>
      <c r="M19" s="291">
        <f t="shared" si="0"/>
        <v>1219.3</v>
      </c>
      <c r="N19" s="291">
        <f t="shared" si="0"/>
        <v>1219.3</v>
      </c>
      <c r="O19" s="659"/>
    </row>
    <row r="20" spans="1:17" s="345" customFormat="1" ht="46.5" customHeight="1" x14ac:dyDescent="0.25">
      <c r="A20" s="102" t="s">
        <v>595</v>
      </c>
      <c r="B20" s="284">
        <v>900</v>
      </c>
      <c r="C20" s="129" t="s">
        <v>69</v>
      </c>
      <c r="D20" s="129" t="s">
        <v>70</v>
      </c>
      <c r="E20" s="966" t="s">
        <v>7</v>
      </c>
      <c r="F20" s="967"/>
      <c r="G20" s="967"/>
      <c r="H20" s="968"/>
      <c r="I20" s="124"/>
      <c r="J20" s="107"/>
      <c r="K20" s="103" t="e">
        <f>#REF!</f>
        <v>#REF!</v>
      </c>
      <c r="L20" s="104">
        <f t="shared" si="0"/>
        <v>1064.3</v>
      </c>
      <c r="M20" s="104">
        <f t="shared" si="0"/>
        <v>1219.3</v>
      </c>
      <c r="N20" s="104">
        <f t="shared" si="0"/>
        <v>1219.3</v>
      </c>
      <c r="O20" s="666"/>
    </row>
    <row r="21" spans="1:17" s="345" customFormat="1" ht="31.5" customHeight="1" x14ac:dyDescent="0.25">
      <c r="A21" s="102" t="s">
        <v>798</v>
      </c>
      <c r="B21" s="284">
        <v>900</v>
      </c>
      <c r="C21" s="95" t="s">
        <v>69</v>
      </c>
      <c r="D21" s="95" t="s">
        <v>70</v>
      </c>
      <c r="E21" s="419" t="s">
        <v>100</v>
      </c>
      <c r="F21" s="420"/>
      <c r="G21" s="420"/>
      <c r="H21" s="421"/>
      <c r="I21" s="410"/>
      <c r="J21" s="107"/>
      <c r="K21" s="103"/>
      <c r="L21" s="104">
        <f t="shared" si="0"/>
        <v>1064.3</v>
      </c>
      <c r="M21" s="104">
        <f t="shared" si="0"/>
        <v>1219.3</v>
      </c>
      <c r="N21" s="104">
        <f t="shared" si="0"/>
        <v>1219.3</v>
      </c>
      <c r="O21" s="666"/>
    </row>
    <row r="22" spans="1:17" s="345" customFormat="1" ht="40.5" customHeight="1" x14ac:dyDescent="0.25">
      <c r="A22" s="102" t="s">
        <v>410</v>
      </c>
      <c r="B22" s="284">
        <v>900</v>
      </c>
      <c r="C22" s="95" t="s">
        <v>69</v>
      </c>
      <c r="D22" s="95" t="s">
        <v>70</v>
      </c>
      <c r="E22" s="1085" t="s">
        <v>309</v>
      </c>
      <c r="F22" s="1086"/>
      <c r="G22" s="1086"/>
      <c r="H22" s="1087"/>
      <c r="I22" s="407"/>
      <c r="J22" s="107"/>
      <c r="K22" s="103"/>
      <c r="L22" s="104">
        <f>L25+L26</f>
        <v>1064.3</v>
      </c>
      <c r="M22" s="104">
        <f>M25+M26</f>
        <v>1219.3</v>
      </c>
      <c r="N22" s="104">
        <f>N25+N26</f>
        <v>1219.3</v>
      </c>
      <c r="O22" s="666"/>
      <c r="P22" s="350"/>
      <c r="Q22" s="348"/>
    </row>
    <row r="23" spans="1:17" s="345" customFormat="1" ht="75.75" customHeight="1" x14ac:dyDescent="0.25">
      <c r="A23" s="102" t="s">
        <v>465</v>
      </c>
      <c r="B23" s="284">
        <v>900</v>
      </c>
      <c r="C23" s="95" t="s">
        <v>69</v>
      </c>
      <c r="D23" s="95" t="s">
        <v>70</v>
      </c>
      <c r="E23" s="1085" t="s">
        <v>309</v>
      </c>
      <c r="F23" s="1086"/>
      <c r="G23" s="1086"/>
      <c r="H23" s="1087"/>
      <c r="I23" s="407" t="s">
        <v>466</v>
      </c>
      <c r="J23" s="107"/>
      <c r="K23" s="103"/>
      <c r="L23" s="103">
        <f>L24</f>
        <v>1064.3</v>
      </c>
      <c r="M23" s="103">
        <f>M24</f>
        <v>1219.3</v>
      </c>
      <c r="N23" s="103">
        <f>N24</f>
        <v>1219.3</v>
      </c>
      <c r="O23" s="666"/>
      <c r="P23" s="350"/>
      <c r="Q23" s="348"/>
    </row>
    <row r="24" spans="1:17" s="345" customFormat="1" ht="36.75" customHeight="1" x14ac:dyDescent="0.25">
      <c r="A24" s="102" t="s">
        <v>467</v>
      </c>
      <c r="B24" s="284">
        <v>900</v>
      </c>
      <c r="C24" s="95" t="s">
        <v>69</v>
      </c>
      <c r="D24" s="95" t="s">
        <v>70</v>
      </c>
      <c r="E24" s="1085" t="s">
        <v>309</v>
      </c>
      <c r="F24" s="1086"/>
      <c r="G24" s="1086"/>
      <c r="H24" s="1087"/>
      <c r="I24" s="407" t="s">
        <v>464</v>
      </c>
      <c r="J24" s="107"/>
      <c r="K24" s="103"/>
      <c r="L24" s="960">
        <f>L25+L26</f>
        <v>1064.3</v>
      </c>
      <c r="M24" s="103">
        <f>M25+M26</f>
        <v>1219.3</v>
      </c>
      <c r="N24" s="103">
        <f>N25+N26</f>
        <v>1219.3</v>
      </c>
      <c r="O24" s="666"/>
      <c r="P24" s="350"/>
      <c r="Q24" s="348"/>
    </row>
    <row r="25" spans="1:17" s="345" customFormat="1" ht="28.5" customHeight="1" x14ac:dyDescent="0.25">
      <c r="A25" s="502" t="s">
        <v>17</v>
      </c>
      <c r="B25" s="503">
        <v>900</v>
      </c>
      <c r="C25" s="451" t="s">
        <v>69</v>
      </c>
      <c r="D25" s="451" t="s">
        <v>70</v>
      </c>
      <c r="E25" s="1094" t="s">
        <v>309</v>
      </c>
      <c r="F25" s="1095"/>
      <c r="G25" s="1095"/>
      <c r="H25" s="1096"/>
      <c r="I25" s="504" t="s">
        <v>143</v>
      </c>
      <c r="J25" s="505"/>
      <c r="K25" s="506"/>
      <c r="L25" s="507">
        <f>924.6+12-150-5</f>
        <v>781.6</v>
      </c>
      <c r="M25" s="507">
        <v>936.6</v>
      </c>
      <c r="N25" s="454">
        <f>924.6+12</f>
        <v>936.6</v>
      </c>
      <c r="O25" s="1079"/>
      <c r="Q25" s="345">
        <v>-150</v>
      </c>
    </row>
    <row r="26" spans="1:17" s="345" customFormat="1" ht="69.75" customHeight="1" x14ac:dyDescent="0.25">
      <c r="A26" s="502" t="s">
        <v>238</v>
      </c>
      <c r="B26" s="503">
        <v>900</v>
      </c>
      <c r="C26" s="451" t="s">
        <v>69</v>
      </c>
      <c r="D26" s="451" t="s">
        <v>70</v>
      </c>
      <c r="E26" s="1094" t="s">
        <v>309</v>
      </c>
      <c r="F26" s="1095"/>
      <c r="G26" s="1095"/>
      <c r="H26" s="1096"/>
      <c r="I26" s="504" t="s">
        <v>237</v>
      </c>
      <c r="J26" s="505"/>
      <c r="K26" s="506"/>
      <c r="L26" s="507">
        <f>279.2+3.5</f>
        <v>282.7</v>
      </c>
      <c r="M26" s="507">
        <v>282.7</v>
      </c>
      <c r="N26" s="454">
        <f>279.2+3.5</f>
        <v>282.7</v>
      </c>
      <c r="O26" s="1079"/>
    </row>
    <row r="27" spans="1:17" s="345" customFormat="1" ht="64.5" customHeight="1" x14ac:dyDescent="0.25">
      <c r="A27" s="98" t="s">
        <v>468</v>
      </c>
      <c r="B27" s="223">
        <v>900</v>
      </c>
      <c r="C27" s="124" t="s">
        <v>69</v>
      </c>
      <c r="D27" s="124" t="s">
        <v>73</v>
      </c>
      <c r="E27" s="433"/>
      <c r="F27" s="434"/>
      <c r="G27" s="434"/>
      <c r="H27" s="435"/>
      <c r="I27" s="407"/>
      <c r="J27" s="436"/>
      <c r="K27" s="103"/>
      <c r="L27" s="104">
        <f>L28+L39+L58+L72+L95+L33</f>
        <v>10077.900000000003</v>
      </c>
      <c r="M27" s="104">
        <f>M28+M39+M58+M72+M95</f>
        <v>5404.5</v>
      </c>
      <c r="N27" s="104">
        <f>N28+N39+N58+N72+N95</f>
        <v>7015.0999999999985</v>
      </c>
      <c r="O27" s="666"/>
    </row>
    <row r="28" spans="1:17" s="345" customFormat="1" ht="45.75" customHeight="1" x14ac:dyDescent="0.25">
      <c r="A28" s="102" t="s">
        <v>687</v>
      </c>
      <c r="B28" s="131">
        <v>900</v>
      </c>
      <c r="C28" s="95" t="s">
        <v>69</v>
      </c>
      <c r="D28" s="95" t="s">
        <v>73</v>
      </c>
      <c r="E28" s="966" t="s">
        <v>9</v>
      </c>
      <c r="F28" s="967"/>
      <c r="G28" s="967"/>
      <c r="H28" s="968"/>
      <c r="I28" s="95"/>
      <c r="J28" s="437"/>
      <c r="K28" s="96"/>
      <c r="L28" s="94">
        <f t="shared" ref="L28:N31" si="1">L29</f>
        <v>25</v>
      </c>
      <c r="M28" s="94">
        <f t="shared" si="1"/>
        <v>25</v>
      </c>
      <c r="N28" s="94">
        <f t="shared" si="1"/>
        <v>25</v>
      </c>
      <c r="O28" s="666"/>
    </row>
    <row r="29" spans="1:17" s="345" customFormat="1" ht="41.25" customHeight="1" x14ac:dyDescent="0.25">
      <c r="A29" s="102" t="s">
        <v>297</v>
      </c>
      <c r="B29" s="131">
        <v>900</v>
      </c>
      <c r="C29" s="95" t="s">
        <v>69</v>
      </c>
      <c r="D29" s="95" t="s">
        <v>73</v>
      </c>
      <c r="E29" s="966" t="s">
        <v>469</v>
      </c>
      <c r="F29" s="967"/>
      <c r="G29" s="967"/>
      <c r="H29" s="968"/>
      <c r="I29" s="95"/>
      <c r="J29" s="437"/>
      <c r="K29" s="96"/>
      <c r="L29" s="94">
        <f t="shared" si="1"/>
        <v>25</v>
      </c>
      <c r="M29" s="94">
        <f t="shared" si="1"/>
        <v>25</v>
      </c>
      <c r="N29" s="94">
        <f t="shared" si="1"/>
        <v>25</v>
      </c>
      <c r="O29" s="1137"/>
    </row>
    <row r="30" spans="1:17" s="345" customFormat="1" ht="31.5" customHeight="1" x14ac:dyDescent="0.25">
      <c r="A30" s="236" t="s">
        <v>304</v>
      </c>
      <c r="B30" s="131">
        <v>900</v>
      </c>
      <c r="C30" s="95" t="s">
        <v>69</v>
      </c>
      <c r="D30" s="95" t="s">
        <v>73</v>
      </c>
      <c r="E30" s="966" t="s">
        <v>470</v>
      </c>
      <c r="F30" s="967"/>
      <c r="G30" s="967"/>
      <c r="H30" s="968"/>
      <c r="I30" s="95"/>
      <c r="J30" s="437"/>
      <c r="K30" s="96"/>
      <c r="L30" s="94">
        <f t="shared" si="1"/>
        <v>25</v>
      </c>
      <c r="M30" s="94">
        <f t="shared" si="1"/>
        <v>25</v>
      </c>
      <c r="N30" s="94">
        <f t="shared" si="1"/>
        <v>25</v>
      </c>
      <c r="O30" s="1137"/>
    </row>
    <row r="31" spans="1:17" s="345" customFormat="1" ht="75" customHeight="1" x14ac:dyDescent="0.25">
      <c r="A31" s="102" t="s">
        <v>465</v>
      </c>
      <c r="B31" s="131">
        <v>900</v>
      </c>
      <c r="C31" s="95" t="s">
        <v>69</v>
      </c>
      <c r="D31" s="95" t="s">
        <v>73</v>
      </c>
      <c r="E31" s="966" t="s">
        <v>470</v>
      </c>
      <c r="F31" s="967"/>
      <c r="G31" s="967"/>
      <c r="H31" s="968"/>
      <c r="I31" s="95" t="s">
        <v>466</v>
      </c>
      <c r="J31" s="437"/>
      <c r="K31" s="96"/>
      <c r="L31" s="94">
        <f t="shared" si="1"/>
        <v>25</v>
      </c>
      <c r="M31" s="94">
        <f t="shared" si="1"/>
        <v>25</v>
      </c>
      <c r="N31" s="94">
        <f t="shared" si="1"/>
        <v>25</v>
      </c>
      <c r="O31" s="1137"/>
    </row>
    <row r="32" spans="1:17" s="345" customFormat="1" ht="32.25" customHeight="1" x14ac:dyDescent="0.25">
      <c r="A32" s="102" t="s">
        <v>467</v>
      </c>
      <c r="B32" s="131">
        <v>900</v>
      </c>
      <c r="C32" s="95" t="s">
        <v>69</v>
      </c>
      <c r="D32" s="95" t="s">
        <v>73</v>
      </c>
      <c r="E32" s="966" t="s">
        <v>470</v>
      </c>
      <c r="F32" s="967"/>
      <c r="G32" s="967"/>
      <c r="H32" s="968"/>
      <c r="I32" s="95" t="s">
        <v>464</v>
      </c>
      <c r="J32" s="437"/>
      <c r="K32" s="96"/>
      <c r="L32" s="94">
        <v>25</v>
      </c>
      <c r="M32" s="94">
        <v>25</v>
      </c>
      <c r="N32" s="94">
        <v>25</v>
      </c>
      <c r="O32" s="1137"/>
      <c r="P32" s="351"/>
    </row>
    <row r="33" spans="1:16" s="345" customFormat="1" ht="32.25" customHeight="1" x14ac:dyDescent="0.25">
      <c r="A33" s="176" t="s">
        <v>697</v>
      </c>
      <c r="B33" s="131">
        <v>900</v>
      </c>
      <c r="C33" s="95" t="s">
        <v>69</v>
      </c>
      <c r="D33" s="95" t="s">
        <v>73</v>
      </c>
      <c r="E33" s="966" t="s">
        <v>118</v>
      </c>
      <c r="F33" s="967"/>
      <c r="G33" s="967"/>
      <c r="H33" s="968"/>
      <c r="I33" s="95"/>
      <c r="J33" s="437"/>
      <c r="K33" s="96"/>
      <c r="L33" s="94">
        <f>L34</f>
        <v>10.7</v>
      </c>
      <c r="M33" s="94">
        <v>0</v>
      </c>
      <c r="N33" s="94">
        <v>0</v>
      </c>
      <c r="O33" s="947"/>
      <c r="P33" s="351"/>
    </row>
    <row r="34" spans="1:16" s="345" customFormat="1" ht="62.25" customHeight="1" x14ac:dyDescent="0.25">
      <c r="A34" s="102" t="s">
        <v>845</v>
      </c>
      <c r="B34" s="131">
        <v>900</v>
      </c>
      <c r="C34" s="95" t="s">
        <v>69</v>
      </c>
      <c r="D34" s="95" t="s">
        <v>73</v>
      </c>
      <c r="E34" s="966" t="s">
        <v>846</v>
      </c>
      <c r="F34" s="967"/>
      <c r="G34" s="967"/>
      <c r="H34" s="968"/>
      <c r="I34" s="95"/>
      <c r="J34" s="437"/>
      <c r="K34" s="96"/>
      <c r="L34" s="94">
        <f>L35</f>
        <v>10.7</v>
      </c>
      <c r="M34" s="94">
        <v>0</v>
      </c>
      <c r="N34" s="94">
        <v>0</v>
      </c>
      <c r="O34" s="947"/>
      <c r="P34" s="351"/>
    </row>
    <row r="35" spans="1:16" s="345" customFormat="1" ht="63" customHeight="1" x14ac:dyDescent="0.25">
      <c r="A35" s="186" t="s">
        <v>844</v>
      </c>
      <c r="B35" s="131">
        <v>900</v>
      </c>
      <c r="C35" s="95" t="s">
        <v>69</v>
      </c>
      <c r="D35" s="95" t="s">
        <v>73</v>
      </c>
      <c r="E35" s="966" t="s">
        <v>847</v>
      </c>
      <c r="F35" s="967"/>
      <c r="G35" s="967"/>
      <c r="H35" s="968"/>
      <c r="I35" s="95"/>
      <c r="J35" s="437"/>
      <c r="K35" s="96"/>
      <c r="L35" s="94">
        <f>L36</f>
        <v>10.7</v>
      </c>
      <c r="M35" s="94">
        <v>0</v>
      </c>
      <c r="N35" s="94">
        <v>0</v>
      </c>
      <c r="O35" s="947"/>
      <c r="P35" s="351"/>
    </row>
    <row r="36" spans="1:16" s="345" customFormat="1" ht="74.25" customHeight="1" x14ac:dyDescent="0.25">
      <c r="A36" s="186" t="s">
        <v>843</v>
      </c>
      <c r="B36" s="131">
        <v>900</v>
      </c>
      <c r="C36" s="95" t="s">
        <v>69</v>
      </c>
      <c r="D36" s="95" t="s">
        <v>73</v>
      </c>
      <c r="E36" s="966" t="s">
        <v>848</v>
      </c>
      <c r="F36" s="967"/>
      <c r="G36" s="967"/>
      <c r="H36" s="968"/>
      <c r="I36" s="95"/>
      <c r="J36" s="437"/>
      <c r="K36" s="96"/>
      <c r="L36" s="94">
        <f>L37</f>
        <v>10.7</v>
      </c>
      <c r="M36" s="94">
        <v>0</v>
      </c>
      <c r="N36" s="94">
        <v>0</v>
      </c>
      <c r="O36" s="947"/>
      <c r="P36" s="351"/>
    </row>
    <row r="37" spans="1:16" s="345" customFormat="1" ht="32.25" customHeight="1" x14ac:dyDescent="0.25">
      <c r="A37" s="102" t="s">
        <v>465</v>
      </c>
      <c r="B37" s="131">
        <v>900</v>
      </c>
      <c r="C37" s="95" t="s">
        <v>69</v>
      </c>
      <c r="D37" s="95" t="s">
        <v>73</v>
      </c>
      <c r="E37" s="966" t="s">
        <v>848</v>
      </c>
      <c r="F37" s="967"/>
      <c r="G37" s="967"/>
      <c r="H37" s="968"/>
      <c r="I37" s="95" t="s">
        <v>466</v>
      </c>
      <c r="J37" s="437"/>
      <c r="K37" s="96"/>
      <c r="L37" s="94">
        <f>L38</f>
        <v>10.7</v>
      </c>
      <c r="M37" s="94">
        <v>0</v>
      </c>
      <c r="N37" s="94">
        <v>0</v>
      </c>
      <c r="O37" s="947"/>
      <c r="P37" s="351"/>
    </row>
    <row r="38" spans="1:16" s="345" customFormat="1" ht="32.25" customHeight="1" x14ac:dyDescent="0.25">
      <c r="A38" s="102" t="s">
        <v>467</v>
      </c>
      <c r="B38" s="131">
        <v>900</v>
      </c>
      <c r="C38" s="95" t="s">
        <v>69</v>
      </c>
      <c r="D38" s="95" t="s">
        <v>73</v>
      </c>
      <c r="E38" s="966" t="s">
        <v>848</v>
      </c>
      <c r="F38" s="967"/>
      <c r="G38" s="967"/>
      <c r="H38" s="968"/>
      <c r="I38" s="95" t="s">
        <v>464</v>
      </c>
      <c r="J38" s="437"/>
      <c r="K38" s="96"/>
      <c r="L38" s="94">
        <v>10.7</v>
      </c>
      <c r="M38" s="94">
        <v>0</v>
      </c>
      <c r="N38" s="94">
        <v>0</v>
      </c>
      <c r="O38" s="947"/>
      <c r="P38" s="351"/>
    </row>
    <row r="39" spans="1:16" s="345" customFormat="1" ht="60.75" customHeight="1" x14ac:dyDescent="0.25">
      <c r="A39" s="176" t="s">
        <v>736</v>
      </c>
      <c r="B39" s="422">
        <v>900</v>
      </c>
      <c r="C39" s="95" t="s">
        <v>69</v>
      </c>
      <c r="D39" s="238" t="s">
        <v>73</v>
      </c>
      <c r="E39" s="966" t="s">
        <v>200</v>
      </c>
      <c r="F39" s="967"/>
      <c r="G39" s="967"/>
      <c r="H39" s="968"/>
      <c r="I39" s="95"/>
      <c r="J39" s="107"/>
      <c r="K39" s="438"/>
      <c r="L39" s="94">
        <f>L43+L48+L52+L56</f>
        <v>276</v>
      </c>
      <c r="M39" s="94">
        <f>M43+M48+M52+M56</f>
        <v>216</v>
      </c>
      <c r="N39" s="94">
        <f>N43+N48+N52+N56</f>
        <v>216</v>
      </c>
      <c r="O39" s="666"/>
    </row>
    <row r="40" spans="1:16" s="345" customFormat="1" ht="23.25" customHeight="1" x14ac:dyDescent="0.25">
      <c r="A40" s="707" t="s">
        <v>737</v>
      </c>
      <c r="B40" s="705">
        <v>900</v>
      </c>
      <c r="C40" s="95" t="s">
        <v>69</v>
      </c>
      <c r="D40" s="238" t="s">
        <v>73</v>
      </c>
      <c r="E40" s="700" t="s">
        <v>738</v>
      </c>
      <c r="F40" s="701"/>
      <c r="G40" s="701"/>
      <c r="H40" s="702"/>
      <c r="I40" s="95"/>
      <c r="J40" s="107"/>
      <c r="K40" s="438"/>
      <c r="L40" s="94"/>
      <c r="M40" s="94"/>
      <c r="N40" s="94"/>
      <c r="O40" s="704"/>
    </row>
    <row r="41" spans="1:16" s="345" customFormat="1" ht="58.5" customHeight="1" x14ac:dyDescent="0.25">
      <c r="A41" s="711" t="s">
        <v>739</v>
      </c>
      <c r="B41" s="422">
        <v>900</v>
      </c>
      <c r="C41" s="95" t="s">
        <v>69</v>
      </c>
      <c r="D41" s="238" t="s">
        <v>73</v>
      </c>
      <c r="E41" s="966" t="s">
        <v>746</v>
      </c>
      <c r="F41" s="967"/>
      <c r="G41" s="967"/>
      <c r="H41" s="968"/>
      <c r="I41" s="95"/>
      <c r="J41" s="107"/>
      <c r="K41" s="438"/>
      <c r="L41" s="94">
        <f t="shared" ref="L41:N43" si="2">L42</f>
        <v>222.2</v>
      </c>
      <c r="M41" s="94">
        <f t="shared" si="2"/>
        <v>127</v>
      </c>
      <c r="N41" s="94">
        <f t="shared" si="2"/>
        <v>127</v>
      </c>
      <c r="O41" s="667"/>
    </row>
    <row r="42" spans="1:16" s="345" customFormat="1" ht="35.25" customHeight="1" x14ac:dyDescent="0.25">
      <c r="A42" s="175" t="s">
        <v>199</v>
      </c>
      <c r="B42" s="422">
        <v>900</v>
      </c>
      <c r="C42" s="95" t="s">
        <v>69</v>
      </c>
      <c r="D42" s="238" t="s">
        <v>73</v>
      </c>
      <c r="E42" s="966" t="s">
        <v>740</v>
      </c>
      <c r="F42" s="967"/>
      <c r="G42" s="967"/>
      <c r="H42" s="968"/>
      <c r="I42" s="95"/>
      <c r="J42" s="107"/>
      <c r="K42" s="438"/>
      <c r="L42" s="94">
        <f t="shared" si="2"/>
        <v>222.2</v>
      </c>
      <c r="M42" s="94">
        <f t="shared" si="2"/>
        <v>127</v>
      </c>
      <c r="N42" s="94">
        <f t="shared" si="2"/>
        <v>127</v>
      </c>
      <c r="O42" s="666"/>
    </row>
    <row r="43" spans="1:16" s="345" customFormat="1" ht="36" customHeight="1" x14ac:dyDescent="0.25">
      <c r="A43" s="175" t="s">
        <v>473</v>
      </c>
      <c r="B43" s="422">
        <v>900</v>
      </c>
      <c r="C43" s="95" t="s">
        <v>69</v>
      </c>
      <c r="D43" s="238" t="s">
        <v>73</v>
      </c>
      <c r="E43" s="966" t="s">
        <v>740</v>
      </c>
      <c r="F43" s="967"/>
      <c r="G43" s="967"/>
      <c r="H43" s="968"/>
      <c r="I43" s="95" t="s">
        <v>471</v>
      </c>
      <c r="J43" s="107"/>
      <c r="K43" s="438"/>
      <c r="L43" s="94">
        <f t="shared" si="2"/>
        <v>222.2</v>
      </c>
      <c r="M43" s="94">
        <f t="shared" si="2"/>
        <v>127</v>
      </c>
      <c r="N43" s="94">
        <f t="shared" si="2"/>
        <v>127</v>
      </c>
      <c r="O43" s="666"/>
    </row>
    <row r="44" spans="1:16" s="345" customFormat="1" ht="35.25" customHeight="1" x14ac:dyDescent="0.25">
      <c r="A44" s="175" t="s">
        <v>474</v>
      </c>
      <c r="B44" s="422">
        <v>900</v>
      </c>
      <c r="C44" s="95" t="s">
        <v>69</v>
      </c>
      <c r="D44" s="238" t="s">
        <v>73</v>
      </c>
      <c r="E44" s="966" t="s">
        <v>740</v>
      </c>
      <c r="F44" s="967"/>
      <c r="G44" s="967"/>
      <c r="H44" s="968"/>
      <c r="I44" s="95" t="s">
        <v>472</v>
      </c>
      <c r="J44" s="107"/>
      <c r="K44" s="438"/>
      <c r="L44" s="94">
        <f>127+60+35.2</f>
        <v>222.2</v>
      </c>
      <c r="M44" s="94">
        <v>127</v>
      </c>
      <c r="N44" s="94">
        <v>127</v>
      </c>
      <c r="O44" s="666"/>
    </row>
    <row r="45" spans="1:16" s="345" customFormat="1" ht="35.25" customHeight="1" x14ac:dyDescent="0.25">
      <c r="A45" s="707" t="s">
        <v>741</v>
      </c>
      <c r="B45" s="705">
        <v>900</v>
      </c>
      <c r="C45" s="95" t="s">
        <v>69</v>
      </c>
      <c r="D45" s="238" t="s">
        <v>73</v>
      </c>
      <c r="E45" s="700" t="s">
        <v>742</v>
      </c>
      <c r="F45" s="701"/>
      <c r="G45" s="701"/>
      <c r="H45" s="702"/>
      <c r="I45" s="95"/>
      <c r="J45" s="107"/>
      <c r="K45" s="438"/>
      <c r="L45" s="94">
        <f>L46</f>
        <v>53.8</v>
      </c>
      <c r="M45" s="94">
        <f>M46</f>
        <v>89</v>
      </c>
      <c r="N45" s="94">
        <f>N46</f>
        <v>89</v>
      </c>
      <c r="O45" s="704"/>
    </row>
    <row r="46" spans="1:16" s="345" customFormat="1" ht="49.5" customHeight="1" x14ac:dyDescent="0.25">
      <c r="A46" s="707" t="s">
        <v>744</v>
      </c>
      <c r="B46" s="422">
        <v>900</v>
      </c>
      <c r="C46" s="95" t="s">
        <v>69</v>
      </c>
      <c r="D46" s="238" t="s">
        <v>73</v>
      </c>
      <c r="E46" s="700" t="s">
        <v>743</v>
      </c>
      <c r="F46" s="411"/>
      <c r="G46" s="411"/>
      <c r="H46" s="412"/>
      <c r="I46" s="95"/>
      <c r="J46" s="107"/>
      <c r="K46" s="438"/>
      <c r="L46" s="94">
        <f t="shared" ref="L46:N48" si="3">L47</f>
        <v>53.8</v>
      </c>
      <c r="M46" s="94">
        <f t="shared" si="3"/>
        <v>89</v>
      </c>
      <c r="N46" s="94">
        <f t="shared" si="3"/>
        <v>89</v>
      </c>
      <c r="O46" s="667"/>
    </row>
    <row r="47" spans="1:16" s="345" customFormat="1" ht="34.5" customHeight="1" x14ac:dyDescent="0.25">
      <c r="A47" s="175" t="s">
        <v>199</v>
      </c>
      <c r="B47" s="422">
        <v>900</v>
      </c>
      <c r="C47" s="95" t="s">
        <v>69</v>
      </c>
      <c r="D47" s="238" t="s">
        <v>73</v>
      </c>
      <c r="E47" s="966" t="s">
        <v>745</v>
      </c>
      <c r="F47" s="967"/>
      <c r="G47" s="967"/>
      <c r="H47" s="968"/>
      <c r="I47" s="95"/>
      <c r="J47" s="107"/>
      <c r="K47" s="438"/>
      <c r="L47" s="94">
        <f t="shared" si="3"/>
        <v>53.8</v>
      </c>
      <c r="M47" s="94">
        <f t="shared" si="3"/>
        <v>89</v>
      </c>
      <c r="N47" s="94">
        <f t="shared" si="3"/>
        <v>89</v>
      </c>
      <c r="O47" s="666"/>
    </row>
    <row r="48" spans="1:16" s="345" customFormat="1" ht="31.5" x14ac:dyDescent="0.25">
      <c r="A48" s="175" t="s">
        <v>473</v>
      </c>
      <c r="B48" s="422">
        <v>900</v>
      </c>
      <c r="C48" s="95" t="s">
        <v>69</v>
      </c>
      <c r="D48" s="238" t="s">
        <v>73</v>
      </c>
      <c r="E48" s="966" t="s">
        <v>745</v>
      </c>
      <c r="F48" s="967"/>
      <c r="G48" s="967"/>
      <c r="H48" s="968"/>
      <c r="I48" s="95" t="s">
        <v>471</v>
      </c>
      <c r="J48" s="107"/>
      <c r="K48" s="438"/>
      <c r="L48" s="94">
        <f t="shared" si="3"/>
        <v>53.8</v>
      </c>
      <c r="M48" s="94">
        <f t="shared" si="3"/>
        <v>89</v>
      </c>
      <c r="N48" s="94">
        <f t="shared" si="3"/>
        <v>89</v>
      </c>
      <c r="O48" s="666"/>
    </row>
    <row r="49" spans="1:15" s="345" customFormat="1" ht="33" customHeight="1" x14ac:dyDescent="0.25">
      <c r="A49" s="175" t="s">
        <v>474</v>
      </c>
      <c r="B49" s="422">
        <v>900</v>
      </c>
      <c r="C49" s="95" t="s">
        <v>69</v>
      </c>
      <c r="D49" s="238" t="s">
        <v>73</v>
      </c>
      <c r="E49" s="966" t="s">
        <v>745</v>
      </c>
      <c r="F49" s="967"/>
      <c r="G49" s="967"/>
      <c r="H49" s="968"/>
      <c r="I49" s="95" t="s">
        <v>472</v>
      </c>
      <c r="J49" s="107"/>
      <c r="K49" s="438"/>
      <c r="L49" s="94">
        <f>89-35.2</f>
        <v>53.8</v>
      </c>
      <c r="M49" s="94">
        <v>89</v>
      </c>
      <c r="N49" s="94">
        <v>89</v>
      </c>
      <c r="O49" s="666"/>
    </row>
    <row r="50" spans="1:15" s="345" customFormat="1" ht="48" hidden="1" customHeight="1" x14ac:dyDescent="0.25">
      <c r="A50" s="175" t="s">
        <v>351</v>
      </c>
      <c r="B50" s="422">
        <v>900</v>
      </c>
      <c r="C50" s="95" t="s">
        <v>69</v>
      </c>
      <c r="D50" s="238" t="s">
        <v>73</v>
      </c>
      <c r="E50" s="406" t="s">
        <v>349</v>
      </c>
      <c r="F50" s="411"/>
      <c r="G50" s="411"/>
      <c r="H50" s="412"/>
      <c r="I50" s="95"/>
      <c r="J50" s="107"/>
      <c r="K50" s="438"/>
      <c r="L50" s="94">
        <f t="shared" ref="L50:N52" si="4">L51</f>
        <v>0</v>
      </c>
      <c r="M50" s="94">
        <f t="shared" si="4"/>
        <v>0</v>
      </c>
      <c r="N50" s="94">
        <f t="shared" si="4"/>
        <v>0</v>
      </c>
      <c r="O50" s="667"/>
    </row>
    <row r="51" spans="1:15" s="345" customFormat="1" ht="36" hidden="1" customHeight="1" x14ac:dyDescent="0.25">
      <c r="A51" s="175" t="s">
        <v>199</v>
      </c>
      <c r="B51" s="422">
        <v>900</v>
      </c>
      <c r="C51" s="95" t="s">
        <v>69</v>
      </c>
      <c r="D51" s="238" t="s">
        <v>73</v>
      </c>
      <c r="E51" s="966" t="s">
        <v>350</v>
      </c>
      <c r="F51" s="967"/>
      <c r="G51" s="967"/>
      <c r="H51" s="968"/>
      <c r="I51" s="95"/>
      <c r="J51" s="107"/>
      <c r="K51" s="438"/>
      <c r="L51" s="94">
        <f t="shared" si="4"/>
        <v>0</v>
      </c>
      <c r="M51" s="94">
        <f t="shared" si="4"/>
        <v>0</v>
      </c>
      <c r="N51" s="94">
        <f t="shared" si="4"/>
        <v>0</v>
      </c>
      <c r="O51" s="666"/>
    </row>
    <row r="52" spans="1:15" s="345" customFormat="1" ht="43.5" hidden="1" customHeight="1" x14ac:dyDescent="0.25">
      <c r="A52" s="175" t="s">
        <v>473</v>
      </c>
      <c r="B52" s="422">
        <v>900</v>
      </c>
      <c r="C52" s="95" t="s">
        <v>69</v>
      </c>
      <c r="D52" s="238" t="s">
        <v>73</v>
      </c>
      <c r="E52" s="966" t="s">
        <v>350</v>
      </c>
      <c r="F52" s="967"/>
      <c r="G52" s="967"/>
      <c r="H52" s="968"/>
      <c r="I52" s="95" t="s">
        <v>471</v>
      </c>
      <c r="J52" s="107"/>
      <c r="K52" s="438"/>
      <c r="L52" s="94">
        <f t="shared" si="4"/>
        <v>0</v>
      </c>
      <c r="M52" s="94">
        <f t="shared" si="4"/>
        <v>0</v>
      </c>
      <c r="N52" s="94">
        <f t="shared" si="4"/>
        <v>0</v>
      </c>
      <c r="O52" s="666"/>
    </row>
    <row r="53" spans="1:15" s="345" customFormat="1" ht="44.25" hidden="1" customHeight="1" x14ac:dyDescent="0.25">
      <c r="A53" s="175" t="s">
        <v>474</v>
      </c>
      <c r="B53" s="422">
        <v>900</v>
      </c>
      <c r="C53" s="95" t="s">
        <v>69</v>
      </c>
      <c r="D53" s="238" t="s">
        <v>73</v>
      </c>
      <c r="E53" s="966" t="s">
        <v>350</v>
      </c>
      <c r="F53" s="967"/>
      <c r="G53" s="967"/>
      <c r="H53" s="968"/>
      <c r="I53" s="95" t="s">
        <v>472</v>
      </c>
      <c r="J53" s="107"/>
      <c r="K53" s="438"/>
      <c r="L53" s="94"/>
      <c r="M53" s="94"/>
      <c r="N53" s="94"/>
      <c r="O53" s="666"/>
    </row>
    <row r="54" spans="1:15" s="345" customFormat="1" ht="32.25" hidden="1" customHeight="1" x14ac:dyDescent="0.25">
      <c r="A54" s="175" t="s">
        <v>352</v>
      </c>
      <c r="B54" s="422">
        <v>900</v>
      </c>
      <c r="C54" s="95" t="s">
        <v>69</v>
      </c>
      <c r="D54" s="238" t="s">
        <v>73</v>
      </c>
      <c r="E54" s="406" t="s">
        <v>353</v>
      </c>
      <c r="F54" s="411"/>
      <c r="G54" s="411"/>
      <c r="H54" s="412"/>
      <c r="I54" s="95"/>
      <c r="J54" s="107"/>
      <c r="K54" s="438"/>
      <c r="L54" s="94">
        <f t="shared" ref="L54:N56" si="5">L55</f>
        <v>0</v>
      </c>
      <c r="M54" s="94">
        <v>10</v>
      </c>
      <c r="N54" s="94">
        <f t="shared" si="5"/>
        <v>0</v>
      </c>
      <c r="O54" s="666"/>
    </row>
    <row r="55" spans="1:15" s="345" customFormat="1" ht="32.25" hidden="1" customHeight="1" x14ac:dyDescent="0.25">
      <c r="A55" s="175" t="s">
        <v>199</v>
      </c>
      <c r="B55" s="422">
        <v>900</v>
      </c>
      <c r="C55" s="95" t="s">
        <v>69</v>
      </c>
      <c r="D55" s="238" t="s">
        <v>73</v>
      </c>
      <c r="E55" s="966" t="s">
        <v>354</v>
      </c>
      <c r="F55" s="967"/>
      <c r="G55" s="967"/>
      <c r="H55" s="968"/>
      <c r="I55" s="95"/>
      <c r="J55" s="107"/>
      <c r="K55" s="438"/>
      <c r="L55" s="94">
        <f t="shared" si="5"/>
        <v>0</v>
      </c>
      <c r="M55" s="94">
        <v>10</v>
      </c>
      <c r="N55" s="94">
        <f t="shared" si="5"/>
        <v>0</v>
      </c>
      <c r="O55" s="666"/>
    </row>
    <row r="56" spans="1:15" s="345" customFormat="1" ht="34.5" hidden="1" customHeight="1" x14ac:dyDescent="0.25">
      <c r="A56" s="175" t="s">
        <v>473</v>
      </c>
      <c r="B56" s="422">
        <v>900</v>
      </c>
      <c r="C56" s="95" t="s">
        <v>69</v>
      </c>
      <c r="D56" s="238" t="s">
        <v>73</v>
      </c>
      <c r="E56" s="966" t="s">
        <v>354</v>
      </c>
      <c r="F56" s="967"/>
      <c r="G56" s="967"/>
      <c r="H56" s="968"/>
      <c r="I56" s="95" t="s">
        <v>471</v>
      </c>
      <c r="J56" s="107"/>
      <c r="K56" s="438"/>
      <c r="L56" s="94">
        <f t="shared" si="5"/>
        <v>0</v>
      </c>
      <c r="M56" s="94">
        <f t="shared" si="5"/>
        <v>0</v>
      </c>
      <c r="N56" s="94">
        <f t="shared" si="5"/>
        <v>0</v>
      </c>
      <c r="O56" s="666"/>
    </row>
    <row r="57" spans="1:15" s="345" customFormat="1" ht="33" hidden="1" customHeight="1" x14ac:dyDescent="0.25">
      <c r="A57" s="175" t="s">
        <v>474</v>
      </c>
      <c r="B57" s="422">
        <v>900</v>
      </c>
      <c r="C57" s="95" t="s">
        <v>69</v>
      </c>
      <c r="D57" s="238" t="s">
        <v>73</v>
      </c>
      <c r="E57" s="966" t="s">
        <v>354</v>
      </c>
      <c r="F57" s="967"/>
      <c r="G57" s="967"/>
      <c r="H57" s="968"/>
      <c r="I57" s="95" t="s">
        <v>472</v>
      </c>
      <c r="J57" s="107"/>
      <c r="K57" s="438"/>
      <c r="L57" s="94"/>
      <c r="M57" s="94"/>
      <c r="N57" s="135"/>
      <c r="O57" s="666"/>
    </row>
    <row r="58" spans="1:15" s="345" customFormat="1" ht="63" customHeight="1" x14ac:dyDescent="0.25">
      <c r="A58" s="206" t="s">
        <v>691</v>
      </c>
      <c r="B58" s="131">
        <v>900</v>
      </c>
      <c r="C58" s="152" t="s">
        <v>69</v>
      </c>
      <c r="D58" s="238" t="s">
        <v>73</v>
      </c>
      <c r="E58" s="993" t="s">
        <v>411</v>
      </c>
      <c r="F58" s="994"/>
      <c r="G58" s="994"/>
      <c r="H58" s="995"/>
      <c r="I58" s="95"/>
      <c r="J58" s="107"/>
      <c r="K58" s="154"/>
      <c r="L58" s="104">
        <f t="shared" ref="L58:N59" si="6">L59</f>
        <v>85.700000000000017</v>
      </c>
      <c r="M58" s="104">
        <f t="shared" si="6"/>
        <v>85.700000000000017</v>
      </c>
      <c r="N58" s="104">
        <f t="shared" si="6"/>
        <v>85.700000000000017</v>
      </c>
      <c r="O58" s="666"/>
    </row>
    <row r="59" spans="1:15" s="345" customFormat="1" ht="78.75" x14ac:dyDescent="0.25">
      <c r="A59" s="206" t="s">
        <v>715</v>
      </c>
      <c r="B59" s="131">
        <v>900</v>
      </c>
      <c r="C59" s="152" t="s">
        <v>69</v>
      </c>
      <c r="D59" s="238" t="s">
        <v>73</v>
      </c>
      <c r="E59" s="993" t="s">
        <v>170</v>
      </c>
      <c r="F59" s="994"/>
      <c r="G59" s="994"/>
      <c r="H59" s="995"/>
      <c r="I59" s="95"/>
      <c r="J59" s="107"/>
      <c r="K59" s="154"/>
      <c r="L59" s="103">
        <f t="shared" si="6"/>
        <v>85.700000000000017</v>
      </c>
      <c r="M59" s="103">
        <f t="shared" si="6"/>
        <v>85.700000000000017</v>
      </c>
      <c r="N59" s="103">
        <f t="shared" si="6"/>
        <v>85.700000000000017</v>
      </c>
      <c r="O59" s="666"/>
    </row>
    <row r="60" spans="1:15" s="345" customFormat="1" ht="48" customHeight="1" x14ac:dyDescent="0.25">
      <c r="A60" s="206" t="s">
        <v>580</v>
      </c>
      <c r="B60" s="131">
        <v>900</v>
      </c>
      <c r="C60" s="152" t="s">
        <v>69</v>
      </c>
      <c r="D60" s="238" t="s">
        <v>73</v>
      </c>
      <c r="E60" s="993" t="s">
        <v>552</v>
      </c>
      <c r="F60" s="994"/>
      <c r="G60" s="994"/>
      <c r="H60" s="995"/>
      <c r="I60" s="95"/>
      <c r="J60" s="107"/>
      <c r="K60" s="154"/>
      <c r="L60" s="103">
        <f>L64+L67+L63</f>
        <v>85.700000000000017</v>
      </c>
      <c r="M60" s="103">
        <f t="shared" ref="M60:N60" si="7">M64+M67+M63</f>
        <v>85.700000000000017</v>
      </c>
      <c r="N60" s="103">
        <f t="shared" si="7"/>
        <v>85.700000000000017</v>
      </c>
      <c r="O60" s="666"/>
    </row>
    <row r="61" spans="1:15" s="345" customFormat="1" ht="48" customHeight="1" x14ac:dyDescent="0.25">
      <c r="A61" s="206" t="s">
        <v>412</v>
      </c>
      <c r="B61" s="691">
        <v>900</v>
      </c>
      <c r="C61" s="152" t="s">
        <v>69</v>
      </c>
      <c r="D61" s="238" t="s">
        <v>73</v>
      </c>
      <c r="E61" s="687" t="s">
        <v>682</v>
      </c>
      <c r="F61" s="688"/>
      <c r="G61" s="688"/>
      <c r="H61" s="689"/>
      <c r="I61" s="95"/>
      <c r="J61" s="107"/>
      <c r="K61" s="154">
        <v>71.900000000000006</v>
      </c>
      <c r="L61" s="103">
        <v>83.800000000000011</v>
      </c>
      <c r="M61" s="103">
        <v>83.800000000000011</v>
      </c>
      <c r="N61" s="103">
        <v>83.800000000000011</v>
      </c>
      <c r="O61" s="690"/>
    </row>
    <row r="62" spans="1:15" s="345" customFormat="1" ht="48" customHeight="1" x14ac:dyDescent="0.25">
      <c r="A62" s="206" t="s">
        <v>465</v>
      </c>
      <c r="B62" s="691">
        <v>900</v>
      </c>
      <c r="C62" s="152" t="s">
        <v>69</v>
      </c>
      <c r="D62" s="238" t="s">
        <v>73</v>
      </c>
      <c r="E62" s="687" t="s">
        <v>682</v>
      </c>
      <c r="F62" s="688"/>
      <c r="G62" s="688"/>
      <c r="H62" s="689"/>
      <c r="I62" s="95" t="s">
        <v>466</v>
      </c>
      <c r="J62" s="107"/>
      <c r="K62" s="154"/>
      <c r="L62" s="103">
        <v>83.800000000000011</v>
      </c>
      <c r="M62" s="103">
        <v>83.800000000000011</v>
      </c>
      <c r="N62" s="103">
        <v>83.800000000000011</v>
      </c>
      <c r="O62" s="690"/>
    </row>
    <row r="63" spans="1:15" s="345" customFormat="1" ht="48" customHeight="1" x14ac:dyDescent="0.25">
      <c r="A63" s="206" t="s">
        <v>467</v>
      </c>
      <c r="B63" s="691">
        <v>900</v>
      </c>
      <c r="C63" s="152" t="s">
        <v>69</v>
      </c>
      <c r="D63" s="238" t="s">
        <v>73</v>
      </c>
      <c r="E63" s="687" t="s">
        <v>682</v>
      </c>
      <c r="F63" s="688"/>
      <c r="G63" s="688"/>
      <c r="H63" s="689"/>
      <c r="I63" s="95" t="s">
        <v>464</v>
      </c>
      <c r="J63" s="107"/>
      <c r="K63" s="154"/>
      <c r="L63" s="103">
        <v>83.800000000000011</v>
      </c>
      <c r="M63" s="103">
        <v>83.800000000000011</v>
      </c>
      <c r="N63" s="103">
        <v>83.800000000000011</v>
      </c>
      <c r="O63" s="690"/>
    </row>
    <row r="64" spans="1:15" s="345" customFormat="1" ht="126.75" customHeight="1" x14ac:dyDescent="0.25">
      <c r="A64" s="571" t="s">
        <v>413</v>
      </c>
      <c r="B64" s="643">
        <v>900</v>
      </c>
      <c r="C64" s="644" t="s">
        <v>69</v>
      </c>
      <c r="D64" s="644" t="s">
        <v>73</v>
      </c>
      <c r="E64" s="981" t="s">
        <v>483</v>
      </c>
      <c r="F64" s="982"/>
      <c r="G64" s="982"/>
      <c r="H64" s="983"/>
      <c r="I64" s="645"/>
      <c r="J64" s="646"/>
      <c r="K64" s="647" t="e">
        <f>#REF!</f>
        <v>#REF!</v>
      </c>
      <c r="L64" s="647">
        <f t="shared" ref="L64:N65" si="8">L65</f>
        <v>1.9</v>
      </c>
      <c r="M64" s="647">
        <f t="shared" si="8"/>
        <v>1.9</v>
      </c>
      <c r="N64" s="647">
        <f t="shared" si="8"/>
        <v>1.9</v>
      </c>
      <c r="O64" s="1102"/>
    </row>
    <row r="65" spans="1:17" s="345" customFormat="1" ht="34.5" customHeight="1" x14ac:dyDescent="0.25">
      <c r="A65" s="648" t="s">
        <v>473</v>
      </c>
      <c r="B65" s="643">
        <v>900</v>
      </c>
      <c r="C65" s="644" t="s">
        <v>69</v>
      </c>
      <c r="D65" s="644" t="s">
        <v>73</v>
      </c>
      <c r="E65" s="981" t="s">
        <v>483</v>
      </c>
      <c r="F65" s="982"/>
      <c r="G65" s="982"/>
      <c r="H65" s="983"/>
      <c r="I65" s="645" t="s">
        <v>471</v>
      </c>
      <c r="J65" s="646"/>
      <c r="K65" s="647"/>
      <c r="L65" s="647">
        <f t="shared" si="8"/>
        <v>1.9</v>
      </c>
      <c r="M65" s="647">
        <f t="shared" si="8"/>
        <v>1.9</v>
      </c>
      <c r="N65" s="647">
        <f t="shared" si="8"/>
        <v>1.9</v>
      </c>
      <c r="O65" s="1102"/>
    </row>
    <row r="66" spans="1:17" s="345" customFormat="1" ht="32.25" customHeight="1" x14ac:dyDescent="0.25">
      <c r="A66" s="648" t="s">
        <v>474</v>
      </c>
      <c r="B66" s="643">
        <v>900</v>
      </c>
      <c r="C66" s="644" t="s">
        <v>69</v>
      </c>
      <c r="D66" s="644" t="s">
        <v>73</v>
      </c>
      <c r="E66" s="981" t="s">
        <v>483</v>
      </c>
      <c r="F66" s="982"/>
      <c r="G66" s="982"/>
      <c r="H66" s="983"/>
      <c r="I66" s="645" t="s">
        <v>472</v>
      </c>
      <c r="J66" s="646"/>
      <c r="K66" s="647"/>
      <c r="L66" s="647">
        <v>1.9</v>
      </c>
      <c r="M66" s="647">
        <v>1.9</v>
      </c>
      <c r="N66" s="647">
        <v>1.9</v>
      </c>
      <c r="O66" s="1102"/>
    </row>
    <row r="67" spans="1:17" s="345" customFormat="1" ht="141" hidden="1" customHeight="1" x14ac:dyDescent="0.25">
      <c r="A67" s="637" t="s">
        <v>412</v>
      </c>
      <c r="B67" s="450">
        <v>900</v>
      </c>
      <c r="C67" s="638" t="s">
        <v>69</v>
      </c>
      <c r="D67" s="638" t="s">
        <v>73</v>
      </c>
      <c r="E67" s="1118" t="s">
        <v>682</v>
      </c>
      <c r="F67" s="1119"/>
      <c r="G67" s="1119"/>
      <c r="H67" s="1120"/>
      <c r="I67" s="451"/>
      <c r="J67" s="451"/>
      <c r="K67" s="506">
        <f>K70</f>
        <v>71.900000000000006</v>
      </c>
      <c r="L67" s="506">
        <f t="shared" ref="L67:N68" si="9">L68</f>
        <v>0</v>
      </c>
      <c r="M67" s="506">
        <f t="shared" si="9"/>
        <v>0</v>
      </c>
      <c r="N67" s="506">
        <f t="shared" si="9"/>
        <v>0</v>
      </c>
      <c r="O67" s="1071" t="s">
        <v>708</v>
      </c>
    </row>
    <row r="68" spans="1:17" s="345" customFormat="1" ht="81.75" hidden="1" customHeight="1" x14ac:dyDescent="0.25">
      <c r="A68" s="449" t="s">
        <v>465</v>
      </c>
      <c r="B68" s="450">
        <v>900</v>
      </c>
      <c r="C68" s="638" t="s">
        <v>69</v>
      </c>
      <c r="D68" s="638" t="s">
        <v>73</v>
      </c>
      <c r="E68" s="1118" t="s">
        <v>682</v>
      </c>
      <c r="F68" s="1119"/>
      <c r="G68" s="1119"/>
      <c r="H68" s="1120"/>
      <c r="I68" s="451" t="s">
        <v>466</v>
      </c>
      <c r="J68" s="451"/>
      <c r="K68" s="506"/>
      <c r="L68" s="506">
        <f t="shared" si="9"/>
        <v>0</v>
      </c>
      <c r="M68" s="506">
        <f t="shared" si="9"/>
        <v>0</v>
      </c>
      <c r="N68" s="506">
        <f t="shared" si="9"/>
        <v>0</v>
      </c>
      <c r="O68" s="1071"/>
    </row>
    <row r="69" spans="1:17" s="345" customFormat="1" ht="39.75" hidden="1" customHeight="1" x14ac:dyDescent="0.25">
      <c r="A69" s="449" t="s">
        <v>467</v>
      </c>
      <c r="B69" s="450">
        <v>900</v>
      </c>
      <c r="C69" s="638" t="s">
        <v>69</v>
      </c>
      <c r="D69" s="638" t="s">
        <v>73</v>
      </c>
      <c r="E69" s="1118" t="s">
        <v>682</v>
      </c>
      <c r="F69" s="1119"/>
      <c r="G69" s="1119"/>
      <c r="H69" s="1120"/>
      <c r="I69" s="451" t="s">
        <v>464</v>
      </c>
      <c r="J69" s="451"/>
      <c r="K69" s="506"/>
      <c r="L69" s="506"/>
      <c r="M69" s="506"/>
      <c r="N69" s="506"/>
      <c r="O69" s="1071"/>
    </row>
    <row r="70" spans="1:17" s="345" customFormat="1" ht="36.75" hidden="1" customHeight="1" x14ac:dyDescent="0.25">
      <c r="A70" s="102" t="s">
        <v>17</v>
      </c>
      <c r="B70" s="422">
        <v>900</v>
      </c>
      <c r="C70" s="152" t="s">
        <v>69</v>
      </c>
      <c r="D70" s="152" t="s">
        <v>73</v>
      </c>
      <c r="E70" s="993" t="s">
        <v>404</v>
      </c>
      <c r="F70" s="994"/>
      <c r="G70" s="994"/>
      <c r="H70" s="995"/>
      <c r="I70" s="95" t="s">
        <v>143</v>
      </c>
      <c r="J70" s="95" t="s">
        <v>143</v>
      </c>
      <c r="K70" s="154">
        <v>71.900000000000006</v>
      </c>
      <c r="L70" s="94">
        <v>64.400000000000006</v>
      </c>
      <c r="M70" s="94">
        <v>64.400000000000006</v>
      </c>
      <c r="N70" s="94">
        <v>64.400000000000006</v>
      </c>
      <c r="O70" s="668"/>
    </row>
    <row r="71" spans="1:17" s="345" customFormat="1" ht="63.75" hidden="1" customHeight="1" x14ac:dyDescent="0.25">
      <c r="A71" s="102" t="s">
        <v>238</v>
      </c>
      <c r="B71" s="422">
        <v>900</v>
      </c>
      <c r="C71" s="152" t="s">
        <v>69</v>
      </c>
      <c r="D71" s="152" t="s">
        <v>73</v>
      </c>
      <c r="E71" s="993" t="s">
        <v>404</v>
      </c>
      <c r="F71" s="994"/>
      <c r="G71" s="994"/>
      <c r="H71" s="995"/>
      <c r="I71" s="95" t="s">
        <v>237</v>
      </c>
      <c r="J71" s="95"/>
      <c r="K71" s="154"/>
      <c r="L71" s="131">
        <v>19.399999999999999</v>
      </c>
      <c r="M71" s="131">
        <v>19.399999999999999</v>
      </c>
      <c r="N71" s="131">
        <v>19.399999999999999</v>
      </c>
      <c r="O71" s="668"/>
    </row>
    <row r="72" spans="1:17" s="345" customFormat="1" ht="47.25" x14ac:dyDescent="0.25">
      <c r="A72" s="102" t="s">
        <v>595</v>
      </c>
      <c r="B72" s="284">
        <v>900</v>
      </c>
      <c r="C72" s="129" t="s">
        <v>69</v>
      </c>
      <c r="D72" s="129" t="s">
        <v>73</v>
      </c>
      <c r="E72" s="966" t="s">
        <v>7</v>
      </c>
      <c r="F72" s="967"/>
      <c r="G72" s="967"/>
      <c r="H72" s="968"/>
      <c r="I72" s="124"/>
      <c r="J72" s="107"/>
      <c r="K72" s="103" t="e">
        <f>#REF!</f>
        <v>#REF!</v>
      </c>
      <c r="L72" s="103">
        <f>L73</f>
        <v>9535.0000000000018</v>
      </c>
      <c r="M72" s="103">
        <f>M73</f>
        <v>4939.1000000000004</v>
      </c>
      <c r="N72" s="103">
        <f>N73</f>
        <v>6550.0999999999985</v>
      </c>
      <c r="O72" s="666"/>
    </row>
    <row r="73" spans="1:17" s="345" customFormat="1" ht="46.5" customHeight="1" x14ac:dyDescent="0.25">
      <c r="A73" s="102" t="s">
        <v>596</v>
      </c>
      <c r="B73" s="284">
        <v>900</v>
      </c>
      <c r="C73" s="95" t="s">
        <v>69</v>
      </c>
      <c r="D73" s="95" t="s">
        <v>73</v>
      </c>
      <c r="E73" s="1085" t="s">
        <v>427</v>
      </c>
      <c r="F73" s="1086"/>
      <c r="G73" s="1086"/>
      <c r="H73" s="1087"/>
      <c r="I73" s="410"/>
      <c r="J73" s="107"/>
      <c r="K73" s="103"/>
      <c r="L73" s="103">
        <f>L74+L77+L90</f>
        <v>9535.0000000000018</v>
      </c>
      <c r="M73" s="103">
        <f>M74+M77+M90</f>
        <v>4939.1000000000004</v>
      </c>
      <c r="N73" s="103">
        <f>N74+N77+N90</f>
        <v>6550.0999999999985</v>
      </c>
      <c r="O73" s="666"/>
    </row>
    <row r="74" spans="1:17" s="345" customFormat="1" ht="31.5" x14ac:dyDescent="0.25">
      <c r="A74" s="102" t="s">
        <v>414</v>
      </c>
      <c r="B74" s="284">
        <v>900</v>
      </c>
      <c r="C74" s="95" t="s">
        <v>69</v>
      </c>
      <c r="D74" s="95" t="s">
        <v>73</v>
      </c>
      <c r="E74" s="1085" t="s">
        <v>282</v>
      </c>
      <c r="F74" s="1086"/>
      <c r="G74" s="1086"/>
      <c r="H74" s="1087"/>
      <c r="I74" s="410"/>
      <c r="J74" s="107"/>
      <c r="K74" s="103" t="e">
        <f>#REF!</f>
        <v>#REF!</v>
      </c>
      <c r="L74" s="103">
        <f t="shared" ref="L74:N75" si="10">L75</f>
        <v>8132.7000000000007</v>
      </c>
      <c r="M74" s="103">
        <f t="shared" si="10"/>
        <v>3900.2000000000003</v>
      </c>
      <c r="N74" s="103">
        <f t="shared" si="10"/>
        <v>5492.2999999999993</v>
      </c>
      <c r="O74" s="666"/>
    </row>
    <row r="75" spans="1:17" s="345" customFormat="1" ht="74.25" customHeight="1" x14ac:dyDescent="0.25">
      <c r="A75" s="102" t="s">
        <v>465</v>
      </c>
      <c r="B75" s="284">
        <v>900</v>
      </c>
      <c r="C75" s="95" t="s">
        <v>69</v>
      </c>
      <c r="D75" s="95" t="s">
        <v>73</v>
      </c>
      <c r="E75" s="1085" t="s">
        <v>282</v>
      </c>
      <c r="F75" s="1086"/>
      <c r="G75" s="1086"/>
      <c r="H75" s="1087"/>
      <c r="I75" s="439" t="s">
        <v>466</v>
      </c>
      <c r="J75" s="107"/>
      <c r="K75" s="103"/>
      <c r="L75" s="103">
        <f t="shared" si="10"/>
        <v>8132.7000000000007</v>
      </c>
      <c r="M75" s="103">
        <f t="shared" si="10"/>
        <v>3900.2000000000003</v>
      </c>
      <c r="N75" s="103">
        <f t="shared" si="10"/>
        <v>5492.2999999999993</v>
      </c>
      <c r="O75" s="666"/>
    </row>
    <row r="76" spans="1:17" s="345" customFormat="1" ht="30.75" customHeight="1" x14ac:dyDescent="0.25">
      <c r="A76" s="102" t="s">
        <v>477</v>
      </c>
      <c r="B76" s="284">
        <v>900</v>
      </c>
      <c r="C76" s="95" t="s">
        <v>69</v>
      </c>
      <c r="D76" s="95" t="s">
        <v>73</v>
      </c>
      <c r="E76" s="1085" t="s">
        <v>282</v>
      </c>
      <c r="F76" s="1086"/>
      <c r="G76" s="1086"/>
      <c r="H76" s="1087"/>
      <c r="I76" s="439" t="s">
        <v>464</v>
      </c>
      <c r="J76" s="107"/>
      <c r="K76" s="103"/>
      <c r="L76" s="960">
        <f>8400.7-50-100-74.2-43.8</f>
        <v>8132.7000000000007</v>
      </c>
      <c r="M76" s="103">
        <f>7893-3973.6-19.2</f>
        <v>3900.2000000000003</v>
      </c>
      <c r="N76" s="103">
        <f>7781-2288.6-0.1</f>
        <v>5492.2999999999993</v>
      </c>
      <c r="O76" s="666"/>
    </row>
    <row r="77" spans="1:17" s="345" customFormat="1" ht="36" customHeight="1" x14ac:dyDescent="0.25">
      <c r="A77" s="242" t="s">
        <v>415</v>
      </c>
      <c r="B77" s="284">
        <v>900</v>
      </c>
      <c r="C77" s="95" t="s">
        <v>69</v>
      </c>
      <c r="D77" s="95" t="s">
        <v>73</v>
      </c>
      <c r="E77" s="1085" t="s">
        <v>283</v>
      </c>
      <c r="F77" s="1086"/>
      <c r="G77" s="1086"/>
      <c r="H77" s="1087"/>
      <c r="I77" s="407"/>
      <c r="J77" s="107"/>
      <c r="K77" s="103"/>
      <c r="L77" s="103">
        <f>L78+L82+L85</f>
        <v>1344.1000000000001</v>
      </c>
      <c r="M77" s="103">
        <f>M78+M82+M85</f>
        <v>980.6</v>
      </c>
      <c r="N77" s="103">
        <f>N78+N82+N85</f>
        <v>999.4</v>
      </c>
      <c r="O77" s="666"/>
    </row>
    <row r="78" spans="1:17" s="345" customFormat="1" ht="78.75" x14ac:dyDescent="0.25">
      <c r="A78" s="102" t="s">
        <v>476</v>
      </c>
      <c r="B78" s="284">
        <v>900</v>
      </c>
      <c r="C78" s="95" t="s">
        <v>69</v>
      </c>
      <c r="D78" s="95" t="s">
        <v>73</v>
      </c>
      <c r="E78" s="1085" t="s">
        <v>283</v>
      </c>
      <c r="F78" s="1086"/>
      <c r="G78" s="1086"/>
      <c r="H78" s="1087"/>
      <c r="I78" s="407" t="s">
        <v>466</v>
      </c>
      <c r="J78" s="107"/>
      <c r="K78" s="103"/>
      <c r="L78" s="103">
        <f>L79</f>
        <v>291.2</v>
      </c>
      <c r="M78" s="103">
        <f>M79</f>
        <v>320.2</v>
      </c>
      <c r="N78" s="103">
        <f>N79</f>
        <v>320.2</v>
      </c>
      <c r="O78" s="666"/>
    </row>
    <row r="79" spans="1:17" s="345" customFormat="1" ht="36" customHeight="1" x14ac:dyDescent="0.25">
      <c r="A79" s="102" t="s">
        <v>477</v>
      </c>
      <c r="B79" s="284">
        <v>900</v>
      </c>
      <c r="C79" s="95" t="s">
        <v>69</v>
      </c>
      <c r="D79" s="95" t="s">
        <v>73</v>
      </c>
      <c r="E79" s="1085" t="s">
        <v>283</v>
      </c>
      <c r="F79" s="1086"/>
      <c r="G79" s="1086"/>
      <c r="H79" s="1087"/>
      <c r="I79" s="407" t="s">
        <v>464</v>
      </c>
      <c r="J79" s="107"/>
      <c r="K79" s="103"/>
      <c r="L79" s="103">
        <f>L80+L81</f>
        <v>291.2</v>
      </c>
      <c r="M79" s="103">
        <f>M80+M81</f>
        <v>320.2</v>
      </c>
      <c r="N79" s="103">
        <f>N80+N81</f>
        <v>320.2</v>
      </c>
      <c r="O79" s="666"/>
      <c r="Q79" s="345">
        <v>-29</v>
      </c>
    </row>
    <row r="80" spans="1:17" s="345" customFormat="1" ht="47.25" hidden="1" x14ac:dyDescent="0.25">
      <c r="A80" s="102" t="s">
        <v>75</v>
      </c>
      <c r="B80" s="284">
        <v>900</v>
      </c>
      <c r="C80" s="95" t="s">
        <v>69</v>
      </c>
      <c r="D80" s="95" t="s">
        <v>73</v>
      </c>
      <c r="E80" s="1085" t="s">
        <v>283</v>
      </c>
      <c r="F80" s="1086"/>
      <c r="G80" s="1086"/>
      <c r="H80" s="1087"/>
      <c r="I80" s="407" t="s">
        <v>144</v>
      </c>
      <c r="J80" s="107"/>
      <c r="K80" s="103"/>
      <c r="L80" s="103">
        <v>197.2</v>
      </c>
      <c r="M80" s="103">
        <v>197.2</v>
      </c>
      <c r="N80" s="94">
        <f>193.6+3.6</f>
        <v>197.2</v>
      </c>
      <c r="O80" s="666"/>
    </row>
    <row r="81" spans="1:17" s="345" customFormat="1" ht="56.25" hidden="1" customHeight="1" x14ac:dyDescent="0.25">
      <c r="A81" s="102" t="s">
        <v>216</v>
      </c>
      <c r="B81" s="422">
        <v>900</v>
      </c>
      <c r="C81" s="95" t="s">
        <v>69</v>
      </c>
      <c r="D81" s="95" t="s">
        <v>73</v>
      </c>
      <c r="E81" s="1085" t="s">
        <v>283</v>
      </c>
      <c r="F81" s="1086"/>
      <c r="G81" s="1086"/>
      <c r="H81" s="1087"/>
      <c r="I81" s="95" t="s">
        <v>217</v>
      </c>
      <c r="J81" s="107"/>
      <c r="K81" s="104" t="e">
        <f>#REF!</f>
        <v>#REF!</v>
      </c>
      <c r="L81" s="103">
        <f>123-29</f>
        <v>94</v>
      </c>
      <c r="M81" s="103">
        <v>123</v>
      </c>
      <c r="N81" s="94">
        <v>123</v>
      </c>
      <c r="O81" s="666"/>
      <c r="Q81" s="345">
        <v>-29</v>
      </c>
    </row>
    <row r="82" spans="1:17" s="345" customFormat="1" ht="48.75" customHeight="1" x14ac:dyDescent="0.25">
      <c r="A82" s="102" t="s">
        <v>473</v>
      </c>
      <c r="B82" s="284">
        <v>900</v>
      </c>
      <c r="C82" s="95" t="s">
        <v>69</v>
      </c>
      <c r="D82" s="95" t="s">
        <v>73</v>
      </c>
      <c r="E82" s="1085" t="s">
        <v>283</v>
      </c>
      <c r="F82" s="1086"/>
      <c r="G82" s="1086"/>
      <c r="H82" s="1087"/>
      <c r="I82" s="407" t="s">
        <v>471</v>
      </c>
      <c r="J82" s="107"/>
      <c r="K82" s="104"/>
      <c r="L82" s="103">
        <f t="shared" ref="L82:N83" si="11">L83</f>
        <v>933.8000000000003</v>
      </c>
      <c r="M82" s="103">
        <f t="shared" si="11"/>
        <v>645.5</v>
      </c>
      <c r="N82" s="103">
        <f t="shared" si="11"/>
        <v>664.30000000000007</v>
      </c>
      <c r="O82" s="666"/>
    </row>
    <row r="83" spans="1:17" s="345" customFormat="1" ht="42.75" customHeight="1" x14ac:dyDescent="0.25">
      <c r="A83" s="102" t="s">
        <v>474</v>
      </c>
      <c r="B83" s="284">
        <v>900</v>
      </c>
      <c r="C83" s="95" t="s">
        <v>69</v>
      </c>
      <c r="D83" s="95" t="s">
        <v>73</v>
      </c>
      <c r="E83" s="1085" t="s">
        <v>283</v>
      </c>
      <c r="F83" s="1086"/>
      <c r="G83" s="1086"/>
      <c r="H83" s="1087"/>
      <c r="I83" s="407" t="s">
        <v>472</v>
      </c>
      <c r="J83" s="107"/>
      <c r="K83" s="104"/>
      <c r="L83" s="103">
        <f t="shared" si="11"/>
        <v>933.8000000000003</v>
      </c>
      <c r="M83" s="103">
        <f>654.9-3-6.4</f>
        <v>645.5</v>
      </c>
      <c r="N83" s="103">
        <f>N84-6.5</f>
        <v>664.30000000000007</v>
      </c>
      <c r="O83" s="666"/>
    </row>
    <row r="84" spans="1:17" s="345" customFormat="1" ht="13.5" hidden="1" customHeight="1" x14ac:dyDescent="0.25">
      <c r="A84" s="449" t="s">
        <v>383</v>
      </c>
      <c r="B84" s="503">
        <v>900</v>
      </c>
      <c r="C84" s="451" t="s">
        <v>69</v>
      </c>
      <c r="D84" s="451" t="s">
        <v>73</v>
      </c>
      <c r="E84" s="1094" t="s">
        <v>283</v>
      </c>
      <c r="F84" s="1095"/>
      <c r="G84" s="1095"/>
      <c r="H84" s="1096"/>
      <c r="I84" s="504" t="s">
        <v>80</v>
      </c>
      <c r="J84" s="505"/>
      <c r="K84" s="506"/>
      <c r="L84" s="506">
        <f>2521.8-981.6-1000-361.5-16.5+33+500-58.8+200+150+0.9+1+30.8+0.1-50-10-25.4</f>
        <v>933.8000000000003</v>
      </c>
      <c r="M84" s="506">
        <v>654.90000000000009</v>
      </c>
      <c r="N84" s="507">
        <f>2521.8-866.9-1000+15.9</f>
        <v>670.80000000000007</v>
      </c>
      <c r="O84" s="666" t="s">
        <v>712</v>
      </c>
    </row>
    <row r="85" spans="1:17" s="345" customFormat="1" ht="24" customHeight="1" x14ac:dyDescent="0.25">
      <c r="A85" s="102" t="s">
        <v>478</v>
      </c>
      <c r="B85" s="284">
        <v>900</v>
      </c>
      <c r="C85" s="95" t="s">
        <v>69</v>
      </c>
      <c r="D85" s="95" t="s">
        <v>73</v>
      </c>
      <c r="E85" s="1085" t="s">
        <v>283</v>
      </c>
      <c r="F85" s="1086"/>
      <c r="G85" s="1086"/>
      <c r="H85" s="1087"/>
      <c r="I85" s="407" t="s">
        <v>479</v>
      </c>
      <c r="J85" s="107"/>
      <c r="K85" s="103"/>
      <c r="L85" s="103">
        <f>L86</f>
        <v>119.1</v>
      </c>
      <c r="M85" s="103">
        <f>M86</f>
        <v>14.9</v>
      </c>
      <c r="N85" s="103">
        <f>N86</f>
        <v>14.9</v>
      </c>
      <c r="O85" s="666"/>
    </row>
    <row r="86" spans="1:17" s="345" customFormat="1" ht="30.75" customHeight="1" x14ac:dyDescent="0.25">
      <c r="A86" s="102" t="s">
        <v>557</v>
      </c>
      <c r="B86" s="284">
        <v>900</v>
      </c>
      <c r="C86" s="95" t="s">
        <v>69</v>
      </c>
      <c r="D86" s="95" t="s">
        <v>73</v>
      </c>
      <c r="E86" s="1085" t="s">
        <v>283</v>
      </c>
      <c r="F86" s="1086"/>
      <c r="G86" s="1086"/>
      <c r="H86" s="1087"/>
      <c r="I86" s="407" t="s">
        <v>480</v>
      </c>
      <c r="J86" s="107"/>
      <c r="K86" s="103"/>
      <c r="L86" s="103">
        <f>L87+L88+L89+50+28.8+25.4</f>
        <v>119.1</v>
      </c>
      <c r="M86" s="103">
        <f>M87+M88+M89</f>
        <v>14.9</v>
      </c>
      <c r="N86" s="103">
        <f>N87+N88+N89</f>
        <v>14.9</v>
      </c>
      <c r="O86" s="666"/>
      <c r="Q86" s="345">
        <v>28.8</v>
      </c>
    </row>
    <row r="87" spans="1:17" s="345" customFormat="1" ht="34.5" hidden="1" customHeight="1" x14ac:dyDescent="0.25">
      <c r="A87" s="102" t="s">
        <v>76</v>
      </c>
      <c r="B87" s="284">
        <v>900</v>
      </c>
      <c r="C87" s="95" t="s">
        <v>69</v>
      </c>
      <c r="D87" s="95" t="s">
        <v>73</v>
      </c>
      <c r="E87" s="1085" t="s">
        <v>283</v>
      </c>
      <c r="F87" s="1086"/>
      <c r="G87" s="1086"/>
      <c r="H87" s="1087"/>
      <c r="I87" s="407" t="s">
        <v>145</v>
      </c>
      <c r="J87" s="107"/>
      <c r="K87" s="103"/>
      <c r="L87" s="103">
        <v>3.9</v>
      </c>
      <c r="M87" s="103">
        <v>3.9</v>
      </c>
      <c r="N87" s="94">
        <v>3.9</v>
      </c>
      <c r="O87" s="666"/>
    </row>
    <row r="88" spans="1:17" s="345" customFormat="1" ht="25.5" hidden="1" customHeight="1" x14ac:dyDescent="0.25">
      <c r="A88" s="102" t="s">
        <v>89</v>
      </c>
      <c r="B88" s="284">
        <v>900</v>
      </c>
      <c r="C88" s="95" t="s">
        <v>69</v>
      </c>
      <c r="D88" s="95" t="s">
        <v>73</v>
      </c>
      <c r="E88" s="1085" t="s">
        <v>283</v>
      </c>
      <c r="F88" s="1086"/>
      <c r="G88" s="1086"/>
      <c r="H88" s="1087"/>
      <c r="I88" s="407" t="s">
        <v>146</v>
      </c>
      <c r="J88" s="107"/>
      <c r="K88" s="103"/>
      <c r="L88" s="103">
        <v>0</v>
      </c>
      <c r="M88" s="103">
        <v>0</v>
      </c>
      <c r="N88" s="135">
        <v>0</v>
      </c>
      <c r="O88" s="666"/>
    </row>
    <row r="89" spans="1:17" s="345" customFormat="1" ht="23.25" hidden="1" customHeight="1" x14ac:dyDescent="0.25">
      <c r="A89" s="102" t="s">
        <v>235</v>
      </c>
      <c r="B89" s="284">
        <v>900</v>
      </c>
      <c r="C89" s="95" t="s">
        <v>69</v>
      </c>
      <c r="D89" s="95" t="s">
        <v>73</v>
      </c>
      <c r="E89" s="1085" t="s">
        <v>283</v>
      </c>
      <c r="F89" s="1086"/>
      <c r="G89" s="1086"/>
      <c r="H89" s="1087"/>
      <c r="I89" s="407" t="s">
        <v>234</v>
      </c>
      <c r="J89" s="107"/>
      <c r="K89" s="103"/>
      <c r="L89" s="103">
        <v>11</v>
      </c>
      <c r="M89" s="103">
        <v>11</v>
      </c>
      <c r="N89" s="94">
        <v>11</v>
      </c>
      <c r="O89" s="666"/>
    </row>
    <row r="90" spans="1:17" s="345" customFormat="1" ht="69" customHeight="1" x14ac:dyDescent="0.25">
      <c r="A90" s="102" t="s">
        <v>416</v>
      </c>
      <c r="B90" s="422">
        <v>900</v>
      </c>
      <c r="C90" s="95" t="s">
        <v>69</v>
      </c>
      <c r="D90" s="95" t="s">
        <v>73</v>
      </c>
      <c r="E90" s="993" t="s">
        <v>681</v>
      </c>
      <c r="F90" s="994"/>
      <c r="G90" s="994"/>
      <c r="H90" s="995"/>
      <c r="I90" s="95"/>
      <c r="J90" s="107"/>
      <c r="K90" s="441">
        <v>74.599999999999994</v>
      </c>
      <c r="L90" s="103">
        <f t="shared" ref="L90:N91" si="12">L91</f>
        <v>58.2</v>
      </c>
      <c r="M90" s="103">
        <f t="shared" si="12"/>
        <v>58.3</v>
      </c>
      <c r="N90" s="103">
        <f t="shared" si="12"/>
        <v>58.4</v>
      </c>
      <c r="O90" s="666"/>
    </row>
    <row r="91" spans="1:17" s="345" customFormat="1" ht="81" customHeight="1" x14ac:dyDescent="0.25">
      <c r="A91" s="102" t="s">
        <v>465</v>
      </c>
      <c r="B91" s="422">
        <v>900</v>
      </c>
      <c r="C91" s="95" t="s">
        <v>69</v>
      </c>
      <c r="D91" s="95" t="s">
        <v>73</v>
      </c>
      <c r="E91" s="993" t="s">
        <v>681</v>
      </c>
      <c r="F91" s="994"/>
      <c r="G91" s="994"/>
      <c r="H91" s="995"/>
      <c r="I91" s="95" t="s">
        <v>466</v>
      </c>
      <c r="J91" s="107"/>
      <c r="K91" s="441"/>
      <c r="L91" s="103">
        <f t="shared" si="12"/>
        <v>58.2</v>
      </c>
      <c r="M91" s="103">
        <f t="shared" si="12"/>
        <v>58.3</v>
      </c>
      <c r="N91" s="103">
        <f t="shared" si="12"/>
        <v>58.4</v>
      </c>
      <c r="O91" s="666"/>
    </row>
    <row r="92" spans="1:17" s="345" customFormat="1" ht="37.5" customHeight="1" x14ac:dyDescent="0.25">
      <c r="A92" s="102" t="s">
        <v>477</v>
      </c>
      <c r="B92" s="422">
        <v>900</v>
      </c>
      <c r="C92" s="95" t="s">
        <v>69</v>
      </c>
      <c r="D92" s="95" t="s">
        <v>73</v>
      </c>
      <c r="E92" s="993" t="s">
        <v>681</v>
      </c>
      <c r="F92" s="994"/>
      <c r="G92" s="994"/>
      <c r="H92" s="995"/>
      <c r="I92" s="95" t="s">
        <v>464</v>
      </c>
      <c r="J92" s="107"/>
      <c r="K92" s="441"/>
      <c r="L92" s="103">
        <f>L93+L94</f>
        <v>58.2</v>
      </c>
      <c r="M92" s="103">
        <f>M93+M94</f>
        <v>58.3</v>
      </c>
      <c r="N92" s="103">
        <f>N93+N94</f>
        <v>58.4</v>
      </c>
      <c r="O92" s="666"/>
    </row>
    <row r="93" spans="1:17" s="345" customFormat="1" ht="0.75" customHeight="1" x14ac:dyDescent="0.25">
      <c r="A93" s="98" t="s">
        <v>17</v>
      </c>
      <c r="B93" s="422">
        <v>900</v>
      </c>
      <c r="C93" s="95" t="s">
        <v>69</v>
      </c>
      <c r="D93" s="95" t="s">
        <v>73</v>
      </c>
      <c r="E93" s="993" t="s">
        <v>681</v>
      </c>
      <c r="F93" s="994"/>
      <c r="G93" s="994"/>
      <c r="H93" s="995"/>
      <c r="I93" s="95" t="s">
        <v>143</v>
      </c>
      <c r="J93" s="107"/>
      <c r="K93" s="441">
        <v>74.599999999999994</v>
      </c>
      <c r="L93" s="103">
        <v>44.7</v>
      </c>
      <c r="M93" s="103">
        <v>44.8</v>
      </c>
      <c r="N93" s="103">
        <v>44.9</v>
      </c>
      <c r="O93" s="666"/>
    </row>
    <row r="94" spans="1:17" s="345" customFormat="1" ht="40.5" hidden="1" customHeight="1" x14ac:dyDescent="0.25">
      <c r="A94" s="98" t="s">
        <v>238</v>
      </c>
      <c r="B94" s="422">
        <v>900</v>
      </c>
      <c r="C94" s="95" t="s">
        <v>69</v>
      </c>
      <c r="D94" s="95" t="s">
        <v>73</v>
      </c>
      <c r="E94" s="993" t="s">
        <v>681</v>
      </c>
      <c r="F94" s="994"/>
      <c r="G94" s="994"/>
      <c r="H94" s="995"/>
      <c r="I94" s="95" t="s">
        <v>237</v>
      </c>
      <c r="J94" s="107"/>
      <c r="K94" s="441"/>
      <c r="L94" s="103">
        <v>13.5</v>
      </c>
      <c r="M94" s="103">
        <v>13.5</v>
      </c>
      <c r="N94" s="103">
        <f>13.4+0.1</f>
        <v>13.5</v>
      </c>
      <c r="O94" s="666"/>
    </row>
    <row r="95" spans="1:17" s="345" customFormat="1" ht="31.5" x14ac:dyDescent="0.25">
      <c r="A95" s="102" t="s">
        <v>612</v>
      </c>
      <c r="B95" s="432">
        <v>900</v>
      </c>
      <c r="C95" s="255" t="s">
        <v>69</v>
      </c>
      <c r="D95" s="255" t="s">
        <v>73</v>
      </c>
      <c r="E95" s="969" t="s">
        <v>104</v>
      </c>
      <c r="F95" s="970"/>
      <c r="G95" s="970"/>
      <c r="H95" s="971"/>
      <c r="I95" s="124"/>
      <c r="J95" s="442"/>
      <c r="K95" s="441"/>
      <c r="L95" s="103">
        <f>L96</f>
        <v>145.5</v>
      </c>
      <c r="M95" s="103">
        <f>M96</f>
        <v>138.70000000000002</v>
      </c>
      <c r="N95" s="103">
        <f>N96</f>
        <v>138.30000000000001</v>
      </c>
      <c r="O95" s="1068"/>
    </row>
    <row r="96" spans="1:17" s="345" customFormat="1" ht="47.25" x14ac:dyDescent="0.25">
      <c r="A96" s="102" t="s">
        <v>613</v>
      </c>
      <c r="B96" s="422">
        <v>900</v>
      </c>
      <c r="C96" s="152" t="s">
        <v>69</v>
      </c>
      <c r="D96" s="152" t="s">
        <v>73</v>
      </c>
      <c r="E96" s="969" t="s">
        <v>105</v>
      </c>
      <c r="F96" s="970"/>
      <c r="G96" s="970"/>
      <c r="H96" s="971"/>
      <c r="I96" s="95"/>
      <c r="J96" s="107"/>
      <c r="K96" s="443"/>
      <c r="L96" s="103">
        <f>L102+L107+L112+L116+L97</f>
        <v>145.5</v>
      </c>
      <c r="M96" s="103">
        <f t="shared" ref="M96:N96" si="13">M102+M107+M112+M116+M97</f>
        <v>138.70000000000002</v>
      </c>
      <c r="N96" s="103">
        <f t="shared" si="13"/>
        <v>138.30000000000001</v>
      </c>
      <c r="O96" s="1068"/>
    </row>
    <row r="97" spans="1:15" s="345" customFormat="1" ht="109.5" customHeight="1" x14ac:dyDescent="0.25">
      <c r="A97" s="102" t="s">
        <v>757</v>
      </c>
      <c r="B97" s="799">
        <v>900</v>
      </c>
      <c r="C97" s="152" t="s">
        <v>69</v>
      </c>
      <c r="D97" s="152" t="s">
        <v>73</v>
      </c>
      <c r="E97" s="984" t="s">
        <v>756</v>
      </c>
      <c r="F97" s="985"/>
      <c r="G97" s="985"/>
      <c r="H97" s="986"/>
      <c r="I97" s="95"/>
      <c r="J97" s="107"/>
      <c r="K97" s="443"/>
      <c r="L97" s="103">
        <f>L98</f>
        <v>19.5</v>
      </c>
      <c r="M97" s="103">
        <f t="shared" ref="M97:N97" si="14">M98</f>
        <v>19.5</v>
      </c>
      <c r="N97" s="103">
        <f t="shared" si="14"/>
        <v>19.5</v>
      </c>
      <c r="O97" s="804"/>
    </row>
    <row r="98" spans="1:15" s="345" customFormat="1" ht="78.75" x14ac:dyDescent="0.25">
      <c r="A98" s="102" t="s">
        <v>465</v>
      </c>
      <c r="B98" s="799">
        <v>900</v>
      </c>
      <c r="C98" s="152" t="s">
        <v>69</v>
      </c>
      <c r="D98" s="152" t="s">
        <v>73</v>
      </c>
      <c r="E98" s="984" t="s">
        <v>756</v>
      </c>
      <c r="F98" s="985"/>
      <c r="G98" s="985"/>
      <c r="H98" s="986"/>
      <c r="I98" s="95" t="s">
        <v>466</v>
      </c>
      <c r="J98" s="107"/>
      <c r="K98" s="443"/>
      <c r="L98" s="103">
        <f>L99</f>
        <v>19.5</v>
      </c>
      <c r="M98" s="103">
        <f>M99</f>
        <v>19.5</v>
      </c>
      <c r="N98" s="103">
        <f>N99</f>
        <v>19.5</v>
      </c>
      <c r="O98" s="804"/>
    </row>
    <row r="99" spans="1:15" s="345" customFormat="1" ht="31.5" x14ac:dyDescent="0.25">
      <c r="A99" s="102" t="s">
        <v>477</v>
      </c>
      <c r="B99" s="799">
        <v>900</v>
      </c>
      <c r="C99" s="152" t="s">
        <v>69</v>
      </c>
      <c r="D99" s="152" t="s">
        <v>73</v>
      </c>
      <c r="E99" s="984" t="s">
        <v>756</v>
      </c>
      <c r="F99" s="985"/>
      <c r="G99" s="985"/>
      <c r="H99" s="986"/>
      <c r="I99" s="95" t="s">
        <v>464</v>
      </c>
      <c r="J99" s="107"/>
      <c r="K99" s="443"/>
      <c r="L99" s="103">
        <v>19.5</v>
      </c>
      <c r="M99" s="103">
        <v>19.5</v>
      </c>
      <c r="N99" s="103">
        <v>19.5</v>
      </c>
      <c r="O99" s="804"/>
    </row>
    <row r="100" spans="1:15" s="345" customFormat="1" hidden="1" x14ac:dyDescent="0.25">
      <c r="A100" s="102"/>
      <c r="B100" s="799"/>
      <c r="C100" s="152"/>
      <c r="D100" s="152"/>
      <c r="E100" s="795"/>
      <c r="F100" s="797"/>
      <c r="G100" s="797"/>
      <c r="H100" s="798"/>
      <c r="I100" s="95"/>
      <c r="J100" s="107"/>
      <c r="K100" s="443"/>
      <c r="L100" s="103"/>
      <c r="M100" s="103"/>
      <c r="N100" s="103"/>
      <c r="O100" s="804"/>
    </row>
    <row r="101" spans="1:15" s="345" customFormat="1" ht="78" customHeight="1" x14ac:dyDescent="0.25">
      <c r="A101" s="102" t="s">
        <v>417</v>
      </c>
      <c r="B101" s="422">
        <v>900</v>
      </c>
      <c r="C101" s="152" t="s">
        <v>69</v>
      </c>
      <c r="D101" s="152" t="s">
        <v>73</v>
      </c>
      <c r="E101" s="966" t="s">
        <v>405</v>
      </c>
      <c r="F101" s="967"/>
      <c r="G101" s="967"/>
      <c r="H101" s="968"/>
      <c r="I101" s="95"/>
      <c r="J101" s="107"/>
      <c r="K101" s="103">
        <f>K104</f>
        <v>22.8</v>
      </c>
      <c r="L101" s="103">
        <f t="shared" ref="L101:N102" si="15">L102</f>
        <v>47.800000000000004</v>
      </c>
      <c r="M101" s="103">
        <f t="shared" si="15"/>
        <v>47.6</v>
      </c>
      <c r="N101" s="103">
        <f t="shared" si="15"/>
        <v>47.1</v>
      </c>
      <c r="O101" s="666"/>
    </row>
    <row r="102" spans="1:15" s="345" customFormat="1" ht="78" customHeight="1" x14ac:dyDescent="0.25">
      <c r="A102" s="102" t="s">
        <v>476</v>
      </c>
      <c r="B102" s="422">
        <v>900</v>
      </c>
      <c r="C102" s="152" t="s">
        <v>69</v>
      </c>
      <c r="D102" s="152" t="s">
        <v>73</v>
      </c>
      <c r="E102" s="966" t="s">
        <v>405</v>
      </c>
      <c r="F102" s="967"/>
      <c r="G102" s="967"/>
      <c r="H102" s="968"/>
      <c r="I102" s="95" t="s">
        <v>466</v>
      </c>
      <c r="J102" s="107"/>
      <c r="K102" s="103"/>
      <c r="L102" s="103">
        <f t="shared" si="15"/>
        <v>47.800000000000004</v>
      </c>
      <c r="M102" s="103">
        <f t="shared" si="15"/>
        <v>47.6</v>
      </c>
      <c r="N102" s="103">
        <f t="shared" si="15"/>
        <v>47.1</v>
      </c>
      <c r="O102" s="666"/>
    </row>
    <row r="103" spans="1:15" s="345" customFormat="1" ht="45" customHeight="1" x14ac:dyDescent="0.25">
      <c r="A103" s="102" t="s">
        <v>477</v>
      </c>
      <c r="B103" s="422">
        <v>900</v>
      </c>
      <c r="C103" s="152" t="s">
        <v>69</v>
      </c>
      <c r="D103" s="152" t="s">
        <v>73</v>
      </c>
      <c r="E103" s="966" t="s">
        <v>405</v>
      </c>
      <c r="F103" s="967"/>
      <c r="G103" s="967"/>
      <c r="H103" s="968"/>
      <c r="I103" s="95" t="s">
        <v>464</v>
      </c>
      <c r="J103" s="107"/>
      <c r="K103" s="103"/>
      <c r="L103" s="103">
        <f>L104+L105</f>
        <v>47.800000000000004</v>
      </c>
      <c r="M103" s="103">
        <f>M104+M105</f>
        <v>47.6</v>
      </c>
      <c r="N103" s="103">
        <f>N104+N105</f>
        <v>47.1</v>
      </c>
      <c r="O103" s="666"/>
    </row>
    <row r="104" spans="1:15" s="345" customFormat="1" ht="33" hidden="1" customHeight="1" x14ac:dyDescent="0.25">
      <c r="A104" s="502" t="s">
        <v>17</v>
      </c>
      <c r="B104" s="450">
        <v>900</v>
      </c>
      <c r="C104" s="638" t="s">
        <v>69</v>
      </c>
      <c r="D104" s="638" t="s">
        <v>73</v>
      </c>
      <c r="E104" s="1046" t="s">
        <v>405</v>
      </c>
      <c r="F104" s="1047"/>
      <c r="G104" s="1047"/>
      <c r="H104" s="1048"/>
      <c r="I104" s="451" t="s">
        <v>143</v>
      </c>
      <c r="J104" s="505"/>
      <c r="K104" s="681">
        <v>22.8</v>
      </c>
      <c r="L104" s="507">
        <v>36.700000000000003</v>
      </c>
      <c r="M104" s="507">
        <v>36.5</v>
      </c>
      <c r="N104" s="507">
        <v>36.200000000000003</v>
      </c>
      <c r="O104" s="1079" t="s">
        <v>711</v>
      </c>
    </row>
    <row r="105" spans="1:15" s="345" customFormat="1" ht="63" hidden="1" x14ac:dyDescent="0.25">
      <c r="A105" s="502" t="s">
        <v>238</v>
      </c>
      <c r="B105" s="450">
        <v>900</v>
      </c>
      <c r="C105" s="638" t="s">
        <v>69</v>
      </c>
      <c r="D105" s="638" t="s">
        <v>73</v>
      </c>
      <c r="E105" s="1046" t="s">
        <v>405</v>
      </c>
      <c r="F105" s="1047"/>
      <c r="G105" s="1047"/>
      <c r="H105" s="1048"/>
      <c r="I105" s="451" t="s">
        <v>237</v>
      </c>
      <c r="J105" s="505"/>
      <c r="K105" s="681"/>
      <c r="L105" s="507">
        <v>11.1</v>
      </c>
      <c r="M105" s="507">
        <v>11.1</v>
      </c>
      <c r="N105" s="454">
        <v>10.9</v>
      </c>
      <c r="O105" s="1079"/>
    </row>
    <row r="106" spans="1:15" s="345" customFormat="1" ht="105.75" customHeight="1" x14ac:dyDescent="0.25">
      <c r="A106" s="246" t="s">
        <v>418</v>
      </c>
      <c r="B106" s="422">
        <v>900</v>
      </c>
      <c r="C106" s="152" t="s">
        <v>69</v>
      </c>
      <c r="D106" s="152" t="s">
        <v>73</v>
      </c>
      <c r="E106" s="966" t="s">
        <v>406</v>
      </c>
      <c r="F106" s="967"/>
      <c r="G106" s="967"/>
      <c r="H106" s="968"/>
      <c r="I106" s="95"/>
      <c r="J106" s="107"/>
      <c r="K106" s="103">
        <f>K109</f>
        <v>71.900000000000006</v>
      </c>
      <c r="L106" s="103">
        <f t="shared" ref="L106:N107" si="16">L107</f>
        <v>71.099999999999994</v>
      </c>
      <c r="M106" s="103">
        <f t="shared" si="16"/>
        <v>71.2</v>
      </c>
      <c r="N106" s="103">
        <f t="shared" si="16"/>
        <v>71.300000000000011</v>
      </c>
      <c r="O106" s="666"/>
    </row>
    <row r="107" spans="1:15" s="345" customFormat="1" ht="61.5" customHeight="1" x14ac:dyDescent="0.25">
      <c r="A107" s="246" t="s">
        <v>476</v>
      </c>
      <c r="B107" s="422">
        <v>900</v>
      </c>
      <c r="C107" s="152" t="s">
        <v>69</v>
      </c>
      <c r="D107" s="152" t="s">
        <v>73</v>
      </c>
      <c r="E107" s="966" t="s">
        <v>406</v>
      </c>
      <c r="F107" s="967"/>
      <c r="G107" s="967"/>
      <c r="H107" s="968"/>
      <c r="I107" s="95" t="s">
        <v>466</v>
      </c>
      <c r="J107" s="107"/>
      <c r="K107" s="103"/>
      <c r="L107" s="103">
        <f t="shared" si="16"/>
        <v>71.099999999999994</v>
      </c>
      <c r="M107" s="103">
        <f t="shared" si="16"/>
        <v>71.2</v>
      </c>
      <c r="N107" s="103">
        <f t="shared" si="16"/>
        <v>71.300000000000011</v>
      </c>
      <c r="O107" s="666"/>
    </row>
    <row r="108" spans="1:15" s="345" customFormat="1" ht="44.25" customHeight="1" x14ac:dyDescent="0.25">
      <c r="A108" s="246" t="s">
        <v>477</v>
      </c>
      <c r="B108" s="422">
        <v>900</v>
      </c>
      <c r="C108" s="152" t="s">
        <v>69</v>
      </c>
      <c r="D108" s="152" t="s">
        <v>73</v>
      </c>
      <c r="E108" s="966" t="s">
        <v>406</v>
      </c>
      <c r="F108" s="967"/>
      <c r="G108" s="967"/>
      <c r="H108" s="968"/>
      <c r="I108" s="95" t="s">
        <v>464</v>
      </c>
      <c r="J108" s="107"/>
      <c r="K108" s="103"/>
      <c r="L108" s="103">
        <f>L109+L110</f>
        <v>71.099999999999994</v>
      </c>
      <c r="M108" s="103">
        <f>M109+M110</f>
        <v>71.2</v>
      </c>
      <c r="N108" s="103">
        <f>N109+N110</f>
        <v>71.300000000000011</v>
      </c>
      <c r="O108" s="666"/>
    </row>
    <row r="109" spans="1:15" s="345" customFormat="1" ht="16.5" hidden="1" customHeight="1" x14ac:dyDescent="0.25">
      <c r="A109" s="502" t="s">
        <v>17</v>
      </c>
      <c r="B109" s="450">
        <v>900</v>
      </c>
      <c r="C109" s="638" t="s">
        <v>69</v>
      </c>
      <c r="D109" s="638" t="s">
        <v>73</v>
      </c>
      <c r="E109" s="1046" t="s">
        <v>406</v>
      </c>
      <c r="F109" s="1047"/>
      <c r="G109" s="1047"/>
      <c r="H109" s="1048"/>
      <c r="I109" s="451" t="s">
        <v>143</v>
      </c>
      <c r="J109" s="505"/>
      <c r="K109" s="681">
        <v>71.900000000000006</v>
      </c>
      <c r="L109" s="507">
        <v>54.6</v>
      </c>
      <c r="M109" s="507">
        <v>54.7</v>
      </c>
      <c r="N109" s="507">
        <v>54.7</v>
      </c>
      <c r="O109" s="1079" t="s">
        <v>711</v>
      </c>
    </row>
    <row r="110" spans="1:15" s="345" customFormat="1" ht="8.25" hidden="1" customHeight="1" x14ac:dyDescent="0.25">
      <c r="A110" s="502" t="s">
        <v>238</v>
      </c>
      <c r="B110" s="450">
        <v>900</v>
      </c>
      <c r="C110" s="638" t="s">
        <v>69</v>
      </c>
      <c r="D110" s="638" t="s">
        <v>73</v>
      </c>
      <c r="E110" s="1046" t="s">
        <v>406</v>
      </c>
      <c r="F110" s="1047"/>
      <c r="G110" s="1047"/>
      <c r="H110" s="1048"/>
      <c r="I110" s="451" t="s">
        <v>237</v>
      </c>
      <c r="J110" s="505"/>
      <c r="K110" s="681"/>
      <c r="L110" s="454">
        <v>16.5</v>
      </c>
      <c r="M110" s="454">
        <v>16.5</v>
      </c>
      <c r="N110" s="454">
        <v>16.600000000000001</v>
      </c>
      <c r="O110" s="1079"/>
    </row>
    <row r="111" spans="1:15" s="345" customFormat="1" ht="63" x14ac:dyDescent="0.25">
      <c r="A111" s="102" t="s">
        <v>423</v>
      </c>
      <c r="B111" s="422">
        <v>900</v>
      </c>
      <c r="C111" s="152" t="s">
        <v>69</v>
      </c>
      <c r="D111" s="152" t="s">
        <v>73</v>
      </c>
      <c r="E111" s="966" t="s">
        <v>407</v>
      </c>
      <c r="F111" s="967"/>
      <c r="G111" s="967"/>
      <c r="H111" s="968"/>
      <c r="I111" s="95"/>
      <c r="J111" s="107"/>
      <c r="K111" s="154"/>
      <c r="L111" s="131">
        <f t="shared" ref="L111:N113" si="17">L112</f>
        <v>0.4</v>
      </c>
      <c r="M111" s="131">
        <f t="shared" si="17"/>
        <v>0.4</v>
      </c>
      <c r="N111" s="131">
        <f t="shared" si="17"/>
        <v>0.4</v>
      </c>
      <c r="O111" s="1079"/>
    </row>
    <row r="112" spans="1:15" s="345" customFormat="1" ht="39.75" customHeight="1" x14ac:dyDescent="0.25">
      <c r="A112" s="98" t="s">
        <v>473</v>
      </c>
      <c r="B112" s="422">
        <v>900</v>
      </c>
      <c r="C112" s="152" t="s">
        <v>69</v>
      </c>
      <c r="D112" s="152" t="s">
        <v>73</v>
      </c>
      <c r="E112" s="966" t="s">
        <v>407</v>
      </c>
      <c r="F112" s="967"/>
      <c r="G112" s="967"/>
      <c r="H112" s="968"/>
      <c r="I112" s="95" t="s">
        <v>471</v>
      </c>
      <c r="J112" s="107"/>
      <c r="K112" s="154"/>
      <c r="L112" s="131">
        <f t="shared" si="17"/>
        <v>0.4</v>
      </c>
      <c r="M112" s="131">
        <f t="shared" si="17"/>
        <v>0.4</v>
      </c>
      <c r="N112" s="131">
        <f t="shared" si="17"/>
        <v>0.4</v>
      </c>
      <c r="O112" s="1079"/>
    </row>
    <row r="113" spans="1:15" s="345" customFormat="1" ht="43.5" customHeight="1" x14ac:dyDescent="0.25">
      <c r="A113" s="98" t="s">
        <v>474</v>
      </c>
      <c r="B113" s="422">
        <v>900</v>
      </c>
      <c r="C113" s="152" t="s">
        <v>69</v>
      </c>
      <c r="D113" s="152" t="s">
        <v>73</v>
      </c>
      <c r="E113" s="966" t="s">
        <v>407</v>
      </c>
      <c r="F113" s="967"/>
      <c r="G113" s="967"/>
      <c r="H113" s="968"/>
      <c r="I113" s="95" t="s">
        <v>472</v>
      </c>
      <c r="J113" s="107"/>
      <c r="K113" s="154"/>
      <c r="L113" s="131">
        <f t="shared" si="17"/>
        <v>0.4</v>
      </c>
      <c r="M113" s="131">
        <f t="shared" si="17"/>
        <v>0.4</v>
      </c>
      <c r="N113" s="131">
        <f t="shared" si="17"/>
        <v>0.4</v>
      </c>
      <c r="O113" s="666"/>
    </row>
    <row r="114" spans="1:15" s="345" customFormat="1" ht="29.25" hidden="1" customHeight="1" x14ac:dyDescent="0.25">
      <c r="A114" s="102" t="s">
        <v>383</v>
      </c>
      <c r="B114" s="422">
        <v>900</v>
      </c>
      <c r="C114" s="152" t="s">
        <v>69</v>
      </c>
      <c r="D114" s="152" t="s">
        <v>73</v>
      </c>
      <c r="E114" s="966" t="s">
        <v>407</v>
      </c>
      <c r="F114" s="967"/>
      <c r="G114" s="967"/>
      <c r="H114" s="968"/>
      <c r="I114" s="95" t="s">
        <v>80</v>
      </c>
      <c r="J114" s="107"/>
      <c r="K114" s="154"/>
      <c r="L114" s="131">
        <v>0.4</v>
      </c>
      <c r="M114" s="131">
        <v>0.4</v>
      </c>
      <c r="N114" s="131">
        <v>0.4</v>
      </c>
      <c r="O114" s="666"/>
    </row>
    <row r="115" spans="1:15" s="345" customFormat="1" ht="37.5" customHeight="1" x14ac:dyDescent="0.25">
      <c r="A115" s="923" t="s">
        <v>832</v>
      </c>
      <c r="B115" s="918">
        <v>900</v>
      </c>
      <c r="C115" s="152" t="s">
        <v>69</v>
      </c>
      <c r="D115" s="152" t="s">
        <v>73</v>
      </c>
      <c r="E115" s="966" t="s">
        <v>833</v>
      </c>
      <c r="F115" s="967"/>
      <c r="G115" s="967"/>
      <c r="H115" s="968"/>
      <c r="I115" s="95"/>
      <c r="J115" s="107"/>
      <c r="K115" s="154"/>
      <c r="L115" s="131">
        <f>L116</f>
        <v>6.7</v>
      </c>
      <c r="M115" s="131">
        <f t="shared" ref="M115:N115" si="18">M116</f>
        <v>0</v>
      </c>
      <c r="N115" s="131">
        <f t="shared" si="18"/>
        <v>0</v>
      </c>
      <c r="O115" s="666"/>
    </row>
    <row r="116" spans="1:15" s="345" customFormat="1" ht="33.75" customHeight="1" x14ac:dyDescent="0.25">
      <c r="A116" s="98" t="s">
        <v>473</v>
      </c>
      <c r="B116" s="918">
        <v>900</v>
      </c>
      <c r="C116" s="152" t="s">
        <v>69</v>
      </c>
      <c r="D116" s="152" t="s">
        <v>73</v>
      </c>
      <c r="E116" s="966" t="s">
        <v>833</v>
      </c>
      <c r="F116" s="967"/>
      <c r="G116" s="967"/>
      <c r="H116" s="968"/>
      <c r="I116" s="95" t="s">
        <v>471</v>
      </c>
      <c r="J116" s="107"/>
      <c r="K116" s="154"/>
      <c r="L116" s="131">
        <f>L117</f>
        <v>6.7</v>
      </c>
      <c r="M116" s="131">
        <f t="shared" ref="M116:N116" si="19">M117</f>
        <v>0</v>
      </c>
      <c r="N116" s="131">
        <f t="shared" si="19"/>
        <v>0</v>
      </c>
      <c r="O116" s="666"/>
    </row>
    <row r="117" spans="1:15" s="345" customFormat="1" ht="36" customHeight="1" x14ac:dyDescent="0.25">
      <c r="A117" s="98" t="s">
        <v>474</v>
      </c>
      <c r="B117" s="918">
        <v>900</v>
      </c>
      <c r="C117" s="152" t="s">
        <v>69</v>
      </c>
      <c r="D117" s="152" t="s">
        <v>73</v>
      </c>
      <c r="E117" s="966" t="s">
        <v>833</v>
      </c>
      <c r="F117" s="967"/>
      <c r="G117" s="967"/>
      <c r="H117" s="968"/>
      <c r="I117" s="95" t="s">
        <v>472</v>
      </c>
      <c r="J117" s="107"/>
      <c r="K117" s="154"/>
      <c r="L117" s="131">
        <v>6.7</v>
      </c>
      <c r="M117" s="131">
        <v>0</v>
      </c>
      <c r="N117" s="131">
        <v>0</v>
      </c>
      <c r="O117" s="666"/>
    </row>
    <row r="118" spans="1:15" s="345" customFormat="1" hidden="1" x14ac:dyDescent="0.25">
      <c r="A118" s="98"/>
      <c r="B118" s="422"/>
      <c r="C118" s="152"/>
      <c r="D118" s="152"/>
      <c r="E118" s="966"/>
      <c r="F118" s="967"/>
      <c r="G118" s="967"/>
      <c r="H118" s="968"/>
      <c r="I118" s="95"/>
      <c r="J118" s="107"/>
      <c r="K118" s="154"/>
      <c r="L118" s="131"/>
      <c r="M118" s="131"/>
      <c r="N118" s="131"/>
      <c r="O118" s="666"/>
    </row>
    <row r="119" spans="1:15" s="345" customFormat="1" ht="12.75" hidden="1" customHeight="1" x14ac:dyDescent="0.25">
      <c r="A119" s="98"/>
      <c r="B119" s="422"/>
      <c r="C119" s="152"/>
      <c r="D119" s="152"/>
      <c r="E119" s="966"/>
      <c r="F119" s="967"/>
      <c r="G119" s="967"/>
      <c r="H119" s="968"/>
      <c r="I119" s="95"/>
      <c r="J119" s="107"/>
      <c r="K119" s="154"/>
      <c r="L119" s="131"/>
      <c r="M119" s="131"/>
      <c r="N119" s="131"/>
      <c r="O119" s="666"/>
    </row>
    <row r="120" spans="1:15" s="345" customFormat="1" x14ac:dyDescent="0.25">
      <c r="A120" s="253" t="s">
        <v>81</v>
      </c>
      <c r="B120" s="432">
        <v>900</v>
      </c>
      <c r="C120" s="124" t="s">
        <v>69</v>
      </c>
      <c r="D120" s="124" t="s">
        <v>82</v>
      </c>
      <c r="E120" s="1082"/>
      <c r="F120" s="1083"/>
      <c r="G120" s="1083"/>
      <c r="H120" s="1084"/>
      <c r="I120" s="110"/>
      <c r="J120" s="158"/>
      <c r="K120" s="154"/>
      <c r="L120" s="94">
        <f t="shared" ref="L120:N123" si="20">L121</f>
        <v>0</v>
      </c>
      <c r="M120" s="94">
        <f t="shared" si="20"/>
        <v>6.3</v>
      </c>
      <c r="N120" s="94">
        <f t="shared" si="20"/>
        <v>0</v>
      </c>
      <c r="O120" s="666"/>
    </row>
    <row r="121" spans="1:15" s="345" customFormat="1" ht="31.5" x14ac:dyDescent="0.25">
      <c r="A121" s="102" t="s">
        <v>612</v>
      </c>
      <c r="B121" s="422">
        <v>900</v>
      </c>
      <c r="C121" s="95" t="s">
        <v>69</v>
      </c>
      <c r="D121" s="95" t="s">
        <v>82</v>
      </c>
      <c r="E121" s="969" t="s">
        <v>104</v>
      </c>
      <c r="F121" s="970"/>
      <c r="G121" s="970"/>
      <c r="H121" s="971"/>
      <c r="I121" s="95"/>
      <c r="J121" s="444"/>
      <c r="K121" s="445">
        <f>L122</f>
        <v>0</v>
      </c>
      <c r="L121" s="94">
        <f t="shared" si="20"/>
        <v>0</v>
      </c>
      <c r="M121" s="94">
        <f t="shared" si="20"/>
        <v>6.3</v>
      </c>
      <c r="N121" s="94">
        <f t="shared" si="20"/>
        <v>0</v>
      </c>
      <c r="O121" s="666"/>
    </row>
    <row r="122" spans="1:15" s="345" customFormat="1" ht="47.25" x14ac:dyDescent="0.25">
      <c r="A122" s="102" t="s">
        <v>613</v>
      </c>
      <c r="B122" s="422">
        <v>900</v>
      </c>
      <c r="C122" s="95" t="s">
        <v>69</v>
      </c>
      <c r="D122" s="95" t="s">
        <v>82</v>
      </c>
      <c r="E122" s="969" t="s">
        <v>105</v>
      </c>
      <c r="F122" s="970"/>
      <c r="G122" s="970"/>
      <c r="H122" s="971"/>
      <c r="I122" s="95"/>
      <c r="J122" s="444"/>
      <c r="K122" s="154"/>
      <c r="L122" s="94">
        <f t="shared" si="20"/>
        <v>0</v>
      </c>
      <c r="M122" s="94">
        <f>M123</f>
        <v>6.3</v>
      </c>
      <c r="N122" s="94">
        <f t="shared" si="20"/>
        <v>0</v>
      </c>
      <c r="O122" s="666"/>
    </row>
    <row r="123" spans="1:15" s="345" customFormat="1" ht="78.75" x14ac:dyDescent="0.25">
      <c r="A123" s="102" t="s">
        <v>716</v>
      </c>
      <c r="B123" s="422">
        <v>900</v>
      </c>
      <c r="C123" s="95" t="s">
        <v>69</v>
      </c>
      <c r="D123" s="95" t="s">
        <v>82</v>
      </c>
      <c r="E123" s="966" t="s">
        <v>107</v>
      </c>
      <c r="F123" s="967"/>
      <c r="G123" s="967"/>
      <c r="H123" s="968"/>
      <c r="I123" s="95"/>
      <c r="J123" s="444"/>
      <c r="K123" s="154"/>
      <c r="L123" s="94">
        <f t="shared" si="20"/>
        <v>0</v>
      </c>
      <c r="M123" s="94">
        <f>M124</f>
        <v>6.3</v>
      </c>
      <c r="N123" s="94">
        <f t="shared" si="20"/>
        <v>0</v>
      </c>
      <c r="O123" s="641"/>
    </row>
    <row r="124" spans="1:15" s="345" customFormat="1" ht="31.5" x14ac:dyDescent="0.25">
      <c r="A124" s="98" t="s">
        <v>473</v>
      </c>
      <c r="B124" s="422">
        <v>900</v>
      </c>
      <c r="C124" s="95" t="s">
        <v>69</v>
      </c>
      <c r="D124" s="95" t="s">
        <v>82</v>
      </c>
      <c r="E124" s="966" t="s">
        <v>107</v>
      </c>
      <c r="F124" s="967"/>
      <c r="G124" s="967"/>
      <c r="H124" s="968"/>
      <c r="I124" s="95" t="s">
        <v>471</v>
      </c>
      <c r="J124" s="444"/>
      <c r="K124" s="154"/>
      <c r="L124" s="94">
        <f>L125</f>
        <v>0</v>
      </c>
      <c r="M124" s="94">
        <f>M125</f>
        <v>6.3</v>
      </c>
      <c r="N124" s="94">
        <f>N125</f>
        <v>0</v>
      </c>
      <c r="O124" s="666"/>
    </row>
    <row r="125" spans="1:15" s="345" customFormat="1" ht="47.25" x14ac:dyDescent="0.25">
      <c r="A125" s="98" t="s">
        <v>474</v>
      </c>
      <c r="B125" s="422">
        <v>900</v>
      </c>
      <c r="C125" s="95" t="s">
        <v>69</v>
      </c>
      <c r="D125" s="95" t="s">
        <v>82</v>
      </c>
      <c r="E125" s="966" t="s">
        <v>107</v>
      </c>
      <c r="F125" s="967"/>
      <c r="G125" s="967"/>
      <c r="H125" s="968"/>
      <c r="I125" s="95" t="s">
        <v>472</v>
      </c>
      <c r="J125" s="444"/>
      <c r="K125" s="154"/>
      <c r="L125" s="94">
        <f>L126</f>
        <v>0</v>
      </c>
      <c r="M125" s="94">
        <v>6.3</v>
      </c>
      <c r="N125" s="94">
        <v>0</v>
      </c>
      <c r="O125" s="666"/>
    </row>
    <row r="126" spans="1:15" s="345" customFormat="1" hidden="1" x14ac:dyDescent="0.25">
      <c r="A126" s="102" t="s">
        <v>383</v>
      </c>
      <c r="B126" s="422">
        <v>900</v>
      </c>
      <c r="C126" s="95" t="s">
        <v>69</v>
      </c>
      <c r="D126" s="95" t="s">
        <v>82</v>
      </c>
      <c r="E126" s="966" t="s">
        <v>107</v>
      </c>
      <c r="F126" s="967"/>
      <c r="G126" s="967"/>
      <c r="H126" s="968"/>
      <c r="I126" s="95" t="s">
        <v>80</v>
      </c>
      <c r="J126" s="444"/>
      <c r="K126" s="154"/>
      <c r="L126" s="590">
        <v>0</v>
      </c>
      <c r="M126" s="423">
        <v>8.6</v>
      </c>
      <c r="N126" s="423">
        <v>8.6</v>
      </c>
      <c r="O126" s="666"/>
    </row>
    <row r="127" spans="1:15" s="345" customFormat="1" x14ac:dyDescent="0.25">
      <c r="A127" s="102" t="s">
        <v>398</v>
      </c>
      <c r="B127" s="422">
        <v>900</v>
      </c>
      <c r="C127" s="95" t="s">
        <v>69</v>
      </c>
      <c r="D127" s="95" t="s">
        <v>94</v>
      </c>
      <c r="E127" s="406"/>
      <c r="F127" s="411"/>
      <c r="G127" s="411"/>
      <c r="H127" s="412"/>
      <c r="I127" s="95"/>
      <c r="J127" s="444"/>
      <c r="K127" s="154"/>
      <c r="L127" s="94">
        <f t="shared" ref="L127:N129" si="21">L128</f>
        <v>310.2</v>
      </c>
      <c r="M127" s="94">
        <v>0</v>
      </c>
      <c r="N127" s="94">
        <f t="shared" si="21"/>
        <v>0</v>
      </c>
      <c r="O127" s="669"/>
    </row>
    <row r="128" spans="1:15" s="345" customFormat="1" ht="31.5" x14ac:dyDescent="0.25">
      <c r="A128" s="102" t="s">
        <v>612</v>
      </c>
      <c r="B128" s="422">
        <v>900</v>
      </c>
      <c r="C128" s="95" t="s">
        <v>69</v>
      </c>
      <c r="D128" s="95" t="s">
        <v>94</v>
      </c>
      <c r="E128" s="969" t="s">
        <v>104</v>
      </c>
      <c r="F128" s="970"/>
      <c r="G128" s="970"/>
      <c r="H128" s="971"/>
      <c r="I128" s="95"/>
      <c r="J128" s="444"/>
      <c r="K128" s="154"/>
      <c r="L128" s="94">
        <f t="shared" si="21"/>
        <v>310.2</v>
      </c>
      <c r="M128" s="94">
        <v>0</v>
      </c>
      <c r="N128" s="94">
        <f t="shared" si="21"/>
        <v>0</v>
      </c>
      <c r="O128" s="666"/>
    </row>
    <row r="129" spans="1:15" s="345" customFormat="1" ht="47.25" x14ac:dyDescent="0.25">
      <c r="A129" s="102" t="s">
        <v>613</v>
      </c>
      <c r="B129" s="422">
        <v>900</v>
      </c>
      <c r="C129" s="95" t="s">
        <v>69</v>
      </c>
      <c r="D129" s="95" t="s">
        <v>94</v>
      </c>
      <c r="E129" s="969" t="s">
        <v>105</v>
      </c>
      <c r="F129" s="970"/>
      <c r="G129" s="970"/>
      <c r="H129" s="971"/>
      <c r="I129" s="95"/>
      <c r="J129" s="444"/>
      <c r="K129" s="154"/>
      <c r="L129" s="94">
        <f t="shared" si="21"/>
        <v>310.2</v>
      </c>
      <c r="M129" s="94">
        <v>0</v>
      </c>
      <c r="N129" s="94">
        <f t="shared" si="21"/>
        <v>0</v>
      </c>
      <c r="O129" s="666"/>
    </row>
    <row r="130" spans="1:15" s="345" customFormat="1" ht="45" customHeight="1" x14ac:dyDescent="0.25">
      <c r="A130" s="929" t="s">
        <v>835</v>
      </c>
      <c r="B130" s="422">
        <v>900</v>
      </c>
      <c r="C130" s="95" t="s">
        <v>69</v>
      </c>
      <c r="D130" s="95" t="s">
        <v>94</v>
      </c>
      <c r="E130" s="966" t="s">
        <v>836</v>
      </c>
      <c r="F130" s="967"/>
      <c r="G130" s="967"/>
      <c r="H130" s="968"/>
      <c r="I130" s="95"/>
      <c r="J130" s="444"/>
      <c r="K130" s="154"/>
      <c r="L130" s="94">
        <f>L134+L132</f>
        <v>310.2</v>
      </c>
      <c r="M130" s="94">
        <v>0</v>
      </c>
      <c r="N130" s="94">
        <f>N134</f>
        <v>0</v>
      </c>
      <c r="O130" s="666"/>
    </row>
    <row r="131" spans="1:15" s="345" customFormat="1" ht="45" customHeight="1" x14ac:dyDescent="0.25">
      <c r="A131" s="98" t="s">
        <v>473</v>
      </c>
      <c r="B131" s="959">
        <v>900</v>
      </c>
      <c r="C131" s="95" t="s">
        <v>69</v>
      </c>
      <c r="D131" s="95" t="s">
        <v>94</v>
      </c>
      <c r="E131" s="966" t="s">
        <v>836</v>
      </c>
      <c r="F131" s="967"/>
      <c r="G131" s="967"/>
      <c r="H131" s="968"/>
      <c r="I131" s="95" t="s">
        <v>471</v>
      </c>
      <c r="J131" s="444"/>
      <c r="K131" s="154"/>
      <c r="L131" s="94">
        <f>L132</f>
        <v>204</v>
      </c>
      <c r="M131" s="94">
        <v>0</v>
      </c>
      <c r="N131" s="94">
        <v>0</v>
      </c>
      <c r="O131" s="958"/>
    </row>
    <row r="132" spans="1:15" s="345" customFormat="1" ht="45" customHeight="1" x14ac:dyDescent="0.25">
      <c r="A132" s="98" t="s">
        <v>474</v>
      </c>
      <c r="B132" s="959">
        <v>900</v>
      </c>
      <c r="C132" s="95" t="s">
        <v>69</v>
      </c>
      <c r="D132" s="95" t="s">
        <v>94</v>
      </c>
      <c r="E132" s="966" t="s">
        <v>836</v>
      </c>
      <c r="F132" s="967"/>
      <c r="G132" s="967"/>
      <c r="H132" s="968"/>
      <c r="I132" s="95" t="s">
        <v>472</v>
      </c>
      <c r="J132" s="444"/>
      <c r="K132" s="154"/>
      <c r="L132" s="94">
        <v>204</v>
      </c>
      <c r="M132" s="94">
        <v>0</v>
      </c>
      <c r="N132" s="94">
        <v>0</v>
      </c>
      <c r="O132" s="958"/>
    </row>
    <row r="133" spans="1:15" s="345" customFormat="1" x14ac:dyDescent="0.25">
      <c r="A133" s="98" t="s">
        <v>838</v>
      </c>
      <c r="B133" s="422">
        <v>900</v>
      </c>
      <c r="C133" s="95" t="s">
        <v>69</v>
      </c>
      <c r="D133" s="95" t="s">
        <v>94</v>
      </c>
      <c r="E133" s="966" t="s">
        <v>836</v>
      </c>
      <c r="F133" s="967"/>
      <c r="G133" s="967"/>
      <c r="H133" s="968"/>
      <c r="I133" s="95" t="s">
        <v>479</v>
      </c>
      <c r="J133" s="444"/>
      <c r="K133" s="154"/>
      <c r="L133" s="94">
        <f>L134</f>
        <v>106.2</v>
      </c>
      <c r="M133" s="94">
        <v>0</v>
      </c>
      <c r="N133" s="94">
        <v>0</v>
      </c>
      <c r="O133" s="666"/>
    </row>
    <row r="134" spans="1:15" s="345" customFormat="1" x14ac:dyDescent="0.25">
      <c r="A134" s="98" t="s">
        <v>839</v>
      </c>
      <c r="B134" s="422">
        <v>900</v>
      </c>
      <c r="C134" s="95" t="s">
        <v>69</v>
      </c>
      <c r="D134" s="95" t="s">
        <v>94</v>
      </c>
      <c r="E134" s="966" t="s">
        <v>836</v>
      </c>
      <c r="F134" s="967"/>
      <c r="G134" s="967"/>
      <c r="H134" s="968"/>
      <c r="I134" s="95" t="s">
        <v>837</v>
      </c>
      <c r="J134" s="444"/>
      <c r="K134" s="154"/>
      <c r="L134" s="953">
        <v>106.2</v>
      </c>
      <c r="M134" s="94">
        <v>0</v>
      </c>
      <c r="N134" s="94">
        <v>0</v>
      </c>
      <c r="O134" s="666"/>
    </row>
    <row r="135" spans="1:15" s="345" customFormat="1" ht="82.5" hidden="1" customHeight="1" x14ac:dyDescent="0.25">
      <c r="A135" s="98" t="s">
        <v>639</v>
      </c>
      <c r="B135" s="422">
        <v>900</v>
      </c>
      <c r="C135" s="95" t="s">
        <v>69</v>
      </c>
      <c r="D135" s="95" t="s">
        <v>94</v>
      </c>
      <c r="E135" s="966" t="s">
        <v>622</v>
      </c>
      <c r="F135" s="967"/>
      <c r="G135" s="967"/>
      <c r="H135" s="968"/>
      <c r="I135" s="95"/>
      <c r="J135" s="444"/>
      <c r="K135" s="154"/>
      <c r="L135" s="94">
        <v>0</v>
      </c>
      <c r="M135" s="94">
        <v>0</v>
      </c>
      <c r="N135" s="94">
        <v>0</v>
      </c>
      <c r="O135" s="666"/>
    </row>
    <row r="136" spans="1:15" s="345" customFormat="1" ht="42.75" hidden="1" customHeight="1" x14ac:dyDescent="0.25">
      <c r="A136" s="98" t="s">
        <v>473</v>
      </c>
      <c r="B136" s="422">
        <v>900</v>
      </c>
      <c r="C136" s="95" t="s">
        <v>69</v>
      </c>
      <c r="D136" s="95" t="s">
        <v>94</v>
      </c>
      <c r="E136" s="966" t="s">
        <v>622</v>
      </c>
      <c r="F136" s="967"/>
      <c r="G136" s="967"/>
      <c r="H136" s="968"/>
      <c r="I136" s="95" t="s">
        <v>471</v>
      </c>
      <c r="J136" s="444"/>
      <c r="K136" s="154"/>
      <c r="L136" s="94">
        <v>0</v>
      </c>
      <c r="M136" s="94">
        <v>0</v>
      </c>
      <c r="N136" s="94">
        <v>0</v>
      </c>
      <c r="O136" s="666"/>
    </row>
    <row r="137" spans="1:15" s="345" customFormat="1" ht="47.25" hidden="1" x14ac:dyDescent="0.25">
      <c r="A137" s="98" t="s">
        <v>474</v>
      </c>
      <c r="B137" s="422">
        <v>900</v>
      </c>
      <c r="C137" s="95" t="s">
        <v>69</v>
      </c>
      <c r="D137" s="95" t="s">
        <v>94</v>
      </c>
      <c r="E137" s="966" t="s">
        <v>622</v>
      </c>
      <c r="F137" s="967"/>
      <c r="G137" s="967"/>
      <c r="H137" s="968"/>
      <c r="I137" s="95" t="s">
        <v>472</v>
      </c>
      <c r="J137" s="444"/>
      <c r="K137" s="154"/>
      <c r="L137" s="94">
        <v>0</v>
      </c>
      <c r="M137" s="94">
        <v>0</v>
      </c>
      <c r="N137" s="94">
        <v>0</v>
      </c>
      <c r="O137" s="666"/>
    </row>
    <row r="138" spans="1:15" s="345" customFormat="1" ht="24" customHeight="1" x14ac:dyDescent="0.25">
      <c r="A138" s="102" t="s">
        <v>84</v>
      </c>
      <c r="B138" s="422">
        <v>900</v>
      </c>
      <c r="C138" s="95" t="s">
        <v>69</v>
      </c>
      <c r="D138" s="95" t="s">
        <v>85</v>
      </c>
      <c r="E138" s="1072"/>
      <c r="F138" s="1073"/>
      <c r="G138" s="1073"/>
      <c r="H138" s="1074"/>
      <c r="I138" s="95"/>
      <c r="J138" s="446"/>
      <c r="K138" s="291" t="e">
        <f>K141</f>
        <v>#REF!</v>
      </c>
      <c r="L138" s="291">
        <f t="shared" ref="L138:N142" si="22">L139</f>
        <v>75.099999999999994</v>
      </c>
      <c r="M138" s="291">
        <f t="shared" si="22"/>
        <v>125.1</v>
      </c>
      <c r="N138" s="291">
        <f t="shared" si="22"/>
        <v>125.1</v>
      </c>
      <c r="O138" s="669"/>
    </row>
    <row r="139" spans="1:15" s="345" customFormat="1" ht="31.5" x14ac:dyDescent="0.25">
      <c r="A139" s="102" t="s">
        <v>612</v>
      </c>
      <c r="B139" s="422">
        <v>900</v>
      </c>
      <c r="C139" s="95" t="s">
        <v>69</v>
      </c>
      <c r="D139" s="95" t="s">
        <v>85</v>
      </c>
      <c r="E139" s="1018" t="s">
        <v>104</v>
      </c>
      <c r="F139" s="1019"/>
      <c r="G139" s="1019"/>
      <c r="H139" s="1020"/>
      <c r="I139" s="95"/>
      <c r="J139" s="446"/>
      <c r="K139" s="291" t="e">
        <f>K140</f>
        <v>#REF!</v>
      </c>
      <c r="L139" s="291">
        <f t="shared" si="22"/>
        <v>75.099999999999994</v>
      </c>
      <c r="M139" s="291">
        <f t="shared" si="22"/>
        <v>125.1</v>
      </c>
      <c r="N139" s="291">
        <f t="shared" si="22"/>
        <v>125.1</v>
      </c>
      <c r="O139" s="666"/>
    </row>
    <row r="140" spans="1:15" s="345" customFormat="1" ht="47.25" x14ac:dyDescent="0.25">
      <c r="A140" s="102" t="s">
        <v>613</v>
      </c>
      <c r="B140" s="409" t="s">
        <v>58</v>
      </c>
      <c r="C140" s="95" t="s">
        <v>69</v>
      </c>
      <c r="D140" s="95" t="s">
        <v>85</v>
      </c>
      <c r="E140" s="1018" t="s">
        <v>105</v>
      </c>
      <c r="F140" s="1019"/>
      <c r="G140" s="1019"/>
      <c r="H140" s="1020"/>
      <c r="I140" s="95"/>
      <c r="J140" s="446"/>
      <c r="K140" s="291" t="e">
        <f>K143</f>
        <v>#REF!</v>
      </c>
      <c r="L140" s="291">
        <f t="shared" si="22"/>
        <v>75.099999999999994</v>
      </c>
      <c r="M140" s="291">
        <f t="shared" si="22"/>
        <v>125.1</v>
      </c>
      <c r="N140" s="291">
        <f t="shared" si="22"/>
        <v>125.1</v>
      </c>
      <c r="O140" s="666"/>
    </row>
    <row r="141" spans="1:15" s="345" customFormat="1" ht="31.5" x14ac:dyDescent="0.25">
      <c r="A141" s="102" t="s">
        <v>799</v>
      </c>
      <c r="B141" s="422">
        <v>900</v>
      </c>
      <c r="C141" s="95" t="s">
        <v>69</v>
      </c>
      <c r="D141" s="95" t="s">
        <v>85</v>
      </c>
      <c r="E141" s="1018" t="s">
        <v>320</v>
      </c>
      <c r="F141" s="1019"/>
      <c r="G141" s="1019"/>
      <c r="H141" s="1020"/>
      <c r="I141" s="95"/>
      <c r="J141" s="109"/>
      <c r="K141" s="103" t="e">
        <f>K143</f>
        <v>#REF!</v>
      </c>
      <c r="L141" s="103">
        <f t="shared" si="22"/>
        <v>75.099999999999994</v>
      </c>
      <c r="M141" s="103">
        <f t="shared" si="22"/>
        <v>125.1</v>
      </c>
      <c r="N141" s="103">
        <f t="shared" si="22"/>
        <v>125.1</v>
      </c>
      <c r="O141" s="666"/>
    </row>
    <row r="142" spans="1:15" s="345" customFormat="1" ht="27" customHeight="1" x14ac:dyDescent="0.25">
      <c r="A142" s="102" t="s">
        <v>478</v>
      </c>
      <c r="B142" s="422">
        <v>900</v>
      </c>
      <c r="C142" s="95" t="s">
        <v>69</v>
      </c>
      <c r="D142" s="95" t="s">
        <v>85</v>
      </c>
      <c r="E142" s="1018" t="s">
        <v>320</v>
      </c>
      <c r="F142" s="1019"/>
      <c r="G142" s="1019"/>
      <c r="H142" s="1020"/>
      <c r="I142" s="95" t="s">
        <v>479</v>
      </c>
      <c r="J142" s="109"/>
      <c r="K142" s="103"/>
      <c r="L142" s="103">
        <f t="shared" si="22"/>
        <v>75.099999999999994</v>
      </c>
      <c r="M142" s="103">
        <f t="shared" si="22"/>
        <v>125.1</v>
      </c>
      <c r="N142" s="103">
        <f t="shared" si="22"/>
        <v>125.1</v>
      </c>
      <c r="O142" s="666"/>
    </row>
    <row r="143" spans="1:15" s="345" customFormat="1" ht="25.5" customHeight="1" x14ac:dyDescent="0.25">
      <c r="A143" s="102" t="s">
        <v>214</v>
      </c>
      <c r="B143" s="422">
        <v>900</v>
      </c>
      <c r="C143" s="95" t="s">
        <v>69</v>
      </c>
      <c r="D143" s="95" t="s">
        <v>85</v>
      </c>
      <c r="E143" s="1018" t="s">
        <v>320</v>
      </c>
      <c r="F143" s="1019"/>
      <c r="G143" s="1019"/>
      <c r="H143" s="1020"/>
      <c r="I143" s="95" t="s">
        <v>213</v>
      </c>
      <c r="J143" s="109"/>
      <c r="K143" s="438" t="e">
        <f>#REF!</f>
        <v>#REF!</v>
      </c>
      <c r="L143" s="94">
        <f>125.1-50</f>
        <v>75.099999999999994</v>
      </c>
      <c r="M143" s="94">
        <v>125.1</v>
      </c>
      <c r="N143" s="135">
        <v>125.1</v>
      </c>
      <c r="O143" s="666"/>
    </row>
    <row r="144" spans="1:15" s="345" customFormat="1" ht="21.75" customHeight="1" x14ac:dyDescent="0.25">
      <c r="A144" s="102" t="s">
        <v>86</v>
      </c>
      <c r="B144" s="422">
        <v>900</v>
      </c>
      <c r="C144" s="95" t="s">
        <v>69</v>
      </c>
      <c r="D144" s="95" t="s">
        <v>87</v>
      </c>
      <c r="E144" s="413"/>
      <c r="F144" s="414"/>
      <c r="G144" s="414"/>
      <c r="H144" s="415"/>
      <c r="I144" s="95"/>
      <c r="J144" s="109"/>
      <c r="K144" s="438"/>
      <c r="L144" s="94">
        <f>L145+L151+L172+L179+L185</f>
        <v>5591.7</v>
      </c>
      <c r="M144" s="94">
        <f>M145+M151+M172+M179+M185</f>
        <v>4128.1000000000004</v>
      </c>
      <c r="N144" s="94">
        <f>N145+N151+N172+N179+N185</f>
        <v>4211.7000000000007</v>
      </c>
      <c r="O144" s="669"/>
    </row>
    <row r="145" spans="1:15" s="345" customFormat="1" ht="48" customHeight="1" x14ac:dyDescent="0.25">
      <c r="A145" s="102" t="s">
        <v>698</v>
      </c>
      <c r="B145" s="422">
        <v>900</v>
      </c>
      <c r="C145" s="95" t="s">
        <v>69</v>
      </c>
      <c r="D145" s="95" t="s">
        <v>87</v>
      </c>
      <c r="E145" s="413" t="s">
        <v>94</v>
      </c>
      <c r="F145" s="414"/>
      <c r="G145" s="414"/>
      <c r="H145" s="415"/>
      <c r="I145" s="95"/>
      <c r="J145" s="109"/>
      <c r="K145" s="438"/>
      <c r="L145" s="94">
        <f t="shared" ref="L145:N146" si="23">L146</f>
        <v>3</v>
      </c>
      <c r="M145" s="94">
        <f t="shared" si="23"/>
        <v>3</v>
      </c>
      <c r="N145" s="94">
        <f t="shared" si="23"/>
        <v>3</v>
      </c>
      <c r="O145" s="666"/>
    </row>
    <row r="146" spans="1:15" s="345" customFormat="1" ht="31.5" x14ac:dyDescent="0.25">
      <c r="A146" s="102" t="s">
        <v>609</v>
      </c>
      <c r="B146" s="422">
        <v>900</v>
      </c>
      <c r="C146" s="95" t="s">
        <v>69</v>
      </c>
      <c r="D146" s="95" t="s">
        <v>87</v>
      </c>
      <c r="E146" s="1018" t="s">
        <v>341</v>
      </c>
      <c r="F146" s="1019"/>
      <c r="G146" s="1019"/>
      <c r="H146" s="1020"/>
      <c r="I146" s="95"/>
      <c r="J146" s="109"/>
      <c r="K146" s="438"/>
      <c r="L146" s="94">
        <f t="shared" si="23"/>
        <v>3</v>
      </c>
      <c r="M146" s="94">
        <f t="shared" si="23"/>
        <v>3</v>
      </c>
      <c r="N146" s="94">
        <f t="shared" si="23"/>
        <v>3</v>
      </c>
      <c r="O146" s="666"/>
    </row>
    <row r="147" spans="1:15" s="345" customFormat="1" ht="20.25" customHeight="1" x14ac:dyDescent="0.25">
      <c r="A147" s="102" t="s">
        <v>325</v>
      </c>
      <c r="B147" s="422">
        <v>900</v>
      </c>
      <c r="C147" s="95" t="s">
        <v>69</v>
      </c>
      <c r="D147" s="95" t="s">
        <v>87</v>
      </c>
      <c r="E147" s="1018" t="s">
        <v>342</v>
      </c>
      <c r="F147" s="1019"/>
      <c r="G147" s="1019"/>
      <c r="H147" s="1020"/>
      <c r="I147" s="95"/>
      <c r="J147" s="109"/>
      <c r="K147" s="438"/>
      <c r="L147" s="94">
        <f>L150</f>
        <v>3</v>
      </c>
      <c r="M147" s="94">
        <f>M150</f>
        <v>3</v>
      </c>
      <c r="N147" s="94">
        <f>N150</f>
        <v>3</v>
      </c>
      <c r="O147" s="666"/>
    </row>
    <row r="148" spans="1:15" s="345" customFormat="1" ht="31.5" x14ac:dyDescent="0.25">
      <c r="A148" s="98" t="s">
        <v>473</v>
      </c>
      <c r="B148" s="422">
        <v>900</v>
      </c>
      <c r="C148" s="95" t="s">
        <v>69</v>
      </c>
      <c r="D148" s="95" t="s">
        <v>87</v>
      </c>
      <c r="E148" s="1018" t="s">
        <v>342</v>
      </c>
      <c r="F148" s="1019"/>
      <c r="G148" s="1019"/>
      <c r="H148" s="1020"/>
      <c r="I148" s="95" t="s">
        <v>471</v>
      </c>
      <c r="J148" s="109"/>
      <c r="K148" s="438"/>
      <c r="L148" s="94">
        <f>L149</f>
        <v>3</v>
      </c>
      <c r="M148" s="94">
        <f>M149</f>
        <v>3</v>
      </c>
      <c r="N148" s="94">
        <f>N149</f>
        <v>3</v>
      </c>
      <c r="O148" s="666"/>
    </row>
    <row r="149" spans="1:15" s="345" customFormat="1" ht="47.25" x14ac:dyDescent="0.25">
      <c r="A149" s="98" t="s">
        <v>474</v>
      </c>
      <c r="B149" s="422">
        <v>900</v>
      </c>
      <c r="C149" s="95" t="s">
        <v>69</v>
      </c>
      <c r="D149" s="95" t="s">
        <v>87</v>
      </c>
      <c r="E149" s="1018" t="s">
        <v>342</v>
      </c>
      <c r="F149" s="1019"/>
      <c r="G149" s="1019"/>
      <c r="H149" s="1020"/>
      <c r="I149" s="95" t="s">
        <v>472</v>
      </c>
      <c r="J149" s="109"/>
      <c r="K149" s="438"/>
      <c r="L149" s="94">
        <v>3</v>
      </c>
      <c r="M149" s="94">
        <v>3</v>
      </c>
      <c r="N149" s="94">
        <v>3</v>
      </c>
      <c r="O149" s="666"/>
    </row>
    <row r="150" spans="1:15" s="345" customFormat="1" hidden="1" x14ac:dyDescent="0.25">
      <c r="A150" s="102" t="s">
        <v>420</v>
      </c>
      <c r="B150" s="422">
        <v>900</v>
      </c>
      <c r="C150" s="95" t="s">
        <v>69</v>
      </c>
      <c r="D150" s="95" t="s">
        <v>87</v>
      </c>
      <c r="E150" s="1018" t="s">
        <v>342</v>
      </c>
      <c r="F150" s="1019"/>
      <c r="G150" s="1019"/>
      <c r="H150" s="1020"/>
      <c r="I150" s="95" t="s">
        <v>80</v>
      </c>
      <c r="J150" s="109"/>
      <c r="K150" s="438"/>
      <c r="L150" s="94">
        <v>3</v>
      </c>
      <c r="M150" s="94">
        <v>3</v>
      </c>
      <c r="N150" s="94">
        <v>3</v>
      </c>
      <c r="O150" s="666"/>
    </row>
    <row r="151" spans="1:15" s="345" customFormat="1" ht="47.25" x14ac:dyDescent="0.25">
      <c r="A151" s="102" t="s">
        <v>355</v>
      </c>
      <c r="B151" s="422">
        <v>900</v>
      </c>
      <c r="C151" s="95" t="s">
        <v>69</v>
      </c>
      <c r="D151" s="95" t="s">
        <v>87</v>
      </c>
      <c r="E151" s="1018" t="s">
        <v>310</v>
      </c>
      <c r="F151" s="1019"/>
      <c r="G151" s="414"/>
      <c r="H151" s="415"/>
      <c r="I151" s="95"/>
      <c r="J151" s="109"/>
      <c r="K151" s="438"/>
      <c r="L151" s="94">
        <f>L152+L157+L162+L167</f>
        <v>170</v>
      </c>
      <c r="M151" s="94">
        <f>M152+M157+M162+M167</f>
        <v>120</v>
      </c>
      <c r="N151" s="94">
        <f>N152+N157+N162+N167</f>
        <v>120</v>
      </c>
      <c r="O151" s="666"/>
    </row>
    <row r="152" spans="1:15" s="345" customFormat="1" ht="47.25" x14ac:dyDescent="0.25">
      <c r="A152" s="102" t="s">
        <v>598</v>
      </c>
      <c r="B152" s="422">
        <v>900</v>
      </c>
      <c r="C152" s="95" t="s">
        <v>69</v>
      </c>
      <c r="D152" s="95" t="s">
        <v>87</v>
      </c>
      <c r="E152" s="1018" t="s">
        <v>484</v>
      </c>
      <c r="F152" s="1019"/>
      <c r="G152" s="1019"/>
      <c r="H152" s="1020"/>
      <c r="I152" s="95"/>
      <c r="J152" s="109"/>
      <c r="K152" s="438"/>
      <c r="L152" s="94">
        <f t="shared" ref="L152:N153" si="24">L153</f>
        <v>80</v>
      </c>
      <c r="M152" s="94">
        <f t="shared" si="24"/>
        <v>50</v>
      </c>
      <c r="N152" s="94">
        <f t="shared" si="24"/>
        <v>50</v>
      </c>
      <c r="O152" s="666"/>
    </row>
    <row r="153" spans="1:15" s="345" customFormat="1" ht="31.5" x14ac:dyDescent="0.25">
      <c r="A153" s="252" t="s">
        <v>357</v>
      </c>
      <c r="B153" s="422">
        <v>900</v>
      </c>
      <c r="C153" s="95" t="s">
        <v>69</v>
      </c>
      <c r="D153" s="95" t="s">
        <v>87</v>
      </c>
      <c r="E153" s="1018" t="s">
        <v>356</v>
      </c>
      <c r="F153" s="1019"/>
      <c r="G153" s="1019"/>
      <c r="H153" s="1020"/>
      <c r="I153" s="95"/>
      <c r="J153" s="109"/>
      <c r="K153" s="438"/>
      <c r="L153" s="94">
        <f t="shared" si="24"/>
        <v>80</v>
      </c>
      <c r="M153" s="94">
        <f t="shared" si="24"/>
        <v>50</v>
      </c>
      <c r="N153" s="94">
        <f t="shared" si="24"/>
        <v>50</v>
      </c>
      <c r="O153" s="666"/>
    </row>
    <row r="154" spans="1:15" s="345" customFormat="1" ht="31.5" x14ac:dyDescent="0.25">
      <c r="A154" s="98" t="s">
        <v>473</v>
      </c>
      <c r="B154" s="422">
        <v>900</v>
      </c>
      <c r="C154" s="95" t="s">
        <v>69</v>
      </c>
      <c r="D154" s="95" t="s">
        <v>87</v>
      </c>
      <c r="E154" s="1018" t="s">
        <v>356</v>
      </c>
      <c r="F154" s="1019"/>
      <c r="G154" s="1019"/>
      <c r="H154" s="1020"/>
      <c r="I154" s="95" t="s">
        <v>471</v>
      </c>
      <c r="J154" s="109"/>
      <c r="K154" s="438"/>
      <c r="L154" s="94">
        <f>L155</f>
        <v>80</v>
      </c>
      <c r="M154" s="94">
        <f>M155</f>
        <v>50</v>
      </c>
      <c r="N154" s="94">
        <f>N155</f>
        <v>50</v>
      </c>
      <c r="O154" s="666"/>
    </row>
    <row r="155" spans="1:15" s="345" customFormat="1" ht="47.25" x14ac:dyDescent="0.25">
      <c r="A155" s="98" t="s">
        <v>474</v>
      </c>
      <c r="B155" s="422">
        <v>900</v>
      </c>
      <c r="C155" s="95" t="s">
        <v>69</v>
      </c>
      <c r="D155" s="95" t="s">
        <v>87</v>
      </c>
      <c r="E155" s="1018" t="s">
        <v>356</v>
      </c>
      <c r="F155" s="1019"/>
      <c r="G155" s="1019"/>
      <c r="H155" s="1020"/>
      <c r="I155" s="95" t="s">
        <v>472</v>
      </c>
      <c r="J155" s="109"/>
      <c r="K155" s="438"/>
      <c r="L155" s="539">
        <f>50+30</f>
        <v>80</v>
      </c>
      <c r="M155" s="94">
        <v>50</v>
      </c>
      <c r="N155" s="94">
        <v>50</v>
      </c>
      <c r="O155" s="666"/>
    </row>
    <row r="156" spans="1:15" s="345" customFormat="1" hidden="1" x14ac:dyDescent="0.25">
      <c r="A156" s="102" t="s">
        <v>383</v>
      </c>
      <c r="B156" s="422">
        <v>900</v>
      </c>
      <c r="C156" s="95" t="s">
        <v>69</v>
      </c>
      <c r="D156" s="95" t="s">
        <v>87</v>
      </c>
      <c r="E156" s="1018" t="s">
        <v>356</v>
      </c>
      <c r="F156" s="1019"/>
      <c r="G156" s="1019"/>
      <c r="H156" s="1020"/>
      <c r="I156" s="95" t="s">
        <v>80</v>
      </c>
      <c r="J156" s="109"/>
      <c r="K156" s="438"/>
      <c r="L156" s="94">
        <v>50</v>
      </c>
      <c r="M156" s="94">
        <v>50</v>
      </c>
      <c r="N156" s="94">
        <v>50</v>
      </c>
      <c r="O156" s="666"/>
    </row>
    <row r="157" spans="1:15" s="345" customFormat="1" ht="31.5" x14ac:dyDescent="0.25">
      <c r="A157" s="102" t="s">
        <v>599</v>
      </c>
      <c r="B157" s="422">
        <v>900</v>
      </c>
      <c r="C157" s="95" t="s">
        <v>69</v>
      </c>
      <c r="D157" s="95" t="s">
        <v>87</v>
      </c>
      <c r="E157" s="1018" t="s">
        <v>311</v>
      </c>
      <c r="F157" s="1019"/>
      <c r="G157" s="1019"/>
      <c r="H157" s="1020"/>
      <c r="I157" s="95"/>
      <c r="J157" s="109"/>
      <c r="K157" s="438"/>
      <c r="L157" s="94">
        <f t="shared" ref="L157:N159" si="25">L158</f>
        <v>10</v>
      </c>
      <c r="M157" s="94">
        <f t="shared" si="25"/>
        <v>10</v>
      </c>
      <c r="N157" s="94">
        <f t="shared" si="25"/>
        <v>10</v>
      </c>
      <c r="O157" s="666"/>
    </row>
    <row r="158" spans="1:15" s="345" customFormat="1" ht="31.5" x14ac:dyDescent="0.25">
      <c r="A158" s="102" t="s">
        <v>130</v>
      </c>
      <c r="B158" s="422">
        <v>900</v>
      </c>
      <c r="C158" s="95" t="s">
        <v>69</v>
      </c>
      <c r="D158" s="95" t="s">
        <v>87</v>
      </c>
      <c r="E158" s="1018" t="s">
        <v>312</v>
      </c>
      <c r="F158" s="1019"/>
      <c r="G158" s="1019"/>
      <c r="H158" s="1020"/>
      <c r="I158" s="95"/>
      <c r="J158" s="109"/>
      <c r="K158" s="438"/>
      <c r="L158" s="94">
        <f t="shared" si="25"/>
        <v>10</v>
      </c>
      <c r="M158" s="94">
        <f t="shared" si="25"/>
        <v>10</v>
      </c>
      <c r="N158" s="94">
        <f t="shared" si="25"/>
        <v>10</v>
      </c>
      <c r="O158" s="666"/>
    </row>
    <row r="159" spans="1:15" s="345" customFormat="1" ht="31.5" x14ac:dyDescent="0.25">
      <c r="A159" s="98" t="s">
        <v>473</v>
      </c>
      <c r="B159" s="422">
        <v>900</v>
      </c>
      <c r="C159" s="95" t="s">
        <v>69</v>
      </c>
      <c r="D159" s="95" t="s">
        <v>87</v>
      </c>
      <c r="E159" s="1018" t="s">
        <v>312</v>
      </c>
      <c r="F159" s="1019"/>
      <c r="G159" s="1019"/>
      <c r="H159" s="1020"/>
      <c r="I159" s="95" t="s">
        <v>471</v>
      </c>
      <c r="J159" s="109"/>
      <c r="K159" s="438"/>
      <c r="L159" s="94">
        <f t="shared" si="25"/>
        <v>10</v>
      </c>
      <c r="M159" s="94">
        <f t="shared" si="25"/>
        <v>10</v>
      </c>
      <c r="N159" s="94">
        <f t="shared" si="25"/>
        <v>10</v>
      </c>
      <c r="O159" s="666"/>
    </row>
    <row r="160" spans="1:15" s="345" customFormat="1" ht="47.25" x14ac:dyDescent="0.25">
      <c r="A160" s="98" t="s">
        <v>474</v>
      </c>
      <c r="B160" s="422">
        <v>900</v>
      </c>
      <c r="C160" s="95" t="s">
        <v>69</v>
      </c>
      <c r="D160" s="95" t="s">
        <v>87</v>
      </c>
      <c r="E160" s="1018" t="s">
        <v>312</v>
      </c>
      <c r="F160" s="1019"/>
      <c r="G160" s="1019"/>
      <c r="H160" s="1020"/>
      <c r="I160" s="95" t="s">
        <v>472</v>
      </c>
      <c r="J160" s="109"/>
      <c r="K160" s="438"/>
      <c r="L160" s="539">
        <v>10</v>
      </c>
      <c r="M160" s="94">
        <v>10</v>
      </c>
      <c r="N160" s="94">
        <v>10</v>
      </c>
      <c r="O160" s="666"/>
    </row>
    <row r="161" spans="1:15" s="345" customFormat="1" hidden="1" x14ac:dyDescent="0.25">
      <c r="A161" s="102" t="s">
        <v>383</v>
      </c>
      <c r="B161" s="422">
        <v>900</v>
      </c>
      <c r="C161" s="95" t="s">
        <v>69</v>
      </c>
      <c r="D161" s="95" t="s">
        <v>87</v>
      </c>
      <c r="E161" s="1018" t="s">
        <v>312</v>
      </c>
      <c r="F161" s="1019"/>
      <c r="G161" s="1019"/>
      <c r="H161" s="1020"/>
      <c r="I161" s="95" t="s">
        <v>80</v>
      </c>
      <c r="J161" s="109"/>
      <c r="K161" s="438"/>
      <c r="L161" s="94">
        <v>10</v>
      </c>
      <c r="M161" s="94">
        <v>10</v>
      </c>
      <c r="N161" s="135">
        <v>10</v>
      </c>
      <c r="O161" s="666"/>
    </row>
    <row r="162" spans="1:15" s="345" customFormat="1" ht="77.25" customHeight="1" x14ac:dyDescent="0.25">
      <c r="A162" s="102" t="s">
        <v>600</v>
      </c>
      <c r="B162" s="422">
        <v>900</v>
      </c>
      <c r="C162" s="95" t="s">
        <v>69</v>
      </c>
      <c r="D162" s="95" t="s">
        <v>87</v>
      </c>
      <c r="E162" s="1018" t="s">
        <v>358</v>
      </c>
      <c r="F162" s="1019"/>
      <c r="G162" s="1019"/>
      <c r="H162" s="1020"/>
      <c r="I162" s="95"/>
      <c r="J162" s="109"/>
      <c r="K162" s="438"/>
      <c r="L162" s="94">
        <f t="shared" ref="L162:N164" si="26">L163</f>
        <v>50</v>
      </c>
      <c r="M162" s="94">
        <f t="shared" si="26"/>
        <v>50</v>
      </c>
      <c r="N162" s="94">
        <f t="shared" si="26"/>
        <v>50</v>
      </c>
      <c r="O162" s="666"/>
    </row>
    <row r="163" spans="1:15" s="345" customFormat="1" ht="31.5" x14ac:dyDescent="0.25">
      <c r="A163" s="252" t="s">
        <v>357</v>
      </c>
      <c r="B163" s="422">
        <v>900</v>
      </c>
      <c r="C163" s="95" t="s">
        <v>69</v>
      </c>
      <c r="D163" s="95" t="s">
        <v>87</v>
      </c>
      <c r="E163" s="1018" t="s">
        <v>359</v>
      </c>
      <c r="F163" s="1019"/>
      <c r="G163" s="1019"/>
      <c r="H163" s="1020"/>
      <c r="I163" s="95"/>
      <c r="J163" s="109"/>
      <c r="K163" s="438"/>
      <c r="L163" s="94">
        <f t="shared" si="26"/>
        <v>50</v>
      </c>
      <c r="M163" s="94">
        <f t="shared" si="26"/>
        <v>50</v>
      </c>
      <c r="N163" s="94">
        <f t="shared" si="26"/>
        <v>50</v>
      </c>
      <c r="O163" s="666"/>
    </row>
    <row r="164" spans="1:15" s="345" customFormat="1" ht="31.5" x14ac:dyDescent="0.25">
      <c r="A164" s="98" t="s">
        <v>473</v>
      </c>
      <c r="B164" s="422">
        <v>900</v>
      </c>
      <c r="C164" s="95" t="s">
        <v>69</v>
      </c>
      <c r="D164" s="95" t="s">
        <v>87</v>
      </c>
      <c r="E164" s="1018" t="s">
        <v>359</v>
      </c>
      <c r="F164" s="1019"/>
      <c r="G164" s="1019"/>
      <c r="H164" s="1020"/>
      <c r="I164" s="95" t="s">
        <v>471</v>
      </c>
      <c r="J164" s="109"/>
      <c r="K164" s="438"/>
      <c r="L164" s="94">
        <f t="shared" si="26"/>
        <v>50</v>
      </c>
      <c r="M164" s="94">
        <f t="shared" si="26"/>
        <v>50</v>
      </c>
      <c r="N164" s="94">
        <f t="shared" si="26"/>
        <v>50</v>
      </c>
      <c r="O164" s="666"/>
    </row>
    <row r="165" spans="1:15" s="345" customFormat="1" ht="47.25" x14ac:dyDescent="0.25">
      <c r="A165" s="98" t="s">
        <v>474</v>
      </c>
      <c r="B165" s="422">
        <v>900</v>
      </c>
      <c r="C165" s="95" t="s">
        <v>69</v>
      </c>
      <c r="D165" s="95" t="s">
        <v>87</v>
      </c>
      <c r="E165" s="1018" t="s">
        <v>359</v>
      </c>
      <c r="F165" s="1019"/>
      <c r="G165" s="1019"/>
      <c r="H165" s="1020"/>
      <c r="I165" s="95" t="s">
        <v>472</v>
      </c>
      <c r="J165" s="109"/>
      <c r="K165" s="438"/>
      <c r="L165" s="539">
        <v>50</v>
      </c>
      <c r="M165" s="94">
        <v>50</v>
      </c>
      <c r="N165" s="94">
        <v>50</v>
      </c>
      <c r="O165" s="666"/>
    </row>
    <row r="166" spans="1:15" s="345" customFormat="1" hidden="1" x14ac:dyDescent="0.25">
      <c r="A166" s="102" t="s">
        <v>383</v>
      </c>
      <c r="B166" s="422">
        <v>900</v>
      </c>
      <c r="C166" s="95" t="s">
        <v>69</v>
      </c>
      <c r="D166" s="95" t="s">
        <v>87</v>
      </c>
      <c r="E166" s="1018" t="s">
        <v>359</v>
      </c>
      <c r="F166" s="1019"/>
      <c r="G166" s="1019"/>
      <c r="H166" s="1020"/>
      <c r="I166" s="95" t="s">
        <v>80</v>
      </c>
      <c r="J166" s="109"/>
      <c r="K166" s="438"/>
      <c r="L166" s="94">
        <v>50</v>
      </c>
      <c r="M166" s="94">
        <v>50</v>
      </c>
      <c r="N166" s="135">
        <v>50</v>
      </c>
      <c r="O166" s="666"/>
    </row>
    <row r="167" spans="1:15" s="345" customFormat="1" ht="47.25" x14ac:dyDescent="0.25">
      <c r="A167" s="102" t="s">
        <v>601</v>
      </c>
      <c r="B167" s="422">
        <v>900</v>
      </c>
      <c r="C167" s="95" t="s">
        <v>69</v>
      </c>
      <c r="D167" s="95" t="s">
        <v>87</v>
      </c>
      <c r="E167" s="1018" t="s">
        <v>360</v>
      </c>
      <c r="F167" s="1019"/>
      <c r="G167" s="1019"/>
      <c r="H167" s="1020"/>
      <c r="I167" s="95"/>
      <c r="J167" s="109"/>
      <c r="K167" s="438"/>
      <c r="L167" s="94">
        <f t="shared" ref="L167:N169" si="27">L168</f>
        <v>30</v>
      </c>
      <c r="M167" s="94">
        <f t="shared" si="27"/>
        <v>10</v>
      </c>
      <c r="N167" s="94">
        <f t="shared" si="27"/>
        <v>10</v>
      </c>
      <c r="O167" s="666"/>
    </row>
    <row r="168" spans="1:15" s="345" customFormat="1" ht="31.5" x14ac:dyDescent="0.25">
      <c r="A168" s="252" t="s">
        <v>357</v>
      </c>
      <c r="B168" s="422">
        <v>900</v>
      </c>
      <c r="C168" s="95" t="s">
        <v>69</v>
      </c>
      <c r="D168" s="95" t="s">
        <v>87</v>
      </c>
      <c r="E168" s="1018" t="s">
        <v>361</v>
      </c>
      <c r="F168" s="1019"/>
      <c r="G168" s="1019"/>
      <c r="H168" s="1020"/>
      <c r="I168" s="95"/>
      <c r="J168" s="109"/>
      <c r="K168" s="438"/>
      <c r="L168" s="94">
        <f t="shared" si="27"/>
        <v>30</v>
      </c>
      <c r="M168" s="94">
        <f t="shared" si="27"/>
        <v>10</v>
      </c>
      <c r="N168" s="94">
        <f t="shared" si="27"/>
        <v>10</v>
      </c>
      <c r="O168" s="666"/>
    </row>
    <row r="169" spans="1:15" s="345" customFormat="1" ht="31.5" x14ac:dyDescent="0.25">
      <c r="A169" s="98" t="s">
        <v>473</v>
      </c>
      <c r="B169" s="422">
        <v>900</v>
      </c>
      <c r="C169" s="95" t="s">
        <v>69</v>
      </c>
      <c r="D169" s="95" t="s">
        <v>87</v>
      </c>
      <c r="E169" s="1018" t="s">
        <v>361</v>
      </c>
      <c r="F169" s="1019"/>
      <c r="G169" s="1019"/>
      <c r="H169" s="1020"/>
      <c r="I169" s="95" t="s">
        <v>471</v>
      </c>
      <c r="J169" s="109"/>
      <c r="K169" s="438"/>
      <c r="L169" s="94">
        <f t="shared" si="27"/>
        <v>30</v>
      </c>
      <c r="M169" s="94">
        <f t="shared" si="27"/>
        <v>10</v>
      </c>
      <c r="N169" s="94">
        <f t="shared" si="27"/>
        <v>10</v>
      </c>
      <c r="O169" s="666"/>
    </row>
    <row r="170" spans="1:15" s="345" customFormat="1" ht="47.25" x14ac:dyDescent="0.25">
      <c r="A170" s="98" t="s">
        <v>474</v>
      </c>
      <c r="B170" s="422">
        <v>900</v>
      </c>
      <c r="C170" s="95" t="s">
        <v>69</v>
      </c>
      <c r="D170" s="95" t="s">
        <v>87</v>
      </c>
      <c r="E170" s="1018" t="s">
        <v>361</v>
      </c>
      <c r="F170" s="1019"/>
      <c r="G170" s="1019"/>
      <c r="H170" s="1020"/>
      <c r="I170" s="95" t="s">
        <v>472</v>
      </c>
      <c r="J170" s="109"/>
      <c r="K170" s="438"/>
      <c r="L170" s="539">
        <f>10+20</f>
        <v>30</v>
      </c>
      <c r="M170" s="94">
        <v>10</v>
      </c>
      <c r="N170" s="94">
        <v>10</v>
      </c>
      <c r="O170" s="666"/>
    </row>
    <row r="171" spans="1:15" s="345" customFormat="1" hidden="1" x14ac:dyDescent="0.25">
      <c r="A171" s="102" t="s">
        <v>383</v>
      </c>
      <c r="B171" s="422">
        <v>900</v>
      </c>
      <c r="C171" s="95" t="s">
        <v>69</v>
      </c>
      <c r="D171" s="95" t="s">
        <v>87</v>
      </c>
      <c r="E171" s="1018" t="s">
        <v>361</v>
      </c>
      <c r="F171" s="1019"/>
      <c r="G171" s="1019"/>
      <c r="H171" s="1020"/>
      <c r="I171" s="95" t="s">
        <v>80</v>
      </c>
      <c r="J171" s="109"/>
      <c r="K171" s="438"/>
      <c r="L171" s="94">
        <v>10</v>
      </c>
      <c r="M171" s="94">
        <v>10</v>
      </c>
      <c r="N171" s="135">
        <v>10</v>
      </c>
      <c r="O171" s="666"/>
    </row>
    <row r="172" spans="1:15" s="345" customFormat="1" ht="63" customHeight="1" x14ac:dyDescent="0.25">
      <c r="A172" s="102" t="s">
        <v>693</v>
      </c>
      <c r="B172" s="422">
        <v>900</v>
      </c>
      <c r="C172" s="95" t="s">
        <v>69</v>
      </c>
      <c r="D172" s="95" t="s">
        <v>87</v>
      </c>
      <c r="E172" s="1018" t="s">
        <v>365</v>
      </c>
      <c r="F172" s="1019"/>
      <c r="G172" s="414"/>
      <c r="H172" s="415"/>
      <c r="I172" s="95"/>
      <c r="J172" s="109"/>
      <c r="K172" s="438"/>
      <c r="L172" s="94">
        <f t="shared" ref="L172:N173" si="28">L173</f>
        <v>0</v>
      </c>
      <c r="M172" s="94">
        <f t="shared" si="28"/>
        <v>95</v>
      </c>
      <c r="N172" s="94">
        <f t="shared" si="28"/>
        <v>95</v>
      </c>
      <c r="O172" s="670"/>
    </row>
    <row r="173" spans="1:15" s="345" customFormat="1" ht="78.75" x14ac:dyDescent="0.25">
      <c r="A173" s="206" t="s">
        <v>715</v>
      </c>
      <c r="B173" s="422">
        <v>900</v>
      </c>
      <c r="C173" s="95" t="s">
        <v>69</v>
      </c>
      <c r="D173" s="95" t="s">
        <v>87</v>
      </c>
      <c r="E173" s="1018" t="s">
        <v>581</v>
      </c>
      <c r="F173" s="1019"/>
      <c r="G173" s="1019"/>
      <c r="H173" s="1020"/>
      <c r="I173" s="95"/>
      <c r="J173" s="109"/>
      <c r="K173" s="438"/>
      <c r="L173" s="94">
        <f t="shared" si="28"/>
        <v>0</v>
      </c>
      <c r="M173" s="94">
        <f t="shared" si="28"/>
        <v>95</v>
      </c>
      <c r="N173" s="94">
        <f t="shared" si="28"/>
        <v>95</v>
      </c>
      <c r="O173" s="666"/>
    </row>
    <row r="174" spans="1:15" s="345" customFormat="1" ht="42" customHeight="1" x14ac:dyDescent="0.25">
      <c r="A174" s="102" t="s">
        <v>602</v>
      </c>
      <c r="B174" s="422">
        <v>900</v>
      </c>
      <c r="C174" s="95" t="s">
        <v>69</v>
      </c>
      <c r="D174" s="95" t="s">
        <v>87</v>
      </c>
      <c r="E174" s="1018" t="s">
        <v>489</v>
      </c>
      <c r="F174" s="1019"/>
      <c r="G174" s="1019"/>
      <c r="H174" s="1020"/>
      <c r="I174" s="95"/>
      <c r="J174" s="109"/>
      <c r="K174" s="438"/>
      <c r="L174" s="94">
        <f t="shared" ref="L174:N176" si="29">L175</f>
        <v>0</v>
      </c>
      <c r="M174" s="94">
        <f t="shared" si="29"/>
        <v>95</v>
      </c>
      <c r="N174" s="94">
        <f t="shared" si="29"/>
        <v>95</v>
      </c>
      <c r="O174" s="670"/>
    </row>
    <row r="175" spans="1:15" s="345" customFormat="1" ht="31.5" x14ac:dyDescent="0.25">
      <c r="A175" s="102" t="s">
        <v>367</v>
      </c>
      <c r="B175" s="422">
        <v>900</v>
      </c>
      <c r="C175" s="95" t="s">
        <v>69</v>
      </c>
      <c r="D175" s="95" t="s">
        <v>87</v>
      </c>
      <c r="E175" s="1018" t="s">
        <v>488</v>
      </c>
      <c r="F175" s="1019"/>
      <c r="G175" s="1019"/>
      <c r="H175" s="1020"/>
      <c r="I175" s="95"/>
      <c r="J175" s="109"/>
      <c r="K175" s="438"/>
      <c r="L175" s="94">
        <f t="shared" si="29"/>
        <v>0</v>
      </c>
      <c r="M175" s="94">
        <f t="shared" si="29"/>
        <v>95</v>
      </c>
      <c r="N175" s="94">
        <f t="shared" si="29"/>
        <v>95</v>
      </c>
      <c r="O175" s="666"/>
    </row>
    <row r="176" spans="1:15" s="345" customFormat="1" ht="31.5" x14ac:dyDescent="0.25">
      <c r="A176" s="98" t="s">
        <v>473</v>
      </c>
      <c r="B176" s="422">
        <v>900</v>
      </c>
      <c r="C176" s="95" t="s">
        <v>69</v>
      </c>
      <c r="D176" s="95" t="s">
        <v>87</v>
      </c>
      <c r="E176" s="1018" t="s">
        <v>488</v>
      </c>
      <c r="F176" s="1019"/>
      <c r="G176" s="1019"/>
      <c r="H176" s="1020"/>
      <c r="I176" s="95" t="s">
        <v>471</v>
      </c>
      <c r="J176" s="109"/>
      <c r="K176" s="438"/>
      <c r="L176" s="94">
        <f t="shared" si="29"/>
        <v>0</v>
      </c>
      <c r="M176" s="94">
        <f t="shared" si="29"/>
        <v>95</v>
      </c>
      <c r="N176" s="94">
        <f t="shared" si="29"/>
        <v>95</v>
      </c>
      <c r="O176" s="666"/>
    </row>
    <row r="177" spans="1:17" s="345" customFormat="1" ht="36.75" customHeight="1" x14ac:dyDescent="0.25">
      <c r="A177" s="98" t="s">
        <v>474</v>
      </c>
      <c r="B177" s="422">
        <v>900</v>
      </c>
      <c r="C177" s="95" t="s">
        <v>69</v>
      </c>
      <c r="D177" s="95" t="s">
        <v>87</v>
      </c>
      <c r="E177" s="1018" t="s">
        <v>488</v>
      </c>
      <c r="F177" s="1019"/>
      <c r="G177" s="1019"/>
      <c r="H177" s="1020"/>
      <c r="I177" s="95" t="s">
        <v>472</v>
      </c>
      <c r="J177" s="109"/>
      <c r="K177" s="438"/>
      <c r="L177" s="94">
        <v>0</v>
      </c>
      <c r="M177" s="94">
        <v>95</v>
      </c>
      <c r="N177" s="94">
        <v>95</v>
      </c>
      <c r="O177" s="666"/>
      <c r="Q177" s="536">
        <v>-90</v>
      </c>
    </row>
    <row r="178" spans="1:17" s="345" customFormat="1" hidden="1" x14ac:dyDescent="0.25">
      <c r="A178" s="102" t="s">
        <v>383</v>
      </c>
      <c r="B178" s="422">
        <v>900</v>
      </c>
      <c r="C178" s="95" t="s">
        <v>69</v>
      </c>
      <c r="D178" s="95" t="s">
        <v>87</v>
      </c>
      <c r="E178" s="1018" t="s">
        <v>366</v>
      </c>
      <c r="F178" s="1019"/>
      <c r="G178" s="1019"/>
      <c r="H178" s="1020"/>
      <c r="I178" s="95" t="s">
        <v>80</v>
      </c>
      <c r="J178" s="109"/>
      <c r="K178" s="438"/>
      <c r="L178" s="94">
        <v>0</v>
      </c>
      <c r="M178" s="94">
        <v>0</v>
      </c>
      <c r="N178" s="423">
        <v>0</v>
      </c>
      <c r="O178" s="666"/>
    </row>
    <row r="179" spans="1:17" s="345" customFormat="1" ht="72.75" customHeight="1" x14ac:dyDescent="0.25">
      <c r="A179" s="102" t="s">
        <v>694</v>
      </c>
      <c r="B179" s="422">
        <v>900</v>
      </c>
      <c r="C179" s="95" t="s">
        <v>69</v>
      </c>
      <c r="D179" s="95" t="s">
        <v>87</v>
      </c>
      <c r="E179" s="1018" t="s">
        <v>337</v>
      </c>
      <c r="F179" s="1019"/>
      <c r="G179" s="414"/>
      <c r="H179" s="415"/>
      <c r="I179" s="95"/>
      <c r="J179" s="109"/>
      <c r="K179" s="438"/>
      <c r="L179" s="94">
        <f t="shared" ref="L179:N181" si="30">L180</f>
        <v>2</v>
      </c>
      <c r="M179" s="94">
        <f t="shared" si="30"/>
        <v>2</v>
      </c>
      <c r="N179" s="94">
        <f t="shared" si="30"/>
        <v>2</v>
      </c>
      <c r="O179" s="670"/>
    </row>
    <row r="180" spans="1:17" s="345" customFormat="1" ht="31.5" x14ac:dyDescent="0.25">
      <c r="A180" s="102" t="s">
        <v>604</v>
      </c>
      <c r="B180" s="422">
        <v>900</v>
      </c>
      <c r="C180" s="95" t="s">
        <v>69</v>
      </c>
      <c r="D180" s="95" t="s">
        <v>87</v>
      </c>
      <c r="E180" s="1018" t="s">
        <v>338</v>
      </c>
      <c r="F180" s="1019"/>
      <c r="G180" s="1019"/>
      <c r="H180" s="1020"/>
      <c r="I180" s="95"/>
      <c r="J180" s="109"/>
      <c r="K180" s="438"/>
      <c r="L180" s="94">
        <f t="shared" si="30"/>
        <v>2</v>
      </c>
      <c r="M180" s="94">
        <f t="shared" si="30"/>
        <v>2</v>
      </c>
      <c r="N180" s="94">
        <f t="shared" si="30"/>
        <v>2</v>
      </c>
      <c r="O180" s="666"/>
    </row>
    <row r="181" spans="1:17" s="345" customFormat="1" ht="21.75" customHeight="1" x14ac:dyDescent="0.25">
      <c r="A181" s="102" t="s">
        <v>339</v>
      </c>
      <c r="B181" s="422">
        <v>900</v>
      </c>
      <c r="C181" s="95" t="s">
        <v>69</v>
      </c>
      <c r="D181" s="95" t="s">
        <v>87</v>
      </c>
      <c r="E181" s="1018" t="s">
        <v>340</v>
      </c>
      <c r="F181" s="1019"/>
      <c r="G181" s="1019"/>
      <c r="H181" s="1020"/>
      <c r="I181" s="95"/>
      <c r="J181" s="109"/>
      <c r="K181" s="438"/>
      <c r="L181" s="94">
        <f t="shared" si="30"/>
        <v>2</v>
      </c>
      <c r="M181" s="94">
        <f t="shared" si="30"/>
        <v>2</v>
      </c>
      <c r="N181" s="94">
        <f t="shared" si="30"/>
        <v>2</v>
      </c>
      <c r="O181" s="666"/>
    </row>
    <row r="182" spans="1:17" s="345" customFormat="1" ht="31.5" x14ac:dyDescent="0.25">
      <c r="A182" s="98" t="s">
        <v>473</v>
      </c>
      <c r="B182" s="422">
        <v>900</v>
      </c>
      <c r="C182" s="95" t="s">
        <v>69</v>
      </c>
      <c r="D182" s="95" t="s">
        <v>87</v>
      </c>
      <c r="E182" s="1018" t="s">
        <v>340</v>
      </c>
      <c r="F182" s="1019"/>
      <c r="G182" s="1019"/>
      <c r="H182" s="1020"/>
      <c r="I182" s="95" t="s">
        <v>471</v>
      </c>
      <c r="J182" s="109"/>
      <c r="K182" s="438"/>
      <c r="L182" s="94">
        <f>L183</f>
        <v>2</v>
      </c>
      <c r="M182" s="94">
        <f>M183</f>
        <v>2</v>
      </c>
      <c r="N182" s="94">
        <f>N183</f>
        <v>2</v>
      </c>
      <c r="O182" s="666"/>
    </row>
    <row r="183" spans="1:17" s="345" customFormat="1" ht="34.5" customHeight="1" x14ac:dyDescent="0.25">
      <c r="A183" s="98" t="s">
        <v>474</v>
      </c>
      <c r="B183" s="422">
        <v>900</v>
      </c>
      <c r="C183" s="95" t="s">
        <v>69</v>
      </c>
      <c r="D183" s="95" t="s">
        <v>87</v>
      </c>
      <c r="E183" s="1018" t="s">
        <v>340</v>
      </c>
      <c r="F183" s="1019"/>
      <c r="G183" s="1019"/>
      <c r="H183" s="1020"/>
      <c r="I183" s="95" t="s">
        <v>472</v>
      </c>
      <c r="J183" s="109"/>
      <c r="K183" s="438"/>
      <c r="L183" s="94">
        <v>2</v>
      </c>
      <c r="M183" s="94">
        <v>2</v>
      </c>
      <c r="N183" s="94">
        <v>2</v>
      </c>
      <c r="O183" s="666"/>
    </row>
    <row r="184" spans="1:17" s="345" customFormat="1" hidden="1" x14ac:dyDescent="0.25">
      <c r="A184" s="102" t="s">
        <v>383</v>
      </c>
      <c r="B184" s="422">
        <v>900</v>
      </c>
      <c r="C184" s="95" t="s">
        <v>69</v>
      </c>
      <c r="D184" s="95" t="s">
        <v>87</v>
      </c>
      <c r="E184" s="1018" t="s">
        <v>340</v>
      </c>
      <c r="F184" s="1019"/>
      <c r="G184" s="1019"/>
      <c r="H184" s="1020"/>
      <c r="I184" s="95" t="s">
        <v>80</v>
      </c>
      <c r="J184" s="109"/>
      <c r="K184" s="438"/>
      <c r="L184" s="94">
        <v>2</v>
      </c>
      <c r="M184" s="94">
        <v>2</v>
      </c>
      <c r="N184" s="135">
        <v>2</v>
      </c>
      <c r="O184" s="666"/>
    </row>
    <row r="185" spans="1:17" s="345" customFormat="1" ht="31.5" x14ac:dyDescent="0.25">
      <c r="A185" s="102" t="s">
        <v>612</v>
      </c>
      <c r="B185" s="422">
        <v>900</v>
      </c>
      <c r="C185" s="95" t="s">
        <v>69</v>
      </c>
      <c r="D185" s="95" t="s">
        <v>87</v>
      </c>
      <c r="E185" s="1018" t="s">
        <v>104</v>
      </c>
      <c r="F185" s="1019"/>
      <c r="G185" s="1019"/>
      <c r="H185" s="1020"/>
      <c r="I185" s="95"/>
      <c r="J185" s="109"/>
      <c r="K185" s="438"/>
      <c r="L185" s="94">
        <f>L189+L188</f>
        <v>5416.7</v>
      </c>
      <c r="M185" s="94">
        <f>M189+M188</f>
        <v>3908.1</v>
      </c>
      <c r="N185" s="94">
        <f>N189+N188</f>
        <v>3991.7000000000003</v>
      </c>
      <c r="O185" s="669"/>
    </row>
    <row r="186" spans="1:17" s="347" customFormat="1" ht="47.25" hidden="1" x14ac:dyDescent="0.25">
      <c r="A186" s="102" t="s">
        <v>83</v>
      </c>
      <c r="B186" s="422">
        <v>900</v>
      </c>
      <c r="C186" s="110" t="s">
        <v>69</v>
      </c>
      <c r="D186" s="110" t="s">
        <v>87</v>
      </c>
      <c r="E186" s="1018" t="s">
        <v>105</v>
      </c>
      <c r="F186" s="1019"/>
      <c r="G186" s="414"/>
      <c r="H186" s="415"/>
      <c r="I186" s="110"/>
      <c r="J186" s="109"/>
      <c r="K186" s="438"/>
      <c r="L186" s="94">
        <f t="shared" ref="L186:N187" si="31">L187</f>
        <v>0</v>
      </c>
      <c r="M186" s="94">
        <v>0</v>
      </c>
      <c r="N186" s="94">
        <f t="shared" si="31"/>
        <v>0</v>
      </c>
      <c r="O186" s="666"/>
    </row>
    <row r="187" spans="1:17" s="347" customFormat="1" ht="21" hidden="1" customHeight="1" x14ac:dyDescent="0.25">
      <c r="A187" s="102" t="s">
        <v>376</v>
      </c>
      <c r="B187" s="422">
        <v>900</v>
      </c>
      <c r="C187" s="110" t="s">
        <v>69</v>
      </c>
      <c r="D187" s="110" t="s">
        <v>87</v>
      </c>
      <c r="E187" s="1018" t="s">
        <v>377</v>
      </c>
      <c r="F187" s="1019"/>
      <c r="G187" s="1019"/>
      <c r="H187" s="1020"/>
      <c r="I187" s="110"/>
      <c r="J187" s="109"/>
      <c r="K187" s="438"/>
      <c r="L187" s="94">
        <f t="shared" si="31"/>
        <v>0</v>
      </c>
      <c r="M187" s="94">
        <v>0</v>
      </c>
      <c r="N187" s="94">
        <f t="shared" si="31"/>
        <v>0</v>
      </c>
      <c r="O187" s="666"/>
    </row>
    <row r="188" spans="1:17" s="347" customFormat="1" ht="19.5" hidden="1" customHeight="1" x14ac:dyDescent="0.25">
      <c r="A188" s="102" t="s">
        <v>89</v>
      </c>
      <c r="B188" s="422">
        <v>900</v>
      </c>
      <c r="C188" s="110" t="s">
        <v>69</v>
      </c>
      <c r="D188" s="110" t="s">
        <v>87</v>
      </c>
      <c r="E188" s="1018" t="s">
        <v>377</v>
      </c>
      <c r="F188" s="1019"/>
      <c r="G188" s="1019"/>
      <c r="H188" s="1020"/>
      <c r="I188" s="110" t="s">
        <v>234</v>
      </c>
      <c r="J188" s="109"/>
      <c r="K188" s="438"/>
      <c r="L188" s="94">
        <v>0</v>
      </c>
      <c r="M188" s="94">
        <v>0</v>
      </c>
      <c r="N188" s="94">
        <v>0</v>
      </c>
      <c r="O188" s="666"/>
    </row>
    <row r="189" spans="1:17" s="345" customFormat="1" ht="47.25" x14ac:dyDescent="0.25">
      <c r="A189" s="102" t="s">
        <v>613</v>
      </c>
      <c r="B189" s="422">
        <v>900</v>
      </c>
      <c r="C189" s="95" t="s">
        <v>69</v>
      </c>
      <c r="D189" s="95" t="s">
        <v>87</v>
      </c>
      <c r="E189" s="1018" t="s">
        <v>105</v>
      </c>
      <c r="F189" s="1019"/>
      <c r="G189" s="1019"/>
      <c r="H189" s="1020"/>
      <c r="I189" s="95"/>
      <c r="J189" s="109"/>
      <c r="K189" s="438"/>
      <c r="L189" s="94">
        <f>L196+L190+L195+L216</f>
        <v>5416.7</v>
      </c>
      <c r="M189" s="94">
        <f t="shared" ref="M189:N189" si="32">M196+M190+M195+M216</f>
        <v>3908.1</v>
      </c>
      <c r="N189" s="94">
        <f t="shared" si="32"/>
        <v>3991.7000000000003</v>
      </c>
      <c r="O189" s="666"/>
    </row>
    <row r="190" spans="1:17" s="345" customFormat="1" ht="63" hidden="1" x14ac:dyDescent="0.25">
      <c r="A190" s="102" t="s">
        <v>615</v>
      </c>
      <c r="B190" s="422">
        <v>900</v>
      </c>
      <c r="C190" s="95" t="s">
        <v>69</v>
      </c>
      <c r="D190" s="95" t="s">
        <v>87</v>
      </c>
      <c r="E190" s="1018" t="s">
        <v>614</v>
      </c>
      <c r="F190" s="1019"/>
      <c r="G190" s="1019"/>
      <c r="H190" s="1020"/>
      <c r="I190" s="95"/>
      <c r="J190" s="109"/>
      <c r="K190" s="438"/>
      <c r="L190" s="94">
        <f t="shared" ref="L190:N191" si="33">L191</f>
        <v>0</v>
      </c>
      <c r="M190" s="94">
        <v>0</v>
      </c>
      <c r="N190" s="94">
        <f t="shared" si="33"/>
        <v>0</v>
      </c>
      <c r="O190" s="666"/>
    </row>
    <row r="191" spans="1:17" s="345" customFormat="1" ht="40.5" hidden="1" customHeight="1" x14ac:dyDescent="0.25">
      <c r="A191" s="98" t="s">
        <v>473</v>
      </c>
      <c r="B191" s="422">
        <v>900</v>
      </c>
      <c r="C191" s="95" t="s">
        <v>69</v>
      </c>
      <c r="D191" s="95" t="s">
        <v>87</v>
      </c>
      <c r="E191" s="1018" t="s">
        <v>614</v>
      </c>
      <c r="F191" s="1019"/>
      <c r="G191" s="1019"/>
      <c r="H191" s="1020"/>
      <c r="I191" s="95" t="s">
        <v>471</v>
      </c>
      <c r="J191" s="109"/>
      <c r="K191" s="438"/>
      <c r="L191" s="94">
        <f t="shared" si="33"/>
        <v>0</v>
      </c>
      <c r="M191" s="94">
        <v>0</v>
      </c>
      <c r="N191" s="94">
        <f t="shared" si="33"/>
        <v>0</v>
      </c>
      <c r="O191" s="666"/>
    </row>
    <row r="192" spans="1:17" s="345" customFormat="1" ht="40.5" hidden="1" customHeight="1" x14ac:dyDescent="0.25">
      <c r="A192" s="98" t="s">
        <v>474</v>
      </c>
      <c r="B192" s="422">
        <v>900</v>
      </c>
      <c r="C192" s="95" t="s">
        <v>69</v>
      </c>
      <c r="D192" s="95" t="s">
        <v>87</v>
      </c>
      <c r="E192" s="1018" t="s">
        <v>614</v>
      </c>
      <c r="F192" s="1019"/>
      <c r="G192" s="1019"/>
      <c r="H192" s="1020"/>
      <c r="I192" s="95" t="s">
        <v>472</v>
      </c>
      <c r="J192" s="109"/>
      <c r="K192" s="438"/>
      <c r="L192" s="94">
        <v>0</v>
      </c>
      <c r="M192" s="94">
        <v>0</v>
      </c>
      <c r="N192" s="94">
        <v>0</v>
      </c>
      <c r="O192" s="666"/>
    </row>
    <row r="193" spans="1:23" s="345" customFormat="1" ht="48.75" customHeight="1" x14ac:dyDescent="0.25">
      <c r="A193" s="613" t="s">
        <v>679</v>
      </c>
      <c r="B193" s="611">
        <v>900</v>
      </c>
      <c r="C193" s="95" t="s">
        <v>69</v>
      </c>
      <c r="D193" s="95" t="s">
        <v>87</v>
      </c>
      <c r="E193" s="1018" t="s">
        <v>677</v>
      </c>
      <c r="F193" s="1019"/>
      <c r="G193" s="1019"/>
      <c r="H193" s="1020"/>
      <c r="I193" s="95"/>
      <c r="J193" s="109"/>
      <c r="K193" s="438"/>
      <c r="L193" s="94">
        <f>L194</f>
        <v>100.6</v>
      </c>
      <c r="M193" s="94">
        <v>0</v>
      </c>
      <c r="N193" s="94">
        <v>0</v>
      </c>
      <c r="O193" s="666"/>
    </row>
    <row r="194" spans="1:23" s="345" customFormat="1" ht="40.5" customHeight="1" x14ac:dyDescent="0.25">
      <c r="A194" s="98" t="s">
        <v>473</v>
      </c>
      <c r="B194" s="611">
        <v>900</v>
      </c>
      <c r="C194" s="95" t="s">
        <v>69</v>
      </c>
      <c r="D194" s="95" t="s">
        <v>87</v>
      </c>
      <c r="E194" s="1018" t="s">
        <v>677</v>
      </c>
      <c r="F194" s="1019"/>
      <c r="G194" s="1019"/>
      <c r="H194" s="1020"/>
      <c r="I194" s="95" t="s">
        <v>471</v>
      </c>
      <c r="J194" s="109"/>
      <c r="K194" s="438"/>
      <c r="L194" s="94">
        <f>L195</f>
        <v>100.6</v>
      </c>
      <c r="M194" s="94">
        <v>0</v>
      </c>
      <c r="N194" s="94">
        <v>0</v>
      </c>
      <c r="O194" s="666"/>
    </row>
    <row r="195" spans="1:23" s="345" customFormat="1" ht="40.5" customHeight="1" x14ac:dyDescent="0.25">
      <c r="A195" s="98" t="s">
        <v>474</v>
      </c>
      <c r="B195" s="611">
        <v>900</v>
      </c>
      <c r="C195" s="95" t="s">
        <v>69</v>
      </c>
      <c r="D195" s="95" t="s">
        <v>87</v>
      </c>
      <c r="E195" s="1018" t="s">
        <v>677</v>
      </c>
      <c r="F195" s="1019"/>
      <c r="G195" s="1019"/>
      <c r="H195" s="1020"/>
      <c r="I195" s="95" t="s">
        <v>472</v>
      </c>
      <c r="J195" s="109"/>
      <c r="K195" s="438"/>
      <c r="L195" s="94">
        <v>100.6</v>
      </c>
      <c r="M195" s="94">
        <v>0</v>
      </c>
      <c r="N195" s="94">
        <v>0</v>
      </c>
      <c r="O195" s="666"/>
    </row>
    <row r="196" spans="1:23" s="345" customFormat="1" ht="31.5" x14ac:dyDescent="0.25">
      <c r="A196" s="102" t="s">
        <v>190</v>
      </c>
      <c r="B196" s="422">
        <v>900</v>
      </c>
      <c r="C196" s="95" t="s">
        <v>69</v>
      </c>
      <c r="D196" s="95" t="s">
        <v>87</v>
      </c>
      <c r="E196" s="1018" t="s">
        <v>191</v>
      </c>
      <c r="F196" s="1019"/>
      <c r="G196" s="1019"/>
      <c r="H196" s="1020"/>
      <c r="I196" s="95"/>
      <c r="J196" s="109"/>
      <c r="K196" s="438"/>
      <c r="L196" s="94">
        <f>L197+L202+L205+L213+L210</f>
        <v>5313.7</v>
      </c>
      <c r="M196" s="94">
        <f>M197+M202+M205+M213+M210</f>
        <v>3905.7</v>
      </c>
      <c r="N196" s="94">
        <f>N197+N202+N205+N213+N210</f>
        <v>3989.3</v>
      </c>
      <c r="O196" s="666"/>
    </row>
    <row r="197" spans="1:23" s="345" customFormat="1" ht="78.75" hidden="1" x14ac:dyDescent="0.25">
      <c r="A197" s="102" t="s">
        <v>486</v>
      </c>
      <c r="B197" s="422">
        <v>900</v>
      </c>
      <c r="C197" s="95" t="s">
        <v>69</v>
      </c>
      <c r="D197" s="95" t="s">
        <v>87</v>
      </c>
      <c r="E197" s="1018" t="s">
        <v>191</v>
      </c>
      <c r="F197" s="1019"/>
      <c r="G197" s="1019"/>
      <c r="H197" s="1020"/>
      <c r="I197" s="95" t="s">
        <v>466</v>
      </c>
      <c r="J197" s="109"/>
      <c r="K197" s="438"/>
      <c r="L197" s="94">
        <f>L198</f>
        <v>0</v>
      </c>
      <c r="M197" s="94">
        <v>0</v>
      </c>
      <c r="N197" s="94">
        <f>N198</f>
        <v>0</v>
      </c>
      <c r="O197" s="666"/>
    </row>
    <row r="198" spans="1:23" s="345" customFormat="1" ht="27" hidden="1" customHeight="1" x14ac:dyDescent="0.25">
      <c r="A198" s="102" t="s">
        <v>487</v>
      </c>
      <c r="B198" s="422">
        <v>900</v>
      </c>
      <c r="C198" s="95" t="s">
        <v>69</v>
      </c>
      <c r="D198" s="95" t="s">
        <v>87</v>
      </c>
      <c r="E198" s="1018" t="s">
        <v>191</v>
      </c>
      <c r="F198" s="1019"/>
      <c r="G198" s="1019"/>
      <c r="H198" s="1020"/>
      <c r="I198" s="95" t="s">
        <v>485</v>
      </c>
      <c r="J198" s="109"/>
      <c r="K198" s="438"/>
      <c r="L198" s="94">
        <f>L199+L200+L201</f>
        <v>0</v>
      </c>
      <c r="M198" s="94">
        <v>0</v>
      </c>
      <c r="N198" s="94">
        <f>N199+N200+N201</f>
        <v>0</v>
      </c>
      <c r="O198" s="666"/>
    </row>
    <row r="199" spans="1:23" s="536" customFormat="1" ht="25.5" hidden="1" customHeight="1" x14ac:dyDescent="0.25">
      <c r="A199" s="531" t="s">
        <v>169</v>
      </c>
      <c r="B199" s="532">
        <v>900</v>
      </c>
      <c r="C199" s="533" t="s">
        <v>69</v>
      </c>
      <c r="D199" s="533" t="s">
        <v>87</v>
      </c>
      <c r="E199" s="1103" t="s">
        <v>191</v>
      </c>
      <c r="F199" s="1104"/>
      <c r="G199" s="1104"/>
      <c r="H199" s="1105"/>
      <c r="I199" s="533" t="s">
        <v>124</v>
      </c>
      <c r="J199" s="534"/>
      <c r="K199" s="535"/>
      <c r="L199" s="94"/>
      <c r="M199" s="94"/>
      <c r="N199" s="627"/>
      <c r="O199" s="671"/>
    </row>
    <row r="200" spans="1:23" s="536" customFormat="1" ht="47.25" hidden="1" customHeight="1" x14ac:dyDescent="0.25">
      <c r="A200" s="537" t="s">
        <v>172</v>
      </c>
      <c r="B200" s="532">
        <v>900</v>
      </c>
      <c r="C200" s="533" t="s">
        <v>69</v>
      </c>
      <c r="D200" s="533" t="s">
        <v>87</v>
      </c>
      <c r="E200" s="1103" t="s">
        <v>191</v>
      </c>
      <c r="F200" s="1104"/>
      <c r="G200" s="1104"/>
      <c r="H200" s="1105"/>
      <c r="I200" s="533" t="s">
        <v>173</v>
      </c>
      <c r="J200" s="534"/>
      <c r="K200" s="535"/>
      <c r="L200" s="94"/>
      <c r="M200" s="94"/>
      <c r="N200" s="131"/>
      <c r="O200" s="671"/>
    </row>
    <row r="201" spans="1:23" s="536" customFormat="1" ht="40.5" hidden="1" customHeight="1" x14ac:dyDescent="0.25">
      <c r="A201" s="537" t="s">
        <v>122</v>
      </c>
      <c r="B201" s="532">
        <v>900</v>
      </c>
      <c r="C201" s="533" t="s">
        <v>69</v>
      </c>
      <c r="D201" s="533" t="s">
        <v>87</v>
      </c>
      <c r="E201" s="1103" t="s">
        <v>191</v>
      </c>
      <c r="F201" s="1104"/>
      <c r="G201" s="1104"/>
      <c r="H201" s="1105"/>
      <c r="I201" s="533" t="s">
        <v>125</v>
      </c>
      <c r="J201" s="534"/>
      <c r="K201" s="535"/>
      <c r="L201" s="94"/>
      <c r="M201" s="94"/>
      <c r="N201" s="131"/>
      <c r="O201" s="671"/>
    </row>
    <row r="202" spans="1:23" s="345" customFormat="1" ht="40.5" hidden="1" customHeight="1" x14ac:dyDescent="0.25">
      <c r="A202" s="98" t="s">
        <v>473</v>
      </c>
      <c r="B202" s="422">
        <v>900</v>
      </c>
      <c r="C202" s="95" t="s">
        <v>69</v>
      </c>
      <c r="D202" s="95" t="s">
        <v>87</v>
      </c>
      <c r="E202" s="1018" t="s">
        <v>191</v>
      </c>
      <c r="F202" s="1019"/>
      <c r="G202" s="1019"/>
      <c r="H202" s="1020"/>
      <c r="I202" s="95" t="s">
        <v>471</v>
      </c>
      <c r="J202" s="109"/>
      <c r="K202" s="438"/>
      <c r="L202" s="94">
        <f>L203</f>
        <v>0</v>
      </c>
      <c r="M202" s="94">
        <v>0</v>
      </c>
      <c r="N202" s="94">
        <f>N203</f>
        <v>0</v>
      </c>
      <c r="O202" s="666"/>
    </row>
    <row r="203" spans="1:23" s="345" customFormat="1" ht="40.5" hidden="1" customHeight="1" x14ac:dyDescent="0.25">
      <c r="A203" s="98" t="s">
        <v>474</v>
      </c>
      <c r="B203" s="422">
        <v>900</v>
      </c>
      <c r="C203" s="95" t="s">
        <v>69</v>
      </c>
      <c r="D203" s="95" t="s">
        <v>87</v>
      </c>
      <c r="E203" s="1018" t="s">
        <v>191</v>
      </c>
      <c r="F203" s="1019"/>
      <c r="G203" s="1019"/>
      <c r="H203" s="1020"/>
      <c r="I203" s="95" t="s">
        <v>472</v>
      </c>
      <c r="J203" s="109"/>
      <c r="K203" s="438"/>
      <c r="L203" s="94"/>
      <c r="M203" s="94"/>
      <c r="N203" s="131"/>
      <c r="O203" s="667"/>
      <c r="P203" s="527"/>
      <c r="Q203" s="527">
        <v>225</v>
      </c>
      <c r="R203" s="527">
        <v>226</v>
      </c>
      <c r="S203" s="527">
        <v>227</v>
      </c>
      <c r="T203" s="527">
        <v>310</v>
      </c>
      <c r="U203" s="527">
        <v>343</v>
      </c>
      <c r="V203" s="527">
        <v>346</v>
      </c>
    </row>
    <row r="204" spans="1:23" s="345" customFormat="1" hidden="1" x14ac:dyDescent="0.25">
      <c r="A204" s="102" t="s">
        <v>383</v>
      </c>
      <c r="B204" s="422">
        <v>900</v>
      </c>
      <c r="C204" s="95" t="s">
        <v>69</v>
      </c>
      <c r="D204" s="95" t="s">
        <v>87</v>
      </c>
      <c r="E204" s="1018" t="s">
        <v>191</v>
      </c>
      <c r="F204" s="1019"/>
      <c r="G204" s="1019"/>
      <c r="H204" s="1020"/>
      <c r="I204" s="95" t="s">
        <v>80</v>
      </c>
      <c r="J204" s="109"/>
      <c r="K204" s="438"/>
      <c r="L204" s="94">
        <f>2162.5-1031.8-500</f>
        <v>630.70000000000005</v>
      </c>
      <c r="M204" s="94">
        <v>828.3</v>
      </c>
      <c r="N204" s="627">
        <f>2162.5-834.2-500</f>
        <v>828.3</v>
      </c>
      <c r="O204" s="667"/>
      <c r="P204" s="527"/>
      <c r="Q204" s="527">
        <v>186.6</v>
      </c>
      <c r="R204" s="527">
        <v>181.1</v>
      </c>
      <c r="S204" s="527">
        <v>20</v>
      </c>
      <c r="T204" s="527">
        <v>20</v>
      </c>
      <c r="U204" s="527">
        <v>445</v>
      </c>
      <c r="V204" s="527">
        <v>100</v>
      </c>
      <c r="W204" s="345">
        <f>SUM(O204:V204)</f>
        <v>952.7</v>
      </c>
    </row>
    <row r="205" spans="1:23" s="345" customFormat="1" hidden="1" x14ac:dyDescent="0.25">
      <c r="A205" s="102" t="s">
        <v>391</v>
      </c>
      <c r="B205" s="422">
        <v>900</v>
      </c>
      <c r="C205" s="95" t="s">
        <v>69</v>
      </c>
      <c r="D205" s="95" t="s">
        <v>87</v>
      </c>
      <c r="E205" s="1018" t="s">
        <v>191</v>
      </c>
      <c r="F205" s="1019"/>
      <c r="G205" s="1019"/>
      <c r="H205" s="1020"/>
      <c r="I205" s="95" t="s">
        <v>479</v>
      </c>
      <c r="J205" s="109"/>
      <c r="K205" s="438"/>
      <c r="L205" s="133">
        <f>L206</f>
        <v>0</v>
      </c>
      <c r="M205" s="133">
        <v>0</v>
      </c>
      <c r="N205" s="133">
        <f>N206</f>
        <v>0</v>
      </c>
      <c r="O205" s="667"/>
      <c r="P205" s="527"/>
      <c r="Q205" s="527"/>
      <c r="R205" s="527"/>
      <c r="S205" s="527"/>
      <c r="T205" s="527"/>
      <c r="U205" s="527"/>
      <c r="V205" s="527"/>
    </row>
    <row r="206" spans="1:23" s="345" customFormat="1" hidden="1" x14ac:dyDescent="0.25">
      <c r="A206" s="102" t="s">
        <v>557</v>
      </c>
      <c r="B206" s="422">
        <v>900</v>
      </c>
      <c r="C206" s="95" t="s">
        <v>69</v>
      </c>
      <c r="D206" s="95" t="s">
        <v>87</v>
      </c>
      <c r="E206" s="1018" t="s">
        <v>191</v>
      </c>
      <c r="F206" s="1019"/>
      <c r="G206" s="1019"/>
      <c r="H206" s="1020"/>
      <c r="I206" s="95" t="s">
        <v>480</v>
      </c>
      <c r="J206" s="109"/>
      <c r="K206" s="438"/>
      <c r="L206" s="133"/>
      <c r="M206" s="133"/>
      <c r="N206" s="133"/>
      <c r="O206" s="666"/>
    </row>
    <row r="207" spans="1:23" s="536" customFormat="1" ht="31.5" hidden="1" x14ac:dyDescent="0.25">
      <c r="A207" s="531" t="s">
        <v>76</v>
      </c>
      <c r="B207" s="532">
        <v>900</v>
      </c>
      <c r="C207" s="533" t="s">
        <v>69</v>
      </c>
      <c r="D207" s="533" t="s">
        <v>87</v>
      </c>
      <c r="E207" s="1103" t="s">
        <v>191</v>
      </c>
      <c r="F207" s="1104"/>
      <c r="G207" s="1104"/>
      <c r="H207" s="1105"/>
      <c r="I207" s="533" t="s">
        <v>145</v>
      </c>
      <c r="J207" s="534"/>
      <c r="K207" s="535"/>
      <c r="L207" s="94">
        <v>425.3</v>
      </c>
      <c r="M207" s="94">
        <v>425.3</v>
      </c>
      <c r="N207" s="627">
        <v>425.3</v>
      </c>
      <c r="O207" s="671"/>
    </row>
    <row r="208" spans="1:23" s="536" customFormat="1" ht="24.75" hidden="1" customHeight="1" x14ac:dyDescent="0.25">
      <c r="A208" s="531" t="s">
        <v>89</v>
      </c>
      <c r="B208" s="532">
        <v>900</v>
      </c>
      <c r="C208" s="533" t="s">
        <v>69</v>
      </c>
      <c r="D208" s="533" t="s">
        <v>87</v>
      </c>
      <c r="E208" s="1103" t="s">
        <v>191</v>
      </c>
      <c r="F208" s="1104"/>
      <c r="G208" s="1104"/>
      <c r="H208" s="1105"/>
      <c r="I208" s="533" t="s">
        <v>146</v>
      </c>
      <c r="J208" s="534"/>
      <c r="K208" s="535"/>
      <c r="L208" s="94">
        <v>15</v>
      </c>
      <c r="M208" s="94">
        <v>15</v>
      </c>
      <c r="N208" s="627">
        <v>15</v>
      </c>
      <c r="O208" s="671"/>
    </row>
    <row r="209" spans="1:17" s="536" customFormat="1" ht="24.75" hidden="1" customHeight="1" x14ac:dyDescent="0.25">
      <c r="A209" s="531" t="s">
        <v>235</v>
      </c>
      <c r="B209" s="532">
        <v>900</v>
      </c>
      <c r="C209" s="533" t="s">
        <v>69</v>
      </c>
      <c r="D209" s="533" t="s">
        <v>87</v>
      </c>
      <c r="E209" s="1103" t="s">
        <v>191</v>
      </c>
      <c r="F209" s="1104"/>
      <c r="G209" s="1104"/>
      <c r="H209" s="1105"/>
      <c r="I209" s="533" t="s">
        <v>234</v>
      </c>
      <c r="J209" s="534"/>
      <c r="K209" s="535"/>
      <c r="L209" s="94">
        <v>26.2</v>
      </c>
      <c r="M209" s="94">
        <v>26.2</v>
      </c>
      <c r="N209" s="627">
        <v>26.2</v>
      </c>
      <c r="O209" s="671"/>
    </row>
    <row r="210" spans="1:17" s="536" customFormat="1" ht="39" customHeight="1" x14ac:dyDescent="0.25">
      <c r="A210" s="102" t="s">
        <v>190</v>
      </c>
      <c r="B210" s="619">
        <v>900</v>
      </c>
      <c r="C210" s="95" t="s">
        <v>69</v>
      </c>
      <c r="D210" s="95" t="s">
        <v>87</v>
      </c>
      <c r="E210" s="1018" t="s">
        <v>191</v>
      </c>
      <c r="F210" s="1019"/>
      <c r="G210" s="1019"/>
      <c r="H210" s="1020"/>
      <c r="I210" s="533"/>
      <c r="J210" s="534"/>
      <c r="K210" s="535"/>
      <c r="L210" s="94">
        <f t="shared" ref="L210:N211" si="34">L211</f>
        <v>5313.7</v>
      </c>
      <c r="M210" s="94">
        <f t="shared" si="34"/>
        <v>3905.7</v>
      </c>
      <c r="N210" s="94">
        <f t="shared" si="34"/>
        <v>3989.3</v>
      </c>
      <c r="O210" s="671"/>
    </row>
    <row r="211" spans="1:17" s="536" customFormat="1" ht="36.75" customHeight="1" x14ac:dyDescent="0.25">
      <c r="A211" s="102" t="s">
        <v>538</v>
      </c>
      <c r="B211" s="619">
        <v>900</v>
      </c>
      <c r="C211" s="95" t="s">
        <v>69</v>
      </c>
      <c r="D211" s="95" t="s">
        <v>87</v>
      </c>
      <c r="E211" s="1018" t="s">
        <v>191</v>
      </c>
      <c r="F211" s="1019"/>
      <c r="G211" s="1019"/>
      <c r="H211" s="1020"/>
      <c r="I211" s="95" t="s">
        <v>512</v>
      </c>
      <c r="J211" s="534"/>
      <c r="K211" s="535"/>
      <c r="L211" s="94">
        <f t="shared" si="34"/>
        <v>5313.7</v>
      </c>
      <c r="M211" s="94">
        <f t="shared" si="34"/>
        <v>3905.7</v>
      </c>
      <c r="N211" s="94">
        <f t="shared" si="34"/>
        <v>3989.3</v>
      </c>
      <c r="O211" s="671"/>
    </row>
    <row r="212" spans="1:17" s="536" customFormat="1" ht="24.75" customHeight="1" x14ac:dyDescent="0.25">
      <c r="A212" s="102" t="s">
        <v>539</v>
      </c>
      <c r="B212" s="619">
        <v>900</v>
      </c>
      <c r="C212" s="95" t="s">
        <v>69</v>
      </c>
      <c r="D212" s="95" t="s">
        <v>87</v>
      </c>
      <c r="E212" s="1018" t="s">
        <v>191</v>
      </c>
      <c r="F212" s="1019"/>
      <c r="G212" s="1019"/>
      <c r="H212" s="1020"/>
      <c r="I212" s="95" t="s">
        <v>537</v>
      </c>
      <c r="J212" s="534"/>
      <c r="K212" s="535"/>
      <c r="L212" s="953">
        <f>3298.4+545.3+1000+116.2+353.8</f>
        <v>5313.7</v>
      </c>
      <c r="M212" s="94">
        <f>3496+409.7</f>
        <v>3905.7</v>
      </c>
      <c r="N212" s="94">
        <f>3496+493.3</f>
        <v>3989.3</v>
      </c>
      <c r="O212" s="671"/>
      <c r="Q212" s="536">
        <v>353.8</v>
      </c>
    </row>
    <row r="213" spans="1:17" s="575" customFormat="1" ht="24.75" hidden="1" customHeight="1" x14ac:dyDescent="0.25">
      <c r="A213" s="572"/>
      <c r="B213" s="577">
        <v>900</v>
      </c>
      <c r="C213" s="578" t="s">
        <v>69</v>
      </c>
      <c r="D213" s="578" t="s">
        <v>87</v>
      </c>
      <c r="E213" s="1140" t="s">
        <v>191</v>
      </c>
      <c r="F213" s="1141"/>
      <c r="G213" s="1141"/>
      <c r="H213" s="1142"/>
      <c r="I213" s="578" t="s">
        <v>673</v>
      </c>
      <c r="J213" s="573"/>
      <c r="K213" s="574"/>
      <c r="L213" s="579">
        <v>0</v>
      </c>
      <c r="M213" s="579">
        <v>0</v>
      </c>
      <c r="N213" s="579">
        <v>0</v>
      </c>
      <c r="O213" s="672"/>
    </row>
    <row r="214" spans="1:17" s="536" customFormat="1" ht="117" customHeight="1" x14ac:dyDescent="0.25">
      <c r="A214" s="102" t="s">
        <v>757</v>
      </c>
      <c r="B214" s="780">
        <v>900</v>
      </c>
      <c r="C214" s="95" t="s">
        <v>69</v>
      </c>
      <c r="D214" s="95" t="s">
        <v>87</v>
      </c>
      <c r="E214" s="1018" t="s">
        <v>756</v>
      </c>
      <c r="F214" s="1019"/>
      <c r="G214" s="1019"/>
      <c r="H214" s="1020"/>
      <c r="I214" s="95"/>
      <c r="J214" s="534"/>
      <c r="K214" s="535"/>
      <c r="L214" s="94">
        <f>L215</f>
        <v>2.4</v>
      </c>
      <c r="M214" s="94">
        <f t="shared" ref="M214:N214" si="35">M215</f>
        <v>2.4</v>
      </c>
      <c r="N214" s="94">
        <f t="shared" si="35"/>
        <v>2.4</v>
      </c>
      <c r="O214" s="671"/>
    </row>
    <row r="215" spans="1:17" s="536" customFormat="1" ht="51.75" customHeight="1" x14ac:dyDescent="0.25">
      <c r="A215" s="102" t="s">
        <v>473</v>
      </c>
      <c r="B215" s="780">
        <v>900</v>
      </c>
      <c r="C215" s="95" t="s">
        <v>69</v>
      </c>
      <c r="D215" s="95" t="s">
        <v>87</v>
      </c>
      <c r="E215" s="1072" t="s">
        <v>756</v>
      </c>
      <c r="F215" s="1073"/>
      <c r="G215" s="1073"/>
      <c r="H215" s="1074"/>
      <c r="I215" s="95" t="s">
        <v>471</v>
      </c>
      <c r="J215" s="534"/>
      <c r="K215" s="535"/>
      <c r="L215" s="94">
        <f>L216</f>
        <v>2.4</v>
      </c>
      <c r="M215" s="94">
        <f>M216</f>
        <v>2.4</v>
      </c>
      <c r="N215" s="94">
        <f>N216</f>
        <v>2.4</v>
      </c>
      <c r="O215" s="671"/>
    </row>
    <row r="216" spans="1:17" s="536" customFormat="1" ht="48.75" customHeight="1" x14ac:dyDescent="0.25">
      <c r="A216" s="102" t="s">
        <v>474</v>
      </c>
      <c r="B216" s="780">
        <v>900</v>
      </c>
      <c r="C216" s="95" t="s">
        <v>69</v>
      </c>
      <c r="D216" s="95" t="s">
        <v>87</v>
      </c>
      <c r="E216" s="1072" t="s">
        <v>756</v>
      </c>
      <c r="F216" s="1073"/>
      <c r="G216" s="1073"/>
      <c r="H216" s="1074"/>
      <c r="I216" s="95" t="s">
        <v>472</v>
      </c>
      <c r="J216" s="534"/>
      <c r="K216" s="535"/>
      <c r="L216" s="94">
        <v>2.4</v>
      </c>
      <c r="M216" s="94">
        <v>2.4</v>
      </c>
      <c r="N216" s="94">
        <v>2.4</v>
      </c>
      <c r="O216" s="671"/>
    </row>
    <row r="217" spans="1:17" s="345" customFormat="1" ht="35.25" customHeight="1" x14ac:dyDescent="0.25">
      <c r="A217" s="102" t="s">
        <v>202</v>
      </c>
      <c r="B217" s="422">
        <v>900</v>
      </c>
      <c r="C217" s="95" t="s">
        <v>88</v>
      </c>
      <c r="D217" s="95"/>
      <c r="E217" s="1072"/>
      <c r="F217" s="1073"/>
      <c r="G217" s="1073"/>
      <c r="H217" s="1074"/>
      <c r="I217" s="95"/>
      <c r="J217" s="109"/>
      <c r="K217" s="443">
        <f t="shared" ref="K217:N219" si="36">K218</f>
        <v>0</v>
      </c>
      <c r="L217" s="103">
        <f t="shared" si="36"/>
        <v>841.7</v>
      </c>
      <c r="M217" s="103">
        <f t="shared" si="36"/>
        <v>846</v>
      </c>
      <c r="N217" s="103">
        <f t="shared" si="36"/>
        <v>781.7</v>
      </c>
      <c r="O217" s="669"/>
    </row>
    <row r="218" spans="1:17" s="345" customFormat="1" ht="18.75" customHeight="1" x14ac:dyDescent="0.25">
      <c r="A218" s="102" t="s">
        <v>203</v>
      </c>
      <c r="B218" s="422">
        <v>900</v>
      </c>
      <c r="C218" s="95" t="s">
        <v>88</v>
      </c>
      <c r="D218" s="95" t="s">
        <v>73</v>
      </c>
      <c r="E218" s="1072"/>
      <c r="F218" s="1073"/>
      <c r="G218" s="1073"/>
      <c r="H218" s="1074"/>
      <c r="I218" s="95"/>
      <c r="J218" s="109"/>
      <c r="K218" s="103">
        <f t="shared" si="36"/>
        <v>0</v>
      </c>
      <c r="L218" s="103">
        <f t="shared" si="36"/>
        <v>841.7</v>
      </c>
      <c r="M218" s="103">
        <f t="shared" si="36"/>
        <v>846</v>
      </c>
      <c r="N218" s="103">
        <f t="shared" si="36"/>
        <v>781.7</v>
      </c>
      <c r="O218" s="666"/>
    </row>
    <row r="219" spans="1:17" s="345" customFormat="1" ht="31.5" x14ac:dyDescent="0.25">
      <c r="A219" s="102" t="s">
        <v>612</v>
      </c>
      <c r="B219" s="422">
        <v>900</v>
      </c>
      <c r="C219" s="95" t="s">
        <v>88</v>
      </c>
      <c r="D219" s="95" t="s">
        <v>73</v>
      </c>
      <c r="E219" s="966" t="s">
        <v>104</v>
      </c>
      <c r="F219" s="967"/>
      <c r="G219" s="967"/>
      <c r="H219" s="968"/>
      <c r="I219" s="95"/>
      <c r="J219" s="109"/>
      <c r="K219" s="103">
        <f t="shared" si="36"/>
        <v>0</v>
      </c>
      <c r="L219" s="103">
        <f t="shared" si="36"/>
        <v>841.7</v>
      </c>
      <c r="M219" s="103">
        <f t="shared" si="36"/>
        <v>846</v>
      </c>
      <c r="N219" s="103">
        <f t="shared" si="36"/>
        <v>781.7</v>
      </c>
      <c r="O219" s="666"/>
    </row>
    <row r="220" spans="1:17" s="345" customFormat="1" ht="47.25" x14ac:dyDescent="0.25">
      <c r="A220" s="102" t="s">
        <v>613</v>
      </c>
      <c r="B220" s="422">
        <v>900</v>
      </c>
      <c r="C220" s="95" t="s">
        <v>88</v>
      </c>
      <c r="D220" s="95" t="s">
        <v>73</v>
      </c>
      <c r="E220" s="966" t="s">
        <v>105</v>
      </c>
      <c r="F220" s="967"/>
      <c r="G220" s="967"/>
      <c r="H220" s="968"/>
      <c r="I220" s="95"/>
      <c r="J220" s="109"/>
      <c r="K220" s="103">
        <f>K224+K226+K229</f>
        <v>0</v>
      </c>
      <c r="L220" s="103">
        <f>L221+L230</f>
        <v>841.7</v>
      </c>
      <c r="M220" s="103">
        <f>M221+M230</f>
        <v>846</v>
      </c>
      <c r="N220" s="103">
        <f>N221+N230</f>
        <v>781.7</v>
      </c>
      <c r="O220" s="666"/>
    </row>
    <row r="221" spans="1:17" s="345" customFormat="1" ht="81.75" customHeight="1" x14ac:dyDescent="0.25">
      <c r="A221" s="240" t="s">
        <v>680</v>
      </c>
      <c r="B221" s="422">
        <v>900</v>
      </c>
      <c r="C221" s="95" t="s">
        <v>88</v>
      </c>
      <c r="D221" s="95" t="s">
        <v>73</v>
      </c>
      <c r="E221" s="966" t="s">
        <v>347</v>
      </c>
      <c r="F221" s="967"/>
      <c r="G221" s="967"/>
      <c r="H221" s="968"/>
      <c r="I221" s="95"/>
      <c r="J221" s="109"/>
      <c r="K221" s="103">
        <f>K224+K226+K229</f>
        <v>0</v>
      </c>
      <c r="L221" s="103">
        <f>L222+L227</f>
        <v>841.7</v>
      </c>
      <c r="M221" s="103">
        <f>M222+M227</f>
        <v>846</v>
      </c>
      <c r="N221" s="103">
        <f>N222+N227</f>
        <v>781.7</v>
      </c>
      <c r="O221" s="666"/>
    </row>
    <row r="222" spans="1:17" s="345" customFormat="1" ht="78.75" x14ac:dyDescent="0.25">
      <c r="A222" s="240" t="s">
        <v>486</v>
      </c>
      <c r="B222" s="422">
        <v>900</v>
      </c>
      <c r="C222" s="95" t="s">
        <v>88</v>
      </c>
      <c r="D222" s="95" t="s">
        <v>73</v>
      </c>
      <c r="E222" s="966" t="s">
        <v>347</v>
      </c>
      <c r="F222" s="967"/>
      <c r="G222" s="967"/>
      <c r="H222" s="968"/>
      <c r="I222" s="95" t="s">
        <v>466</v>
      </c>
      <c r="J222" s="109"/>
      <c r="K222" s="103"/>
      <c r="L222" s="131">
        <f>L223</f>
        <v>734.6</v>
      </c>
      <c r="M222" s="131">
        <f>M223</f>
        <v>734.6</v>
      </c>
      <c r="N222" s="131">
        <f>N223</f>
        <v>734.6</v>
      </c>
      <c r="O222" s="666"/>
    </row>
    <row r="223" spans="1:17" s="345" customFormat="1" ht="36" customHeight="1" x14ac:dyDescent="0.25">
      <c r="A223" s="240" t="s">
        <v>467</v>
      </c>
      <c r="B223" s="422">
        <v>900</v>
      </c>
      <c r="C223" s="95" t="s">
        <v>88</v>
      </c>
      <c r="D223" s="95" t="s">
        <v>73</v>
      </c>
      <c r="E223" s="966" t="s">
        <v>347</v>
      </c>
      <c r="F223" s="967"/>
      <c r="G223" s="967"/>
      <c r="H223" s="968"/>
      <c r="I223" s="95" t="s">
        <v>464</v>
      </c>
      <c r="J223" s="109"/>
      <c r="K223" s="103"/>
      <c r="L223" s="131">
        <f>L224+L225+L226</f>
        <v>734.6</v>
      </c>
      <c r="M223" s="131">
        <f>M224+M225+M226</f>
        <v>734.6</v>
      </c>
      <c r="N223" s="131">
        <f>N224+N225+N226</f>
        <v>734.6</v>
      </c>
      <c r="O223" s="666"/>
    </row>
    <row r="224" spans="1:17" s="345" customFormat="1" ht="31.5" hidden="1" x14ac:dyDescent="0.25">
      <c r="A224" s="502" t="s">
        <v>17</v>
      </c>
      <c r="B224" s="450">
        <v>900</v>
      </c>
      <c r="C224" s="451" t="s">
        <v>88</v>
      </c>
      <c r="D224" s="451" t="s">
        <v>73</v>
      </c>
      <c r="E224" s="1046" t="s">
        <v>347</v>
      </c>
      <c r="F224" s="1047"/>
      <c r="G224" s="1047"/>
      <c r="H224" s="1048"/>
      <c r="I224" s="451" t="s">
        <v>143</v>
      </c>
      <c r="J224" s="508"/>
      <c r="K224" s="453"/>
      <c r="L224" s="509">
        <f>562.2-8+8</f>
        <v>562.20000000000005</v>
      </c>
      <c r="M224" s="509">
        <v>562.20000000000005</v>
      </c>
      <c r="N224" s="509">
        <v>562.20000000000005</v>
      </c>
      <c r="O224" s="1068"/>
    </row>
    <row r="225" spans="1:15" s="345" customFormat="1" ht="63" hidden="1" x14ac:dyDescent="0.25">
      <c r="A225" s="502" t="s">
        <v>238</v>
      </c>
      <c r="B225" s="450">
        <v>900</v>
      </c>
      <c r="C225" s="451" t="s">
        <v>88</v>
      </c>
      <c r="D225" s="451" t="s">
        <v>73</v>
      </c>
      <c r="E225" s="1046" t="s">
        <v>347</v>
      </c>
      <c r="F225" s="1047"/>
      <c r="G225" s="1047"/>
      <c r="H225" s="1048"/>
      <c r="I225" s="451" t="s">
        <v>237</v>
      </c>
      <c r="J225" s="508"/>
      <c r="K225" s="453"/>
      <c r="L225" s="509">
        <v>170.4</v>
      </c>
      <c r="M225" s="509">
        <v>170.4</v>
      </c>
      <c r="N225" s="509">
        <v>170.4</v>
      </c>
      <c r="O225" s="1068"/>
    </row>
    <row r="226" spans="1:15" s="345" customFormat="1" ht="47.25" hidden="1" x14ac:dyDescent="0.25">
      <c r="A226" s="449" t="s">
        <v>75</v>
      </c>
      <c r="B226" s="450">
        <v>900</v>
      </c>
      <c r="C226" s="451" t="s">
        <v>88</v>
      </c>
      <c r="D226" s="451" t="s">
        <v>73</v>
      </c>
      <c r="E226" s="1046" t="s">
        <v>347</v>
      </c>
      <c r="F226" s="1047"/>
      <c r="G226" s="1047"/>
      <c r="H226" s="1048"/>
      <c r="I226" s="451" t="s">
        <v>144</v>
      </c>
      <c r="J226" s="508"/>
      <c r="K226" s="453"/>
      <c r="L226" s="509">
        <v>2</v>
      </c>
      <c r="M226" s="509">
        <v>2</v>
      </c>
      <c r="N226" s="509">
        <v>2</v>
      </c>
      <c r="O226" s="1068"/>
    </row>
    <row r="227" spans="1:15" s="345" customFormat="1" ht="31.5" x14ac:dyDescent="0.25">
      <c r="A227" s="98" t="s">
        <v>473</v>
      </c>
      <c r="B227" s="422">
        <v>900</v>
      </c>
      <c r="C227" s="95" t="s">
        <v>88</v>
      </c>
      <c r="D227" s="95" t="s">
        <v>73</v>
      </c>
      <c r="E227" s="966" t="s">
        <v>347</v>
      </c>
      <c r="F227" s="967"/>
      <c r="G227" s="967"/>
      <c r="H227" s="968"/>
      <c r="I227" s="95" t="s">
        <v>471</v>
      </c>
      <c r="J227" s="109"/>
      <c r="K227" s="96"/>
      <c r="L227" s="131">
        <f>L228</f>
        <v>107.10000000000001</v>
      </c>
      <c r="M227" s="131">
        <f>M228</f>
        <v>111.4</v>
      </c>
      <c r="N227" s="131">
        <f>N228</f>
        <v>47.100000000000009</v>
      </c>
      <c r="O227" s="666"/>
    </row>
    <row r="228" spans="1:15" s="345" customFormat="1" ht="37.5" customHeight="1" x14ac:dyDescent="0.25">
      <c r="A228" s="98" t="s">
        <v>474</v>
      </c>
      <c r="B228" s="422">
        <v>900</v>
      </c>
      <c r="C228" s="95" t="s">
        <v>88</v>
      </c>
      <c r="D228" s="95" t="s">
        <v>73</v>
      </c>
      <c r="E228" s="966" t="s">
        <v>347</v>
      </c>
      <c r="F228" s="967"/>
      <c r="G228" s="967"/>
      <c r="H228" s="968"/>
      <c r="I228" s="95" t="s">
        <v>472</v>
      </c>
      <c r="J228" s="109"/>
      <c r="K228" s="96"/>
      <c r="L228" s="447">
        <f>105.9+10.5-34.3+25+8-8</f>
        <v>107.10000000000001</v>
      </c>
      <c r="M228" s="447">
        <f>141.4-30</f>
        <v>111.4</v>
      </c>
      <c r="N228" s="447">
        <f>116.4+25-94.3</f>
        <v>47.100000000000009</v>
      </c>
      <c r="O228" s="666"/>
    </row>
    <row r="229" spans="1:15" s="345" customFormat="1" hidden="1" x14ac:dyDescent="0.25">
      <c r="A229" s="102" t="s">
        <v>383</v>
      </c>
      <c r="B229" s="422">
        <v>900</v>
      </c>
      <c r="C229" s="95" t="s">
        <v>88</v>
      </c>
      <c r="D229" s="95" t="s">
        <v>73</v>
      </c>
      <c r="E229" s="966" t="s">
        <v>347</v>
      </c>
      <c r="F229" s="967"/>
      <c r="G229" s="967"/>
      <c r="H229" s="968"/>
      <c r="I229" s="95" t="s">
        <v>80</v>
      </c>
      <c r="J229" s="109"/>
      <c r="K229" s="96"/>
      <c r="L229" s="448">
        <v>105.9</v>
      </c>
      <c r="M229" s="448">
        <v>116.4</v>
      </c>
      <c r="N229" s="448">
        <v>116.4</v>
      </c>
      <c r="O229" s="666"/>
    </row>
    <row r="230" spans="1:15" s="345" customFormat="1" ht="96.75" hidden="1" customHeight="1" x14ac:dyDescent="0.25">
      <c r="A230" s="240" t="s">
        <v>648</v>
      </c>
      <c r="B230" s="422">
        <v>900</v>
      </c>
      <c r="C230" s="95" t="s">
        <v>88</v>
      </c>
      <c r="D230" s="95" t="s">
        <v>73</v>
      </c>
      <c r="E230" s="966" t="s">
        <v>346</v>
      </c>
      <c r="F230" s="967"/>
      <c r="G230" s="967"/>
      <c r="H230" s="968"/>
      <c r="I230" s="95"/>
      <c r="J230" s="109"/>
      <c r="K230" s="96"/>
      <c r="L230" s="94">
        <f t="shared" ref="L230:N231" si="37">L231</f>
        <v>0</v>
      </c>
      <c r="M230" s="94">
        <v>0</v>
      </c>
      <c r="N230" s="94">
        <f t="shared" si="37"/>
        <v>0</v>
      </c>
      <c r="O230" s="666"/>
    </row>
    <row r="231" spans="1:15" s="345" customFormat="1" ht="78.75" hidden="1" x14ac:dyDescent="0.25">
      <c r="A231" s="240" t="s">
        <v>486</v>
      </c>
      <c r="B231" s="422">
        <v>900</v>
      </c>
      <c r="C231" s="95" t="s">
        <v>88</v>
      </c>
      <c r="D231" s="95" t="s">
        <v>73</v>
      </c>
      <c r="E231" s="966" t="s">
        <v>346</v>
      </c>
      <c r="F231" s="967"/>
      <c r="G231" s="967"/>
      <c r="H231" s="968"/>
      <c r="I231" s="95" t="s">
        <v>466</v>
      </c>
      <c r="J231" s="109"/>
      <c r="K231" s="96"/>
      <c r="L231" s="94">
        <f t="shared" si="37"/>
        <v>0</v>
      </c>
      <c r="M231" s="94">
        <v>0</v>
      </c>
      <c r="N231" s="94">
        <f t="shared" si="37"/>
        <v>0</v>
      </c>
      <c r="O231" s="666"/>
    </row>
    <row r="232" spans="1:15" s="345" customFormat="1" ht="31.5" hidden="1" x14ac:dyDescent="0.25">
      <c r="A232" s="240" t="s">
        <v>467</v>
      </c>
      <c r="B232" s="422">
        <v>900</v>
      </c>
      <c r="C232" s="95" t="s">
        <v>88</v>
      </c>
      <c r="D232" s="95" t="s">
        <v>73</v>
      </c>
      <c r="E232" s="966" t="s">
        <v>346</v>
      </c>
      <c r="F232" s="967"/>
      <c r="G232" s="967"/>
      <c r="H232" s="968"/>
      <c r="I232" s="95" t="s">
        <v>464</v>
      </c>
      <c r="J232" s="109"/>
      <c r="K232" s="96"/>
      <c r="L232" s="94">
        <f>L233+L234</f>
        <v>0</v>
      </c>
      <c r="M232" s="94">
        <v>0</v>
      </c>
      <c r="N232" s="94">
        <f>N233+N234</f>
        <v>0</v>
      </c>
      <c r="O232" s="666"/>
    </row>
    <row r="233" spans="1:15" s="345" customFormat="1" ht="37.5" hidden="1" customHeight="1" x14ac:dyDescent="0.25">
      <c r="A233" s="98" t="s">
        <v>17</v>
      </c>
      <c r="B233" s="422">
        <v>900</v>
      </c>
      <c r="C233" s="95" t="s">
        <v>88</v>
      </c>
      <c r="D233" s="95" t="s">
        <v>73</v>
      </c>
      <c r="E233" s="966" t="s">
        <v>346</v>
      </c>
      <c r="F233" s="967"/>
      <c r="G233" s="967"/>
      <c r="H233" s="968"/>
      <c r="I233" s="95" t="s">
        <v>143</v>
      </c>
      <c r="J233" s="109"/>
      <c r="K233" s="96"/>
      <c r="L233" s="448">
        <f>67-67</f>
        <v>0</v>
      </c>
      <c r="M233" s="448">
        <v>0</v>
      </c>
      <c r="N233" s="448">
        <v>0</v>
      </c>
      <c r="O233" s="666"/>
    </row>
    <row r="234" spans="1:15" s="345" customFormat="1" ht="63" hidden="1" x14ac:dyDescent="0.25">
      <c r="A234" s="98" t="s">
        <v>238</v>
      </c>
      <c r="B234" s="422">
        <v>900</v>
      </c>
      <c r="C234" s="95" t="s">
        <v>88</v>
      </c>
      <c r="D234" s="95" t="s">
        <v>73</v>
      </c>
      <c r="E234" s="966" t="s">
        <v>346</v>
      </c>
      <c r="F234" s="967"/>
      <c r="G234" s="967"/>
      <c r="H234" s="968"/>
      <c r="I234" s="95" t="s">
        <v>237</v>
      </c>
      <c r="J234" s="109"/>
      <c r="K234" s="96"/>
      <c r="L234" s="448">
        <f>20.2-20.2</f>
        <v>0</v>
      </c>
      <c r="M234" s="448">
        <v>0</v>
      </c>
      <c r="N234" s="448">
        <v>0</v>
      </c>
      <c r="O234" s="666"/>
    </row>
    <row r="235" spans="1:15" s="345" customFormat="1" ht="47.25" hidden="1" x14ac:dyDescent="0.25">
      <c r="A235" s="102" t="s">
        <v>72</v>
      </c>
      <c r="B235" s="422">
        <v>900</v>
      </c>
      <c r="C235" s="95" t="s">
        <v>88</v>
      </c>
      <c r="D235" s="95" t="s">
        <v>73</v>
      </c>
      <c r="E235" s="966" t="s">
        <v>346</v>
      </c>
      <c r="F235" s="967"/>
      <c r="G235" s="967"/>
      <c r="H235" s="968"/>
      <c r="I235" s="95" t="s">
        <v>80</v>
      </c>
      <c r="J235" s="109"/>
      <c r="K235" s="96"/>
      <c r="L235" s="448">
        <f>23.5-23.5</f>
        <v>0</v>
      </c>
      <c r="M235" s="448">
        <v>0</v>
      </c>
      <c r="N235" s="448">
        <v>0</v>
      </c>
      <c r="O235" s="666"/>
    </row>
    <row r="236" spans="1:15" s="345" customFormat="1" ht="21.75" customHeight="1" x14ac:dyDescent="0.25">
      <c r="A236" s="102" t="s">
        <v>90</v>
      </c>
      <c r="B236" s="422">
        <v>900</v>
      </c>
      <c r="C236" s="95" t="s">
        <v>73</v>
      </c>
      <c r="D236" s="95"/>
      <c r="E236" s="1072"/>
      <c r="F236" s="1073"/>
      <c r="G236" s="1073"/>
      <c r="H236" s="1074"/>
      <c r="I236" s="95"/>
      <c r="J236" s="109"/>
      <c r="K236" s="103" t="e">
        <f>K237+K277</f>
        <v>#REF!</v>
      </c>
      <c r="L236" s="103">
        <f>L237+L277+L321+L271</f>
        <v>68101.299999999988</v>
      </c>
      <c r="M236" s="103">
        <f>M237+M277+M321+M271</f>
        <v>9580.5999999999985</v>
      </c>
      <c r="N236" s="103">
        <f>N237+N277+N321+N271</f>
        <v>10054.1</v>
      </c>
      <c r="O236" s="669"/>
    </row>
    <row r="237" spans="1:15" s="345" customFormat="1" ht="18.75" customHeight="1" x14ac:dyDescent="0.25">
      <c r="A237" s="102" t="s">
        <v>91</v>
      </c>
      <c r="B237" s="422">
        <v>900</v>
      </c>
      <c r="C237" s="95" t="s">
        <v>73</v>
      </c>
      <c r="D237" s="95" t="s">
        <v>82</v>
      </c>
      <c r="E237" s="1072"/>
      <c r="F237" s="1073"/>
      <c r="G237" s="1073"/>
      <c r="H237" s="1074"/>
      <c r="I237" s="95"/>
      <c r="J237" s="109"/>
      <c r="K237" s="103" t="e">
        <f t="shared" ref="K237:N239" si="38">K238</f>
        <v>#REF!</v>
      </c>
      <c r="L237" s="103">
        <f>L238+L256</f>
        <v>1569.5</v>
      </c>
      <c r="M237" s="103">
        <f>M238+M256+M265</f>
        <v>2082.6999999999998</v>
      </c>
      <c r="N237" s="103">
        <f>N238+N256</f>
        <v>2239.4</v>
      </c>
      <c r="O237" s="669"/>
    </row>
    <row r="238" spans="1:15" s="345" customFormat="1" ht="78.75" x14ac:dyDescent="0.25">
      <c r="A238" s="256" t="s">
        <v>699</v>
      </c>
      <c r="B238" s="422">
        <v>900</v>
      </c>
      <c r="C238" s="95" t="s">
        <v>73</v>
      </c>
      <c r="D238" s="95" t="s">
        <v>82</v>
      </c>
      <c r="E238" s="993" t="s">
        <v>102</v>
      </c>
      <c r="F238" s="994"/>
      <c r="G238" s="994"/>
      <c r="H238" s="995"/>
      <c r="I238" s="95"/>
      <c r="J238" s="109"/>
      <c r="K238" s="103" t="e">
        <f t="shared" si="38"/>
        <v>#REF!</v>
      </c>
      <c r="L238" s="103">
        <f t="shared" si="38"/>
        <v>1405.9</v>
      </c>
      <c r="M238" s="103">
        <f t="shared" si="38"/>
        <v>1942.5</v>
      </c>
      <c r="N238" s="103">
        <f t="shared" si="38"/>
        <v>2122.5</v>
      </c>
      <c r="O238" s="666"/>
    </row>
    <row r="239" spans="1:15" s="345" customFormat="1" ht="31.5" x14ac:dyDescent="0.25">
      <c r="A239" s="98" t="s">
        <v>232</v>
      </c>
      <c r="B239" s="422">
        <v>900</v>
      </c>
      <c r="C239" s="95" t="s">
        <v>73</v>
      </c>
      <c r="D239" s="95" t="s">
        <v>82</v>
      </c>
      <c r="E239" s="993" t="s">
        <v>264</v>
      </c>
      <c r="F239" s="994"/>
      <c r="G239" s="994"/>
      <c r="H239" s="995"/>
      <c r="I239" s="95"/>
      <c r="J239" s="109"/>
      <c r="K239" s="103" t="e">
        <f>#REF!</f>
        <v>#REF!</v>
      </c>
      <c r="L239" s="103">
        <f t="shared" si="38"/>
        <v>1405.9</v>
      </c>
      <c r="M239" s="103">
        <f t="shared" si="38"/>
        <v>1942.5</v>
      </c>
      <c r="N239" s="103">
        <f t="shared" si="38"/>
        <v>2122.5</v>
      </c>
      <c r="O239" s="666"/>
    </row>
    <row r="240" spans="1:15" s="345" customFormat="1" ht="47.25" x14ac:dyDescent="0.25">
      <c r="A240" s="98" t="s">
        <v>233</v>
      </c>
      <c r="B240" s="422">
        <v>900</v>
      </c>
      <c r="C240" s="95" t="s">
        <v>73</v>
      </c>
      <c r="D240" s="95" t="s">
        <v>82</v>
      </c>
      <c r="E240" s="993" t="s">
        <v>265</v>
      </c>
      <c r="F240" s="994"/>
      <c r="G240" s="994"/>
      <c r="H240" s="995"/>
      <c r="I240" s="95"/>
      <c r="J240" s="109"/>
      <c r="K240" s="103"/>
      <c r="L240" s="103">
        <f>L241+L244+L247</f>
        <v>1405.9</v>
      </c>
      <c r="M240" s="103">
        <f>M241+M244+M247</f>
        <v>1942.5</v>
      </c>
      <c r="N240" s="103">
        <f>N241+N244+N247</f>
        <v>2122.5</v>
      </c>
      <c r="O240" s="666"/>
    </row>
    <row r="241" spans="1:15" s="345" customFormat="1" ht="242.25" customHeight="1" x14ac:dyDescent="0.25">
      <c r="A241" s="853" t="s">
        <v>815</v>
      </c>
      <c r="B241" s="422">
        <v>900</v>
      </c>
      <c r="C241" s="95" t="s">
        <v>73</v>
      </c>
      <c r="D241" s="95" t="s">
        <v>82</v>
      </c>
      <c r="E241" s="993" t="s">
        <v>266</v>
      </c>
      <c r="F241" s="994"/>
      <c r="G241" s="994"/>
      <c r="H241" s="995"/>
      <c r="I241" s="95"/>
      <c r="J241" s="109"/>
      <c r="K241" s="103">
        <f>K243</f>
        <v>0</v>
      </c>
      <c r="L241" s="103">
        <f t="shared" ref="L241:N242" si="39">L242</f>
        <v>114.7</v>
      </c>
      <c r="M241" s="103">
        <f t="shared" si="39"/>
        <v>235.4</v>
      </c>
      <c r="N241" s="103">
        <f t="shared" si="39"/>
        <v>307.7</v>
      </c>
      <c r="O241" s="666"/>
    </row>
    <row r="242" spans="1:15" s="345" customFormat="1" ht="30" customHeight="1" x14ac:dyDescent="0.25">
      <c r="A242" s="240" t="s">
        <v>497</v>
      </c>
      <c r="B242" s="422">
        <v>900</v>
      </c>
      <c r="C242" s="95" t="s">
        <v>73</v>
      </c>
      <c r="D242" s="95" t="s">
        <v>82</v>
      </c>
      <c r="E242" s="993" t="s">
        <v>266</v>
      </c>
      <c r="F242" s="994"/>
      <c r="G242" s="994"/>
      <c r="H242" s="995"/>
      <c r="I242" s="95" t="s">
        <v>490</v>
      </c>
      <c r="J242" s="109"/>
      <c r="K242" s="103"/>
      <c r="L242" s="103">
        <f t="shared" si="39"/>
        <v>114.7</v>
      </c>
      <c r="M242" s="103">
        <f t="shared" si="39"/>
        <v>235.4</v>
      </c>
      <c r="N242" s="103">
        <f t="shared" si="39"/>
        <v>307.7</v>
      </c>
      <c r="O242" s="666"/>
    </row>
    <row r="243" spans="1:15" s="345" customFormat="1" x14ac:dyDescent="0.25">
      <c r="A243" s="102" t="s">
        <v>317</v>
      </c>
      <c r="B243" s="422">
        <v>900</v>
      </c>
      <c r="C243" s="95" t="s">
        <v>73</v>
      </c>
      <c r="D243" s="95" t="s">
        <v>82</v>
      </c>
      <c r="E243" s="993" t="s">
        <v>266</v>
      </c>
      <c r="F243" s="994"/>
      <c r="G243" s="994"/>
      <c r="H243" s="995"/>
      <c r="I243" s="95" t="s">
        <v>257</v>
      </c>
      <c r="J243" s="109"/>
      <c r="K243" s="96"/>
      <c r="L243" s="131">
        <v>114.7</v>
      </c>
      <c r="M243" s="131">
        <v>235.4</v>
      </c>
      <c r="N243" s="131">
        <v>307.7</v>
      </c>
      <c r="O243" s="666"/>
    </row>
    <row r="244" spans="1:15" s="345" customFormat="1" ht="171.75" customHeight="1" x14ac:dyDescent="0.25">
      <c r="A244" s="853" t="s">
        <v>816</v>
      </c>
      <c r="B244" s="422">
        <v>900</v>
      </c>
      <c r="C244" s="95" t="s">
        <v>73</v>
      </c>
      <c r="D244" s="95" t="s">
        <v>82</v>
      </c>
      <c r="E244" s="993" t="s">
        <v>267</v>
      </c>
      <c r="F244" s="994"/>
      <c r="G244" s="994"/>
      <c r="H244" s="995"/>
      <c r="I244" s="95"/>
      <c r="J244" s="437"/>
      <c r="K244" s="96"/>
      <c r="L244" s="133">
        <f t="shared" ref="L244:N245" si="40">L245</f>
        <v>723.4</v>
      </c>
      <c r="M244" s="133">
        <f t="shared" si="40"/>
        <v>863.4</v>
      </c>
      <c r="N244" s="133">
        <f t="shared" si="40"/>
        <v>863.1</v>
      </c>
      <c r="O244" s="666"/>
    </row>
    <row r="245" spans="1:15" s="345" customFormat="1" ht="32.25" customHeight="1" x14ac:dyDescent="0.25">
      <c r="A245" s="240" t="s">
        <v>497</v>
      </c>
      <c r="B245" s="422">
        <v>900</v>
      </c>
      <c r="C245" s="95" t="s">
        <v>73</v>
      </c>
      <c r="D245" s="95" t="s">
        <v>82</v>
      </c>
      <c r="E245" s="993" t="s">
        <v>267</v>
      </c>
      <c r="F245" s="994"/>
      <c r="G245" s="994"/>
      <c r="H245" s="995"/>
      <c r="I245" s="95" t="s">
        <v>490</v>
      </c>
      <c r="J245" s="437"/>
      <c r="K245" s="96"/>
      <c r="L245" s="133">
        <f t="shared" si="40"/>
        <v>723.4</v>
      </c>
      <c r="M245" s="133">
        <f t="shared" si="40"/>
        <v>863.4</v>
      </c>
      <c r="N245" s="133">
        <f t="shared" si="40"/>
        <v>863.1</v>
      </c>
      <c r="O245" s="666"/>
    </row>
    <row r="246" spans="1:15" s="345" customFormat="1" ht="28.5" customHeight="1" x14ac:dyDescent="0.25">
      <c r="A246" s="102" t="s">
        <v>148</v>
      </c>
      <c r="B246" s="422">
        <v>900</v>
      </c>
      <c r="C246" s="95" t="s">
        <v>73</v>
      </c>
      <c r="D246" s="95" t="s">
        <v>82</v>
      </c>
      <c r="E246" s="993" t="s">
        <v>267</v>
      </c>
      <c r="F246" s="994"/>
      <c r="G246" s="994"/>
      <c r="H246" s="995"/>
      <c r="I246" s="95" t="s">
        <v>149</v>
      </c>
      <c r="J246" s="437"/>
      <c r="K246" s="96"/>
      <c r="L246" s="133">
        <v>723.4</v>
      </c>
      <c r="M246" s="133">
        <v>863.4</v>
      </c>
      <c r="N246" s="133">
        <v>863.1</v>
      </c>
      <c r="O246" s="666"/>
    </row>
    <row r="247" spans="1:15" s="345" customFormat="1" ht="173.25" customHeight="1" x14ac:dyDescent="0.25">
      <c r="A247" s="852" t="s">
        <v>817</v>
      </c>
      <c r="B247" s="422">
        <v>900</v>
      </c>
      <c r="C247" s="95" t="s">
        <v>73</v>
      </c>
      <c r="D247" s="95" t="s">
        <v>82</v>
      </c>
      <c r="E247" s="993" t="s">
        <v>268</v>
      </c>
      <c r="F247" s="994"/>
      <c r="G247" s="994"/>
      <c r="H247" s="995"/>
      <c r="I247" s="95"/>
      <c r="J247" s="437"/>
      <c r="K247" s="96"/>
      <c r="L247" s="131">
        <f t="shared" ref="L247:N248" si="41">L248</f>
        <v>567.79999999999995</v>
      </c>
      <c r="M247" s="131">
        <f t="shared" si="41"/>
        <v>843.7</v>
      </c>
      <c r="N247" s="131">
        <f t="shared" si="41"/>
        <v>951.7</v>
      </c>
      <c r="O247" s="666"/>
    </row>
    <row r="248" spans="1:15" s="345" customFormat="1" ht="37.5" customHeight="1" x14ac:dyDescent="0.25">
      <c r="A248" s="240" t="s">
        <v>491</v>
      </c>
      <c r="B248" s="422">
        <v>900</v>
      </c>
      <c r="C248" s="95" t="s">
        <v>73</v>
      </c>
      <c r="D248" s="95" t="s">
        <v>82</v>
      </c>
      <c r="E248" s="993" t="s">
        <v>268</v>
      </c>
      <c r="F248" s="994"/>
      <c r="G248" s="994"/>
      <c r="H248" s="995"/>
      <c r="I248" s="95" t="s">
        <v>490</v>
      </c>
      <c r="J248" s="437"/>
      <c r="K248" s="96"/>
      <c r="L248" s="131">
        <f t="shared" si="41"/>
        <v>567.79999999999995</v>
      </c>
      <c r="M248" s="131">
        <f t="shared" si="41"/>
        <v>843.7</v>
      </c>
      <c r="N248" s="131">
        <f t="shared" si="41"/>
        <v>951.7</v>
      </c>
      <c r="O248" s="666"/>
    </row>
    <row r="249" spans="1:15" s="345" customFormat="1" ht="27.75" customHeight="1" x14ac:dyDescent="0.25">
      <c r="A249" s="102" t="s">
        <v>148</v>
      </c>
      <c r="B249" s="422">
        <v>900</v>
      </c>
      <c r="C249" s="95" t="s">
        <v>73</v>
      </c>
      <c r="D249" s="95" t="s">
        <v>82</v>
      </c>
      <c r="E249" s="993" t="s">
        <v>268</v>
      </c>
      <c r="F249" s="994"/>
      <c r="G249" s="994"/>
      <c r="H249" s="995"/>
      <c r="I249" s="95" t="s">
        <v>149</v>
      </c>
      <c r="J249" s="437"/>
      <c r="K249" s="96"/>
      <c r="L249" s="131">
        <v>567.79999999999995</v>
      </c>
      <c r="M249" s="131">
        <v>843.7</v>
      </c>
      <c r="N249" s="131">
        <v>951.7</v>
      </c>
      <c r="O249" s="666"/>
    </row>
    <row r="250" spans="1:15" s="345" customFormat="1" ht="63" hidden="1" x14ac:dyDescent="0.25">
      <c r="A250" s="102" t="s">
        <v>400</v>
      </c>
      <c r="B250" s="422">
        <v>900</v>
      </c>
      <c r="C250" s="95" t="s">
        <v>73</v>
      </c>
      <c r="D250" s="95" t="s">
        <v>82</v>
      </c>
      <c r="E250" s="416" t="s">
        <v>368</v>
      </c>
      <c r="F250" s="417"/>
      <c r="G250" s="417"/>
      <c r="H250" s="418"/>
      <c r="I250" s="95"/>
      <c r="J250" s="437"/>
      <c r="K250" s="96"/>
      <c r="L250" s="131">
        <f>L251</f>
        <v>0</v>
      </c>
      <c r="M250" s="131">
        <v>0</v>
      </c>
      <c r="N250" s="131">
        <f>N251</f>
        <v>0</v>
      </c>
      <c r="O250" s="666"/>
    </row>
    <row r="251" spans="1:15" s="345" customFormat="1" ht="63" hidden="1" x14ac:dyDescent="0.25">
      <c r="A251" s="102" t="s">
        <v>374</v>
      </c>
      <c r="B251" s="422">
        <v>900</v>
      </c>
      <c r="C251" s="95" t="s">
        <v>73</v>
      </c>
      <c r="D251" s="95" t="s">
        <v>82</v>
      </c>
      <c r="E251" s="416" t="s">
        <v>369</v>
      </c>
      <c r="F251" s="417"/>
      <c r="G251" s="417"/>
      <c r="H251" s="418"/>
      <c r="I251" s="95"/>
      <c r="J251" s="437"/>
      <c r="K251" s="96"/>
      <c r="L251" s="131">
        <f>L253+L255</f>
        <v>0</v>
      </c>
      <c r="M251" s="131">
        <v>0</v>
      </c>
      <c r="N251" s="131">
        <f>N253+N255</f>
        <v>0</v>
      </c>
      <c r="O251" s="666"/>
    </row>
    <row r="252" spans="1:15" s="345" customFormat="1" ht="63" hidden="1" x14ac:dyDescent="0.25">
      <c r="A252" s="102" t="s">
        <v>372</v>
      </c>
      <c r="B252" s="422">
        <v>900</v>
      </c>
      <c r="C252" s="95" t="s">
        <v>73</v>
      </c>
      <c r="D252" s="95" t="s">
        <v>82</v>
      </c>
      <c r="E252" s="416" t="s">
        <v>370</v>
      </c>
      <c r="F252" s="417"/>
      <c r="G252" s="417"/>
      <c r="H252" s="418"/>
      <c r="I252" s="95"/>
      <c r="J252" s="437"/>
      <c r="K252" s="96"/>
      <c r="L252" s="131">
        <f>L253</f>
        <v>0</v>
      </c>
      <c r="M252" s="131">
        <v>0</v>
      </c>
      <c r="N252" s="131">
        <f>N253</f>
        <v>0</v>
      </c>
      <c r="O252" s="666"/>
    </row>
    <row r="253" spans="1:15" s="345" customFormat="1" ht="47.25" hidden="1" x14ac:dyDescent="0.25">
      <c r="A253" s="102" t="s">
        <v>371</v>
      </c>
      <c r="B253" s="422">
        <v>900</v>
      </c>
      <c r="C253" s="95" t="s">
        <v>73</v>
      </c>
      <c r="D253" s="95" t="s">
        <v>82</v>
      </c>
      <c r="E253" s="416" t="s">
        <v>370</v>
      </c>
      <c r="F253" s="417"/>
      <c r="G253" s="417"/>
      <c r="H253" s="418"/>
      <c r="I253" s="95" t="s">
        <v>153</v>
      </c>
      <c r="J253" s="437"/>
      <c r="K253" s="96"/>
      <c r="L253" s="131">
        <v>0</v>
      </c>
      <c r="M253" s="131">
        <v>0</v>
      </c>
      <c r="N253" s="131">
        <v>0</v>
      </c>
      <c r="O253" s="666"/>
    </row>
    <row r="254" spans="1:15" s="345" customFormat="1" ht="78.75" hidden="1" x14ac:dyDescent="0.25">
      <c r="A254" s="102" t="s">
        <v>373</v>
      </c>
      <c r="B254" s="422">
        <v>900</v>
      </c>
      <c r="C254" s="95" t="s">
        <v>73</v>
      </c>
      <c r="D254" s="95" t="s">
        <v>82</v>
      </c>
      <c r="E254" s="416" t="s">
        <v>370</v>
      </c>
      <c r="F254" s="417"/>
      <c r="G254" s="417"/>
      <c r="H254" s="418"/>
      <c r="I254" s="95"/>
      <c r="J254" s="437"/>
      <c r="K254" s="96"/>
      <c r="L254" s="131">
        <f>L255</f>
        <v>0</v>
      </c>
      <c r="M254" s="131">
        <v>0</v>
      </c>
      <c r="N254" s="131">
        <f>N255</f>
        <v>0</v>
      </c>
      <c r="O254" s="666"/>
    </row>
    <row r="255" spans="1:15" s="345" customFormat="1" ht="47.25" hidden="1" x14ac:dyDescent="0.25">
      <c r="A255" s="102" t="s">
        <v>371</v>
      </c>
      <c r="B255" s="422">
        <v>900</v>
      </c>
      <c r="C255" s="95" t="s">
        <v>73</v>
      </c>
      <c r="D255" s="95" t="s">
        <v>82</v>
      </c>
      <c r="E255" s="416" t="s">
        <v>370</v>
      </c>
      <c r="F255" s="417"/>
      <c r="G255" s="417"/>
      <c r="H255" s="418"/>
      <c r="I255" s="95" t="s">
        <v>153</v>
      </c>
      <c r="J255" s="437"/>
      <c r="K255" s="96"/>
      <c r="L255" s="131">
        <v>0</v>
      </c>
      <c r="M255" s="131">
        <v>0</v>
      </c>
      <c r="N255" s="131">
        <v>0</v>
      </c>
      <c r="O255" s="666"/>
    </row>
    <row r="256" spans="1:15" s="345" customFormat="1" ht="31.5" x14ac:dyDescent="0.25">
      <c r="A256" s="102" t="s">
        <v>612</v>
      </c>
      <c r="B256" s="422">
        <v>900</v>
      </c>
      <c r="C256" s="95" t="s">
        <v>73</v>
      </c>
      <c r="D256" s="95" t="s">
        <v>82</v>
      </c>
      <c r="E256" s="993" t="s">
        <v>104</v>
      </c>
      <c r="F256" s="994"/>
      <c r="G256" s="994"/>
      <c r="H256" s="995"/>
      <c r="I256" s="95"/>
      <c r="J256" s="437"/>
      <c r="K256" s="96"/>
      <c r="L256" s="131">
        <f>L257</f>
        <v>163.6</v>
      </c>
      <c r="M256" s="131">
        <f>M257</f>
        <v>140.19999999999999</v>
      </c>
      <c r="N256" s="131">
        <f>N257</f>
        <v>116.9</v>
      </c>
      <c r="O256" s="669"/>
    </row>
    <row r="257" spans="1:16" s="345" customFormat="1" ht="47.25" x14ac:dyDescent="0.25">
      <c r="A257" s="102" t="s">
        <v>613</v>
      </c>
      <c r="B257" s="422">
        <v>900</v>
      </c>
      <c r="C257" s="95" t="s">
        <v>73</v>
      </c>
      <c r="D257" s="95" t="s">
        <v>82</v>
      </c>
      <c r="E257" s="993" t="s">
        <v>105</v>
      </c>
      <c r="F257" s="994"/>
      <c r="G257" s="994"/>
      <c r="H257" s="995"/>
      <c r="I257" s="95"/>
      <c r="J257" s="437"/>
      <c r="K257" s="96"/>
      <c r="L257" s="133">
        <f>L259+L263</f>
        <v>163.6</v>
      </c>
      <c r="M257" s="133">
        <f>M259+M263</f>
        <v>140.19999999999999</v>
      </c>
      <c r="N257" s="133">
        <f>N259+N263</f>
        <v>116.9</v>
      </c>
      <c r="O257" s="666"/>
    </row>
    <row r="258" spans="1:16" s="345" customFormat="1" ht="31.5" hidden="1" x14ac:dyDescent="0.25">
      <c r="A258" s="102" t="s">
        <v>386</v>
      </c>
      <c r="B258" s="422">
        <v>900</v>
      </c>
      <c r="C258" s="95" t="s">
        <v>73</v>
      </c>
      <c r="D258" s="95" t="s">
        <v>82</v>
      </c>
      <c r="E258" s="993" t="s">
        <v>385</v>
      </c>
      <c r="F258" s="994"/>
      <c r="G258" s="994"/>
      <c r="H258" s="995"/>
      <c r="I258" s="95"/>
      <c r="J258" s="437"/>
      <c r="K258" s="96"/>
      <c r="L258" s="133">
        <f t="shared" ref="L258:N259" si="42">L259</f>
        <v>0</v>
      </c>
      <c r="M258" s="133">
        <v>0</v>
      </c>
      <c r="N258" s="133">
        <f t="shared" si="42"/>
        <v>0</v>
      </c>
      <c r="O258" s="1079"/>
    </row>
    <row r="259" spans="1:16" s="345" customFormat="1" ht="31.5" hidden="1" x14ac:dyDescent="0.25">
      <c r="A259" s="98" t="s">
        <v>473</v>
      </c>
      <c r="B259" s="422">
        <v>900</v>
      </c>
      <c r="C259" s="95" t="s">
        <v>73</v>
      </c>
      <c r="D259" s="95" t="s">
        <v>82</v>
      </c>
      <c r="E259" s="993" t="s">
        <v>385</v>
      </c>
      <c r="F259" s="994"/>
      <c r="G259" s="994"/>
      <c r="H259" s="995"/>
      <c r="I259" s="95" t="s">
        <v>471</v>
      </c>
      <c r="J259" s="437"/>
      <c r="K259" s="96"/>
      <c r="L259" s="133">
        <f t="shared" si="42"/>
        <v>0</v>
      </c>
      <c r="M259" s="133">
        <v>0</v>
      </c>
      <c r="N259" s="133">
        <f t="shared" si="42"/>
        <v>0</v>
      </c>
      <c r="O259" s="1079"/>
    </row>
    <row r="260" spans="1:16" s="345" customFormat="1" ht="47.25" hidden="1" x14ac:dyDescent="0.25">
      <c r="A260" s="98" t="s">
        <v>474</v>
      </c>
      <c r="B260" s="422">
        <v>900</v>
      </c>
      <c r="C260" s="95" t="s">
        <v>73</v>
      </c>
      <c r="D260" s="95" t="s">
        <v>82</v>
      </c>
      <c r="E260" s="993" t="s">
        <v>385</v>
      </c>
      <c r="F260" s="994"/>
      <c r="G260" s="994"/>
      <c r="H260" s="995"/>
      <c r="I260" s="95" t="s">
        <v>472</v>
      </c>
      <c r="J260" s="437"/>
      <c r="K260" s="96"/>
      <c r="L260" s="131">
        <v>0</v>
      </c>
      <c r="M260" s="131">
        <v>0</v>
      </c>
      <c r="N260" s="131">
        <v>0</v>
      </c>
      <c r="O260" s="1079"/>
    </row>
    <row r="261" spans="1:16" s="345" customFormat="1" ht="21.75" hidden="1" customHeight="1" x14ac:dyDescent="0.25">
      <c r="A261" s="102" t="s">
        <v>383</v>
      </c>
      <c r="B261" s="422">
        <v>900</v>
      </c>
      <c r="C261" s="95" t="s">
        <v>73</v>
      </c>
      <c r="D261" s="95" t="s">
        <v>82</v>
      </c>
      <c r="E261" s="993" t="s">
        <v>385</v>
      </c>
      <c r="F261" s="994"/>
      <c r="G261" s="994"/>
      <c r="H261" s="995"/>
      <c r="I261" s="95" t="s">
        <v>80</v>
      </c>
      <c r="J261" s="437"/>
      <c r="K261" s="96"/>
      <c r="L261" s="131">
        <v>0</v>
      </c>
      <c r="M261" s="131">
        <v>0</v>
      </c>
      <c r="N261" s="131">
        <v>0</v>
      </c>
      <c r="O261" s="1079"/>
    </row>
    <row r="262" spans="1:16" s="345" customFormat="1" ht="68.25" customHeight="1" x14ac:dyDescent="0.25">
      <c r="A262" s="98" t="s">
        <v>592</v>
      </c>
      <c r="B262" s="422">
        <v>900</v>
      </c>
      <c r="C262" s="95" t="s">
        <v>73</v>
      </c>
      <c r="D262" s="95" t="s">
        <v>82</v>
      </c>
      <c r="E262" s="993" t="s">
        <v>129</v>
      </c>
      <c r="F262" s="994"/>
      <c r="G262" s="994"/>
      <c r="H262" s="995"/>
      <c r="I262" s="95"/>
      <c r="J262" s="437"/>
      <c r="K262" s="96"/>
      <c r="L262" s="131">
        <f t="shared" ref="L262:N263" si="43">L263</f>
        <v>163.6</v>
      </c>
      <c r="M262" s="131">
        <f t="shared" si="43"/>
        <v>140.19999999999999</v>
      </c>
      <c r="N262" s="131">
        <f t="shared" si="43"/>
        <v>116.9</v>
      </c>
      <c r="O262" s="666"/>
    </row>
    <row r="263" spans="1:16" s="345" customFormat="1" ht="46.5" customHeight="1" x14ac:dyDescent="0.25">
      <c r="A263" s="98" t="s">
        <v>473</v>
      </c>
      <c r="B263" s="422">
        <v>900</v>
      </c>
      <c r="C263" s="95" t="s">
        <v>73</v>
      </c>
      <c r="D263" s="95" t="s">
        <v>82</v>
      </c>
      <c r="E263" s="993" t="s">
        <v>129</v>
      </c>
      <c r="F263" s="994"/>
      <c r="G263" s="994"/>
      <c r="H263" s="995"/>
      <c r="I263" s="95" t="s">
        <v>471</v>
      </c>
      <c r="J263" s="437"/>
      <c r="K263" s="96"/>
      <c r="L263" s="131">
        <f t="shared" si="43"/>
        <v>163.6</v>
      </c>
      <c r="M263" s="131">
        <f t="shared" si="43"/>
        <v>140.19999999999999</v>
      </c>
      <c r="N263" s="131">
        <f t="shared" si="43"/>
        <v>116.9</v>
      </c>
      <c r="O263" s="666"/>
    </row>
    <row r="264" spans="1:16" s="345" customFormat="1" ht="40.5" customHeight="1" x14ac:dyDescent="0.25">
      <c r="A264" s="98" t="s">
        <v>474</v>
      </c>
      <c r="B264" s="422">
        <v>900</v>
      </c>
      <c r="C264" s="95" t="s">
        <v>73</v>
      </c>
      <c r="D264" s="95" t="s">
        <v>82</v>
      </c>
      <c r="E264" s="993" t="s">
        <v>129</v>
      </c>
      <c r="F264" s="994"/>
      <c r="G264" s="994"/>
      <c r="H264" s="995"/>
      <c r="I264" s="95" t="s">
        <v>472</v>
      </c>
      <c r="J264" s="437"/>
      <c r="K264" s="96"/>
      <c r="L264" s="131">
        <v>163.6</v>
      </c>
      <c r="M264" s="131">
        <v>140.19999999999999</v>
      </c>
      <c r="N264" s="131">
        <v>116.9</v>
      </c>
      <c r="O264" s="666"/>
    </row>
    <row r="265" spans="1:16" s="345" customFormat="1" ht="40.5" hidden="1" customHeight="1" x14ac:dyDescent="0.25">
      <c r="A265" s="98"/>
      <c r="B265" s="611">
        <v>900</v>
      </c>
      <c r="C265" s="95" t="s">
        <v>73</v>
      </c>
      <c r="D265" s="95" t="s">
        <v>82</v>
      </c>
      <c r="E265" s="607" t="s">
        <v>678</v>
      </c>
      <c r="F265" s="608"/>
      <c r="G265" s="608"/>
      <c r="H265" s="609"/>
      <c r="I265" s="95"/>
      <c r="J265" s="437"/>
      <c r="K265" s="96"/>
      <c r="L265" s="94">
        <v>0</v>
      </c>
      <c r="M265" s="538">
        <f>M266</f>
        <v>0</v>
      </c>
      <c r="N265" s="94">
        <v>0</v>
      </c>
      <c r="O265" s="666"/>
    </row>
    <row r="266" spans="1:16" s="345" customFormat="1" ht="40.5" hidden="1" customHeight="1" x14ac:dyDescent="0.25">
      <c r="A266" s="550"/>
      <c r="B266" s="611">
        <v>900</v>
      </c>
      <c r="C266" s="95" t="s">
        <v>73</v>
      </c>
      <c r="D266" s="95" t="s">
        <v>82</v>
      </c>
      <c r="E266" s="607" t="s">
        <v>678</v>
      </c>
      <c r="F266" s="608"/>
      <c r="G266" s="608"/>
      <c r="H266" s="609"/>
      <c r="I266" s="95"/>
      <c r="J266" s="437"/>
      <c r="K266" s="96"/>
      <c r="L266" s="94">
        <v>0</v>
      </c>
      <c r="M266" s="538">
        <f>M267</f>
        <v>0</v>
      </c>
      <c r="N266" s="94">
        <v>0</v>
      </c>
      <c r="O266" s="666"/>
    </row>
    <row r="267" spans="1:16" s="345" customFormat="1" ht="40.5" hidden="1" customHeight="1" x14ac:dyDescent="0.25">
      <c r="A267" s="98" t="s">
        <v>473</v>
      </c>
      <c r="B267" s="611">
        <v>900</v>
      </c>
      <c r="C267" s="95" t="s">
        <v>73</v>
      </c>
      <c r="D267" s="95" t="s">
        <v>82</v>
      </c>
      <c r="E267" s="607"/>
      <c r="F267" s="608"/>
      <c r="G267" s="608"/>
      <c r="H267" s="609"/>
      <c r="I267" s="95" t="s">
        <v>471</v>
      </c>
      <c r="J267" s="437"/>
      <c r="K267" s="96"/>
      <c r="L267" s="94">
        <v>0</v>
      </c>
      <c r="M267" s="538">
        <f>M268</f>
        <v>0</v>
      </c>
      <c r="N267" s="94">
        <v>0</v>
      </c>
      <c r="O267" s="666"/>
    </row>
    <row r="268" spans="1:16" s="345" customFormat="1" ht="40.5" hidden="1" customHeight="1" x14ac:dyDescent="0.25">
      <c r="A268" s="98" t="s">
        <v>474</v>
      </c>
      <c r="B268" s="611">
        <v>900</v>
      </c>
      <c r="C268" s="95" t="s">
        <v>73</v>
      </c>
      <c r="D268" s="95" t="s">
        <v>82</v>
      </c>
      <c r="E268" s="607"/>
      <c r="F268" s="608"/>
      <c r="G268" s="608"/>
      <c r="H268" s="609"/>
      <c r="I268" s="95" t="s">
        <v>472</v>
      </c>
      <c r="J268" s="437"/>
      <c r="K268" s="96"/>
      <c r="L268" s="94">
        <v>0</v>
      </c>
      <c r="M268" s="538"/>
      <c r="N268" s="94">
        <v>0</v>
      </c>
      <c r="O268" s="666"/>
    </row>
    <row r="269" spans="1:16" s="345" customFormat="1" ht="40.5" hidden="1" customHeight="1" x14ac:dyDescent="0.25">
      <c r="A269" s="98"/>
      <c r="B269" s="611"/>
      <c r="C269" s="95"/>
      <c r="D269" s="95"/>
      <c r="E269" s="607"/>
      <c r="F269" s="608"/>
      <c r="G269" s="608"/>
      <c r="H269" s="609"/>
      <c r="I269" s="95"/>
      <c r="J269" s="437"/>
      <c r="K269" s="96"/>
      <c r="L269" s="538"/>
      <c r="M269" s="538"/>
      <c r="N269" s="538"/>
      <c r="O269" s="666"/>
    </row>
    <row r="270" spans="1:16" s="345" customFormat="1" hidden="1" x14ac:dyDescent="0.25">
      <c r="A270" s="449"/>
      <c r="B270" s="450"/>
      <c r="C270" s="451"/>
      <c r="D270" s="451"/>
      <c r="E270" s="1118"/>
      <c r="F270" s="1119"/>
      <c r="G270" s="1119"/>
      <c r="H270" s="1120"/>
      <c r="I270" s="451"/>
      <c r="J270" s="452"/>
      <c r="K270" s="453"/>
      <c r="L270" s="454"/>
      <c r="M270" s="454"/>
      <c r="N270" s="454"/>
      <c r="O270" s="666"/>
    </row>
    <row r="271" spans="1:16" s="345" customFormat="1" x14ac:dyDescent="0.25">
      <c r="A271" s="102" t="s">
        <v>618</v>
      </c>
      <c r="B271" s="422">
        <v>900</v>
      </c>
      <c r="C271" s="95" t="s">
        <v>73</v>
      </c>
      <c r="D271" s="95" t="s">
        <v>136</v>
      </c>
      <c r="E271" s="416"/>
      <c r="F271" s="417"/>
      <c r="G271" s="417"/>
      <c r="H271" s="418"/>
      <c r="I271" s="95"/>
      <c r="J271" s="437"/>
      <c r="K271" s="96"/>
      <c r="L271" s="94">
        <f>L272</f>
        <v>1874.9</v>
      </c>
      <c r="M271" s="94">
        <f t="shared" ref="M271:N272" si="44">M272</f>
        <v>0</v>
      </c>
      <c r="N271" s="94">
        <f t="shared" si="44"/>
        <v>0</v>
      </c>
      <c r="O271" s="666"/>
    </row>
    <row r="272" spans="1:16" s="345" customFormat="1" ht="47.25" x14ac:dyDescent="0.25">
      <c r="A272" s="175" t="s">
        <v>355</v>
      </c>
      <c r="B272" s="837">
        <v>900</v>
      </c>
      <c r="C272" s="95" t="s">
        <v>73</v>
      </c>
      <c r="D272" s="95" t="s">
        <v>136</v>
      </c>
      <c r="E272" s="832" t="s">
        <v>466</v>
      </c>
      <c r="F272" s="833"/>
      <c r="G272" s="833"/>
      <c r="H272" s="582"/>
      <c r="I272" s="95"/>
      <c r="J272" s="437"/>
      <c r="K272" s="96"/>
      <c r="L272" s="94">
        <f>L273</f>
        <v>1874.9</v>
      </c>
      <c r="M272" s="94">
        <f t="shared" si="44"/>
        <v>0</v>
      </c>
      <c r="N272" s="94">
        <f t="shared" si="44"/>
        <v>0</v>
      </c>
      <c r="O272" s="94">
        <f t="shared" ref="O272:P272" si="45">O273</f>
        <v>0</v>
      </c>
      <c r="P272" s="94">
        <f t="shared" si="45"/>
        <v>0</v>
      </c>
    </row>
    <row r="273" spans="1:17" s="345" customFormat="1" ht="63" x14ac:dyDescent="0.25">
      <c r="A273" s="102" t="s">
        <v>619</v>
      </c>
      <c r="B273" s="837">
        <v>900</v>
      </c>
      <c r="C273" s="95" t="s">
        <v>73</v>
      </c>
      <c r="D273" s="95" t="s">
        <v>136</v>
      </c>
      <c r="E273" s="832" t="s">
        <v>811</v>
      </c>
      <c r="F273" s="833"/>
      <c r="G273" s="833"/>
      <c r="H273" s="582"/>
      <c r="I273" s="95"/>
      <c r="J273" s="437"/>
      <c r="K273" s="96"/>
      <c r="L273" s="94">
        <f>L274</f>
        <v>1874.9</v>
      </c>
      <c r="M273" s="94">
        <f t="shared" ref="M273:N273" si="46">M274</f>
        <v>0</v>
      </c>
      <c r="N273" s="94">
        <f t="shared" si="46"/>
        <v>0</v>
      </c>
      <c r="O273" s="666"/>
    </row>
    <row r="274" spans="1:17" s="345" customFormat="1" ht="64.5" customHeight="1" x14ac:dyDescent="0.25">
      <c r="A274" s="102" t="s">
        <v>640</v>
      </c>
      <c r="B274" s="837">
        <v>900</v>
      </c>
      <c r="C274" s="95" t="s">
        <v>73</v>
      </c>
      <c r="D274" s="95" t="s">
        <v>136</v>
      </c>
      <c r="E274" s="828" t="s">
        <v>621</v>
      </c>
      <c r="F274" s="829"/>
      <c r="G274" s="829"/>
      <c r="H274" s="830"/>
      <c r="I274" s="95"/>
      <c r="J274" s="437"/>
      <c r="K274" s="96"/>
      <c r="L274" s="94">
        <f>L275</f>
        <v>1874.9</v>
      </c>
      <c r="M274" s="94">
        <f t="shared" ref="M274:N274" si="47">M275</f>
        <v>0</v>
      </c>
      <c r="N274" s="94">
        <f t="shared" si="47"/>
        <v>0</v>
      </c>
      <c r="O274" s="659"/>
    </row>
    <row r="275" spans="1:17" s="345" customFormat="1" ht="31.5" x14ac:dyDescent="0.25">
      <c r="A275" s="98" t="s">
        <v>473</v>
      </c>
      <c r="B275" s="837">
        <v>900</v>
      </c>
      <c r="C275" s="95" t="s">
        <v>73</v>
      </c>
      <c r="D275" s="95" t="s">
        <v>136</v>
      </c>
      <c r="E275" s="828" t="s">
        <v>621</v>
      </c>
      <c r="F275" s="829"/>
      <c r="G275" s="829"/>
      <c r="H275" s="830"/>
      <c r="I275" s="95" t="s">
        <v>471</v>
      </c>
      <c r="J275" s="437"/>
      <c r="K275" s="96"/>
      <c r="L275" s="94">
        <f>L276</f>
        <v>1874.9</v>
      </c>
      <c r="M275" s="94">
        <f t="shared" ref="M275:N275" si="48">M276</f>
        <v>0</v>
      </c>
      <c r="N275" s="94">
        <f t="shared" si="48"/>
        <v>0</v>
      </c>
      <c r="O275" s="659"/>
    </row>
    <row r="276" spans="1:17" s="345" customFormat="1" ht="47.25" x14ac:dyDescent="0.25">
      <c r="A276" s="98" t="s">
        <v>474</v>
      </c>
      <c r="B276" s="837">
        <v>900</v>
      </c>
      <c r="C276" s="95" t="s">
        <v>73</v>
      </c>
      <c r="D276" s="95" t="s">
        <v>136</v>
      </c>
      <c r="E276" s="828" t="s">
        <v>621</v>
      </c>
      <c r="F276" s="829"/>
      <c r="G276" s="829"/>
      <c r="H276" s="582"/>
      <c r="I276" s="95" t="s">
        <v>472</v>
      </c>
      <c r="J276" s="437"/>
      <c r="K276" s="96"/>
      <c r="L276" s="920">
        <v>1874.9</v>
      </c>
      <c r="M276" s="94">
        <v>0</v>
      </c>
      <c r="N276" s="94">
        <v>0</v>
      </c>
      <c r="O276" s="659"/>
      <c r="Q276" s="345">
        <v>-2</v>
      </c>
    </row>
    <row r="277" spans="1:17" s="345" customFormat="1" ht="28.5" customHeight="1" x14ac:dyDescent="0.25">
      <c r="A277" s="102" t="s">
        <v>492</v>
      </c>
      <c r="B277" s="422">
        <v>900</v>
      </c>
      <c r="C277" s="95" t="s">
        <v>73</v>
      </c>
      <c r="D277" s="95" t="s">
        <v>78</v>
      </c>
      <c r="E277" s="1082"/>
      <c r="F277" s="1083"/>
      <c r="G277" s="1083"/>
      <c r="H277" s="1084"/>
      <c r="I277" s="95"/>
      <c r="J277" s="437"/>
      <c r="K277" s="103">
        <f t="shared" ref="K277:N278" si="49">K278</f>
        <v>0</v>
      </c>
      <c r="L277" s="94">
        <f>L278+L315</f>
        <v>64654.9</v>
      </c>
      <c r="M277" s="131">
        <f t="shared" si="49"/>
        <v>7495.9</v>
      </c>
      <c r="N277" s="131">
        <f t="shared" si="49"/>
        <v>7812.7000000000007</v>
      </c>
      <c r="O277" s="669"/>
    </row>
    <row r="278" spans="1:17" s="345" customFormat="1" ht="31.5" x14ac:dyDescent="0.25">
      <c r="A278" s="102" t="s">
        <v>700</v>
      </c>
      <c r="B278" s="422">
        <v>900</v>
      </c>
      <c r="C278" s="95" t="s">
        <v>73</v>
      </c>
      <c r="D278" s="95" t="s">
        <v>78</v>
      </c>
      <c r="E278" s="993" t="s">
        <v>120</v>
      </c>
      <c r="F278" s="994"/>
      <c r="G278" s="994"/>
      <c r="H278" s="995"/>
      <c r="I278" s="124"/>
      <c r="J278" s="437"/>
      <c r="K278" s="103">
        <f t="shared" si="49"/>
        <v>0</v>
      </c>
      <c r="L278" s="131">
        <f>L279+L299</f>
        <v>20220.400000000001</v>
      </c>
      <c r="M278" s="131">
        <f>M279+M299</f>
        <v>7495.9</v>
      </c>
      <c r="N278" s="131">
        <f>N279+N299</f>
        <v>7812.7000000000007</v>
      </c>
      <c r="O278" s="666"/>
    </row>
    <row r="279" spans="1:17" s="345" customFormat="1" ht="31.5" x14ac:dyDescent="0.25">
      <c r="A279" s="102" t="s">
        <v>717</v>
      </c>
      <c r="B279" s="422">
        <v>900</v>
      </c>
      <c r="C279" s="95" t="s">
        <v>73</v>
      </c>
      <c r="D279" s="95" t="s">
        <v>78</v>
      </c>
      <c r="E279" s="993" t="s">
        <v>269</v>
      </c>
      <c r="F279" s="994"/>
      <c r="G279" s="994"/>
      <c r="H279" s="995"/>
      <c r="I279" s="124"/>
      <c r="J279" s="437"/>
      <c r="K279" s="103">
        <f>K281</f>
        <v>0</v>
      </c>
      <c r="L279" s="131">
        <f>L281+L290+L294+L287</f>
        <v>5049.6000000000004</v>
      </c>
      <c r="M279" s="131">
        <f>M281+M290+M294+M287</f>
        <v>7495.9</v>
      </c>
      <c r="N279" s="131">
        <f>N281+N290+N294+N287</f>
        <v>7812.7000000000007</v>
      </c>
      <c r="O279" s="659"/>
      <c r="P279" s="592"/>
    </row>
    <row r="280" spans="1:17" s="345" customFormat="1" ht="31.5" hidden="1" x14ac:dyDescent="0.25">
      <c r="A280" s="102" t="s">
        <v>168</v>
      </c>
      <c r="B280" s="422">
        <v>900</v>
      </c>
      <c r="C280" s="95" t="s">
        <v>73</v>
      </c>
      <c r="D280" s="95" t="s">
        <v>78</v>
      </c>
      <c r="E280" s="993" t="s">
        <v>270</v>
      </c>
      <c r="F280" s="994"/>
      <c r="G280" s="994"/>
      <c r="H280" s="995"/>
      <c r="I280" s="124"/>
      <c r="J280" s="437"/>
      <c r="K280" s="103">
        <f t="shared" ref="K280:N281" si="50">K281</f>
        <v>0</v>
      </c>
      <c r="L280" s="131">
        <f t="shared" si="50"/>
        <v>2597.3000000000002</v>
      </c>
      <c r="M280" s="131">
        <v>3058</v>
      </c>
      <c r="N280" s="131">
        <f t="shared" si="50"/>
        <v>2708</v>
      </c>
      <c r="O280" s="666"/>
    </row>
    <row r="281" spans="1:17" s="345" customFormat="1" ht="42.75" customHeight="1" x14ac:dyDescent="0.25">
      <c r="A281" s="102" t="s">
        <v>421</v>
      </c>
      <c r="B281" s="422">
        <v>900</v>
      </c>
      <c r="C281" s="95" t="s">
        <v>73</v>
      </c>
      <c r="D281" s="95" t="s">
        <v>78</v>
      </c>
      <c r="E281" s="993" t="s">
        <v>271</v>
      </c>
      <c r="F281" s="994"/>
      <c r="G281" s="994"/>
      <c r="H281" s="995"/>
      <c r="I281" s="124"/>
      <c r="J281" s="437"/>
      <c r="K281" s="103">
        <f>K284</f>
        <v>0</v>
      </c>
      <c r="L281" s="131">
        <f t="shared" si="50"/>
        <v>2597.3000000000002</v>
      </c>
      <c r="M281" s="131">
        <f t="shared" si="50"/>
        <v>2708</v>
      </c>
      <c r="N281" s="131">
        <f t="shared" si="50"/>
        <v>2708</v>
      </c>
      <c r="O281" s="666"/>
    </row>
    <row r="282" spans="1:17" s="345" customFormat="1" ht="42.75" customHeight="1" x14ac:dyDescent="0.25">
      <c r="A282" s="98" t="s">
        <v>473</v>
      </c>
      <c r="B282" s="422">
        <v>900</v>
      </c>
      <c r="C282" s="95" t="s">
        <v>73</v>
      </c>
      <c r="D282" s="95" t="s">
        <v>78</v>
      </c>
      <c r="E282" s="993" t="s">
        <v>271</v>
      </c>
      <c r="F282" s="994"/>
      <c r="G282" s="994"/>
      <c r="H282" s="995"/>
      <c r="I282" s="95" t="s">
        <v>471</v>
      </c>
      <c r="J282" s="437"/>
      <c r="K282" s="103"/>
      <c r="L282" s="133">
        <f>L283</f>
        <v>2597.3000000000002</v>
      </c>
      <c r="M282" s="133">
        <f>M283</f>
        <v>2708</v>
      </c>
      <c r="N282" s="133">
        <f>N283</f>
        <v>2708</v>
      </c>
      <c r="O282" s="666"/>
    </row>
    <row r="283" spans="1:17" s="345" customFormat="1" ht="42.75" customHeight="1" x14ac:dyDescent="0.25">
      <c r="A283" s="98" t="s">
        <v>474</v>
      </c>
      <c r="B283" s="422">
        <v>900</v>
      </c>
      <c r="C283" s="95" t="s">
        <v>73</v>
      </c>
      <c r="D283" s="95" t="s">
        <v>78</v>
      </c>
      <c r="E283" s="993" t="s">
        <v>271</v>
      </c>
      <c r="F283" s="994"/>
      <c r="G283" s="994"/>
      <c r="H283" s="995"/>
      <c r="I283" s="95" t="s">
        <v>472</v>
      </c>
      <c r="J283" s="437"/>
      <c r="K283" s="103"/>
      <c r="L283" s="961">
        <f>7300.3-300-2000-2100-203-100</f>
        <v>2597.3000000000002</v>
      </c>
      <c r="M283" s="133">
        <v>2708</v>
      </c>
      <c r="N283" s="133">
        <f>7908-350-2200-2300-350</f>
        <v>2708</v>
      </c>
      <c r="O283" s="666"/>
    </row>
    <row r="284" spans="1:17" s="546" customFormat="1" ht="47.25" hidden="1" x14ac:dyDescent="0.25">
      <c r="A284" s="540" t="s">
        <v>313</v>
      </c>
      <c r="B284" s="541">
        <v>900</v>
      </c>
      <c r="C284" s="542" t="s">
        <v>73</v>
      </c>
      <c r="D284" s="542" t="s">
        <v>78</v>
      </c>
      <c r="E284" s="1097" t="s">
        <v>271</v>
      </c>
      <c r="F284" s="1098"/>
      <c r="G284" s="1098"/>
      <c r="H284" s="1099"/>
      <c r="I284" s="542" t="s">
        <v>194</v>
      </c>
      <c r="J284" s="543"/>
      <c r="K284" s="544"/>
      <c r="L284" s="539">
        <v>7300.3</v>
      </c>
      <c r="M284" s="539">
        <v>7908</v>
      </c>
      <c r="N284" s="545">
        <v>7908</v>
      </c>
      <c r="O284" s="673"/>
    </row>
    <row r="285" spans="1:17" s="345" customFormat="1" ht="47.25" hidden="1" x14ac:dyDescent="0.25">
      <c r="A285" s="102" t="s">
        <v>669</v>
      </c>
      <c r="B285" s="530">
        <v>900</v>
      </c>
      <c r="C285" s="95" t="s">
        <v>73</v>
      </c>
      <c r="D285" s="95" t="s">
        <v>78</v>
      </c>
      <c r="E285" s="993" t="s">
        <v>668</v>
      </c>
      <c r="F285" s="994"/>
      <c r="G285" s="994"/>
      <c r="H285" s="995"/>
      <c r="I285" s="95"/>
      <c r="J285" s="437"/>
      <c r="K285" s="96"/>
      <c r="L285" s="94">
        <f>L286</f>
        <v>0</v>
      </c>
      <c r="M285" s="94">
        <f>M286</f>
        <v>0</v>
      </c>
      <c r="N285" s="94">
        <f>N286</f>
        <v>0</v>
      </c>
      <c r="O285" s="666"/>
    </row>
    <row r="286" spans="1:17" s="345" customFormat="1" ht="31.5" hidden="1" x14ac:dyDescent="0.25">
      <c r="A286" s="98" t="s">
        <v>473</v>
      </c>
      <c r="B286" s="530">
        <v>900</v>
      </c>
      <c r="C286" s="95" t="s">
        <v>73</v>
      </c>
      <c r="D286" s="95" t="s">
        <v>78</v>
      </c>
      <c r="E286" s="993" t="s">
        <v>668</v>
      </c>
      <c r="F286" s="994"/>
      <c r="G286" s="994"/>
      <c r="H286" s="995"/>
      <c r="I286" s="95" t="s">
        <v>471</v>
      </c>
      <c r="J286" s="437"/>
      <c r="K286" s="96"/>
      <c r="L286" s="94">
        <v>0</v>
      </c>
      <c r="M286" s="94">
        <v>0</v>
      </c>
      <c r="N286" s="94">
        <f>N287</f>
        <v>0</v>
      </c>
      <c r="O286" s="666"/>
    </row>
    <row r="287" spans="1:17" s="345" customFormat="1" ht="47.25" hidden="1" x14ac:dyDescent="0.25">
      <c r="A287" s="98" t="s">
        <v>474</v>
      </c>
      <c r="B287" s="530">
        <v>900</v>
      </c>
      <c r="C287" s="95" t="s">
        <v>73</v>
      </c>
      <c r="D287" s="95" t="s">
        <v>78</v>
      </c>
      <c r="E287" s="993" t="s">
        <v>668</v>
      </c>
      <c r="F287" s="994"/>
      <c r="G287" s="994"/>
      <c r="H287" s="995"/>
      <c r="I287" s="95" t="s">
        <v>472</v>
      </c>
      <c r="J287" s="437"/>
      <c r="K287" s="96"/>
      <c r="L287" s="94">
        <v>0</v>
      </c>
      <c r="M287" s="94">
        <v>0</v>
      </c>
      <c r="N287" s="94"/>
      <c r="O287" s="666"/>
    </row>
    <row r="288" spans="1:17" s="345" customFormat="1" ht="47.25" hidden="1" x14ac:dyDescent="0.25">
      <c r="A288" s="98" t="s">
        <v>670</v>
      </c>
      <c r="B288" s="530">
        <v>900</v>
      </c>
      <c r="C288" s="95" t="s">
        <v>73</v>
      </c>
      <c r="D288" s="95" t="s">
        <v>78</v>
      </c>
      <c r="E288" s="993" t="s">
        <v>668</v>
      </c>
      <c r="F288" s="994"/>
      <c r="G288" s="994"/>
      <c r="H288" s="995"/>
      <c r="I288" s="95" t="s">
        <v>194</v>
      </c>
      <c r="J288" s="437"/>
      <c r="K288" s="96"/>
      <c r="L288" s="94">
        <v>0</v>
      </c>
      <c r="M288" s="94">
        <v>0</v>
      </c>
      <c r="N288" s="94">
        <v>0</v>
      </c>
      <c r="O288" s="666"/>
    </row>
    <row r="289" spans="1:17" s="345" customFormat="1" hidden="1" x14ac:dyDescent="0.25">
      <c r="A289" s="540" t="s">
        <v>383</v>
      </c>
      <c r="B289" s="530">
        <v>900</v>
      </c>
      <c r="C289" s="95" t="s">
        <v>73</v>
      </c>
      <c r="D289" s="95" t="s">
        <v>78</v>
      </c>
      <c r="E289" s="993" t="s">
        <v>668</v>
      </c>
      <c r="F289" s="994"/>
      <c r="G289" s="994"/>
      <c r="H289" s="995"/>
      <c r="I289" s="95" t="s">
        <v>80</v>
      </c>
      <c r="J289" s="437"/>
      <c r="K289" s="96"/>
      <c r="L289" s="94">
        <v>0</v>
      </c>
      <c r="M289" s="94">
        <v>0</v>
      </c>
      <c r="N289" s="131">
        <v>0</v>
      </c>
      <c r="O289" s="666"/>
    </row>
    <row r="290" spans="1:17" s="345" customFormat="1" ht="42" customHeight="1" x14ac:dyDescent="0.25">
      <c r="A290" s="102" t="s">
        <v>456</v>
      </c>
      <c r="B290" s="422">
        <v>900</v>
      </c>
      <c r="C290" s="95" t="s">
        <v>73</v>
      </c>
      <c r="D290" s="95" t="s">
        <v>78</v>
      </c>
      <c r="E290" s="993" t="s">
        <v>457</v>
      </c>
      <c r="F290" s="994"/>
      <c r="G290" s="994"/>
      <c r="H290" s="995"/>
      <c r="I290" s="95"/>
      <c r="J290" s="437"/>
      <c r="K290" s="96"/>
      <c r="L290" s="94">
        <f t="shared" ref="L290:N291" si="51">L291</f>
        <v>1842.3</v>
      </c>
      <c r="M290" s="94">
        <f t="shared" si="51"/>
        <v>2326.5</v>
      </c>
      <c r="N290" s="94">
        <f t="shared" si="51"/>
        <v>2579</v>
      </c>
      <c r="O290" s="666"/>
    </row>
    <row r="291" spans="1:17" s="345" customFormat="1" ht="42" customHeight="1" x14ac:dyDescent="0.25">
      <c r="A291" s="98" t="s">
        <v>473</v>
      </c>
      <c r="B291" s="422">
        <v>900</v>
      </c>
      <c r="C291" s="95" t="s">
        <v>73</v>
      </c>
      <c r="D291" s="95" t="s">
        <v>78</v>
      </c>
      <c r="E291" s="993" t="s">
        <v>457</v>
      </c>
      <c r="F291" s="994"/>
      <c r="G291" s="994"/>
      <c r="H291" s="995"/>
      <c r="I291" s="95" t="s">
        <v>471</v>
      </c>
      <c r="J291" s="437"/>
      <c r="K291" s="96"/>
      <c r="L291" s="94">
        <f t="shared" si="51"/>
        <v>1842.3</v>
      </c>
      <c r="M291" s="94">
        <f t="shared" si="51"/>
        <v>2326.5</v>
      </c>
      <c r="N291" s="94">
        <f t="shared" si="51"/>
        <v>2579</v>
      </c>
      <c r="O291" s="666"/>
    </row>
    <row r="292" spans="1:17" s="345" customFormat="1" ht="42" customHeight="1" x14ac:dyDescent="0.25">
      <c r="A292" s="98" t="s">
        <v>474</v>
      </c>
      <c r="B292" s="422">
        <v>900</v>
      </c>
      <c r="C292" s="95" t="s">
        <v>73</v>
      </c>
      <c r="D292" s="95" t="s">
        <v>78</v>
      </c>
      <c r="E292" s="993" t="s">
        <v>457</v>
      </c>
      <c r="F292" s="994"/>
      <c r="G292" s="994"/>
      <c r="H292" s="995"/>
      <c r="I292" s="95" t="s">
        <v>472</v>
      </c>
      <c r="J292" s="437"/>
      <c r="K292" s="96"/>
      <c r="L292" s="953">
        <f>2000-203.4+300-132.5-514.3+53.7+338.8</f>
        <v>1842.3</v>
      </c>
      <c r="M292" s="94">
        <f>2200+350-223.5</f>
        <v>2326.5</v>
      </c>
      <c r="N292" s="94">
        <f>2200+553.4+650-824.4</f>
        <v>2579</v>
      </c>
      <c r="O292" s="666"/>
    </row>
    <row r="293" spans="1:17" s="546" customFormat="1" ht="42" hidden="1" customHeight="1" x14ac:dyDescent="0.25">
      <c r="A293" s="540" t="s">
        <v>383</v>
      </c>
      <c r="B293" s="541">
        <v>900</v>
      </c>
      <c r="C293" s="542" t="s">
        <v>73</v>
      </c>
      <c r="D293" s="542" t="s">
        <v>78</v>
      </c>
      <c r="E293" s="1097" t="s">
        <v>457</v>
      </c>
      <c r="F293" s="1098"/>
      <c r="G293" s="1098"/>
      <c r="H293" s="1099"/>
      <c r="I293" s="542" t="s">
        <v>80</v>
      </c>
      <c r="J293" s="543"/>
      <c r="K293" s="544"/>
      <c r="L293" s="545">
        <v>0</v>
      </c>
      <c r="M293" s="545">
        <v>0</v>
      </c>
      <c r="N293" s="545">
        <v>0</v>
      </c>
      <c r="O293" s="673"/>
    </row>
    <row r="294" spans="1:17" s="345" customFormat="1" ht="42" customHeight="1" x14ac:dyDescent="0.25">
      <c r="A294" s="102" t="s">
        <v>458</v>
      </c>
      <c r="B294" s="422">
        <v>900</v>
      </c>
      <c r="C294" s="95" t="s">
        <v>73</v>
      </c>
      <c r="D294" s="95" t="s">
        <v>78</v>
      </c>
      <c r="E294" s="993" t="s">
        <v>459</v>
      </c>
      <c r="F294" s="994"/>
      <c r="G294" s="994"/>
      <c r="H294" s="995"/>
      <c r="I294" s="95"/>
      <c r="J294" s="437"/>
      <c r="K294" s="96"/>
      <c r="L294" s="94">
        <f t="shared" ref="L294:N295" si="52">L295</f>
        <v>609.99999999999989</v>
      </c>
      <c r="M294" s="94">
        <f t="shared" si="52"/>
        <v>2461.4</v>
      </c>
      <c r="N294" s="94">
        <f t="shared" si="52"/>
        <v>2525.7000000000003</v>
      </c>
      <c r="O294" s="666"/>
    </row>
    <row r="295" spans="1:17" s="345" customFormat="1" ht="42" customHeight="1" x14ac:dyDescent="0.25">
      <c r="A295" s="98" t="s">
        <v>473</v>
      </c>
      <c r="B295" s="422">
        <v>900</v>
      </c>
      <c r="C295" s="95" t="s">
        <v>73</v>
      </c>
      <c r="D295" s="95" t="s">
        <v>78</v>
      </c>
      <c r="E295" s="993" t="s">
        <v>459</v>
      </c>
      <c r="F295" s="994"/>
      <c r="G295" s="994"/>
      <c r="H295" s="995"/>
      <c r="I295" s="95" t="s">
        <v>471</v>
      </c>
      <c r="J295" s="437"/>
      <c r="K295" s="96"/>
      <c r="L295" s="94">
        <f t="shared" si="52"/>
        <v>609.99999999999989</v>
      </c>
      <c r="M295" s="94">
        <f t="shared" si="52"/>
        <v>2461.4</v>
      </c>
      <c r="N295" s="94">
        <f t="shared" si="52"/>
        <v>2525.7000000000003</v>
      </c>
      <c r="O295" s="666"/>
    </row>
    <row r="296" spans="1:17" s="345" customFormat="1" ht="42" customHeight="1" x14ac:dyDescent="0.25">
      <c r="A296" s="98" t="s">
        <v>474</v>
      </c>
      <c r="B296" s="422">
        <v>900</v>
      </c>
      <c r="C296" s="95" t="s">
        <v>73</v>
      </c>
      <c r="D296" s="95" t="s">
        <v>78</v>
      </c>
      <c r="E296" s="993" t="s">
        <v>459</v>
      </c>
      <c r="F296" s="994"/>
      <c r="G296" s="994"/>
      <c r="H296" s="995"/>
      <c r="I296" s="95" t="s">
        <v>472</v>
      </c>
      <c r="J296" s="437"/>
      <c r="K296" s="96"/>
      <c r="L296" s="94">
        <f>2100+58.7-183.3-1180-185.4</f>
        <v>609.99999999999989</v>
      </c>
      <c r="M296" s="94">
        <f>2431.8+29.6</f>
        <v>2461.4</v>
      </c>
      <c r="N296" s="94">
        <f>2300+131.8+93.9</f>
        <v>2525.7000000000003</v>
      </c>
      <c r="O296" s="666"/>
      <c r="Q296" s="345">
        <v>-185.4</v>
      </c>
    </row>
    <row r="297" spans="1:17" s="546" customFormat="1" ht="42" hidden="1" customHeight="1" x14ac:dyDescent="0.25">
      <c r="A297" s="540" t="s">
        <v>383</v>
      </c>
      <c r="B297" s="541">
        <v>900</v>
      </c>
      <c r="C297" s="542" t="s">
        <v>73</v>
      </c>
      <c r="D297" s="542" t="s">
        <v>78</v>
      </c>
      <c r="E297" s="1097" t="s">
        <v>459</v>
      </c>
      <c r="F297" s="1098"/>
      <c r="G297" s="1098"/>
      <c r="H297" s="1099"/>
      <c r="I297" s="542" t="s">
        <v>80</v>
      </c>
      <c r="J297" s="543"/>
      <c r="K297" s="544"/>
      <c r="L297" s="545">
        <v>0</v>
      </c>
      <c r="M297" s="545">
        <v>0</v>
      </c>
      <c r="N297" s="545">
        <v>0</v>
      </c>
      <c r="O297" s="673"/>
    </row>
    <row r="298" spans="1:17" s="546" customFormat="1" ht="42" hidden="1" customHeight="1" x14ac:dyDescent="0.25">
      <c r="A298" s="540"/>
      <c r="B298" s="541">
        <v>900</v>
      </c>
      <c r="C298" s="542" t="s">
        <v>73</v>
      </c>
      <c r="D298" s="542" t="s">
        <v>78</v>
      </c>
      <c r="E298" s="1097" t="s">
        <v>459</v>
      </c>
      <c r="F298" s="1098"/>
      <c r="G298" s="1098"/>
      <c r="H298" s="1099"/>
      <c r="I298" s="542" t="s">
        <v>194</v>
      </c>
      <c r="J298" s="543"/>
      <c r="K298" s="544"/>
      <c r="L298" s="545">
        <v>0</v>
      </c>
      <c r="M298" s="545">
        <v>0</v>
      </c>
      <c r="N298" s="545">
        <v>0</v>
      </c>
      <c r="O298" s="673"/>
    </row>
    <row r="299" spans="1:17" s="345" customFormat="1" ht="50.25" customHeight="1" x14ac:dyDescent="0.25">
      <c r="A299" s="102" t="s">
        <v>826</v>
      </c>
      <c r="B299" s="422">
        <v>900</v>
      </c>
      <c r="C299" s="95" t="s">
        <v>73</v>
      </c>
      <c r="D299" s="95" t="s">
        <v>78</v>
      </c>
      <c r="E299" s="433" t="s">
        <v>364</v>
      </c>
      <c r="F299" s="455"/>
      <c r="G299" s="455"/>
      <c r="H299" s="456"/>
      <c r="I299" s="95"/>
      <c r="J299" s="437"/>
      <c r="K299" s="96"/>
      <c r="L299" s="94">
        <f>L303+L307+L300</f>
        <v>15170.800000000001</v>
      </c>
      <c r="M299" s="133">
        <v>0</v>
      </c>
      <c r="N299" s="133">
        <f>N303</f>
        <v>0</v>
      </c>
      <c r="O299" s="666"/>
    </row>
    <row r="300" spans="1:17" s="345" customFormat="1" ht="50.25" customHeight="1" x14ac:dyDescent="0.25">
      <c r="A300" s="102" t="s">
        <v>421</v>
      </c>
      <c r="B300" s="959">
        <v>900</v>
      </c>
      <c r="C300" s="95" t="s">
        <v>73</v>
      </c>
      <c r="D300" s="95" t="s">
        <v>78</v>
      </c>
      <c r="E300" s="993" t="s">
        <v>854</v>
      </c>
      <c r="F300" s="994"/>
      <c r="G300" s="994"/>
      <c r="H300" s="995"/>
      <c r="I300" s="95"/>
      <c r="J300" s="437"/>
      <c r="K300" s="96"/>
      <c r="L300" s="94">
        <f>L301</f>
        <v>36.4</v>
      </c>
      <c r="M300" s="133">
        <v>0</v>
      </c>
      <c r="N300" s="133">
        <v>0</v>
      </c>
      <c r="O300" s="958"/>
    </row>
    <row r="301" spans="1:17" s="345" customFormat="1" ht="50.25" customHeight="1" x14ac:dyDescent="0.25">
      <c r="A301" s="98" t="s">
        <v>473</v>
      </c>
      <c r="B301" s="959">
        <v>900</v>
      </c>
      <c r="C301" s="95" t="s">
        <v>73</v>
      </c>
      <c r="D301" s="95" t="s">
        <v>78</v>
      </c>
      <c r="E301" s="993" t="s">
        <v>854</v>
      </c>
      <c r="F301" s="994"/>
      <c r="G301" s="994"/>
      <c r="H301" s="995"/>
      <c r="I301" s="95" t="s">
        <v>471</v>
      </c>
      <c r="J301" s="437"/>
      <c r="K301" s="96"/>
      <c r="L301" s="94">
        <f>L302</f>
        <v>36.4</v>
      </c>
      <c r="M301" s="133">
        <v>0</v>
      </c>
      <c r="N301" s="133">
        <v>0</v>
      </c>
      <c r="O301" s="958"/>
    </row>
    <row r="302" spans="1:17" s="345" customFormat="1" ht="50.25" customHeight="1" x14ac:dyDescent="0.25">
      <c r="A302" s="98" t="s">
        <v>474</v>
      </c>
      <c r="B302" s="959">
        <v>900</v>
      </c>
      <c r="C302" s="95" t="s">
        <v>73</v>
      </c>
      <c r="D302" s="95" t="s">
        <v>78</v>
      </c>
      <c r="E302" s="993" t="s">
        <v>854</v>
      </c>
      <c r="F302" s="994"/>
      <c r="G302" s="994"/>
      <c r="H302" s="995"/>
      <c r="I302" s="95" t="s">
        <v>472</v>
      </c>
      <c r="J302" s="437"/>
      <c r="K302" s="96"/>
      <c r="L302" s="94">
        <v>36.4</v>
      </c>
      <c r="M302" s="133">
        <v>0</v>
      </c>
      <c r="N302" s="133">
        <v>0</v>
      </c>
      <c r="O302" s="958"/>
    </row>
    <row r="303" spans="1:17" s="345" customFormat="1" ht="31.5" x14ac:dyDescent="0.25">
      <c r="A303" s="102" t="s">
        <v>460</v>
      </c>
      <c r="B303" s="422">
        <v>900</v>
      </c>
      <c r="C303" s="95" t="s">
        <v>73</v>
      </c>
      <c r="D303" s="95" t="s">
        <v>78</v>
      </c>
      <c r="E303" s="993" t="s">
        <v>381</v>
      </c>
      <c r="F303" s="994"/>
      <c r="G303" s="994"/>
      <c r="H303" s="995"/>
      <c r="I303" s="95"/>
      <c r="J303" s="437"/>
      <c r="K303" s="96"/>
      <c r="L303" s="94">
        <f t="shared" ref="L303:N304" si="53">L304</f>
        <v>4848.5</v>
      </c>
      <c r="M303" s="133">
        <v>0</v>
      </c>
      <c r="N303" s="133">
        <f t="shared" si="53"/>
        <v>0</v>
      </c>
      <c r="O303" s="666"/>
    </row>
    <row r="304" spans="1:17" s="345" customFormat="1" ht="31.5" x14ac:dyDescent="0.25">
      <c r="A304" s="98" t="s">
        <v>473</v>
      </c>
      <c r="B304" s="422">
        <v>900</v>
      </c>
      <c r="C304" s="95" t="s">
        <v>73</v>
      </c>
      <c r="D304" s="95" t="s">
        <v>78</v>
      </c>
      <c r="E304" s="993" t="s">
        <v>381</v>
      </c>
      <c r="F304" s="994"/>
      <c r="G304" s="994"/>
      <c r="H304" s="995"/>
      <c r="I304" s="95" t="s">
        <v>471</v>
      </c>
      <c r="J304" s="437"/>
      <c r="K304" s="96"/>
      <c r="L304" s="94">
        <f t="shared" si="53"/>
        <v>4848.5</v>
      </c>
      <c r="M304" s="133">
        <v>0</v>
      </c>
      <c r="N304" s="133">
        <f t="shared" si="53"/>
        <v>0</v>
      </c>
      <c r="O304" s="666"/>
    </row>
    <row r="305" spans="1:18" s="345" customFormat="1" ht="47.25" x14ac:dyDescent="0.25">
      <c r="A305" s="98" t="s">
        <v>474</v>
      </c>
      <c r="B305" s="422">
        <v>900</v>
      </c>
      <c r="C305" s="95" t="s">
        <v>73</v>
      </c>
      <c r="D305" s="95" t="s">
        <v>78</v>
      </c>
      <c r="E305" s="993" t="s">
        <v>381</v>
      </c>
      <c r="F305" s="994"/>
      <c r="G305" s="994"/>
      <c r="H305" s="995"/>
      <c r="I305" s="95" t="s">
        <v>472</v>
      </c>
      <c r="J305" s="437"/>
      <c r="K305" s="96"/>
      <c r="L305" s="131">
        <f>L306</f>
        <v>4848.5</v>
      </c>
      <c r="M305" s="133">
        <v>0</v>
      </c>
      <c r="N305" s="133">
        <v>0</v>
      </c>
      <c r="O305" s="666"/>
    </row>
    <row r="306" spans="1:18" s="345" customFormat="1" ht="42.75" hidden="1" customHeight="1" x14ac:dyDescent="0.25">
      <c r="A306" s="102" t="s">
        <v>313</v>
      </c>
      <c r="B306" s="422">
        <v>900</v>
      </c>
      <c r="C306" s="95" t="s">
        <v>73</v>
      </c>
      <c r="D306" s="95" t="s">
        <v>78</v>
      </c>
      <c r="E306" s="993" t="s">
        <v>381</v>
      </c>
      <c r="F306" s="994"/>
      <c r="G306" s="994"/>
      <c r="H306" s="995"/>
      <c r="I306" s="533" t="s">
        <v>80</v>
      </c>
      <c r="J306" s="437"/>
      <c r="K306" s="96"/>
      <c r="L306" s="131">
        <f>3865.1+203.4+1180-400</f>
        <v>4848.5</v>
      </c>
      <c r="M306" s="133">
        <v>0</v>
      </c>
      <c r="N306" s="133">
        <v>0</v>
      </c>
      <c r="O306" s="666"/>
    </row>
    <row r="307" spans="1:18" s="345" customFormat="1" ht="47.25" customHeight="1" x14ac:dyDescent="0.25">
      <c r="A307" s="102" t="s">
        <v>827</v>
      </c>
      <c r="B307" s="917">
        <v>900</v>
      </c>
      <c r="C307" s="95" t="s">
        <v>73</v>
      </c>
      <c r="D307" s="95" t="s">
        <v>78</v>
      </c>
      <c r="E307" s="993" t="s">
        <v>824</v>
      </c>
      <c r="F307" s="994"/>
      <c r="G307" s="994"/>
      <c r="H307" s="995"/>
      <c r="I307" s="95"/>
      <c r="J307" s="437"/>
      <c r="K307" s="96"/>
      <c r="L307" s="131">
        <f>L310+L311</f>
        <v>10285.900000000001</v>
      </c>
      <c r="M307" s="133">
        <v>0</v>
      </c>
      <c r="N307" s="133">
        <v>0</v>
      </c>
      <c r="O307" s="851"/>
    </row>
    <row r="308" spans="1:18" s="345" customFormat="1" ht="47.25" customHeight="1" x14ac:dyDescent="0.25">
      <c r="A308" s="98" t="s">
        <v>473</v>
      </c>
      <c r="B308" s="917">
        <v>900</v>
      </c>
      <c r="C308" s="95" t="s">
        <v>73</v>
      </c>
      <c r="D308" s="95" t="s">
        <v>78</v>
      </c>
      <c r="E308" s="993" t="s">
        <v>824</v>
      </c>
      <c r="F308" s="994"/>
      <c r="G308" s="994"/>
      <c r="H308" s="995"/>
      <c r="I308" s="95" t="s">
        <v>471</v>
      </c>
      <c r="J308" s="437"/>
      <c r="K308" s="96"/>
      <c r="L308" s="131">
        <f>L309</f>
        <v>10285.900000000001</v>
      </c>
      <c r="M308" s="94">
        <f t="shared" ref="M308:N308" si="54">M309</f>
        <v>0</v>
      </c>
      <c r="N308" s="94">
        <f t="shared" si="54"/>
        <v>0</v>
      </c>
      <c r="O308" s="916"/>
    </row>
    <row r="309" spans="1:18" s="345" customFormat="1" ht="47.25" customHeight="1" x14ac:dyDescent="0.25">
      <c r="A309" s="98" t="s">
        <v>474</v>
      </c>
      <c r="B309" s="917">
        <v>900</v>
      </c>
      <c r="C309" s="95" t="s">
        <v>73</v>
      </c>
      <c r="D309" s="95" t="s">
        <v>78</v>
      </c>
      <c r="E309" s="993" t="s">
        <v>824</v>
      </c>
      <c r="F309" s="994"/>
      <c r="G309" s="994"/>
      <c r="H309" s="995"/>
      <c r="I309" s="95" t="s">
        <v>472</v>
      </c>
      <c r="J309" s="437"/>
      <c r="K309" s="96"/>
      <c r="L309" s="131">
        <f>L310+L311</f>
        <v>10285.900000000001</v>
      </c>
      <c r="M309" s="133">
        <v>0</v>
      </c>
      <c r="N309" s="133">
        <v>0</v>
      </c>
      <c r="O309" s="916"/>
      <c r="R309" s="345" t="s">
        <v>825</v>
      </c>
    </row>
    <row r="310" spans="1:18" s="345" customFormat="1" ht="42.75" hidden="1" customHeight="1" x14ac:dyDescent="0.25">
      <c r="A310" s="540" t="s">
        <v>828</v>
      </c>
      <c r="B310" s="917">
        <v>900</v>
      </c>
      <c r="C310" s="95" t="s">
        <v>73</v>
      </c>
      <c r="D310" s="95" t="s">
        <v>78</v>
      </c>
      <c r="E310" s="993" t="s">
        <v>824</v>
      </c>
      <c r="F310" s="994"/>
      <c r="G310" s="994"/>
      <c r="H310" s="995"/>
      <c r="I310" s="542" t="s">
        <v>194</v>
      </c>
      <c r="J310" s="543"/>
      <c r="K310" s="544"/>
      <c r="L310" s="545">
        <v>9466.2000000000007</v>
      </c>
      <c r="M310" s="921">
        <v>0</v>
      </c>
      <c r="N310" s="921">
        <v>0</v>
      </c>
      <c r="O310" s="851"/>
    </row>
    <row r="311" spans="1:18" s="345" customFormat="1" ht="42.75" hidden="1" customHeight="1" x14ac:dyDescent="0.25">
      <c r="A311" s="540" t="s">
        <v>829</v>
      </c>
      <c r="B311" s="917">
        <v>900</v>
      </c>
      <c r="C311" s="95" t="s">
        <v>73</v>
      </c>
      <c r="D311" s="95" t="s">
        <v>78</v>
      </c>
      <c r="E311" s="993" t="s">
        <v>824</v>
      </c>
      <c r="F311" s="994"/>
      <c r="G311" s="994"/>
      <c r="H311" s="995"/>
      <c r="I311" s="542" t="s">
        <v>80</v>
      </c>
      <c r="J311" s="543"/>
      <c r="K311" s="544"/>
      <c r="L311" s="545">
        <v>819.7</v>
      </c>
      <c r="M311" s="921">
        <v>0</v>
      </c>
      <c r="N311" s="921">
        <v>0</v>
      </c>
      <c r="O311" s="851"/>
    </row>
    <row r="312" spans="1:18" s="345" customFormat="1" ht="42.75" hidden="1" customHeight="1" x14ac:dyDescent="0.25">
      <c r="A312" s="540"/>
      <c r="B312" s="917"/>
      <c r="C312" s="95"/>
      <c r="D312" s="95"/>
      <c r="E312" s="913"/>
      <c r="F312" s="914"/>
      <c r="G312" s="914"/>
      <c r="H312" s="915"/>
      <c r="I312" s="542"/>
      <c r="J312" s="543"/>
      <c r="K312" s="544"/>
      <c r="L312" s="545"/>
      <c r="M312" s="921"/>
      <c r="N312" s="921"/>
      <c r="O312" s="916"/>
    </row>
    <row r="313" spans="1:18" s="345" customFormat="1" ht="42.75" hidden="1" customHeight="1" x14ac:dyDescent="0.25">
      <c r="A313" s="540"/>
      <c r="B313" s="917"/>
      <c r="C313" s="95"/>
      <c r="D313" s="95"/>
      <c r="E313" s="913"/>
      <c r="F313" s="914"/>
      <c r="G313" s="914"/>
      <c r="H313" s="915"/>
      <c r="I313" s="542"/>
      <c r="J313" s="543"/>
      <c r="K313" s="544"/>
      <c r="L313" s="545"/>
      <c r="M313" s="921"/>
      <c r="N313" s="921"/>
      <c r="O313" s="916"/>
    </row>
    <row r="314" spans="1:18" s="345" customFormat="1" ht="42.75" hidden="1" customHeight="1" x14ac:dyDescent="0.25">
      <c r="A314" s="540"/>
      <c r="B314" s="917"/>
      <c r="C314" s="95"/>
      <c r="D314" s="95"/>
      <c r="E314" s="913"/>
      <c r="F314" s="914"/>
      <c r="G314" s="914"/>
      <c r="H314" s="915"/>
      <c r="I314" s="542"/>
      <c r="J314" s="543"/>
      <c r="K314" s="544"/>
      <c r="L314" s="545"/>
      <c r="M314" s="921"/>
      <c r="N314" s="921"/>
      <c r="O314" s="916"/>
    </row>
    <row r="315" spans="1:18" s="345" customFormat="1" ht="58.5" customHeight="1" x14ac:dyDescent="0.25">
      <c r="A315" s="102" t="s">
        <v>702</v>
      </c>
      <c r="B315" s="753">
        <v>900</v>
      </c>
      <c r="C315" s="95" t="s">
        <v>73</v>
      </c>
      <c r="D315" s="95" t="s">
        <v>78</v>
      </c>
      <c r="E315" s="738" t="s">
        <v>210</v>
      </c>
      <c r="F315" s="739"/>
      <c r="G315" s="739"/>
      <c r="H315" s="746"/>
      <c r="I315" s="95"/>
      <c r="J315" s="437"/>
      <c r="K315" s="96"/>
      <c r="L315" s="131">
        <f>L316</f>
        <v>44434.5</v>
      </c>
      <c r="M315" s="133">
        <v>0</v>
      </c>
      <c r="N315" s="133">
        <v>0</v>
      </c>
      <c r="O315" s="752"/>
    </row>
    <row r="316" spans="1:18" s="345" customFormat="1" ht="42.75" customHeight="1" x14ac:dyDescent="0.25">
      <c r="A316" s="98" t="s">
        <v>775</v>
      </c>
      <c r="B316" s="768">
        <v>900</v>
      </c>
      <c r="C316" s="95" t="s">
        <v>73</v>
      </c>
      <c r="D316" s="95" t="s">
        <v>78</v>
      </c>
      <c r="E316" s="764" t="s">
        <v>764</v>
      </c>
      <c r="F316" s="765"/>
      <c r="G316" s="765"/>
      <c r="H316" s="766"/>
      <c r="I316" s="95"/>
      <c r="J316" s="437"/>
      <c r="K316" s="96"/>
      <c r="L316" s="131">
        <f>L317</f>
        <v>44434.5</v>
      </c>
      <c r="M316" s="133">
        <v>0</v>
      </c>
      <c r="N316" s="133">
        <v>0</v>
      </c>
      <c r="O316" s="767"/>
    </row>
    <row r="317" spans="1:18" s="345" customFormat="1" ht="42.75" customHeight="1" x14ac:dyDescent="0.25">
      <c r="A317" s="98" t="s">
        <v>776</v>
      </c>
      <c r="B317" s="768">
        <v>900</v>
      </c>
      <c r="C317" s="95" t="s">
        <v>73</v>
      </c>
      <c r="D317" s="95" t="s">
        <v>78</v>
      </c>
      <c r="E317" s="764" t="s">
        <v>765</v>
      </c>
      <c r="F317" s="765"/>
      <c r="G317" s="765"/>
      <c r="H317" s="766"/>
      <c r="I317" s="95"/>
      <c r="J317" s="437"/>
      <c r="K317" s="96"/>
      <c r="L317" s="131">
        <f>L318</f>
        <v>44434.5</v>
      </c>
      <c r="M317" s="133">
        <v>0</v>
      </c>
      <c r="N317" s="133">
        <v>0</v>
      </c>
      <c r="O317" s="767"/>
    </row>
    <row r="318" spans="1:18" s="345" customFormat="1" ht="42.75" customHeight="1" x14ac:dyDescent="0.25">
      <c r="A318" s="98" t="s">
        <v>777</v>
      </c>
      <c r="B318" s="768">
        <v>900</v>
      </c>
      <c r="C318" s="95" t="s">
        <v>73</v>
      </c>
      <c r="D318" s="95" t="s">
        <v>78</v>
      </c>
      <c r="E318" s="764" t="s">
        <v>766</v>
      </c>
      <c r="F318" s="765"/>
      <c r="G318" s="765"/>
      <c r="H318" s="766"/>
      <c r="I318" s="95"/>
      <c r="J318" s="437"/>
      <c r="K318" s="96"/>
      <c r="L318" s="131">
        <f>L319</f>
        <v>44434.5</v>
      </c>
      <c r="M318" s="133">
        <v>0</v>
      </c>
      <c r="N318" s="133">
        <v>0</v>
      </c>
      <c r="O318" s="767"/>
    </row>
    <row r="319" spans="1:18" s="345" customFormat="1" ht="42.75" customHeight="1" x14ac:dyDescent="0.25">
      <c r="A319" s="102" t="s">
        <v>589</v>
      </c>
      <c r="B319" s="753">
        <v>900</v>
      </c>
      <c r="C319" s="95" t="s">
        <v>73</v>
      </c>
      <c r="D319" s="95" t="s">
        <v>78</v>
      </c>
      <c r="E319" s="738" t="s">
        <v>766</v>
      </c>
      <c r="F319" s="739"/>
      <c r="G319" s="739"/>
      <c r="H319" s="746"/>
      <c r="I319" s="95" t="s">
        <v>587</v>
      </c>
      <c r="J319" s="437"/>
      <c r="K319" s="96"/>
      <c r="L319" s="131">
        <f>L320</f>
        <v>44434.5</v>
      </c>
      <c r="M319" s="133">
        <v>0</v>
      </c>
      <c r="N319" s="133">
        <v>0</v>
      </c>
      <c r="O319" s="752"/>
    </row>
    <row r="320" spans="1:18" s="345" customFormat="1" ht="42.75" customHeight="1" x14ac:dyDescent="0.25">
      <c r="A320" s="102" t="s">
        <v>371</v>
      </c>
      <c r="B320" s="753">
        <v>900</v>
      </c>
      <c r="C320" s="95" t="s">
        <v>73</v>
      </c>
      <c r="D320" s="95" t="s">
        <v>78</v>
      </c>
      <c r="E320" s="738" t="s">
        <v>766</v>
      </c>
      <c r="F320" s="739"/>
      <c r="G320" s="739"/>
      <c r="H320" s="746"/>
      <c r="I320" s="95" t="s">
        <v>588</v>
      </c>
      <c r="J320" s="437"/>
      <c r="K320" s="96"/>
      <c r="L320" s="131">
        <f>41989.4+2445.1</f>
        <v>44434.5</v>
      </c>
      <c r="M320" s="133">
        <v>0</v>
      </c>
      <c r="N320" s="133">
        <v>0</v>
      </c>
      <c r="O320" s="752"/>
    </row>
    <row r="321" spans="1:15" s="345" customFormat="1" ht="33" customHeight="1" x14ac:dyDescent="0.25">
      <c r="A321" s="102" t="s">
        <v>176</v>
      </c>
      <c r="B321" s="422">
        <v>900</v>
      </c>
      <c r="C321" s="95" t="s">
        <v>73</v>
      </c>
      <c r="D321" s="95" t="s">
        <v>205</v>
      </c>
      <c r="E321" s="406"/>
      <c r="F321" s="411"/>
      <c r="G321" s="411"/>
      <c r="H321" s="412"/>
      <c r="I321" s="124"/>
      <c r="J321" s="437"/>
      <c r="K321" s="96"/>
      <c r="L321" s="94">
        <f t="shared" ref="L321:N324" si="55">L322</f>
        <v>2</v>
      </c>
      <c r="M321" s="94">
        <f t="shared" si="55"/>
        <v>2</v>
      </c>
      <c r="N321" s="94">
        <f t="shared" si="55"/>
        <v>2</v>
      </c>
      <c r="O321" s="666"/>
    </row>
    <row r="322" spans="1:15" s="345" customFormat="1" ht="63" x14ac:dyDescent="0.25">
      <c r="A322" s="102" t="s">
        <v>701</v>
      </c>
      <c r="B322" s="422">
        <v>900</v>
      </c>
      <c r="C322" s="95" t="s">
        <v>73</v>
      </c>
      <c r="D322" s="95" t="s">
        <v>205</v>
      </c>
      <c r="E322" s="406" t="s">
        <v>327</v>
      </c>
      <c r="F322" s="411"/>
      <c r="G322" s="411"/>
      <c r="H322" s="412"/>
      <c r="I322" s="95"/>
      <c r="J322" s="437"/>
      <c r="K322" s="96"/>
      <c r="L322" s="94">
        <f t="shared" si="55"/>
        <v>2</v>
      </c>
      <c r="M322" s="94">
        <f t="shared" si="55"/>
        <v>2</v>
      </c>
      <c r="N322" s="94">
        <f t="shared" si="55"/>
        <v>2</v>
      </c>
      <c r="O322" s="666"/>
    </row>
    <row r="323" spans="1:15" s="345" customFormat="1" ht="63" x14ac:dyDescent="0.25">
      <c r="A323" s="102" t="s">
        <v>605</v>
      </c>
      <c r="B323" s="422">
        <v>900</v>
      </c>
      <c r="C323" s="95" t="s">
        <v>73</v>
      </c>
      <c r="D323" s="95" t="s">
        <v>205</v>
      </c>
      <c r="E323" s="966" t="s">
        <v>328</v>
      </c>
      <c r="F323" s="967"/>
      <c r="G323" s="967"/>
      <c r="H323" s="968"/>
      <c r="I323" s="95"/>
      <c r="J323" s="437"/>
      <c r="K323" s="96"/>
      <c r="L323" s="94">
        <f t="shared" si="55"/>
        <v>2</v>
      </c>
      <c r="M323" s="94">
        <f t="shared" si="55"/>
        <v>2</v>
      </c>
      <c r="N323" s="94">
        <f t="shared" si="55"/>
        <v>2</v>
      </c>
      <c r="O323" s="666"/>
    </row>
    <row r="324" spans="1:15" s="345" customFormat="1" ht="31.5" x14ac:dyDescent="0.25">
      <c r="A324" s="102" t="s">
        <v>422</v>
      </c>
      <c r="B324" s="422">
        <v>900</v>
      </c>
      <c r="C324" s="95" t="s">
        <v>73</v>
      </c>
      <c r="D324" s="95" t="s">
        <v>205</v>
      </c>
      <c r="E324" s="406" t="s">
        <v>330</v>
      </c>
      <c r="F324" s="411"/>
      <c r="G324" s="411"/>
      <c r="H324" s="412"/>
      <c r="I324" s="95"/>
      <c r="J324" s="437"/>
      <c r="K324" s="96"/>
      <c r="L324" s="94">
        <f t="shared" si="55"/>
        <v>2</v>
      </c>
      <c r="M324" s="94">
        <f t="shared" si="55"/>
        <v>2</v>
      </c>
      <c r="N324" s="94">
        <f t="shared" si="55"/>
        <v>2</v>
      </c>
      <c r="O324" s="666"/>
    </row>
    <row r="325" spans="1:15" s="345" customFormat="1" ht="31.5" x14ac:dyDescent="0.25">
      <c r="A325" s="98" t="s">
        <v>473</v>
      </c>
      <c r="B325" s="422">
        <v>900</v>
      </c>
      <c r="C325" s="95" t="s">
        <v>73</v>
      </c>
      <c r="D325" s="95" t="s">
        <v>205</v>
      </c>
      <c r="E325" s="406" t="s">
        <v>329</v>
      </c>
      <c r="F325" s="411"/>
      <c r="G325" s="411"/>
      <c r="H325" s="412"/>
      <c r="I325" s="95" t="s">
        <v>471</v>
      </c>
      <c r="J325" s="437"/>
      <c r="K325" s="96"/>
      <c r="L325" s="94">
        <f>L326</f>
        <v>2</v>
      </c>
      <c r="M325" s="94">
        <f>M326</f>
        <v>2</v>
      </c>
      <c r="N325" s="94">
        <f>N326</f>
        <v>2</v>
      </c>
      <c r="O325" s="666"/>
    </row>
    <row r="326" spans="1:15" s="345" customFormat="1" ht="47.25" x14ac:dyDescent="0.25">
      <c r="A326" s="98" t="s">
        <v>474</v>
      </c>
      <c r="B326" s="422">
        <v>900</v>
      </c>
      <c r="C326" s="95" t="s">
        <v>73</v>
      </c>
      <c r="D326" s="95" t="s">
        <v>205</v>
      </c>
      <c r="E326" s="406" t="s">
        <v>329</v>
      </c>
      <c r="F326" s="411"/>
      <c r="G326" s="411"/>
      <c r="H326" s="412"/>
      <c r="I326" s="95" t="s">
        <v>472</v>
      </c>
      <c r="J326" s="437"/>
      <c r="K326" s="96"/>
      <c r="L326" s="94">
        <v>2</v>
      </c>
      <c r="M326" s="94">
        <v>2</v>
      </c>
      <c r="N326" s="94">
        <v>2</v>
      </c>
      <c r="O326" s="666"/>
    </row>
    <row r="327" spans="1:15" s="345" customFormat="1" hidden="1" x14ac:dyDescent="0.25">
      <c r="A327" s="102" t="s">
        <v>383</v>
      </c>
      <c r="B327" s="422">
        <v>900</v>
      </c>
      <c r="C327" s="95" t="s">
        <v>73</v>
      </c>
      <c r="D327" s="95" t="s">
        <v>205</v>
      </c>
      <c r="E327" s="406" t="s">
        <v>329</v>
      </c>
      <c r="F327" s="411"/>
      <c r="G327" s="411"/>
      <c r="H327" s="412"/>
      <c r="I327" s="95" t="s">
        <v>80</v>
      </c>
      <c r="J327" s="437"/>
      <c r="K327" s="96"/>
      <c r="L327" s="135">
        <v>2</v>
      </c>
      <c r="M327" s="135">
        <v>2</v>
      </c>
      <c r="N327" s="135">
        <v>2</v>
      </c>
      <c r="O327" s="666"/>
    </row>
    <row r="328" spans="1:15" s="345" customFormat="1" ht="24.75" customHeight="1" x14ac:dyDescent="0.25">
      <c r="A328" s="252" t="s">
        <v>52</v>
      </c>
      <c r="B328" s="422">
        <v>900</v>
      </c>
      <c r="C328" s="95" t="s">
        <v>82</v>
      </c>
      <c r="D328" s="95"/>
      <c r="E328" s="406"/>
      <c r="F328" s="411"/>
      <c r="G328" s="411"/>
      <c r="H328" s="412"/>
      <c r="I328" s="95"/>
      <c r="J328" s="437"/>
      <c r="K328" s="96"/>
      <c r="L328" s="94">
        <f>L329+L364</f>
        <v>35495.550000000003</v>
      </c>
      <c r="M328" s="94">
        <f>M329</f>
        <v>21903.300000000003</v>
      </c>
      <c r="N328" s="94">
        <f>N329</f>
        <v>2738.1</v>
      </c>
      <c r="O328" s="669"/>
    </row>
    <row r="329" spans="1:15" s="345" customFormat="1" ht="21" customHeight="1" x14ac:dyDescent="0.25">
      <c r="A329" s="252" t="s">
        <v>332</v>
      </c>
      <c r="B329" s="422">
        <v>900</v>
      </c>
      <c r="C329" s="95" t="s">
        <v>82</v>
      </c>
      <c r="D329" s="95" t="s">
        <v>69</v>
      </c>
      <c r="E329" s="1109"/>
      <c r="F329" s="1110"/>
      <c r="G329" s="1110"/>
      <c r="H329" s="1111"/>
      <c r="I329" s="95"/>
      <c r="J329" s="437"/>
      <c r="K329" s="103">
        <f>K369</f>
        <v>0</v>
      </c>
      <c r="L329" s="291">
        <f>L359+L350+L330</f>
        <v>27882.55</v>
      </c>
      <c r="M329" s="291">
        <f>M359+M350</f>
        <v>21903.300000000003</v>
      </c>
      <c r="N329" s="291">
        <f>N359+N350</f>
        <v>2738.1</v>
      </c>
      <c r="O329" s="666"/>
    </row>
    <row r="330" spans="1:15" s="345" customFormat="1" ht="51" customHeight="1" x14ac:dyDescent="0.25">
      <c r="A330" s="252" t="s">
        <v>697</v>
      </c>
      <c r="B330" s="736">
        <v>900</v>
      </c>
      <c r="C330" s="95" t="s">
        <v>82</v>
      </c>
      <c r="D330" s="95" t="s">
        <v>69</v>
      </c>
      <c r="E330" s="993" t="s">
        <v>749</v>
      </c>
      <c r="F330" s="994"/>
      <c r="G330" s="994"/>
      <c r="H330" s="734"/>
      <c r="I330" s="95"/>
      <c r="J330" s="437"/>
      <c r="K330" s="103"/>
      <c r="L330" s="291">
        <f>L331</f>
        <v>27782.75</v>
      </c>
      <c r="M330" s="291">
        <v>0</v>
      </c>
      <c r="N330" s="291">
        <v>0</v>
      </c>
      <c r="O330" s="735"/>
    </row>
    <row r="331" spans="1:15" s="345" customFormat="1" ht="69.75" customHeight="1" x14ac:dyDescent="0.25">
      <c r="A331" s="102" t="s">
        <v>769</v>
      </c>
      <c r="B331" s="736">
        <v>900</v>
      </c>
      <c r="C331" s="95" t="s">
        <v>82</v>
      </c>
      <c r="D331" s="95" t="s">
        <v>69</v>
      </c>
      <c r="E331" s="993" t="s">
        <v>750</v>
      </c>
      <c r="F331" s="994"/>
      <c r="G331" s="994"/>
      <c r="H331" s="734"/>
      <c r="I331" s="95"/>
      <c r="J331" s="437"/>
      <c r="K331" s="103"/>
      <c r="L331" s="596">
        <f>L332</f>
        <v>27782.75</v>
      </c>
      <c r="M331" s="95">
        <v>0</v>
      </c>
      <c r="N331" s="95">
        <v>0</v>
      </c>
      <c r="O331" s="735"/>
    </row>
    <row r="332" spans="1:15" s="345" customFormat="1" ht="54" customHeight="1" x14ac:dyDescent="0.25">
      <c r="A332" s="762" t="s">
        <v>770</v>
      </c>
      <c r="B332" s="736">
        <v>900</v>
      </c>
      <c r="C332" s="95" t="s">
        <v>82</v>
      </c>
      <c r="D332" s="95" t="s">
        <v>69</v>
      </c>
      <c r="E332" s="1018" t="s">
        <v>752</v>
      </c>
      <c r="F332" s="1019"/>
      <c r="G332" s="1019"/>
      <c r="H332" s="734"/>
      <c r="I332" s="95"/>
      <c r="J332" s="437"/>
      <c r="K332" s="103"/>
      <c r="L332" s="596">
        <f>L333+L339+L344</f>
        <v>27782.75</v>
      </c>
      <c r="M332" s="95">
        <v>0</v>
      </c>
      <c r="N332" s="95">
        <v>0</v>
      </c>
      <c r="O332" s="735"/>
    </row>
    <row r="333" spans="1:15" s="345" customFormat="1" ht="56.25" customHeight="1" x14ac:dyDescent="0.25">
      <c r="A333" s="763" t="s">
        <v>772</v>
      </c>
      <c r="B333" s="736">
        <v>900</v>
      </c>
      <c r="C333" s="95" t="s">
        <v>82</v>
      </c>
      <c r="D333" s="95" t="s">
        <v>69</v>
      </c>
      <c r="E333" s="993" t="s">
        <v>751</v>
      </c>
      <c r="F333" s="994"/>
      <c r="G333" s="994"/>
      <c r="H333" s="734"/>
      <c r="I333" s="95"/>
      <c r="J333" s="437"/>
      <c r="K333" s="103"/>
      <c r="L333" s="596">
        <f>L335+L337</f>
        <v>27026.7</v>
      </c>
      <c r="M333" s="95">
        <v>0</v>
      </c>
      <c r="N333" s="95">
        <v>0</v>
      </c>
      <c r="O333" s="735"/>
    </row>
    <row r="334" spans="1:15" s="345" customFormat="1" ht="40.5" customHeight="1" x14ac:dyDescent="0.25">
      <c r="A334" s="252" t="s">
        <v>767</v>
      </c>
      <c r="B334" s="753">
        <v>900</v>
      </c>
      <c r="C334" s="95" t="s">
        <v>82</v>
      </c>
      <c r="D334" s="95" t="s">
        <v>69</v>
      </c>
      <c r="E334" s="738" t="s">
        <v>751</v>
      </c>
      <c r="F334" s="739"/>
      <c r="G334" s="739"/>
      <c r="H334" s="751"/>
      <c r="I334" s="95" t="s">
        <v>587</v>
      </c>
      <c r="J334" s="437"/>
      <c r="K334" s="103"/>
      <c r="L334" s="596">
        <f>L335</f>
        <v>24874.3</v>
      </c>
      <c r="M334" s="95">
        <v>0</v>
      </c>
      <c r="N334" s="95">
        <v>0</v>
      </c>
      <c r="O334" s="752"/>
    </row>
    <row r="335" spans="1:15" s="345" customFormat="1" ht="49.5" customHeight="1" x14ac:dyDescent="0.25">
      <c r="A335" s="252" t="s">
        <v>371</v>
      </c>
      <c r="B335" s="736">
        <v>900</v>
      </c>
      <c r="C335" s="95" t="s">
        <v>82</v>
      </c>
      <c r="D335" s="95" t="s">
        <v>69</v>
      </c>
      <c r="E335" s="993" t="s">
        <v>751</v>
      </c>
      <c r="F335" s="994"/>
      <c r="G335" s="994"/>
      <c r="H335" s="734"/>
      <c r="I335" s="95" t="s">
        <v>588</v>
      </c>
      <c r="J335" s="437"/>
      <c r="K335" s="103"/>
      <c r="L335" s="596">
        <f>27026.7-2152.4</f>
        <v>24874.3</v>
      </c>
      <c r="M335" s="95">
        <v>0</v>
      </c>
      <c r="N335" s="95">
        <v>0</v>
      </c>
      <c r="O335" s="735"/>
    </row>
    <row r="336" spans="1:15" s="345" customFormat="1" ht="30" customHeight="1" x14ac:dyDescent="0.25">
      <c r="A336" s="102" t="s">
        <v>478</v>
      </c>
      <c r="B336" s="908">
        <v>900</v>
      </c>
      <c r="C336" s="95" t="s">
        <v>82</v>
      </c>
      <c r="D336" s="95" t="s">
        <v>69</v>
      </c>
      <c r="E336" s="993" t="s">
        <v>751</v>
      </c>
      <c r="F336" s="994"/>
      <c r="G336" s="994"/>
      <c r="H336" s="904"/>
      <c r="I336" s="95" t="s">
        <v>479</v>
      </c>
      <c r="J336" s="437"/>
      <c r="K336" s="103"/>
      <c r="L336" s="596" t="str">
        <f>L337</f>
        <v>2152,4</v>
      </c>
      <c r="M336" s="95">
        <v>0</v>
      </c>
      <c r="N336" s="95">
        <v>0</v>
      </c>
      <c r="O336" s="905"/>
    </row>
    <row r="337" spans="1:15" s="345" customFormat="1" ht="27.75" customHeight="1" x14ac:dyDescent="0.25">
      <c r="A337" s="102" t="s">
        <v>557</v>
      </c>
      <c r="B337" s="908">
        <v>900</v>
      </c>
      <c r="C337" s="95" t="s">
        <v>82</v>
      </c>
      <c r="D337" s="95" t="s">
        <v>69</v>
      </c>
      <c r="E337" s="993" t="s">
        <v>751</v>
      </c>
      <c r="F337" s="994"/>
      <c r="G337" s="994"/>
      <c r="H337" s="904"/>
      <c r="I337" s="95" t="s">
        <v>480</v>
      </c>
      <c r="J337" s="437"/>
      <c r="K337" s="103"/>
      <c r="L337" s="95" t="s">
        <v>822</v>
      </c>
      <c r="M337" s="95">
        <v>0</v>
      </c>
      <c r="N337" s="95">
        <v>0</v>
      </c>
      <c r="O337" s="905"/>
    </row>
    <row r="338" spans="1:15" s="345" customFormat="1" ht="27.75" hidden="1" customHeight="1" x14ac:dyDescent="0.25">
      <c r="A338" s="102"/>
      <c r="B338" s="908">
        <v>900</v>
      </c>
      <c r="C338" s="95" t="s">
        <v>82</v>
      </c>
      <c r="D338" s="95" t="s">
        <v>69</v>
      </c>
      <c r="E338" s="993" t="s">
        <v>751</v>
      </c>
      <c r="F338" s="994"/>
      <c r="G338" s="994"/>
      <c r="H338" s="904"/>
      <c r="I338" s="95" t="s">
        <v>234</v>
      </c>
      <c r="J338" s="437"/>
      <c r="K338" s="103"/>
      <c r="L338" s="95" t="s">
        <v>821</v>
      </c>
      <c r="M338" s="95"/>
      <c r="N338" s="95"/>
      <c r="O338" s="905"/>
    </row>
    <row r="339" spans="1:15" s="345" customFormat="1" ht="54.75" customHeight="1" x14ac:dyDescent="0.25">
      <c r="A339" s="762" t="s">
        <v>773</v>
      </c>
      <c r="B339" s="736">
        <v>900</v>
      </c>
      <c r="C339" s="95" t="s">
        <v>82</v>
      </c>
      <c r="D339" s="95" t="s">
        <v>69</v>
      </c>
      <c r="E339" s="729" t="s">
        <v>753</v>
      </c>
      <c r="F339" s="730"/>
      <c r="G339" s="730"/>
      <c r="H339" s="734"/>
      <c r="I339" s="95"/>
      <c r="J339" s="437"/>
      <c r="K339" s="103"/>
      <c r="L339" s="596">
        <f>L341+L343</f>
        <v>551.6</v>
      </c>
      <c r="M339" s="95">
        <v>0</v>
      </c>
      <c r="N339" s="95">
        <v>0</v>
      </c>
      <c r="O339" s="735"/>
    </row>
    <row r="340" spans="1:15" s="345" customFormat="1" ht="39" customHeight="1" x14ac:dyDescent="0.25">
      <c r="A340" s="252" t="s">
        <v>767</v>
      </c>
      <c r="B340" s="753">
        <v>900</v>
      </c>
      <c r="C340" s="95" t="s">
        <v>82</v>
      </c>
      <c r="D340" s="95" t="s">
        <v>69</v>
      </c>
      <c r="E340" s="738" t="s">
        <v>753</v>
      </c>
      <c r="F340" s="739"/>
      <c r="G340" s="739"/>
      <c r="H340" s="751"/>
      <c r="I340" s="95" t="s">
        <v>587</v>
      </c>
      <c r="J340" s="437"/>
      <c r="K340" s="103"/>
      <c r="L340" s="95">
        <f>L341</f>
        <v>507.8</v>
      </c>
      <c r="M340" s="95">
        <v>0</v>
      </c>
      <c r="N340" s="95">
        <v>0</v>
      </c>
      <c r="O340" s="752"/>
    </row>
    <row r="341" spans="1:15" s="345" customFormat="1" ht="45" customHeight="1" x14ac:dyDescent="0.25">
      <c r="A341" s="252" t="s">
        <v>371</v>
      </c>
      <c r="B341" s="736">
        <v>900</v>
      </c>
      <c r="C341" s="95" t="s">
        <v>82</v>
      </c>
      <c r="D341" s="95" t="s">
        <v>69</v>
      </c>
      <c r="E341" s="902" t="s">
        <v>753</v>
      </c>
      <c r="F341" s="903"/>
      <c r="G341" s="903"/>
      <c r="H341" s="904"/>
      <c r="I341" s="95" t="s">
        <v>588</v>
      </c>
      <c r="J341" s="437"/>
      <c r="K341" s="103"/>
      <c r="L341" s="596">
        <f>551.6-43.8</f>
        <v>507.8</v>
      </c>
      <c r="M341" s="95">
        <v>0</v>
      </c>
      <c r="N341" s="95">
        <v>0</v>
      </c>
      <c r="O341" s="735"/>
    </row>
    <row r="342" spans="1:15" s="345" customFormat="1" ht="31.5" customHeight="1" x14ac:dyDescent="0.25">
      <c r="A342" s="102" t="s">
        <v>478</v>
      </c>
      <c r="B342" s="908">
        <v>900</v>
      </c>
      <c r="C342" s="95" t="s">
        <v>82</v>
      </c>
      <c r="D342" s="95" t="s">
        <v>69</v>
      </c>
      <c r="E342" s="902" t="s">
        <v>753</v>
      </c>
      <c r="F342" s="903"/>
      <c r="G342" s="903"/>
      <c r="H342" s="904"/>
      <c r="I342" s="95" t="s">
        <v>479</v>
      </c>
      <c r="J342" s="437"/>
      <c r="K342" s="103"/>
      <c r="L342" s="596">
        <f>L343</f>
        <v>43.8</v>
      </c>
      <c r="M342" s="95" t="s">
        <v>804</v>
      </c>
      <c r="N342" s="95" t="s">
        <v>804</v>
      </c>
      <c r="O342" s="905"/>
    </row>
    <row r="343" spans="1:15" s="345" customFormat="1" ht="30" customHeight="1" x14ac:dyDescent="0.25">
      <c r="A343" s="102" t="s">
        <v>557</v>
      </c>
      <c r="B343" s="908">
        <v>900</v>
      </c>
      <c r="C343" s="95" t="s">
        <v>82</v>
      </c>
      <c r="D343" s="95" t="s">
        <v>69</v>
      </c>
      <c r="E343" s="902" t="s">
        <v>753</v>
      </c>
      <c r="F343" s="903"/>
      <c r="G343" s="903"/>
      <c r="H343" s="904"/>
      <c r="I343" s="95" t="s">
        <v>480</v>
      </c>
      <c r="J343" s="437"/>
      <c r="K343" s="103"/>
      <c r="L343" s="596">
        <v>43.8</v>
      </c>
      <c r="M343" s="95" t="s">
        <v>804</v>
      </c>
      <c r="N343" s="95" t="s">
        <v>804</v>
      </c>
      <c r="O343" s="905"/>
    </row>
    <row r="344" spans="1:15" s="345" customFormat="1" ht="41.25" customHeight="1" x14ac:dyDescent="0.25">
      <c r="A344" s="252" t="s">
        <v>774</v>
      </c>
      <c r="B344" s="736">
        <v>900</v>
      </c>
      <c r="C344" s="95" t="s">
        <v>82</v>
      </c>
      <c r="D344" s="95" t="s">
        <v>69</v>
      </c>
      <c r="E344" s="902" t="s">
        <v>754</v>
      </c>
      <c r="F344" s="903"/>
      <c r="G344" s="903"/>
      <c r="H344" s="904"/>
      <c r="I344" s="95"/>
      <c r="J344" s="437"/>
      <c r="K344" s="103"/>
      <c r="L344" s="596">
        <f>L346+L349</f>
        <v>204.45</v>
      </c>
      <c r="M344" s="95">
        <v>0</v>
      </c>
      <c r="N344" s="95">
        <v>0</v>
      </c>
      <c r="O344" s="735"/>
    </row>
    <row r="345" spans="1:15" s="345" customFormat="1" ht="41.25" customHeight="1" x14ac:dyDescent="0.25">
      <c r="A345" s="252" t="s">
        <v>767</v>
      </c>
      <c r="B345" s="753">
        <v>900</v>
      </c>
      <c r="C345" s="95" t="s">
        <v>82</v>
      </c>
      <c r="D345" s="95" t="s">
        <v>69</v>
      </c>
      <c r="E345" s="902" t="s">
        <v>754</v>
      </c>
      <c r="F345" s="903"/>
      <c r="G345" s="903"/>
      <c r="H345" s="904"/>
      <c r="I345" s="95" t="s">
        <v>587</v>
      </c>
      <c r="J345" s="437"/>
      <c r="K345" s="103"/>
      <c r="L345" s="95">
        <f>L346</f>
        <v>199.75</v>
      </c>
      <c r="M345" s="95">
        <v>0</v>
      </c>
      <c r="N345" s="95">
        <v>0</v>
      </c>
      <c r="O345" s="752"/>
    </row>
    <row r="346" spans="1:15" s="345" customFormat="1" ht="44.25" customHeight="1" x14ac:dyDescent="0.25">
      <c r="A346" s="252" t="s">
        <v>371</v>
      </c>
      <c r="B346" s="736">
        <v>900</v>
      </c>
      <c r="C346" s="95" t="s">
        <v>82</v>
      </c>
      <c r="D346" s="95" t="s">
        <v>69</v>
      </c>
      <c r="E346" s="902" t="s">
        <v>754</v>
      </c>
      <c r="F346" s="903"/>
      <c r="G346" s="903"/>
      <c r="H346" s="904"/>
      <c r="I346" s="95" t="s">
        <v>588</v>
      </c>
      <c r="J346" s="437"/>
      <c r="K346" s="103"/>
      <c r="L346" s="596">
        <f>204.45-4.7</f>
        <v>199.75</v>
      </c>
      <c r="M346" s="95">
        <v>0</v>
      </c>
      <c r="N346" s="95">
        <v>0</v>
      </c>
      <c r="O346" s="735"/>
    </row>
    <row r="347" spans="1:15" s="345" customFormat="1" ht="21" hidden="1" customHeight="1" x14ac:dyDescent="0.25">
      <c r="A347" s="737"/>
      <c r="B347" s="736"/>
      <c r="C347" s="95"/>
      <c r="D347" s="95"/>
      <c r="E347" s="899"/>
      <c r="F347" s="900"/>
      <c r="G347" s="900"/>
      <c r="H347" s="909"/>
      <c r="I347" s="542" t="s">
        <v>153</v>
      </c>
      <c r="J347" s="543"/>
      <c r="K347" s="440"/>
      <c r="L347" s="542" t="s">
        <v>814</v>
      </c>
      <c r="M347" s="95"/>
      <c r="N347" s="95"/>
      <c r="O347" s="735"/>
    </row>
    <row r="348" spans="1:15" s="345" customFormat="1" ht="21" customHeight="1" x14ac:dyDescent="0.25">
      <c r="A348" s="102" t="s">
        <v>478</v>
      </c>
      <c r="B348" s="908">
        <v>900</v>
      </c>
      <c r="C348" s="95" t="s">
        <v>82</v>
      </c>
      <c r="D348" s="95" t="s">
        <v>69</v>
      </c>
      <c r="E348" s="902" t="s">
        <v>754</v>
      </c>
      <c r="F348" s="903"/>
      <c r="G348" s="903"/>
      <c r="H348" s="904"/>
      <c r="I348" s="95" t="s">
        <v>479</v>
      </c>
      <c r="J348" s="437"/>
      <c r="K348" s="103"/>
      <c r="L348" s="95" t="s">
        <v>823</v>
      </c>
      <c r="M348" s="95">
        <v>0</v>
      </c>
      <c r="N348" s="95">
        <v>0</v>
      </c>
      <c r="O348" s="905"/>
    </row>
    <row r="349" spans="1:15" s="345" customFormat="1" ht="21" customHeight="1" x14ac:dyDescent="0.25">
      <c r="A349" s="102" t="s">
        <v>557</v>
      </c>
      <c r="B349" s="908">
        <v>900</v>
      </c>
      <c r="C349" s="95" t="s">
        <v>82</v>
      </c>
      <c r="D349" s="95" t="s">
        <v>69</v>
      </c>
      <c r="E349" s="902" t="s">
        <v>754</v>
      </c>
      <c r="F349" s="903"/>
      <c r="G349" s="903"/>
      <c r="H349" s="904"/>
      <c r="I349" s="95" t="s">
        <v>480</v>
      </c>
      <c r="J349" s="437"/>
      <c r="K349" s="103"/>
      <c r="L349" s="95" t="s">
        <v>823</v>
      </c>
      <c r="M349" s="95">
        <v>0</v>
      </c>
      <c r="N349" s="95">
        <v>0</v>
      </c>
      <c r="O349" s="905"/>
    </row>
    <row r="350" spans="1:15" s="345" customFormat="1" ht="63" x14ac:dyDescent="0.25">
      <c r="A350" s="102" t="s">
        <v>702</v>
      </c>
      <c r="B350" s="422">
        <v>900</v>
      </c>
      <c r="C350" s="95" t="s">
        <v>82</v>
      </c>
      <c r="D350" s="95" t="s">
        <v>69</v>
      </c>
      <c r="E350" s="993" t="s">
        <v>210</v>
      </c>
      <c r="F350" s="994"/>
      <c r="G350" s="994"/>
      <c r="H350" s="995"/>
      <c r="I350" s="95"/>
      <c r="J350" s="437"/>
      <c r="K350" s="103"/>
      <c r="L350" s="95">
        <f t="shared" ref="L350:N354" si="56">L351</f>
        <v>0</v>
      </c>
      <c r="M350" s="596">
        <f t="shared" si="56"/>
        <v>21820.300000000003</v>
      </c>
      <c r="N350" s="596">
        <f t="shared" si="56"/>
        <v>2651.7999999999997</v>
      </c>
      <c r="O350" s="666"/>
    </row>
    <row r="351" spans="1:15" s="345" customFormat="1" ht="47.25" x14ac:dyDescent="0.25">
      <c r="A351" s="102" t="s">
        <v>502</v>
      </c>
      <c r="B351" s="422">
        <v>900</v>
      </c>
      <c r="C351" s="95" t="s">
        <v>82</v>
      </c>
      <c r="D351" s="95" t="s">
        <v>69</v>
      </c>
      <c r="E351" s="981" t="s">
        <v>586</v>
      </c>
      <c r="F351" s="982"/>
      <c r="G351" s="982"/>
      <c r="H351" s="983"/>
      <c r="I351" s="95"/>
      <c r="J351" s="437"/>
      <c r="K351" s="103"/>
      <c r="L351" s="95">
        <f>L353</f>
        <v>0</v>
      </c>
      <c r="M351" s="596">
        <f>M352</f>
        <v>21820.300000000003</v>
      </c>
      <c r="N351" s="596">
        <f>N353</f>
        <v>2651.7999999999997</v>
      </c>
      <c r="O351" s="666"/>
    </row>
    <row r="352" spans="1:15" s="345" customFormat="1" ht="49.5" customHeight="1" x14ac:dyDescent="0.25">
      <c r="A352" s="102" t="s">
        <v>684</v>
      </c>
      <c r="B352" s="422">
        <v>900</v>
      </c>
      <c r="C352" s="95" t="s">
        <v>82</v>
      </c>
      <c r="D352" s="95" t="s">
        <v>69</v>
      </c>
      <c r="E352" s="981" t="s">
        <v>606</v>
      </c>
      <c r="F352" s="982"/>
      <c r="G352" s="982"/>
      <c r="H352" s="983"/>
      <c r="I352" s="95"/>
      <c r="J352" s="437"/>
      <c r="K352" s="103"/>
      <c r="L352" s="95">
        <v>0</v>
      </c>
      <c r="M352" s="596">
        <f>M353+M358</f>
        <v>21820.300000000003</v>
      </c>
      <c r="N352" s="596">
        <f>N353</f>
        <v>2651.7999999999997</v>
      </c>
      <c r="O352" s="664"/>
    </row>
    <row r="353" spans="1:18" s="345" customFormat="1" ht="36" customHeight="1" x14ac:dyDescent="0.25">
      <c r="A353" s="186" t="s">
        <v>797</v>
      </c>
      <c r="B353" s="422">
        <v>900</v>
      </c>
      <c r="C353" s="95" t="s">
        <v>82</v>
      </c>
      <c r="D353" s="95" t="s">
        <v>69</v>
      </c>
      <c r="E353" s="981" t="s">
        <v>796</v>
      </c>
      <c r="F353" s="982"/>
      <c r="G353" s="982"/>
      <c r="H353" s="983"/>
      <c r="I353" s="95"/>
      <c r="J353" s="437"/>
      <c r="K353" s="103"/>
      <c r="L353" s="95">
        <f t="shared" si="56"/>
        <v>0</v>
      </c>
      <c r="M353" s="596">
        <f>M354</f>
        <v>2583.4</v>
      </c>
      <c r="N353" s="596">
        <f t="shared" si="56"/>
        <v>2651.7999999999997</v>
      </c>
      <c r="O353" s="674"/>
    </row>
    <row r="354" spans="1:18" s="345" customFormat="1" ht="47.25" x14ac:dyDescent="0.25">
      <c r="A354" s="252" t="s">
        <v>589</v>
      </c>
      <c r="B354" s="422">
        <v>900</v>
      </c>
      <c r="C354" s="95" t="s">
        <v>82</v>
      </c>
      <c r="D354" s="95" t="s">
        <v>69</v>
      </c>
      <c r="E354" s="981" t="s">
        <v>796</v>
      </c>
      <c r="F354" s="982"/>
      <c r="G354" s="982"/>
      <c r="H354" s="983"/>
      <c r="I354" s="95" t="s">
        <v>587</v>
      </c>
      <c r="J354" s="437"/>
      <c r="K354" s="103"/>
      <c r="L354" s="95">
        <f t="shared" si="56"/>
        <v>0</v>
      </c>
      <c r="M354" s="596">
        <f t="shared" si="56"/>
        <v>2583.4</v>
      </c>
      <c r="N354" s="596">
        <f t="shared" si="56"/>
        <v>2651.7999999999997</v>
      </c>
      <c r="O354" s="666"/>
    </row>
    <row r="355" spans="1:18" s="345" customFormat="1" ht="29.25" customHeight="1" x14ac:dyDescent="0.25">
      <c r="A355" s="252" t="s">
        <v>590</v>
      </c>
      <c r="B355" s="422">
        <v>900</v>
      </c>
      <c r="C355" s="95" t="s">
        <v>82</v>
      </c>
      <c r="D355" s="95" t="s">
        <v>69</v>
      </c>
      <c r="E355" s="981" t="s">
        <v>796</v>
      </c>
      <c r="F355" s="982"/>
      <c r="G355" s="982"/>
      <c r="H355" s="983"/>
      <c r="I355" s="95" t="s">
        <v>588</v>
      </c>
      <c r="J355" s="437"/>
      <c r="K355" s="103"/>
      <c r="L355" s="95">
        <f>1468.8+367.2-1836</f>
        <v>0</v>
      </c>
      <c r="M355" s="596">
        <f>2551.5+25.5+6.4</f>
        <v>2583.4</v>
      </c>
      <c r="N355" s="596">
        <f>2619.1+26.2+6.5</f>
        <v>2651.7999999999997</v>
      </c>
      <c r="O355" s="666"/>
    </row>
    <row r="356" spans="1:18" s="345" customFormat="1" ht="36" customHeight="1" x14ac:dyDescent="0.25">
      <c r="A356" s="252" t="s">
        <v>683</v>
      </c>
      <c r="B356" s="934">
        <v>900</v>
      </c>
      <c r="C356" s="95" t="s">
        <v>82</v>
      </c>
      <c r="D356" s="95" t="s">
        <v>69</v>
      </c>
      <c r="E356" s="981" t="s">
        <v>840</v>
      </c>
      <c r="F356" s="982"/>
      <c r="G356" s="982"/>
      <c r="H356" s="983"/>
      <c r="I356" s="95"/>
      <c r="J356" s="437"/>
      <c r="K356" s="103"/>
      <c r="L356" s="95" t="s">
        <v>804</v>
      </c>
      <c r="M356" s="596">
        <f>M357</f>
        <v>19236.900000000001</v>
      </c>
      <c r="N356" s="596">
        <v>0</v>
      </c>
      <c r="O356" s="933"/>
    </row>
    <row r="357" spans="1:18" s="345" customFormat="1" ht="29.25" customHeight="1" x14ac:dyDescent="0.25">
      <c r="A357" s="252" t="s">
        <v>589</v>
      </c>
      <c r="B357" s="934">
        <v>900</v>
      </c>
      <c r="C357" s="95" t="s">
        <v>82</v>
      </c>
      <c r="D357" s="95" t="s">
        <v>69</v>
      </c>
      <c r="E357" s="981" t="s">
        <v>840</v>
      </c>
      <c r="F357" s="982"/>
      <c r="G357" s="982"/>
      <c r="H357" s="983"/>
      <c r="I357" s="95" t="s">
        <v>587</v>
      </c>
      <c r="J357" s="437"/>
      <c r="K357" s="103"/>
      <c r="L357" s="95" t="s">
        <v>804</v>
      </c>
      <c r="M357" s="596">
        <f>M358</f>
        <v>19236.900000000001</v>
      </c>
      <c r="N357" s="596">
        <v>0</v>
      </c>
      <c r="O357" s="933"/>
    </row>
    <row r="358" spans="1:18" s="345" customFormat="1" ht="29.25" customHeight="1" x14ac:dyDescent="0.25">
      <c r="A358" s="252" t="s">
        <v>590</v>
      </c>
      <c r="B358" s="934">
        <v>900</v>
      </c>
      <c r="C358" s="95" t="s">
        <v>82</v>
      </c>
      <c r="D358" s="95" t="s">
        <v>69</v>
      </c>
      <c r="E358" s="981" t="s">
        <v>840</v>
      </c>
      <c r="F358" s="982"/>
      <c r="G358" s="982"/>
      <c r="H358" s="983"/>
      <c r="I358" s="95" t="s">
        <v>588</v>
      </c>
      <c r="J358" s="437"/>
      <c r="K358" s="103"/>
      <c r="L358" s="95" t="s">
        <v>804</v>
      </c>
      <c r="M358" s="596">
        <v>19236.900000000001</v>
      </c>
      <c r="N358" s="596">
        <v>0</v>
      </c>
      <c r="O358" s="933"/>
    </row>
    <row r="359" spans="1:18" s="345" customFormat="1" ht="31.5" x14ac:dyDescent="0.25">
      <c r="A359" s="102" t="s">
        <v>612</v>
      </c>
      <c r="B359" s="422">
        <v>900</v>
      </c>
      <c r="C359" s="95" t="s">
        <v>82</v>
      </c>
      <c r="D359" s="95" t="s">
        <v>69</v>
      </c>
      <c r="E359" s="993" t="s">
        <v>104</v>
      </c>
      <c r="F359" s="994"/>
      <c r="G359" s="994"/>
      <c r="H359" s="995"/>
      <c r="I359" s="124"/>
      <c r="J359" s="437"/>
      <c r="K359" s="103">
        <f t="shared" ref="K359:N360" si="57">K360</f>
        <v>0</v>
      </c>
      <c r="L359" s="95" t="str">
        <f t="shared" si="57"/>
        <v>99,8</v>
      </c>
      <c r="M359" s="95" t="str">
        <f t="shared" si="57"/>
        <v>83,0</v>
      </c>
      <c r="N359" s="95">
        <f t="shared" si="57"/>
        <v>86.3</v>
      </c>
      <c r="O359" s="666"/>
    </row>
    <row r="360" spans="1:18" s="345" customFormat="1" ht="47.25" x14ac:dyDescent="0.25">
      <c r="A360" s="102" t="s">
        <v>613</v>
      </c>
      <c r="B360" s="422">
        <v>900</v>
      </c>
      <c r="C360" s="95" t="s">
        <v>82</v>
      </c>
      <c r="D360" s="95" t="s">
        <v>69</v>
      </c>
      <c r="E360" s="993" t="s">
        <v>105</v>
      </c>
      <c r="F360" s="994"/>
      <c r="G360" s="994"/>
      <c r="H360" s="995"/>
      <c r="I360" s="124"/>
      <c r="J360" s="437"/>
      <c r="K360" s="103">
        <f t="shared" si="57"/>
        <v>0</v>
      </c>
      <c r="L360" s="95" t="str">
        <f t="shared" si="57"/>
        <v>99,8</v>
      </c>
      <c r="M360" s="95" t="str">
        <f t="shared" si="57"/>
        <v>83,0</v>
      </c>
      <c r="N360" s="95">
        <f t="shared" si="57"/>
        <v>86.3</v>
      </c>
      <c r="O360" s="666"/>
    </row>
    <row r="361" spans="1:18" s="345" customFormat="1" ht="31.5" x14ac:dyDescent="0.25">
      <c r="A361" s="252" t="s">
        <v>55</v>
      </c>
      <c r="B361" s="422">
        <v>900</v>
      </c>
      <c r="C361" s="95" t="s">
        <v>82</v>
      </c>
      <c r="D361" s="95" t="s">
        <v>69</v>
      </c>
      <c r="E361" s="993" t="s">
        <v>54</v>
      </c>
      <c r="F361" s="994"/>
      <c r="G361" s="994"/>
      <c r="H361" s="995"/>
      <c r="I361" s="124"/>
      <c r="J361" s="437"/>
      <c r="K361" s="103">
        <f>K369</f>
        <v>0</v>
      </c>
      <c r="L361" s="95" t="str">
        <f t="shared" ref="L361:N362" si="58">L362</f>
        <v>99,8</v>
      </c>
      <c r="M361" s="95" t="str">
        <f t="shared" si="58"/>
        <v>83,0</v>
      </c>
      <c r="N361" s="95">
        <f t="shared" si="58"/>
        <v>86.3</v>
      </c>
      <c r="O361" s="666"/>
    </row>
    <row r="362" spans="1:18" s="345" customFormat="1" ht="31.5" x14ac:dyDescent="0.25">
      <c r="A362" s="98" t="s">
        <v>473</v>
      </c>
      <c r="B362" s="422">
        <v>900</v>
      </c>
      <c r="C362" s="95" t="s">
        <v>82</v>
      </c>
      <c r="D362" s="95" t="s">
        <v>69</v>
      </c>
      <c r="E362" s="993" t="s">
        <v>54</v>
      </c>
      <c r="F362" s="994"/>
      <c r="G362" s="994"/>
      <c r="H362" s="995"/>
      <c r="I362" s="95" t="s">
        <v>471</v>
      </c>
      <c r="J362" s="437"/>
      <c r="K362" s="103"/>
      <c r="L362" s="95" t="str">
        <f t="shared" si="58"/>
        <v>99,8</v>
      </c>
      <c r="M362" s="95" t="str">
        <f t="shared" si="58"/>
        <v>83,0</v>
      </c>
      <c r="N362" s="95">
        <f t="shared" si="58"/>
        <v>86.3</v>
      </c>
      <c r="O362" s="666"/>
    </row>
    <row r="363" spans="1:18" s="345" customFormat="1" ht="47.25" x14ac:dyDescent="0.25">
      <c r="A363" s="98" t="s">
        <v>474</v>
      </c>
      <c r="B363" s="422">
        <v>900</v>
      </c>
      <c r="C363" s="95" t="s">
        <v>82</v>
      </c>
      <c r="D363" s="95" t="s">
        <v>69</v>
      </c>
      <c r="E363" s="993" t="s">
        <v>54</v>
      </c>
      <c r="F363" s="994"/>
      <c r="G363" s="994"/>
      <c r="H363" s="995"/>
      <c r="I363" s="95" t="s">
        <v>472</v>
      </c>
      <c r="J363" s="437"/>
      <c r="K363" s="103"/>
      <c r="L363" s="964" t="s">
        <v>856</v>
      </c>
      <c r="M363" s="95" t="s">
        <v>830</v>
      </c>
      <c r="N363" s="95">
        <v>86.3</v>
      </c>
      <c r="O363" s="666"/>
      <c r="R363" s="345">
        <v>20</v>
      </c>
    </row>
    <row r="364" spans="1:18" s="345" customFormat="1" x14ac:dyDescent="0.25">
      <c r="A364" s="98" t="s">
        <v>805</v>
      </c>
      <c r="B364" s="816">
        <v>900</v>
      </c>
      <c r="C364" s="95" t="s">
        <v>82</v>
      </c>
      <c r="D364" s="95" t="s">
        <v>70</v>
      </c>
      <c r="E364" s="805"/>
      <c r="F364" s="806"/>
      <c r="G364" s="806"/>
      <c r="H364" s="812"/>
      <c r="I364" s="95"/>
      <c r="J364" s="437"/>
      <c r="K364" s="103"/>
      <c r="L364" s="596" t="str">
        <f t="shared" ref="L364:L369" si="59">L365</f>
        <v>7613,0</v>
      </c>
      <c r="M364" s="95" t="s">
        <v>804</v>
      </c>
      <c r="N364" s="95" t="s">
        <v>804</v>
      </c>
      <c r="O364" s="815"/>
    </row>
    <row r="365" spans="1:18" s="345" customFormat="1" ht="63" x14ac:dyDescent="0.25">
      <c r="A365" s="102" t="s">
        <v>695</v>
      </c>
      <c r="B365" s="816">
        <v>900</v>
      </c>
      <c r="C365" s="95" t="s">
        <v>82</v>
      </c>
      <c r="D365" s="95" t="s">
        <v>70</v>
      </c>
      <c r="E365" s="805" t="s">
        <v>210</v>
      </c>
      <c r="F365" s="806"/>
      <c r="G365" s="806"/>
      <c r="H365" s="812"/>
      <c r="I365" s="95"/>
      <c r="J365" s="437"/>
      <c r="K365" s="103"/>
      <c r="L365" s="596" t="str">
        <f t="shared" si="59"/>
        <v>7613,0</v>
      </c>
      <c r="M365" s="95" t="s">
        <v>804</v>
      </c>
      <c r="N365" s="95" t="s">
        <v>804</v>
      </c>
      <c r="O365" s="815"/>
    </row>
    <row r="366" spans="1:18" s="345" customFormat="1" ht="31.5" x14ac:dyDescent="0.25">
      <c r="A366" s="98" t="s">
        <v>775</v>
      </c>
      <c r="B366" s="816">
        <v>900</v>
      </c>
      <c r="C366" s="95" t="s">
        <v>82</v>
      </c>
      <c r="D366" s="95" t="s">
        <v>70</v>
      </c>
      <c r="E366" s="805" t="s">
        <v>764</v>
      </c>
      <c r="F366" s="806"/>
      <c r="G366" s="806"/>
      <c r="H366" s="812"/>
      <c r="I366" s="95"/>
      <c r="J366" s="437"/>
      <c r="K366" s="103"/>
      <c r="L366" s="596" t="str">
        <f t="shared" si="59"/>
        <v>7613,0</v>
      </c>
      <c r="M366" s="95" t="s">
        <v>804</v>
      </c>
      <c r="N366" s="95" t="s">
        <v>804</v>
      </c>
      <c r="O366" s="815"/>
    </row>
    <row r="367" spans="1:18" s="345" customFormat="1" ht="47.25" x14ac:dyDescent="0.25">
      <c r="A367" s="98" t="s">
        <v>783</v>
      </c>
      <c r="B367" s="816">
        <v>900</v>
      </c>
      <c r="C367" s="95" t="s">
        <v>82</v>
      </c>
      <c r="D367" s="95" t="s">
        <v>70</v>
      </c>
      <c r="E367" s="805" t="s">
        <v>782</v>
      </c>
      <c r="F367" s="806"/>
      <c r="G367" s="806"/>
      <c r="H367" s="812"/>
      <c r="I367" s="95"/>
      <c r="J367" s="437"/>
      <c r="K367" s="103"/>
      <c r="L367" s="596" t="str">
        <f t="shared" si="59"/>
        <v>7613,0</v>
      </c>
      <c r="M367" s="95" t="s">
        <v>804</v>
      </c>
      <c r="N367" s="95" t="s">
        <v>804</v>
      </c>
      <c r="O367" s="815"/>
    </row>
    <row r="368" spans="1:18" s="345" customFormat="1" ht="41.25" customHeight="1" x14ac:dyDescent="0.25">
      <c r="A368" s="102" t="s">
        <v>683</v>
      </c>
      <c r="B368" s="816">
        <v>900</v>
      </c>
      <c r="C368" s="95" t="s">
        <v>82</v>
      </c>
      <c r="D368" s="95" t="s">
        <v>70</v>
      </c>
      <c r="E368" s="805" t="s">
        <v>803</v>
      </c>
      <c r="F368" s="806"/>
      <c r="G368" s="806"/>
      <c r="H368" s="812"/>
      <c r="I368" s="95"/>
      <c r="J368" s="437"/>
      <c r="K368" s="103"/>
      <c r="L368" s="596" t="str">
        <f t="shared" si="59"/>
        <v>7613,0</v>
      </c>
      <c r="M368" s="95" t="s">
        <v>804</v>
      </c>
      <c r="N368" s="95" t="s">
        <v>804</v>
      </c>
      <c r="O368" s="815"/>
    </row>
    <row r="369" spans="1:15" s="345" customFormat="1" ht="31.5" x14ac:dyDescent="0.25">
      <c r="A369" s="252" t="s">
        <v>767</v>
      </c>
      <c r="B369" s="816">
        <v>900</v>
      </c>
      <c r="C369" s="95" t="s">
        <v>82</v>
      </c>
      <c r="D369" s="95" t="s">
        <v>70</v>
      </c>
      <c r="E369" s="993" t="s">
        <v>803</v>
      </c>
      <c r="F369" s="994"/>
      <c r="G369" s="994"/>
      <c r="H369" s="995"/>
      <c r="I369" s="95" t="s">
        <v>587</v>
      </c>
      <c r="J369" s="437"/>
      <c r="K369" s="96"/>
      <c r="L369" s="596" t="str">
        <f t="shared" si="59"/>
        <v>7613,0</v>
      </c>
      <c r="M369" s="95" t="s">
        <v>804</v>
      </c>
      <c r="N369" s="95" t="s">
        <v>804</v>
      </c>
      <c r="O369" s="815" t="s">
        <v>712</v>
      </c>
    </row>
    <row r="370" spans="1:15" s="345" customFormat="1" ht="47.25" x14ac:dyDescent="0.25">
      <c r="A370" s="252" t="s">
        <v>371</v>
      </c>
      <c r="B370" s="816">
        <v>900</v>
      </c>
      <c r="C370" s="95" t="s">
        <v>82</v>
      </c>
      <c r="D370" s="95" t="s">
        <v>70</v>
      </c>
      <c r="E370" s="993" t="s">
        <v>803</v>
      </c>
      <c r="F370" s="994"/>
      <c r="G370" s="994"/>
      <c r="H370" s="995"/>
      <c r="I370" s="95" t="s">
        <v>588</v>
      </c>
      <c r="J370" s="437"/>
      <c r="K370" s="96"/>
      <c r="L370" s="95" t="s">
        <v>806</v>
      </c>
      <c r="M370" s="95" t="s">
        <v>804</v>
      </c>
      <c r="N370" s="95" t="s">
        <v>804</v>
      </c>
      <c r="O370" s="815"/>
    </row>
    <row r="371" spans="1:15" s="345" customFormat="1" ht="25.5" customHeight="1" x14ac:dyDescent="0.25">
      <c r="A371" s="184" t="s">
        <v>135</v>
      </c>
      <c r="B371" s="432">
        <v>900</v>
      </c>
      <c r="C371" s="124" t="s">
        <v>136</v>
      </c>
      <c r="D371" s="124"/>
      <c r="E371" s="416"/>
      <c r="F371" s="417"/>
      <c r="G371" s="417"/>
      <c r="H371" s="418"/>
      <c r="I371" s="124"/>
      <c r="J371" s="457"/>
      <c r="K371" s="403"/>
      <c r="L371" s="95" t="str">
        <f>L372</f>
        <v>1917,7</v>
      </c>
      <c r="M371" s="95">
        <f>M372</f>
        <v>2055.1999999999998</v>
      </c>
      <c r="N371" s="95">
        <f>N372</f>
        <v>2055.1999999999998</v>
      </c>
      <c r="O371" s="666"/>
    </row>
    <row r="372" spans="1:15" s="345" customFormat="1" ht="24" customHeight="1" x14ac:dyDescent="0.25">
      <c r="A372" s="102" t="s">
        <v>314</v>
      </c>
      <c r="B372" s="422">
        <v>900</v>
      </c>
      <c r="C372" s="95" t="s">
        <v>136</v>
      </c>
      <c r="D372" s="95" t="s">
        <v>73</v>
      </c>
      <c r="E372" s="416"/>
      <c r="F372" s="417"/>
      <c r="G372" s="417"/>
      <c r="H372" s="418"/>
      <c r="I372" s="95"/>
      <c r="J372" s="437"/>
      <c r="K372" s="96"/>
      <c r="L372" s="95" t="str">
        <f t="shared" ref="L372:N374" si="60">L373</f>
        <v>1917,7</v>
      </c>
      <c r="M372" s="95">
        <f t="shared" si="60"/>
        <v>2055.1999999999998</v>
      </c>
      <c r="N372" s="95">
        <f t="shared" si="60"/>
        <v>2055.1999999999998</v>
      </c>
      <c r="O372" s="666"/>
    </row>
    <row r="373" spans="1:15" s="345" customFormat="1" ht="57.75" customHeight="1" x14ac:dyDescent="0.25">
      <c r="A373" s="102" t="s">
        <v>696</v>
      </c>
      <c r="B373" s="422">
        <v>900</v>
      </c>
      <c r="C373" s="95" t="s">
        <v>136</v>
      </c>
      <c r="D373" s="95" t="s">
        <v>73</v>
      </c>
      <c r="E373" s="416" t="s">
        <v>495</v>
      </c>
      <c r="F373" s="417"/>
      <c r="G373" s="417"/>
      <c r="H373" s="418"/>
      <c r="I373" s="95"/>
      <c r="J373" s="437"/>
      <c r="K373" s="96"/>
      <c r="L373" s="95" t="str">
        <f t="shared" si="60"/>
        <v>1917,7</v>
      </c>
      <c r="M373" s="95">
        <f t="shared" si="60"/>
        <v>2055.1999999999998</v>
      </c>
      <c r="N373" s="95">
        <f t="shared" si="60"/>
        <v>2055.1999999999998</v>
      </c>
      <c r="O373" s="666"/>
    </row>
    <row r="374" spans="1:15" s="345" customFormat="1" ht="25.5" customHeight="1" x14ac:dyDescent="0.25">
      <c r="A374" s="107" t="s">
        <v>494</v>
      </c>
      <c r="B374" s="422">
        <v>900</v>
      </c>
      <c r="C374" s="95" t="s">
        <v>136</v>
      </c>
      <c r="D374" s="95" t="s">
        <v>73</v>
      </c>
      <c r="E374" s="416" t="s">
        <v>380</v>
      </c>
      <c r="F374" s="417"/>
      <c r="G374" s="417"/>
      <c r="H374" s="418"/>
      <c r="I374" s="95"/>
      <c r="J374" s="437"/>
      <c r="K374" s="96"/>
      <c r="L374" s="95" t="str">
        <f t="shared" si="60"/>
        <v>1917,7</v>
      </c>
      <c r="M374" s="95">
        <f t="shared" si="60"/>
        <v>2055.1999999999998</v>
      </c>
      <c r="N374" s="95">
        <f t="shared" si="60"/>
        <v>2055.1999999999998</v>
      </c>
      <c r="O374" s="666"/>
    </row>
    <row r="375" spans="1:15" s="345" customFormat="1" ht="63" x14ac:dyDescent="0.25">
      <c r="A375" s="107" t="s">
        <v>13</v>
      </c>
      <c r="B375" s="422">
        <v>900</v>
      </c>
      <c r="C375" s="95" t="s">
        <v>136</v>
      </c>
      <c r="D375" s="95" t="s">
        <v>73</v>
      </c>
      <c r="E375" s="416" t="s">
        <v>12</v>
      </c>
      <c r="F375" s="417"/>
      <c r="G375" s="417"/>
      <c r="H375" s="418"/>
      <c r="I375" s="95"/>
      <c r="J375" s="437"/>
      <c r="K375" s="96"/>
      <c r="L375" s="95" t="str">
        <f>L376</f>
        <v>1917,7</v>
      </c>
      <c r="M375" s="95">
        <f>M376</f>
        <v>2055.1999999999998</v>
      </c>
      <c r="N375" s="95">
        <f>N376</f>
        <v>2055.1999999999998</v>
      </c>
      <c r="O375" s="666"/>
    </row>
    <row r="376" spans="1:15" s="345" customFormat="1" ht="31.5" x14ac:dyDescent="0.25">
      <c r="A376" s="102" t="s">
        <v>190</v>
      </c>
      <c r="B376" s="422">
        <v>900</v>
      </c>
      <c r="C376" s="95" t="s">
        <v>136</v>
      </c>
      <c r="D376" s="95" t="s">
        <v>73</v>
      </c>
      <c r="E376" s="416" t="s">
        <v>315</v>
      </c>
      <c r="F376" s="417"/>
      <c r="G376" s="417"/>
      <c r="H376" s="418"/>
      <c r="I376" s="95"/>
      <c r="J376" s="437"/>
      <c r="K376" s="96"/>
      <c r="L376" s="95" t="str">
        <f>L384</f>
        <v>1917,7</v>
      </c>
      <c r="M376" s="95">
        <f>M384</f>
        <v>2055.1999999999998</v>
      </c>
      <c r="N376" s="95">
        <f>N384</f>
        <v>2055.1999999999998</v>
      </c>
      <c r="O376" s="666"/>
    </row>
    <row r="377" spans="1:15" s="345" customFormat="1" ht="78.75" hidden="1" x14ac:dyDescent="0.25">
      <c r="A377" s="102" t="s">
        <v>465</v>
      </c>
      <c r="B377" s="422">
        <v>900</v>
      </c>
      <c r="C377" s="95" t="s">
        <v>136</v>
      </c>
      <c r="D377" s="95" t="s">
        <v>73</v>
      </c>
      <c r="E377" s="416" t="s">
        <v>315</v>
      </c>
      <c r="F377" s="417"/>
      <c r="G377" s="417"/>
      <c r="H377" s="418"/>
      <c r="I377" s="95" t="s">
        <v>466</v>
      </c>
      <c r="J377" s="437"/>
      <c r="K377" s="96"/>
      <c r="L377" s="95">
        <f>L378</f>
        <v>0</v>
      </c>
      <c r="M377" s="95">
        <v>0</v>
      </c>
      <c r="N377" s="95">
        <f>N378</f>
        <v>0</v>
      </c>
      <c r="O377" s="666"/>
    </row>
    <row r="378" spans="1:15" s="345" customFormat="1" ht="31.5" hidden="1" x14ac:dyDescent="0.25">
      <c r="A378" s="102" t="s">
        <v>493</v>
      </c>
      <c r="B378" s="422">
        <v>900</v>
      </c>
      <c r="C378" s="95" t="s">
        <v>136</v>
      </c>
      <c r="D378" s="95" t="s">
        <v>73</v>
      </c>
      <c r="E378" s="416" t="s">
        <v>315</v>
      </c>
      <c r="F378" s="417"/>
      <c r="G378" s="417"/>
      <c r="H378" s="418"/>
      <c r="I378" s="95" t="s">
        <v>485</v>
      </c>
      <c r="J378" s="437"/>
      <c r="K378" s="96"/>
      <c r="L378" s="95">
        <f>L379+L380</f>
        <v>0</v>
      </c>
      <c r="M378" s="95">
        <v>0</v>
      </c>
      <c r="N378" s="95">
        <f>N379+N380</f>
        <v>0</v>
      </c>
      <c r="O378" s="666"/>
    </row>
    <row r="379" spans="1:15" s="345" customFormat="1" ht="24.75" hidden="1" customHeight="1" x14ac:dyDescent="0.25">
      <c r="A379" s="102" t="s">
        <v>169</v>
      </c>
      <c r="B379" s="422">
        <v>900</v>
      </c>
      <c r="C379" s="95" t="s">
        <v>136</v>
      </c>
      <c r="D379" s="95" t="s">
        <v>73</v>
      </c>
      <c r="E379" s="416" t="s">
        <v>315</v>
      </c>
      <c r="F379" s="417"/>
      <c r="G379" s="417"/>
      <c r="H379" s="418"/>
      <c r="I379" s="95" t="s">
        <v>124</v>
      </c>
      <c r="J379" s="437"/>
      <c r="K379" s="96"/>
      <c r="L379" s="95"/>
      <c r="M379" s="95"/>
      <c r="N379" s="95"/>
      <c r="O379" s="666"/>
    </row>
    <row r="380" spans="1:15" s="345" customFormat="1" ht="47.25" hidden="1" x14ac:dyDescent="0.25">
      <c r="A380" s="102" t="s">
        <v>172</v>
      </c>
      <c r="B380" s="422">
        <v>900</v>
      </c>
      <c r="C380" s="95" t="s">
        <v>136</v>
      </c>
      <c r="D380" s="95" t="s">
        <v>73</v>
      </c>
      <c r="E380" s="416" t="s">
        <v>315</v>
      </c>
      <c r="F380" s="417"/>
      <c r="G380" s="417"/>
      <c r="H380" s="418"/>
      <c r="I380" s="95" t="s">
        <v>173</v>
      </c>
      <c r="J380" s="437"/>
      <c r="K380" s="96"/>
      <c r="L380" s="95"/>
      <c r="M380" s="95"/>
      <c r="N380" s="95"/>
      <c r="O380" s="666"/>
    </row>
    <row r="381" spans="1:15" s="345" customFormat="1" ht="31.5" hidden="1" x14ac:dyDescent="0.25">
      <c r="A381" s="98" t="s">
        <v>473</v>
      </c>
      <c r="B381" s="422">
        <v>900</v>
      </c>
      <c r="C381" s="95" t="s">
        <v>136</v>
      </c>
      <c r="D381" s="95" t="s">
        <v>73</v>
      </c>
      <c r="E381" s="416" t="s">
        <v>315</v>
      </c>
      <c r="F381" s="417"/>
      <c r="G381" s="417"/>
      <c r="H381" s="418"/>
      <c r="I381" s="95" t="s">
        <v>471</v>
      </c>
      <c r="J381" s="437"/>
      <c r="K381" s="96"/>
      <c r="L381" s="95"/>
      <c r="M381" s="95">
        <v>0</v>
      </c>
      <c r="N381" s="95">
        <f>N382</f>
        <v>0</v>
      </c>
      <c r="O381" s="666"/>
    </row>
    <row r="382" spans="1:15" s="345" customFormat="1" ht="47.25" hidden="1" x14ac:dyDescent="0.25">
      <c r="A382" s="98" t="s">
        <v>474</v>
      </c>
      <c r="B382" s="422">
        <v>900</v>
      </c>
      <c r="C382" s="95" t="s">
        <v>136</v>
      </c>
      <c r="D382" s="95" t="s">
        <v>73</v>
      </c>
      <c r="E382" s="416" t="s">
        <v>315</v>
      </c>
      <c r="F382" s="417"/>
      <c r="G382" s="417"/>
      <c r="H382" s="418"/>
      <c r="I382" s="95" t="s">
        <v>472</v>
      </c>
      <c r="J382" s="437"/>
      <c r="K382" s="96"/>
      <c r="L382" s="95"/>
      <c r="M382" s="95"/>
      <c r="N382" s="95"/>
      <c r="O382" s="666"/>
    </row>
    <row r="383" spans="1:15" s="345" customFormat="1" hidden="1" x14ac:dyDescent="0.25">
      <c r="A383" s="102" t="s">
        <v>383</v>
      </c>
      <c r="B383" s="422">
        <v>900</v>
      </c>
      <c r="C383" s="95" t="s">
        <v>136</v>
      </c>
      <c r="D383" s="95" t="s">
        <v>73</v>
      </c>
      <c r="E383" s="416" t="s">
        <v>315</v>
      </c>
      <c r="F383" s="417"/>
      <c r="G383" s="417"/>
      <c r="H383" s="418"/>
      <c r="I383" s="95" t="s">
        <v>80</v>
      </c>
      <c r="J383" s="437"/>
      <c r="K383" s="96"/>
      <c r="L383" s="95"/>
      <c r="M383" s="95"/>
      <c r="N383" s="95"/>
      <c r="O383" s="666"/>
    </row>
    <row r="384" spans="1:15" s="345" customFormat="1" ht="31.5" x14ac:dyDescent="0.25">
      <c r="A384" s="102" t="s">
        <v>190</v>
      </c>
      <c r="B384" s="626">
        <v>900</v>
      </c>
      <c r="C384" s="95" t="s">
        <v>136</v>
      </c>
      <c r="D384" s="95" t="s">
        <v>73</v>
      </c>
      <c r="E384" s="621" t="s">
        <v>315</v>
      </c>
      <c r="F384" s="622"/>
      <c r="G384" s="622"/>
      <c r="H384" s="623"/>
      <c r="I384" s="95"/>
      <c r="J384" s="437"/>
      <c r="K384" s="96"/>
      <c r="L384" s="95" t="str">
        <f t="shared" ref="L384:N385" si="61">L385</f>
        <v>1917,7</v>
      </c>
      <c r="M384" s="95">
        <f t="shared" si="61"/>
        <v>2055.1999999999998</v>
      </c>
      <c r="N384" s="95">
        <f t="shared" si="61"/>
        <v>2055.1999999999998</v>
      </c>
      <c r="O384" s="666"/>
    </row>
    <row r="385" spans="1:15" s="345" customFormat="1" ht="31.5" x14ac:dyDescent="0.25">
      <c r="A385" s="102" t="s">
        <v>538</v>
      </c>
      <c r="B385" s="626">
        <v>900</v>
      </c>
      <c r="C385" s="95" t="s">
        <v>136</v>
      </c>
      <c r="D385" s="95" t="s">
        <v>73</v>
      </c>
      <c r="E385" s="621" t="s">
        <v>315</v>
      </c>
      <c r="F385" s="622"/>
      <c r="G385" s="622"/>
      <c r="H385" s="623"/>
      <c r="I385" s="95" t="s">
        <v>512</v>
      </c>
      <c r="J385" s="437"/>
      <c r="K385" s="96"/>
      <c r="L385" s="95" t="str">
        <f t="shared" si="61"/>
        <v>1917,7</v>
      </c>
      <c r="M385" s="95">
        <f t="shared" si="61"/>
        <v>2055.1999999999998</v>
      </c>
      <c r="N385" s="95">
        <f t="shared" si="61"/>
        <v>2055.1999999999998</v>
      </c>
      <c r="O385" s="666"/>
    </row>
    <row r="386" spans="1:15" s="345" customFormat="1" x14ac:dyDescent="0.25">
      <c r="A386" s="102" t="s">
        <v>539</v>
      </c>
      <c r="B386" s="626">
        <v>900</v>
      </c>
      <c r="C386" s="95" t="s">
        <v>136</v>
      </c>
      <c r="D386" s="95" t="s">
        <v>73</v>
      </c>
      <c r="E386" s="621" t="s">
        <v>315</v>
      </c>
      <c r="F386" s="622"/>
      <c r="G386" s="622"/>
      <c r="H386" s="623"/>
      <c r="I386" s="95" t="s">
        <v>537</v>
      </c>
      <c r="J386" s="437"/>
      <c r="K386" s="96"/>
      <c r="L386" s="95" t="s">
        <v>855</v>
      </c>
      <c r="M386" s="95">
        <v>2055.1999999999998</v>
      </c>
      <c r="N386" s="95">
        <v>2055.1999999999998</v>
      </c>
      <c r="O386" s="666"/>
    </row>
    <row r="387" spans="1:15" s="585" customFormat="1" hidden="1" x14ac:dyDescent="0.25">
      <c r="A387" s="576"/>
      <c r="B387" s="577"/>
      <c r="C387" s="578"/>
      <c r="D387" s="578"/>
      <c r="E387" s="580"/>
      <c r="F387" s="581"/>
      <c r="G387" s="581"/>
      <c r="H387" s="582"/>
      <c r="I387" s="578" t="s">
        <v>673</v>
      </c>
      <c r="J387" s="583"/>
      <c r="K387" s="584"/>
      <c r="L387" s="95">
        <v>0</v>
      </c>
      <c r="M387" s="95">
        <v>0</v>
      </c>
      <c r="N387" s="95">
        <v>0</v>
      </c>
      <c r="O387" s="675"/>
    </row>
    <row r="388" spans="1:15" s="345" customFormat="1" ht="24.75" customHeight="1" x14ac:dyDescent="0.25">
      <c r="A388" s="102" t="s">
        <v>96</v>
      </c>
      <c r="B388" s="422">
        <v>900</v>
      </c>
      <c r="C388" s="95" t="s">
        <v>92</v>
      </c>
      <c r="D388" s="95"/>
      <c r="E388" s="1072"/>
      <c r="F388" s="1073"/>
      <c r="G388" s="1073"/>
      <c r="H388" s="1074"/>
      <c r="I388" s="95"/>
      <c r="J388" s="116"/>
      <c r="K388" s="103" t="e">
        <f>K389+K396+K411</f>
        <v>#REF!</v>
      </c>
      <c r="L388" s="111">
        <f>L389+L396+L411</f>
        <v>6469.2669999999998</v>
      </c>
      <c r="M388" s="596">
        <f>M389+M396+M411</f>
        <v>4359.5</v>
      </c>
      <c r="N388" s="95">
        <f>N389+N396+N411</f>
        <v>4359.3999999999996</v>
      </c>
      <c r="O388" s="666"/>
    </row>
    <row r="389" spans="1:15" s="345" customFormat="1" ht="22.5" customHeight="1" x14ac:dyDescent="0.25">
      <c r="A389" s="102" t="s">
        <v>97</v>
      </c>
      <c r="B389" s="422">
        <v>900</v>
      </c>
      <c r="C389" s="95" t="s">
        <v>92</v>
      </c>
      <c r="D389" s="95" t="s">
        <v>69</v>
      </c>
      <c r="E389" s="1072"/>
      <c r="F389" s="1073"/>
      <c r="G389" s="1073"/>
      <c r="H389" s="1074"/>
      <c r="I389" s="95"/>
      <c r="J389" s="116"/>
      <c r="K389" s="103" t="e">
        <f>K390</f>
        <v>#REF!</v>
      </c>
      <c r="L389" s="95">
        <f t="shared" ref="L389:N391" si="62">L390</f>
        <v>1230.5</v>
      </c>
      <c r="M389" s="95">
        <f t="shared" si="62"/>
        <v>1296.2</v>
      </c>
      <c r="N389" s="95">
        <f t="shared" si="62"/>
        <v>1296.2</v>
      </c>
      <c r="O389" s="666"/>
    </row>
    <row r="390" spans="1:15" s="345" customFormat="1" ht="31.5" x14ac:dyDescent="0.25">
      <c r="A390" s="102" t="s">
        <v>612</v>
      </c>
      <c r="B390" s="422">
        <v>900</v>
      </c>
      <c r="C390" s="95" t="s">
        <v>92</v>
      </c>
      <c r="D390" s="95" t="s">
        <v>69</v>
      </c>
      <c r="E390" s="966" t="s">
        <v>104</v>
      </c>
      <c r="F390" s="967"/>
      <c r="G390" s="967"/>
      <c r="H390" s="968"/>
      <c r="I390" s="95"/>
      <c r="J390" s="116"/>
      <c r="K390" s="103" t="e">
        <f>#REF!</f>
        <v>#REF!</v>
      </c>
      <c r="L390" s="95">
        <f t="shared" si="62"/>
        <v>1230.5</v>
      </c>
      <c r="M390" s="95">
        <f t="shared" si="62"/>
        <v>1296.2</v>
      </c>
      <c r="N390" s="95">
        <f t="shared" si="62"/>
        <v>1296.2</v>
      </c>
      <c r="O390" s="666"/>
    </row>
    <row r="391" spans="1:15" s="345" customFormat="1" ht="47.25" x14ac:dyDescent="0.25">
      <c r="A391" s="102" t="s">
        <v>613</v>
      </c>
      <c r="B391" s="422">
        <v>900</v>
      </c>
      <c r="C391" s="95" t="s">
        <v>92</v>
      </c>
      <c r="D391" s="95" t="s">
        <v>69</v>
      </c>
      <c r="E391" s="966" t="s">
        <v>105</v>
      </c>
      <c r="F391" s="967"/>
      <c r="G391" s="967"/>
      <c r="H391" s="968"/>
      <c r="I391" s="95"/>
      <c r="J391" s="116"/>
      <c r="K391" s="103" t="e">
        <f>#REF!</f>
        <v>#REF!</v>
      </c>
      <c r="L391" s="95">
        <f t="shared" si="62"/>
        <v>1230.5</v>
      </c>
      <c r="M391" s="95">
        <f t="shared" si="62"/>
        <v>1296.2</v>
      </c>
      <c r="N391" s="95">
        <f t="shared" si="62"/>
        <v>1296.2</v>
      </c>
      <c r="O391" s="666"/>
    </row>
    <row r="392" spans="1:15" s="345" customFormat="1" ht="31.5" x14ac:dyDescent="0.25">
      <c r="A392" s="102" t="s">
        <v>175</v>
      </c>
      <c r="B392" s="422">
        <v>900</v>
      </c>
      <c r="C392" s="95" t="s">
        <v>92</v>
      </c>
      <c r="D392" s="95" t="s">
        <v>69</v>
      </c>
      <c r="E392" s="966" t="s">
        <v>117</v>
      </c>
      <c r="F392" s="967"/>
      <c r="G392" s="967"/>
      <c r="H392" s="968"/>
      <c r="I392" s="95"/>
      <c r="J392" s="116"/>
      <c r="K392" s="103">
        <f>K395</f>
        <v>0</v>
      </c>
      <c r="L392" s="95">
        <f t="shared" ref="L392:N393" si="63">L393</f>
        <v>1230.5</v>
      </c>
      <c r="M392" s="95">
        <f t="shared" si="63"/>
        <v>1296.2</v>
      </c>
      <c r="N392" s="95">
        <f t="shared" si="63"/>
        <v>1296.2</v>
      </c>
      <c r="O392" s="666"/>
    </row>
    <row r="393" spans="1:15" s="345" customFormat="1" ht="23.25" customHeight="1" x14ac:dyDescent="0.25">
      <c r="A393" s="102" t="s">
        <v>497</v>
      </c>
      <c r="B393" s="422">
        <v>900</v>
      </c>
      <c r="C393" s="95" t="s">
        <v>92</v>
      </c>
      <c r="D393" s="95" t="s">
        <v>69</v>
      </c>
      <c r="E393" s="966" t="s">
        <v>117</v>
      </c>
      <c r="F393" s="967"/>
      <c r="G393" s="967"/>
      <c r="H393" s="968"/>
      <c r="I393" s="95" t="s">
        <v>490</v>
      </c>
      <c r="J393" s="116"/>
      <c r="K393" s="103"/>
      <c r="L393" s="95">
        <f t="shared" si="63"/>
        <v>1230.5</v>
      </c>
      <c r="M393" s="95">
        <f t="shared" si="63"/>
        <v>1296.2</v>
      </c>
      <c r="N393" s="95">
        <f t="shared" si="63"/>
        <v>1296.2</v>
      </c>
      <c r="O393" s="666"/>
    </row>
    <row r="394" spans="1:15" s="345" customFormat="1" ht="31.5" x14ac:dyDescent="0.25">
      <c r="A394" s="102" t="s">
        <v>498</v>
      </c>
      <c r="B394" s="422">
        <v>900</v>
      </c>
      <c r="C394" s="95" t="s">
        <v>92</v>
      </c>
      <c r="D394" s="95" t="s">
        <v>69</v>
      </c>
      <c r="E394" s="966" t="s">
        <v>117</v>
      </c>
      <c r="F394" s="967"/>
      <c r="G394" s="967"/>
      <c r="H394" s="968"/>
      <c r="I394" s="95" t="s">
        <v>496</v>
      </c>
      <c r="J394" s="116"/>
      <c r="K394" s="103"/>
      <c r="L394" s="95">
        <v>1230.5</v>
      </c>
      <c r="M394" s="95">
        <v>1296.2</v>
      </c>
      <c r="N394" s="95">
        <v>1296.2</v>
      </c>
      <c r="O394" s="666"/>
    </row>
    <row r="395" spans="1:15" s="345" customFormat="1" hidden="1" x14ac:dyDescent="0.25">
      <c r="A395" s="102" t="s">
        <v>150</v>
      </c>
      <c r="B395" s="422">
        <v>900</v>
      </c>
      <c r="C395" s="95" t="s">
        <v>92</v>
      </c>
      <c r="D395" s="95" t="s">
        <v>69</v>
      </c>
      <c r="E395" s="966" t="s">
        <v>117</v>
      </c>
      <c r="F395" s="967"/>
      <c r="G395" s="967"/>
      <c r="H395" s="968"/>
      <c r="I395" s="95" t="s">
        <v>152</v>
      </c>
      <c r="J395" s="116"/>
      <c r="K395" s="96"/>
      <c r="L395" s="95">
        <v>1230.5</v>
      </c>
      <c r="M395" s="95">
        <v>1296.2</v>
      </c>
      <c r="N395" s="95">
        <v>1296.2</v>
      </c>
      <c r="O395" s="666"/>
    </row>
    <row r="396" spans="1:15" s="345" customFormat="1" ht="24.75" customHeight="1" x14ac:dyDescent="0.25">
      <c r="A396" s="186" t="s">
        <v>98</v>
      </c>
      <c r="B396" s="422">
        <v>900</v>
      </c>
      <c r="C396" s="95" t="s">
        <v>92</v>
      </c>
      <c r="D396" s="95" t="s">
        <v>88</v>
      </c>
      <c r="E396" s="1072"/>
      <c r="F396" s="1073"/>
      <c r="G396" s="1073"/>
      <c r="H396" s="1074"/>
      <c r="I396" s="95"/>
      <c r="J396" s="116"/>
      <c r="K396" s="104" t="e">
        <f>K399+#REF!</f>
        <v>#REF!</v>
      </c>
      <c r="L396" s="95">
        <f>L397+L404</f>
        <v>996.9</v>
      </c>
      <c r="M396" s="95">
        <f>M397+M404</f>
        <v>125</v>
      </c>
      <c r="N396" s="95">
        <f>N397+N404</f>
        <v>125</v>
      </c>
      <c r="O396" s="666"/>
    </row>
    <row r="397" spans="1:15" s="345" customFormat="1" ht="47.25" x14ac:dyDescent="0.25">
      <c r="A397" s="102" t="s">
        <v>697</v>
      </c>
      <c r="B397" s="422">
        <v>900</v>
      </c>
      <c r="C397" s="152" t="s">
        <v>92</v>
      </c>
      <c r="D397" s="129" t="s">
        <v>88</v>
      </c>
      <c r="E397" s="1018" t="s">
        <v>118</v>
      </c>
      <c r="F397" s="1019"/>
      <c r="G397" s="1019"/>
      <c r="H397" s="1020"/>
      <c r="I397" s="124"/>
      <c r="J397" s="458"/>
      <c r="K397" s="103" t="e">
        <f>K399</f>
        <v>#REF!</v>
      </c>
      <c r="L397" s="95" t="str">
        <f t="shared" ref="L397:N401" si="64">L398</f>
        <v>996,9</v>
      </c>
      <c r="M397" s="95">
        <f t="shared" si="64"/>
        <v>110</v>
      </c>
      <c r="N397" s="95">
        <f t="shared" si="64"/>
        <v>110</v>
      </c>
      <c r="O397" s="666"/>
    </row>
    <row r="398" spans="1:15" s="345" customFormat="1" ht="47.25" x14ac:dyDescent="0.25">
      <c r="A398" s="102" t="s">
        <v>718</v>
      </c>
      <c r="B398" s="422">
        <v>900</v>
      </c>
      <c r="C398" s="152" t="s">
        <v>92</v>
      </c>
      <c r="D398" s="129" t="s">
        <v>88</v>
      </c>
      <c r="E398" s="1018" t="s">
        <v>119</v>
      </c>
      <c r="F398" s="1019"/>
      <c r="G398" s="1019"/>
      <c r="H398" s="1020"/>
      <c r="I398" s="124"/>
      <c r="J398" s="458"/>
      <c r="K398" s="103"/>
      <c r="L398" s="95" t="str">
        <f t="shared" si="64"/>
        <v>996,9</v>
      </c>
      <c r="M398" s="95">
        <f t="shared" si="64"/>
        <v>110</v>
      </c>
      <c r="N398" s="95">
        <f t="shared" si="64"/>
        <v>110</v>
      </c>
      <c r="O398" s="659"/>
    </row>
    <row r="399" spans="1:15" s="345" customFormat="1" ht="31.5" x14ac:dyDescent="0.25">
      <c r="A399" s="186" t="s">
        <v>561</v>
      </c>
      <c r="B399" s="284">
        <v>900</v>
      </c>
      <c r="C399" s="137" t="s">
        <v>92</v>
      </c>
      <c r="D399" s="137" t="s">
        <v>88</v>
      </c>
      <c r="E399" s="1018" t="s">
        <v>229</v>
      </c>
      <c r="F399" s="1019"/>
      <c r="G399" s="1019"/>
      <c r="H399" s="1020"/>
      <c r="I399" s="137"/>
      <c r="J399" s="458"/>
      <c r="K399" s="103" t="e">
        <f>K403+#REF!+#REF!</f>
        <v>#REF!</v>
      </c>
      <c r="L399" s="95" t="str">
        <f t="shared" si="64"/>
        <v>996,9</v>
      </c>
      <c r="M399" s="95">
        <f t="shared" si="64"/>
        <v>110</v>
      </c>
      <c r="N399" s="95">
        <f t="shared" si="64"/>
        <v>110</v>
      </c>
      <c r="O399" s="666"/>
    </row>
    <row r="400" spans="1:15" s="345" customFormat="1" ht="35.25" customHeight="1" x14ac:dyDescent="0.25">
      <c r="A400" s="186" t="s">
        <v>409</v>
      </c>
      <c r="B400" s="459">
        <v>900</v>
      </c>
      <c r="C400" s="152" t="s">
        <v>92</v>
      </c>
      <c r="D400" s="152" t="s">
        <v>88</v>
      </c>
      <c r="E400" s="1018" t="s">
        <v>440</v>
      </c>
      <c r="F400" s="1019"/>
      <c r="G400" s="1019"/>
      <c r="H400" s="1020"/>
      <c r="I400" s="137"/>
      <c r="J400" s="116"/>
      <c r="K400" s="103">
        <f>K403</f>
        <v>0</v>
      </c>
      <c r="L400" s="95" t="str">
        <f t="shared" si="64"/>
        <v>996,9</v>
      </c>
      <c r="M400" s="95">
        <f t="shared" si="64"/>
        <v>110</v>
      </c>
      <c r="N400" s="95">
        <f t="shared" si="64"/>
        <v>110</v>
      </c>
      <c r="O400" s="666"/>
    </row>
    <row r="401" spans="1:17" s="345" customFormat="1" ht="25.5" customHeight="1" x14ac:dyDescent="0.25">
      <c r="A401" s="186" t="s">
        <v>491</v>
      </c>
      <c r="B401" s="459">
        <v>900</v>
      </c>
      <c r="C401" s="152" t="s">
        <v>92</v>
      </c>
      <c r="D401" s="152" t="s">
        <v>88</v>
      </c>
      <c r="E401" s="1018" t="s">
        <v>440</v>
      </c>
      <c r="F401" s="1019"/>
      <c r="G401" s="1019"/>
      <c r="H401" s="1020"/>
      <c r="I401" s="137">
        <v>300</v>
      </c>
      <c r="J401" s="116"/>
      <c r="K401" s="103"/>
      <c r="L401" s="95" t="str">
        <f t="shared" si="64"/>
        <v>996,9</v>
      </c>
      <c r="M401" s="95">
        <f t="shared" si="64"/>
        <v>110</v>
      </c>
      <c r="N401" s="95">
        <f t="shared" si="64"/>
        <v>110</v>
      </c>
      <c r="O401" s="666"/>
    </row>
    <row r="402" spans="1:17" s="345" customFormat="1" ht="32.25" customHeight="1" x14ac:dyDescent="0.25">
      <c r="A402" s="186" t="s">
        <v>499</v>
      </c>
      <c r="B402" s="459">
        <v>900</v>
      </c>
      <c r="C402" s="152" t="s">
        <v>92</v>
      </c>
      <c r="D402" s="152" t="s">
        <v>88</v>
      </c>
      <c r="E402" s="1018" t="s">
        <v>440</v>
      </c>
      <c r="F402" s="1019"/>
      <c r="G402" s="1019"/>
      <c r="H402" s="1020"/>
      <c r="I402" s="137">
        <v>320</v>
      </c>
      <c r="J402" s="116"/>
      <c r="K402" s="103"/>
      <c r="L402" s="95" t="s">
        <v>831</v>
      </c>
      <c r="M402" s="95">
        <v>110</v>
      </c>
      <c r="N402" s="95">
        <v>110</v>
      </c>
      <c r="O402" s="666"/>
      <c r="Q402" s="345">
        <v>-80</v>
      </c>
    </row>
    <row r="403" spans="1:17" s="345" customFormat="1" ht="20.25" hidden="1" customHeight="1" x14ac:dyDescent="0.25">
      <c r="A403" s="102" t="s">
        <v>321</v>
      </c>
      <c r="B403" s="459">
        <v>900</v>
      </c>
      <c r="C403" s="152" t="s">
        <v>92</v>
      </c>
      <c r="D403" s="152" t="s">
        <v>88</v>
      </c>
      <c r="E403" s="1018" t="s">
        <v>440</v>
      </c>
      <c r="F403" s="1019"/>
      <c r="G403" s="1019"/>
      <c r="H403" s="1020"/>
      <c r="I403" s="152">
        <v>322</v>
      </c>
      <c r="J403" s="458"/>
      <c r="K403" s="96"/>
      <c r="L403" s="95">
        <f>110+2175.6</f>
        <v>2285.6</v>
      </c>
      <c r="M403" s="95">
        <v>2285.6</v>
      </c>
      <c r="N403" s="95">
        <f>110+2175.6</f>
        <v>2285.6</v>
      </c>
      <c r="O403" s="666"/>
    </row>
    <row r="404" spans="1:17" s="345" customFormat="1" ht="63" x14ac:dyDescent="0.25">
      <c r="A404" s="102" t="s">
        <v>702</v>
      </c>
      <c r="B404" s="284">
        <v>900</v>
      </c>
      <c r="C404" s="152">
        <v>10</v>
      </c>
      <c r="D404" s="129" t="s">
        <v>88</v>
      </c>
      <c r="E404" s="993" t="s">
        <v>210</v>
      </c>
      <c r="F404" s="994"/>
      <c r="G404" s="994"/>
      <c r="H404" s="995"/>
      <c r="I404" s="95"/>
      <c r="J404" s="116"/>
      <c r="K404" s="96"/>
      <c r="L404" s="95">
        <f t="shared" ref="L404:N408" si="65">L405</f>
        <v>0</v>
      </c>
      <c r="M404" s="95">
        <f t="shared" si="65"/>
        <v>15</v>
      </c>
      <c r="N404" s="95">
        <f t="shared" si="65"/>
        <v>15</v>
      </c>
      <c r="O404" s="666"/>
    </row>
    <row r="405" spans="1:17" s="345" customFormat="1" ht="47.25" x14ac:dyDescent="0.25">
      <c r="A405" s="102" t="s">
        <v>502</v>
      </c>
      <c r="B405" s="284">
        <v>900</v>
      </c>
      <c r="C405" s="152">
        <v>10</v>
      </c>
      <c r="D405" s="129" t="s">
        <v>88</v>
      </c>
      <c r="E405" s="993" t="s">
        <v>570</v>
      </c>
      <c r="F405" s="994"/>
      <c r="G405" s="994"/>
      <c r="H405" s="995"/>
      <c r="I405" s="95"/>
      <c r="J405" s="116"/>
      <c r="K405" s="96"/>
      <c r="L405" s="94">
        <f t="shared" si="65"/>
        <v>0</v>
      </c>
      <c r="M405" s="94">
        <f t="shared" si="65"/>
        <v>15</v>
      </c>
      <c r="N405" s="94">
        <f t="shared" si="65"/>
        <v>15</v>
      </c>
      <c r="O405" s="666"/>
    </row>
    <row r="406" spans="1:17" s="345" customFormat="1" ht="47.25" x14ac:dyDescent="0.25">
      <c r="A406" s="102" t="s">
        <v>503</v>
      </c>
      <c r="B406" s="284">
        <v>900</v>
      </c>
      <c r="C406" s="152">
        <v>10</v>
      </c>
      <c r="D406" s="129" t="s">
        <v>88</v>
      </c>
      <c r="E406" s="993" t="s">
        <v>571</v>
      </c>
      <c r="F406" s="994"/>
      <c r="G406" s="994"/>
      <c r="H406" s="995"/>
      <c r="I406" s="95"/>
      <c r="J406" s="116"/>
      <c r="K406" s="96"/>
      <c r="L406" s="94">
        <f t="shared" si="65"/>
        <v>0</v>
      </c>
      <c r="M406" s="94">
        <f t="shared" si="65"/>
        <v>15</v>
      </c>
      <c r="N406" s="94">
        <f t="shared" si="65"/>
        <v>15</v>
      </c>
      <c r="O406" s="666"/>
    </row>
    <row r="407" spans="1:17" s="345" customFormat="1" ht="28.5" customHeight="1" x14ac:dyDescent="0.25">
      <c r="A407" s="102" t="s">
        <v>504</v>
      </c>
      <c r="B407" s="284">
        <v>900</v>
      </c>
      <c r="C407" s="152">
        <v>10</v>
      </c>
      <c r="D407" s="129" t="s">
        <v>88</v>
      </c>
      <c r="E407" s="993" t="s">
        <v>572</v>
      </c>
      <c r="F407" s="994"/>
      <c r="G407" s="994"/>
      <c r="H407" s="995"/>
      <c r="I407" s="95"/>
      <c r="J407" s="116"/>
      <c r="K407" s="96"/>
      <c r="L407" s="94">
        <f t="shared" si="65"/>
        <v>0</v>
      </c>
      <c r="M407" s="94">
        <f t="shared" si="65"/>
        <v>15</v>
      </c>
      <c r="N407" s="94">
        <f t="shared" si="65"/>
        <v>15</v>
      </c>
      <c r="O407" s="666"/>
    </row>
    <row r="408" spans="1:17" s="345" customFormat="1" ht="25.5" customHeight="1" x14ac:dyDescent="0.25">
      <c r="A408" s="186" t="s">
        <v>497</v>
      </c>
      <c r="B408" s="284">
        <v>900</v>
      </c>
      <c r="C408" s="152">
        <v>10</v>
      </c>
      <c r="D408" s="129" t="s">
        <v>88</v>
      </c>
      <c r="E408" s="993" t="s">
        <v>572</v>
      </c>
      <c r="F408" s="994"/>
      <c r="G408" s="994"/>
      <c r="H408" s="995"/>
      <c r="I408" s="95" t="s">
        <v>490</v>
      </c>
      <c r="J408" s="116"/>
      <c r="K408" s="96"/>
      <c r="L408" s="94">
        <f t="shared" si="65"/>
        <v>0</v>
      </c>
      <c r="M408" s="94">
        <f t="shared" si="65"/>
        <v>15</v>
      </c>
      <c r="N408" s="94">
        <f t="shared" si="65"/>
        <v>15</v>
      </c>
      <c r="O408" s="666"/>
    </row>
    <row r="409" spans="1:17" s="345" customFormat="1" ht="31.5" x14ac:dyDescent="0.25">
      <c r="A409" s="102" t="s">
        <v>505</v>
      </c>
      <c r="B409" s="284">
        <v>900</v>
      </c>
      <c r="C409" s="152">
        <v>10</v>
      </c>
      <c r="D409" s="129" t="s">
        <v>88</v>
      </c>
      <c r="E409" s="993" t="s">
        <v>572</v>
      </c>
      <c r="F409" s="994"/>
      <c r="G409" s="994"/>
      <c r="H409" s="995"/>
      <c r="I409" s="95" t="s">
        <v>500</v>
      </c>
      <c r="J409" s="116"/>
      <c r="K409" s="96"/>
      <c r="L409" s="94">
        <v>0</v>
      </c>
      <c r="M409" s="94">
        <v>15</v>
      </c>
      <c r="N409" s="94">
        <v>15</v>
      </c>
      <c r="O409" s="666"/>
    </row>
    <row r="410" spans="1:17" s="345" customFormat="1" ht="27" hidden="1" customHeight="1" x14ac:dyDescent="0.25">
      <c r="A410" s="102" t="s">
        <v>321</v>
      </c>
      <c r="B410" s="284">
        <v>900</v>
      </c>
      <c r="C410" s="152">
        <v>10</v>
      </c>
      <c r="D410" s="129" t="s">
        <v>88</v>
      </c>
      <c r="E410" s="993" t="s">
        <v>461</v>
      </c>
      <c r="F410" s="994"/>
      <c r="G410" s="994"/>
      <c r="H410" s="995"/>
      <c r="I410" s="95" t="s">
        <v>160</v>
      </c>
      <c r="J410" s="116"/>
      <c r="K410" s="96"/>
      <c r="L410" s="135">
        <v>15</v>
      </c>
      <c r="M410" s="135">
        <v>15</v>
      </c>
      <c r="N410" s="135">
        <v>15</v>
      </c>
      <c r="O410" s="666"/>
    </row>
    <row r="411" spans="1:17" s="345" customFormat="1" ht="24" customHeight="1" x14ac:dyDescent="0.25">
      <c r="A411" s="102" t="s">
        <v>134</v>
      </c>
      <c r="B411" s="284">
        <v>900</v>
      </c>
      <c r="C411" s="95" t="s">
        <v>92</v>
      </c>
      <c r="D411" s="95" t="s">
        <v>73</v>
      </c>
      <c r="E411" s="1072"/>
      <c r="F411" s="1073"/>
      <c r="G411" s="1073"/>
      <c r="H411" s="1074"/>
      <c r="I411" s="124"/>
      <c r="J411" s="116" t="e">
        <f>#REF!+K411</f>
        <v>#REF!</v>
      </c>
      <c r="K411" s="104" t="e">
        <f>#REF!+#REF!</f>
        <v>#REF!</v>
      </c>
      <c r="L411" s="104">
        <f>L412+L421</f>
        <v>4241.8670000000002</v>
      </c>
      <c r="M411" s="104">
        <f t="shared" ref="L411:N415" si="66">M412</f>
        <v>2938.3</v>
      </c>
      <c r="N411" s="104">
        <f t="shared" si="66"/>
        <v>2938.2</v>
      </c>
      <c r="O411" s="666"/>
    </row>
    <row r="412" spans="1:17" s="345" customFormat="1" ht="47.25" x14ac:dyDescent="0.25">
      <c r="A412" s="102" t="s">
        <v>688</v>
      </c>
      <c r="B412" s="409" t="s">
        <v>58</v>
      </c>
      <c r="C412" s="95" t="s">
        <v>92</v>
      </c>
      <c r="D412" s="95" t="s">
        <v>73</v>
      </c>
      <c r="E412" s="1125" t="s">
        <v>113</v>
      </c>
      <c r="F412" s="1126"/>
      <c r="G412" s="1126"/>
      <c r="H412" s="1127"/>
      <c r="I412" s="95"/>
      <c r="J412" s="116"/>
      <c r="K412" s="103" t="e">
        <f>K414</f>
        <v>#REF!</v>
      </c>
      <c r="L412" s="103">
        <f t="shared" si="66"/>
        <v>2938.4</v>
      </c>
      <c r="M412" s="103">
        <f t="shared" si="66"/>
        <v>2938.3</v>
      </c>
      <c r="N412" s="103">
        <f t="shared" si="66"/>
        <v>2938.2</v>
      </c>
      <c r="O412" s="666"/>
    </row>
    <row r="413" spans="1:17" s="345" customFormat="1" ht="78.75" x14ac:dyDescent="0.25">
      <c r="A413" s="98" t="s">
        <v>719</v>
      </c>
      <c r="B413" s="409" t="s">
        <v>58</v>
      </c>
      <c r="C413" s="95" t="s">
        <v>92</v>
      </c>
      <c r="D413" s="95" t="s">
        <v>73</v>
      </c>
      <c r="E413" s="1125" t="s">
        <v>193</v>
      </c>
      <c r="F413" s="1126"/>
      <c r="G413" s="1126"/>
      <c r="H413" s="1127"/>
      <c r="I413" s="95"/>
      <c r="J413" s="116"/>
      <c r="K413" s="103"/>
      <c r="L413" s="103">
        <f t="shared" si="66"/>
        <v>2938.4</v>
      </c>
      <c r="M413" s="103">
        <f t="shared" si="66"/>
        <v>2938.3</v>
      </c>
      <c r="N413" s="103">
        <f t="shared" si="66"/>
        <v>2938.2</v>
      </c>
      <c r="O413" s="659"/>
    </row>
    <row r="414" spans="1:17" s="345" customFormat="1" ht="61.5" customHeight="1" x14ac:dyDescent="0.25">
      <c r="A414" s="237" t="s">
        <v>230</v>
      </c>
      <c r="B414" s="409" t="s">
        <v>58</v>
      </c>
      <c r="C414" s="95" t="s">
        <v>92</v>
      </c>
      <c r="D414" s="95" t="s">
        <v>73</v>
      </c>
      <c r="E414" s="1125" t="s">
        <v>211</v>
      </c>
      <c r="F414" s="1126"/>
      <c r="G414" s="1126"/>
      <c r="H414" s="1127"/>
      <c r="I414" s="95"/>
      <c r="J414" s="116"/>
      <c r="K414" s="103" t="e">
        <f>#REF!</f>
        <v>#REF!</v>
      </c>
      <c r="L414" s="103">
        <f t="shared" si="66"/>
        <v>2938.4</v>
      </c>
      <c r="M414" s="103">
        <f t="shared" si="66"/>
        <v>2938.3</v>
      </c>
      <c r="N414" s="103">
        <f t="shared" si="66"/>
        <v>2938.2</v>
      </c>
      <c r="O414" s="666"/>
    </row>
    <row r="415" spans="1:17" s="345" customFormat="1" ht="270.75" customHeight="1" x14ac:dyDescent="0.25">
      <c r="A415" s="240" t="s">
        <v>424</v>
      </c>
      <c r="B415" s="284">
        <v>900</v>
      </c>
      <c r="C415" s="152" t="s">
        <v>92</v>
      </c>
      <c r="D415" s="152" t="s">
        <v>73</v>
      </c>
      <c r="E415" s="1125" t="s">
        <v>212</v>
      </c>
      <c r="F415" s="1126"/>
      <c r="G415" s="1126"/>
      <c r="H415" s="1127"/>
      <c r="I415" s="95"/>
      <c r="J415" s="116"/>
      <c r="K415" s="103" t="e">
        <f>#REF!+K420</f>
        <v>#REF!</v>
      </c>
      <c r="L415" s="103">
        <f t="shared" si="66"/>
        <v>2938.4</v>
      </c>
      <c r="M415" s="103">
        <f t="shared" si="66"/>
        <v>2938.3</v>
      </c>
      <c r="N415" s="103">
        <f t="shared" si="66"/>
        <v>2938.2</v>
      </c>
      <c r="O415" s="666"/>
    </row>
    <row r="416" spans="1:17" s="345" customFormat="1" ht="30.75" customHeight="1" x14ac:dyDescent="0.25">
      <c r="A416" s="240" t="s">
        <v>497</v>
      </c>
      <c r="B416" s="284">
        <v>900</v>
      </c>
      <c r="C416" s="152" t="s">
        <v>92</v>
      </c>
      <c r="D416" s="152" t="s">
        <v>73</v>
      </c>
      <c r="E416" s="1125" t="s">
        <v>212</v>
      </c>
      <c r="F416" s="1126"/>
      <c r="G416" s="1126"/>
      <c r="H416" s="1127"/>
      <c r="I416" s="95" t="s">
        <v>490</v>
      </c>
      <c r="J416" s="116"/>
      <c r="K416" s="103"/>
      <c r="L416" s="131">
        <f>L417+L419</f>
        <v>2938.4</v>
      </c>
      <c r="M416" s="131">
        <f>M417+M419</f>
        <v>2938.3</v>
      </c>
      <c r="N416" s="131">
        <f>N417+N419</f>
        <v>2938.2</v>
      </c>
      <c r="O416" s="666"/>
    </row>
    <row r="417" spans="1:15" s="345" customFormat="1" ht="35.25" customHeight="1" x14ac:dyDescent="0.25">
      <c r="A417" s="240" t="s">
        <v>498</v>
      </c>
      <c r="B417" s="284">
        <v>900</v>
      </c>
      <c r="C417" s="152" t="s">
        <v>92</v>
      </c>
      <c r="D417" s="152" t="s">
        <v>73</v>
      </c>
      <c r="E417" s="1125" t="s">
        <v>212</v>
      </c>
      <c r="F417" s="1126"/>
      <c r="G417" s="1126"/>
      <c r="H417" s="1127"/>
      <c r="I417" s="95" t="s">
        <v>496</v>
      </c>
      <c r="J417" s="116"/>
      <c r="K417" s="103"/>
      <c r="L417" s="94">
        <f>L418</f>
        <v>1507</v>
      </c>
      <c r="M417" s="94">
        <f>M418</f>
        <v>1507</v>
      </c>
      <c r="N417" s="94">
        <f>N418</f>
        <v>1507</v>
      </c>
      <c r="O417" s="666"/>
    </row>
    <row r="418" spans="1:15" s="345" customFormat="1" ht="35.25" hidden="1" customHeight="1" x14ac:dyDescent="0.25">
      <c r="A418" s="637" t="s">
        <v>151</v>
      </c>
      <c r="B418" s="503">
        <v>900</v>
      </c>
      <c r="C418" s="638" t="s">
        <v>92</v>
      </c>
      <c r="D418" s="638" t="s">
        <v>73</v>
      </c>
      <c r="E418" s="1128" t="s">
        <v>212</v>
      </c>
      <c r="F418" s="1129"/>
      <c r="G418" s="1129"/>
      <c r="H418" s="1130"/>
      <c r="I418" s="451" t="s">
        <v>154</v>
      </c>
      <c r="J418" s="510"/>
      <c r="K418" s="506"/>
      <c r="L418" s="454">
        <f>1102.7+400+4.3</f>
        <v>1507</v>
      </c>
      <c r="M418" s="454">
        <f>1502.7+4.3</f>
        <v>1507</v>
      </c>
      <c r="N418" s="454">
        <f>1502.7+4.3</f>
        <v>1507</v>
      </c>
      <c r="O418" s="666" t="s">
        <v>712</v>
      </c>
    </row>
    <row r="419" spans="1:15" s="345" customFormat="1" ht="35.25" customHeight="1" x14ac:dyDescent="0.25">
      <c r="A419" s="240" t="s">
        <v>505</v>
      </c>
      <c r="B419" s="284">
        <v>900</v>
      </c>
      <c r="C419" s="152" t="s">
        <v>92</v>
      </c>
      <c r="D419" s="152" t="s">
        <v>73</v>
      </c>
      <c r="E419" s="1125" t="s">
        <v>212</v>
      </c>
      <c r="F419" s="1126"/>
      <c r="G419" s="1126"/>
      <c r="H419" s="1127"/>
      <c r="I419" s="95" t="s">
        <v>500</v>
      </c>
      <c r="J419" s="116"/>
      <c r="K419" s="103"/>
      <c r="L419" s="131">
        <f>L420</f>
        <v>1431.4</v>
      </c>
      <c r="M419" s="131">
        <f>M420</f>
        <v>1431.3</v>
      </c>
      <c r="N419" s="131">
        <f>N420</f>
        <v>1431.2</v>
      </c>
      <c r="O419" s="666"/>
    </row>
    <row r="420" spans="1:15" s="345" customFormat="1" ht="31.5" hidden="1" x14ac:dyDescent="0.25">
      <c r="A420" s="449" t="s">
        <v>258</v>
      </c>
      <c r="B420" s="503">
        <v>900</v>
      </c>
      <c r="C420" s="638" t="s">
        <v>92</v>
      </c>
      <c r="D420" s="638" t="s">
        <v>73</v>
      </c>
      <c r="E420" s="1128" t="s">
        <v>212</v>
      </c>
      <c r="F420" s="1129"/>
      <c r="G420" s="1129"/>
      <c r="H420" s="1130"/>
      <c r="I420" s="451" t="s">
        <v>184</v>
      </c>
      <c r="J420" s="510"/>
      <c r="K420" s="506"/>
      <c r="L420" s="454">
        <f>1100.7+330.7</f>
        <v>1431.4</v>
      </c>
      <c r="M420" s="454">
        <v>1431.3</v>
      </c>
      <c r="N420" s="454">
        <v>1431.2</v>
      </c>
      <c r="O420" s="666" t="s">
        <v>712</v>
      </c>
    </row>
    <row r="421" spans="1:15" s="345" customFormat="1" ht="47.25" x14ac:dyDescent="0.25">
      <c r="A421" s="102" t="s">
        <v>697</v>
      </c>
      <c r="B421" s="284">
        <v>900</v>
      </c>
      <c r="C421" s="152" t="s">
        <v>92</v>
      </c>
      <c r="D421" s="152" t="s">
        <v>73</v>
      </c>
      <c r="E421" s="945" t="s">
        <v>118</v>
      </c>
      <c r="F421" s="946"/>
      <c r="G421" s="946"/>
      <c r="H421" s="930"/>
      <c r="I421" s="95"/>
      <c r="J421" s="116"/>
      <c r="K421" s="103"/>
      <c r="L421" s="94">
        <f>L422</f>
        <v>1303.4670000000001</v>
      </c>
      <c r="M421" s="94">
        <v>0</v>
      </c>
      <c r="N421" s="94">
        <v>0</v>
      </c>
      <c r="O421" s="931"/>
    </row>
    <row r="422" spans="1:15" s="345" customFormat="1" ht="78.75" x14ac:dyDescent="0.25">
      <c r="A422" s="102" t="s">
        <v>845</v>
      </c>
      <c r="B422" s="284">
        <v>900</v>
      </c>
      <c r="C422" s="152" t="s">
        <v>92</v>
      </c>
      <c r="D422" s="152" t="s">
        <v>73</v>
      </c>
      <c r="E422" s="945" t="s">
        <v>841</v>
      </c>
      <c r="F422" s="946"/>
      <c r="G422" s="946"/>
      <c r="H422" s="930"/>
      <c r="I422" s="95"/>
      <c r="J422" s="116"/>
      <c r="K422" s="103"/>
      <c r="L422" s="94">
        <f>L423</f>
        <v>1303.4670000000001</v>
      </c>
      <c r="M422" s="94">
        <v>0</v>
      </c>
      <c r="N422" s="94">
        <v>0</v>
      </c>
      <c r="O422" s="931"/>
    </row>
    <row r="423" spans="1:15" s="345" customFormat="1" ht="78.75" x14ac:dyDescent="0.25">
      <c r="A423" s="186" t="s">
        <v>844</v>
      </c>
      <c r="B423" s="284">
        <v>900</v>
      </c>
      <c r="C423" s="152" t="s">
        <v>92</v>
      </c>
      <c r="D423" s="152" t="s">
        <v>73</v>
      </c>
      <c r="E423" s="945" t="s">
        <v>841</v>
      </c>
      <c r="F423" s="946" t="s">
        <v>69</v>
      </c>
      <c r="G423" s="946"/>
      <c r="H423" s="930"/>
      <c r="I423" s="95"/>
      <c r="J423" s="116"/>
      <c r="K423" s="103"/>
      <c r="L423" s="94">
        <f>L424</f>
        <v>1303.4670000000001</v>
      </c>
      <c r="M423" s="94">
        <v>0</v>
      </c>
      <c r="N423" s="94">
        <v>0</v>
      </c>
      <c r="O423" s="931"/>
    </row>
    <row r="424" spans="1:15" s="345" customFormat="1" ht="84" customHeight="1" x14ac:dyDescent="0.25">
      <c r="A424" s="785" t="s">
        <v>843</v>
      </c>
      <c r="B424" s="284">
        <v>900</v>
      </c>
      <c r="C424" s="152" t="s">
        <v>92</v>
      </c>
      <c r="D424" s="152" t="s">
        <v>73</v>
      </c>
      <c r="E424" s="1018" t="s">
        <v>842</v>
      </c>
      <c r="F424" s="1019"/>
      <c r="G424" s="1019"/>
      <c r="H424" s="930"/>
      <c r="I424" s="95"/>
      <c r="J424" s="116"/>
      <c r="K424" s="103"/>
      <c r="L424" s="94">
        <f>L425</f>
        <v>1303.4670000000001</v>
      </c>
      <c r="M424" s="94">
        <v>0</v>
      </c>
      <c r="N424" s="94">
        <v>0</v>
      </c>
      <c r="O424" s="931"/>
    </row>
    <row r="425" spans="1:15" s="345" customFormat="1" ht="45.75" customHeight="1" x14ac:dyDescent="0.25">
      <c r="A425" s="252" t="s">
        <v>589</v>
      </c>
      <c r="B425" s="284">
        <v>900</v>
      </c>
      <c r="C425" s="152" t="s">
        <v>92</v>
      </c>
      <c r="D425" s="152" t="s">
        <v>73</v>
      </c>
      <c r="E425" s="1018" t="s">
        <v>842</v>
      </c>
      <c r="F425" s="1019"/>
      <c r="G425" s="1019"/>
      <c r="H425" s="942"/>
      <c r="I425" s="95" t="s">
        <v>587</v>
      </c>
      <c r="J425" s="116"/>
      <c r="K425" s="103"/>
      <c r="L425" s="94">
        <f>L426</f>
        <v>1303.4670000000001</v>
      </c>
      <c r="M425" s="94">
        <v>0</v>
      </c>
      <c r="N425" s="94">
        <v>0</v>
      </c>
      <c r="O425" s="943"/>
    </row>
    <row r="426" spans="1:15" s="345" customFormat="1" ht="24.75" customHeight="1" x14ac:dyDescent="0.25">
      <c r="A426" s="252" t="s">
        <v>590</v>
      </c>
      <c r="B426" s="284">
        <v>900</v>
      </c>
      <c r="C426" s="152" t="s">
        <v>92</v>
      </c>
      <c r="D426" s="152" t="s">
        <v>73</v>
      </c>
      <c r="E426" s="1018" t="s">
        <v>842</v>
      </c>
      <c r="F426" s="1019"/>
      <c r="G426" s="1019"/>
      <c r="H426" s="942"/>
      <c r="I426" s="95" t="s">
        <v>588</v>
      </c>
      <c r="J426" s="116"/>
      <c r="K426" s="103"/>
      <c r="L426" s="94">
        <v>1303.4670000000001</v>
      </c>
      <c r="M426" s="94">
        <v>0</v>
      </c>
      <c r="N426" s="94">
        <v>0</v>
      </c>
      <c r="O426" s="943"/>
    </row>
    <row r="427" spans="1:15" s="345" customFormat="1" x14ac:dyDescent="0.25">
      <c r="A427" s="102" t="s">
        <v>509</v>
      </c>
      <c r="B427" s="284">
        <v>900</v>
      </c>
      <c r="C427" s="95" t="s">
        <v>205</v>
      </c>
      <c r="D427" s="152"/>
      <c r="E427" s="460"/>
      <c r="F427" s="461"/>
      <c r="G427" s="461"/>
      <c r="H427" s="462"/>
      <c r="I427" s="95"/>
      <c r="J427" s="116"/>
      <c r="K427" s="103"/>
      <c r="L427" s="94">
        <f>L428</f>
        <v>1450</v>
      </c>
      <c r="M427" s="94">
        <f>M428</f>
        <v>1450</v>
      </c>
      <c r="N427" s="94">
        <f>N428</f>
        <v>1450</v>
      </c>
      <c r="O427" s="666"/>
    </row>
    <row r="428" spans="1:15" s="347" customFormat="1" ht="21.75" customHeight="1" x14ac:dyDescent="0.25">
      <c r="A428" s="102" t="s">
        <v>305</v>
      </c>
      <c r="B428" s="284">
        <v>900</v>
      </c>
      <c r="C428" s="95" t="s">
        <v>205</v>
      </c>
      <c r="D428" s="95" t="s">
        <v>70</v>
      </c>
      <c r="E428" s="463"/>
      <c r="F428" s="464"/>
      <c r="G428" s="464"/>
      <c r="H428" s="465"/>
      <c r="I428" s="124"/>
      <c r="J428" s="458"/>
      <c r="K428" s="403"/>
      <c r="L428" s="94">
        <f t="shared" ref="L428:N431" si="67">L429</f>
        <v>1450</v>
      </c>
      <c r="M428" s="94">
        <f t="shared" si="67"/>
        <v>1450</v>
      </c>
      <c r="N428" s="94">
        <f t="shared" si="67"/>
        <v>1450</v>
      </c>
      <c r="O428" s="666"/>
    </row>
    <row r="429" spans="1:15" s="345" customFormat="1" ht="49.5" customHeight="1" x14ac:dyDescent="0.25">
      <c r="A429" s="102" t="s">
        <v>686</v>
      </c>
      <c r="B429" s="284">
        <v>900</v>
      </c>
      <c r="C429" s="95" t="s">
        <v>205</v>
      </c>
      <c r="D429" s="95" t="s">
        <v>70</v>
      </c>
      <c r="E429" s="1076" t="s">
        <v>428</v>
      </c>
      <c r="F429" s="1077"/>
      <c r="G429" s="1077"/>
      <c r="H429" s="1078"/>
      <c r="I429" s="95"/>
      <c r="J429" s="116"/>
      <c r="K429" s="96"/>
      <c r="L429" s="94">
        <f t="shared" si="67"/>
        <v>1450</v>
      </c>
      <c r="M429" s="94">
        <f t="shared" si="67"/>
        <v>1450</v>
      </c>
      <c r="N429" s="94">
        <f t="shared" si="67"/>
        <v>1450</v>
      </c>
      <c r="O429" s="666"/>
    </row>
    <row r="430" spans="1:15" s="345" customFormat="1" ht="43.5" customHeight="1" x14ac:dyDescent="0.25">
      <c r="A430" s="102" t="s">
        <v>516</v>
      </c>
      <c r="B430" s="284">
        <v>900</v>
      </c>
      <c r="C430" s="95" t="s">
        <v>205</v>
      </c>
      <c r="D430" s="95" t="s">
        <v>70</v>
      </c>
      <c r="E430" s="1076" t="s">
        <v>511</v>
      </c>
      <c r="F430" s="1077"/>
      <c r="G430" s="1077"/>
      <c r="H430" s="1078"/>
      <c r="I430" s="95"/>
      <c r="J430" s="116"/>
      <c r="K430" s="96"/>
      <c r="L430" s="94">
        <f>L431</f>
        <v>1450</v>
      </c>
      <c r="M430" s="94">
        <f>M431</f>
        <v>1450</v>
      </c>
      <c r="N430" s="94">
        <f>N431</f>
        <v>1450</v>
      </c>
      <c r="O430" s="666"/>
    </row>
    <row r="431" spans="1:15" s="345" customFormat="1" ht="31.5" x14ac:dyDescent="0.25">
      <c r="A431" s="102" t="s">
        <v>306</v>
      </c>
      <c r="B431" s="284">
        <v>900</v>
      </c>
      <c r="C431" s="95" t="s">
        <v>205</v>
      </c>
      <c r="D431" s="95" t="s">
        <v>70</v>
      </c>
      <c r="E431" s="1076" t="s">
        <v>510</v>
      </c>
      <c r="F431" s="1077"/>
      <c r="G431" s="1077"/>
      <c r="H431" s="1078"/>
      <c r="I431" s="95"/>
      <c r="J431" s="116"/>
      <c r="K431" s="96"/>
      <c r="L431" s="94">
        <f t="shared" si="67"/>
        <v>1450</v>
      </c>
      <c r="M431" s="94">
        <f t="shared" si="67"/>
        <v>1450</v>
      </c>
      <c r="N431" s="94">
        <f t="shared" si="67"/>
        <v>1450</v>
      </c>
      <c r="O431" s="1079"/>
    </row>
    <row r="432" spans="1:15" s="345" customFormat="1" ht="47.25" x14ac:dyDescent="0.25">
      <c r="A432" s="102" t="s">
        <v>514</v>
      </c>
      <c r="B432" s="284">
        <v>900</v>
      </c>
      <c r="C432" s="95" t="s">
        <v>205</v>
      </c>
      <c r="D432" s="95" t="s">
        <v>70</v>
      </c>
      <c r="E432" s="1076" t="s">
        <v>510</v>
      </c>
      <c r="F432" s="1077"/>
      <c r="G432" s="1077"/>
      <c r="H432" s="1078"/>
      <c r="I432" s="95" t="s">
        <v>512</v>
      </c>
      <c r="J432" s="116"/>
      <c r="K432" s="96"/>
      <c r="L432" s="94">
        <f>L433</f>
        <v>1450</v>
      </c>
      <c r="M432" s="94">
        <f>M433</f>
        <v>1450</v>
      </c>
      <c r="N432" s="94">
        <f>N433</f>
        <v>1450</v>
      </c>
      <c r="O432" s="1079"/>
    </row>
    <row r="433" spans="1:16" s="345" customFormat="1" ht="61.5" customHeight="1" x14ac:dyDescent="0.25">
      <c r="A433" s="102" t="s">
        <v>515</v>
      </c>
      <c r="B433" s="284">
        <v>900</v>
      </c>
      <c r="C433" s="95" t="s">
        <v>205</v>
      </c>
      <c r="D433" s="95" t="s">
        <v>70</v>
      </c>
      <c r="E433" s="1076" t="s">
        <v>510</v>
      </c>
      <c r="F433" s="1077"/>
      <c r="G433" s="1077"/>
      <c r="H433" s="1078"/>
      <c r="I433" s="95" t="s">
        <v>513</v>
      </c>
      <c r="J433" s="116"/>
      <c r="K433" s="96"/>
      <c r="L433" s="94">
        <v>1450</v>
      </c>
      <c r="M433" s="94">
        <v>1450</v>
      </c>
      <c r="N433" s="94">
        <v>1450</v>
      </c>
      <c r="O433" s="1079"/>
    </row>
    <row r="434" spans="1:16" s="345" customFormat="1" ht="38.25" hidden="1" customHeight="1" x14ac:dyDescent="0.25">
      <c r="A434" s="102" t="s">
        <v>441</v>
      </c>
      <c r="B434" s="284">
        <v>900</v>
      </c>
      <c r="C434" s="95" t="s">
        <v>205</v>
      </c>
      <c r="D434" s="95" t="s">
        <v>70</v>
      </c>
      <c r="E434" s="1076" t="s">
        <v>510</v>
      </c>
      <c r="F434" s="1077"/>
      <c r="G434" s="1077"/>
      <c r="H434" s="1078"/>
      <c r="I434" s="95" t="s">
        <v>375</v>
      </c>
      <c r="J434" s="116"/>
      <c r="K434" s="96"/>
      <c r="L434" s="94">
        <v>1430</v>
      </c>
      <c r="M434" s="94">
        <v>1430</v>
      </c>
      <c r="N434" s="94">
        <v>1430</v>
      </c>
      <c r="O434" s="1079"/>
    </row>
    <row r="435" spans="1:16" s="345" customFormat="1" ht="48" x14ac:dyDescent="0.3">
      <c r="A435" s="102" t="s">
        <v>720</v>
      </c>
      <c r="B435" s="284">
        <v>901</v>
      </c>
      <c r="C435" s="124"/>
      <c r="D435" s="124"/>
      <c r="E435" s="1088"/>
      <c r="F435" s="1089"/>
      <c r="G435" s="1089"/>
      <c r="H435" s="1090"/>
      <c r="I435" s="124"/>
      <c r="J435" s="458"/>
      <c r="K435" s="104" t="e">
        <f>K437+K463+K480+K533+K541</f>
        <v>#REF!</v>
      </c>
      <c r="L435" s="103">
        <f>L436+L480+L505+L533+L541</f>
        <v>7916.2</v>
      </c>
      <c r="M435" s="103">
        <f>M436+M480+M505+M533+M541</f>
        <v>4788.8</v>
      </c>
      <c r="N435" s="103">
        <f>N436+N480+N505+N533+N541</f>
        <v>4726.8</v>
      </c>
      <c r="O435" s="680"/>
      <c r="P435" s="352"/>
    </row>
    <row r="436" spans="1:16" s="345" customFormat="1" x14ac:dyDescent="0.3">
      <c r="A436" s="102" t="s">
        <v>68</v>
      </c>
      <c r="B436" s="284">
        <v>901</v>
      </c>
      <c r="C436" s="95" t="s">
        <v>69</v>
      </c>
      <c r="D436" s="124"/>
      <c r="E436" s="466"/>
      <c r="F436" s="467"/>
      <c r="G436" s="467"/>
      <c r="H436" s="468"/>
      <c r="I436" s="124"/>
      <c r="J436" s="458"/>
      <c r="K436" s="104"/>
      <c r="L436" s="103">
        <f>L437+L463</f>
        <v>2674.6</v>
      </c>
      <c r="M436" s="103">
        <f>M437+M463</f>
        <v>2708.6</v>
      </c>
      <c r="N436" s="103">
        <f>N437+N463</f>
        <v>2708.6</v>
      </c>
      <c r="O436" s="659"/>
      <c r="P436" s="352"/>
    </row>
    <row r="437" spans="1:16" s="345" customFormat="1" ht="47.25" x14ac:dyDescent="0.25">
      <c r="A437" s="102" t="s">
        <v>121</v>
      </c>
      <c r="B437" s="284">
        <v>901</v>
      </c>
      <c r="C437" s="95" t="s">
        <v>69</v>
      </c>
      <c r="D437" s="95" t="s">
        <v>93</v>
      </c>
      <c r="E437" s="1072"/>
      <c r="F437" s="1073"/>
      <c r="G437" s="1073"/>
      <c r="H437" s="1074"/>
      <c r="I437" s="95"/>
      <c r="J437" s="116" t="e">
        <f>#REF!+K437</f>
        <v>#REF!</v>
      </c>
      <c r="K437" s="103" t="e">
        <f>K444</f>
        <v>#REF!</v>
      </c>
      <c r="L437" s="440">
        <f>L438+L444</f>
        <v>2401.1</v>
      </c>
      <c r="M437" s="103">
        <f>M438+M444</f>
        <v>2437.1999999999998</v>
      </c>
      <c r="N437" s="103">
        <f>N438+N444</f>
        <v>2437.1999999999998</v>
      </c>
      <c r="O437" s="666"/>
    </row>
    <row r="438" spans="1:16" s="345" customFormat="1" ht="47.25" x14ac:dyDescent="0.25">
      <c r="A438" s="102" t="s">
        <v>687</v>
      </c>
      <c r="B438" s="284">
        <v>901</v>
      </c>
      <c r="C438" s="95" t="s">
        <v>69</v>
      </c>
      <c r="D438" s="95" t="s">
        <v>93</v>
      </c>
      <c r="E438" s="966" t="s">
        <v>9</v>
      </c>
      <c r="F438" s="967"/>
      <c r="G438" s="967"/>
      <c r="H438" s="968"/>
      <c r="I438" s="95"/>
      <c r="J438" s="116"/>
      <c r="K438" s="103"/>
      <c r="L438" s="103">
        <f t="shared" ref="L438:N441" si="68">L439</f>
        <v>0.30000000000000004</v>
      </c>
      <c r="M438" s="103">
        <f t="shared" si="68"/>
        <v>2</v>
      </c>
      <c r="N438" s="103">
        <f t="shared" si="68"/>
        <v>2</v>
      </c>
      <c r="O438" s="666"/>
    </row>
    <row r="439" spans="1:16" s="345" customFormat="1" ht="31.5" x14ac:dyDescent="0.25">
      <c r="A439" s="102" t="s">
        <v>297</v>
      </c>
      <c r="B439" s="284">
        <v>901</v>
      </c>
      <c r="C439" s="95" t="s">
        <v>69</v>
      </c>
      <c r="D439" s="95" t="s">
        <v>93</v>
      </c>
      <c r="E439" s="966" t="s">
        <v>469</v>
      </c>
      <c r="F439" s="967"/>
      <c r="G439" s="967"/>
      <c r="H439" s="968"/>
      <c r="I439" s="95"/>
      <c r="J439" s="116"/>
      <c r="K439" s="103"/>
      <c r="L439" s="103">
        <f t="shared" si="68"/>
        <v>0.30000000000000004</v>
      </c>
      <c r="M439" s="103">
        <f t="shared" si="68"/>
        <v>2</v>
      </c>
      <c r="N439" s="103">
        <f t="shared" si="68"/>
        <v>2</v>
      </c>
      <c r="O439" s="1079"/>
    </row>
    <row r="440" spans="1:16" s="345" customFormat="1" ht="31.5" x14ac:dyDescent="0.25">
      <c r="A440" s="102" t="s">
        <v>304</v>
      </c>
      <c r="B440" s="284">
        <v>901</v>
      </c>
      <c r="C440" s="95" t="s">
        <v>69</v>
      </c>
      <c r="D440" s="95" t="s">
        <v>93</v>
      </c>
      <c r="E440" s="966" t="s">
        <v>470</v>
      </c>
      <c r="F440" s="967"/>
      <c r="G440" s="967"/>
      <c r="H440" s="968"/>
      <c r="I440" s="95"/>
      <c r="J440" s="116"/>
      <c r="K440" s="103"/>
      <c r="L440" s="103">
        <f t="shared" si="68"/>
        <v>0.30000000000000004</v>
      </c>
      <c r="M440" s="103">
        <f t="shared" si="68"/>
        <v>2</v>
      </c>
      <c r="N440" s="103">
        <f t="shared" si="68"/>
        <v>2</v>
      </c>
      <c r="O440" s="1079"/>
    </row>
    <row r="441" spans="1:16" s="345" customFormat="1" ht="78.75" x14ac:dyDescent="0.25">
      <c r="A441" s="102" t="s">
        <v>486</v>
      </c>
      <c r="B441" s="284">
        <v>901</v>
      </c>
      <c r="C441" s="95" t="s">
        <v>69</v>
      </c>
      <c r="D441" s="95" t="s">
        <v>93</v>
      </c>
      <c r="E441" s="966" t="s">
        <v>470</v>
      </c>
      <c r="F441" s="967"/>
      <c r="G441" s="967"/>
      <c r="H441" s="968"/>
      <c r="I441" s="95" t="s">
        <v>466</v>
      </c>
      <c r="J441" s="116"/>
      <c r="K441" s="103"/>
      <c r="L441" s="103">
        <f t="shared" si="68"/>
        <v>0.30000000000000004</v>
      </c>
      <c r="M441" s="103">
        <v>2</v>
      </c>
      <c r="N441" s="103">
        <f t="shared" si="68"/>
        <v>2</v>
      </c>
      <c r="O441" s="1079"/>
    </row>
    <row r="442" spans="1:16" s="345" customFormat="1" ht="31.5" x14ac:dyDescent="0.25">
      <c r="A442" s="102" t="s">
        <v>482</v>
      </c>
      <c r="B442" s="284">
        <v>901</v>
      </c>
      <c r="C442" s="95" t="s">
        <v>69</v>
      </c>
      <c r="D442" s="95" t="s">
        <v>93</v>
      </c>
      <c r="E442" s="966" t="s">
        <v>470</v>
      </c>
      <c r="F442" s="967"/>
      <c r="G442" s="967"/>
      <c r="H442" s="968"/>
      <c r="I442" s="95" t="s">
        <v>464</v>
      </c>
      <c r="J442" s="116"/>
      <c r="K442" s="103"/>
      <c r="L442" s="440">
        <f>2-1.7</f>
        <v>0.30000000000000004</v>
      </c>
      <c r="M442" s="103">
        <v>2</v>
      </c>
      <c r="N442" s="103">
        <v>2</v>
      </c>
      <c r="O442" s="1079"/>
    </row>
    <row r="443" spans="1:16" s="345" customFormat="1" ht="47.25" hidden="1" x14ac:dyDescent="0.25">
      <c r="A443" s="102" t="s">
        <v>75</v>
      </c>
      <c r="B443" s="284">
        <v>901</v>
      </c>
      <c r="C443" s="95" t="s">
        <v>69</v>
      </c>
      <c r="D443" s="95" t="s">
        <v>93</v>
      </c>
      <c r="E443" s="966" t="s">
        <v>470</v>
      </c>
      <c r="F443" s="967"/>
      <c r="G443" s="967"/>
      <c r="H443" s="968"/>
      <c r="I443" s="95" t="s">
        <v>144</v>
      </c>
      <c r="J443" s="116"/>
      <c r="K443" s="103"/>
      <c r="L443" s="103">
        <v>2</v>
      </c>
      <c r="M443" s="103">
        <v>2</v>
      </c>
      <c r="N443" s="94">
        <v>2</v>
      </c>
      <c r="O443" s="1079"/>
    </row>
    <row r="444" spans="1:16" s="345" customFormat="1" ht="63" x14ac:dyDescent="0.25">
      <c r="A444" s="102" t="s">
        <v>401</v>
      </c>
      <c r="B444" s="284">
        <v>901</v>
      </c>
      <c r="C444" s="129" t="s">
        <v>69</v>
      </c>
      <c r="D444" s="129" t="s">
        <v>93</v>
      </c>
      <c r="E444" s="1018" t="s">
        <v>103</v>
      </c>
      <c r="F444" s="1019"/>
      <c r="G444" s="1019"/>
      <c r="H444" s="1020"/>
      <c r="I444" s="95"/>
      <c r="J444" s="116" t="e">
        <f>#REF!+K444</f>
        <v>#REF!</v>
      </c>
      <c r="K444" s="103" t="e">
        <f>K447</f>
        <v>#REF!</v>
      </c>
      <c r="L444" s="103">
        <f t="shared" ref="L444:N445" si="69">L445</f>
        <v>2400.7999999999997</v>
      </c>
      <c r="M444" s="103">
        <f t="shared" si="69"/>
        <v>2435.1999999999998</v>
      </c>
      <c r="N444" s="103">
        <f t="shared" si="69"/>
        <v>2435.1999999999998</v>
      </c>
      <c r="O444" s="666"/>
    </row>
    <row r="445" spans="1:16" s="345" customFormat="1" ht="31.5" x14ac:dyDescent="0.25">
      <c r="A445" s="102" t="s">
        <v>231</v>
      </c>
      <c r="B445" s="284">
        <v>901</v>
      </c>
      <c r="C445" s="129" t="s">
        <v>69</v>
      </c>
      <c r="D445" s="129" t="s">
        <v>93</v>
      </c>
      <c r="E445" s="1018" t="s">
        <v>197</v>
      </c>
      <c r="F445" s="1019"/>
      <c r="G445" s="1019"/>
      <c r="H445" s="1020"/>
      <c r="I445" s="95"/>
      <c r="J445" s="116"/>
      <c r="K445" s="103" t="e">
        <f>#REF!</f>
        <v>#REF!</v>
      </c>
      <c r="L445" s="103">
        <f t="shared" si="69"/>
        <v>2400.7999999999997</v>
      </c>
      <c r="M445" s="103">
        <f t="shared" si="69"/>
        <v>2435.1999999999998</v>
      </c>
      <c r="N445" s="103">
        <f t="shared" si="69"/>
        <v>2435.1999999999998</v>
      </c>
      <c r="O445" s="666"/>
    </row>
    <row r="446" spans="1:16" s="345" customFormat="1" ht="63" x14ac:dyDescent="0.25">
      <c r="A446" s="102" t="s">
        <v>517</v>
      </c>
      <c r="B446" s="284">
        <v>901</v>
      </c>
      <c r="C446" s="129" t="s">
        <v>69</v>
      </c>
      <c r="D446" s="129" t="s">
        <v>93</v>
      </c>
      <c r="E446" s="1018" t="s">
        <v>261</v>
      </c>
      <c r="F446" s="1019"/>
      <c r="G446" s="1019"/>
      <c r="H446" s="1020"/>
      <c r="I446" s="95"/>
      <c r="J446" s="116"/>
      <c r="K446" s="103"/>
      <c r="L446" s="103">
        <f>L447+L452</f>
        <v>2400.7999999999997</v>
      </c>
      <c r="M446" s="103">
        <f>M447+M452</f>
        <v>2435.1999999999998</v>
      </c>
      <c r="N446" s="103">
        <f>N447+N452</f>
        <v>2435.1999999999998</v>
      </c>
      <c r="O446" s="666"/>
    </row>
    <row r="447" spans="1:16" s="345" customFormat="1" ht="31.5" x14ac:dyDescent="0.25">
      <c r="A447" s="102" t="s">
        <v>414</v>
      </c>
      <c r="B447" s="284">
        <v>901</v>
      </c>
      <c r="C447" s="95" t="s">
        <v>69</v>
      </c>
      <c r="D447" s="129" t="s">
        <v>93</v>
      </c>
      <c r="E447" s="1018" t="s">
        <v>262</v>
      </c>
      <c r="F447" s="1019"/>
      <c r="G447" s="1019"/>
      <c r="H447" s="1020"/>
      <c r="I447" s="95"/>
      <c r="J447" s="116" t="e">
        <f>#REF!+K447</f>
        <v>#REF!</v>
      </c>
      <c r="K447" s="103" t="e">
        <f>K450+K455+K458+K461+#REF!</f>
        <v>#REF!</v>
      </c>
      <c r="L447" s="103">
        <f t="shared" ref="L447:N448" si="70">L448</f>
        <v>2256.6999999999998</v>
      </c>
      <c r="M447" s="103">
        <f t="shared" si="70"/>
        <v>2306.5</v>
      </c>
      <c r="N447" s="103">
        <f t="shared" si="70"/>
        <v>2306.5</v>
      </c>
      <c r="O447" s="666"/>
    </row>
    <row r="448" spans="1:16" s="345" customFormat="1" ht="78.75" x14ac:dyDescent="0.25">
      <c r="A448" s="102" t="s">
        <v>476</v>
      </c>
      <c r="B448" s="284">
        <v>901</v>
      </c>
      <c r="C448" s="95" t="s">
        <v>69</v>
      </c>
      <c r="D448" s="129" t="s">
        <v>93</v>
      </c>
      <c r="E448" s="1018" t="s">
        <v>262</v>
      </c>
      <c r="F448" s="1019"/>
      <c r="G448" s="1019"/>
      <c r="H448" s="1020"/>
      <c r="I448" s="95" t="s">
        <v>466</v>
      </c>
      <c r="J448" s="116"/>
      <c r="K448" s="103"/>
      <c r="L448" s="103">
        <f t="shared" si="70"/>
        <v>2256.6999999999998</v>
      </c>
      <c r="M448" s="103">
        <f t="shared" si="70"/>
        <v>2306.5</v>
      </c>
      <c r="N448" s="103">
        <f t="shared" si="70"/>
        <v>2306.5</v>
      </c>
      <c r="O448" s="666"/>
    </row>
    <row r="449" spans="1:15" s="345" customFormat="1" ht="31.5" x14ac:dyDescent="0.25">
      <c r="A449" s="102" t="s">
        <v>482</v>
      </c>
      <c r="B449" s="284">
        <v>901</v>
      </c>
      <c r="C449" s="95" t="s">
        <v>69</v>
      </c>
      <c r="D449" s="129" t="s">
        <v>93</v>
      </c>
      <c r="E449" s="1018" t="s">
        <v>262</v>
      </c>
      <c r="F449" s="1019"/>
      <c r="G449" s="1019"/>
      <c r="H449" s="1020"/>
      <c r="I449" s="95" t="s">
        <v>464</v>
      </c>
      <c r="J449" s="116"/>
      <c r="K449" s="103"/>
      <c r="L449" s="440">
        <f>L450+L451</f>
        <v>2256.6999999999998</v>
      </c>
      <c r="M449" s="103">
        <f>M450+M451</f>
        <v>2306.5</v>
      </c>
      <c r="N449" s="103">
        <f>N450+N451</f>
        <v>2306.5</v>
      </c>
      <c r="O449" s="666"/>
    </row>
    <row r="450" spans="1:15" s="345" customFormat="1" ht="31.5" hidden="1" x14ac:dyDescent="0.25">
      <c r="A450" s="502" t="s">
        <v>17</v>
      </c>
      <c r="B450" s="503">
        <v>901</v>
      </c>
      <c r="C450" s="451" t="s">
        <v>69</v>
      </c>
      <c r="D450" s="642" t="s">
        <v>93</v>
      </c>
      <c r="E450" s="1091" t="s">
        <v>262</v>
      </c>
      <c r="F450" s="1092"/>
      <c r="G450" s="1092"/>
      <c r="H450" s="1093"/>
      <c r="I450" s="451" t="s">
        <v>143</v>
      </c>
      <c r="J450" s="510" t="e">
        <f>#REF!+K450</f>
        <v>#REF!</v>
      </c>
      <c r="K450" s="453"/>
      <c r="L450" s="454">
        <v>1733.3</v>
      </c>
      <c r="M450" s="454">
        <v>1772.3</v>
      </c>
      <c r="N450" s="454">
        <f>1272.3+500</f>
        <v>1772.3</v>
      </c>
      <c r="O450" s="1068" t="s">
        <v>711</v>
      </c>
    </row>
    <row r="451" spans="1:15" s="345" customFormat="1" ht="63" hidden="1" x14ac:dyDescent="0.25">
      <c r="A451" s="502" t="s">
        <v>238</v>
      </c>
      <c r="B451" s="503">
        <v>901</v>
      </c>
      <c r="C451" s="451" t="s">
        <v>69</v>
      </c>
      <c r="D451" s="642" t="s">
        <v>93</v>
      </c>
      <c r="E451" s="1091" t="s">
        <v>262</v>
      </c>
      <c r="F451" s="1092"/>
      <c r="G451" s="1092"/>
      <c r="H451" s="1093"/>
      <c r="I451" s="451" t="s">
        <v>237</v>
      </c>
      <c r="J451" s="510"/>
      <c r="K451" s="453"/>
      <c r="L451" s="454">
        <v>523.4</v>
      </c>
      <c r="M451" s="454">
        <v>534.20000000000005</v>
      </c>
      <c r="N451" s="454">
        <f>384.2+150</f>
        <v>534.20000000000005</v>
      </c>
      <c r="O451" s="1068"/>
    </row>
    <row r="452" spans="1:15" s="345" customFormat="1" ht="31.5" x14ac:dyDescent="0.25">
      <c r="A452" s="102" t="s">
        <v>553</v>
      </c>
      <c r="B452" s="284">
        <v>901</v>
      </c>
      <c r="C452" s="95" t="s">
        <v>69</v>
      </c>
      <c r="D452" s="129" t="s">
        <v>93</v>
      </c>
      <c r="E452" s="1018" t="s">
        <v>263</v>
      </c>
      <c r="F452" s="1019"/>
      <c r="G452" s="1019"/>
      <c r="H452" s="1020"/>
      <c r="I452" s="95"/>
      <c r="J452" s="116"/>
      <c r="K452" s="96"/>
      <c r="L452" s="94">
        <f>L453+L456+L459</f>
        <v>144.1</v>
      </c>
      <c r="M452" s="94">
        <f>M453+M456+M459</f>
        <v>128.69999999999999</v>
      </c>
      <c r="N452" s="94">
        <f>N453+N456+N459</f>
        <v>128.69999999999999</v>
      </c>
      <c r="O452" s="666"/>
    </row>
    <row r="453" spans="1:15" s="345" customFormat="1" ht="62.25" customHeight="1" x14ac:dyDescent="0.25">
      <c r="A453" s="102" t="s">
        <v>476</v>
      </c>
      <c r="B453" s="284">
        <v>901</v>
      </c>
      <c r="C453" s="95" t="s">
        <v>69</v>
      </c>
      <c r="D453" s="129" t="s">
        <v>93</v>
      </c>
      <c r="E453" s="1018" t="s">
        <v>263</v>
      </c>
      <c r="F453" s="1019"/>
      <c r="G453" s="1019"/>
      <c r="H453" s="1020"/>
      <c r="I453" s="95" t="s">
        <v>466</v>
      </c>
      <c r="J453" s="116"/>
      <c r="K453" s="96"/>
      <c r="L453" s="94">
        <f>L454</f>
        <v>0</v>
      </c>
      <c r="M453" s="94">
        <f>M454</f>
        <v>6.4</v>
      </c>
      <c r="N453" s="94">
        <f>N454</f>
        <v>6.4</v>
      </c>
      <c r="O453" s="666"/>
    </row>
    <row r="454" spans="1:15" s="345" customFormat="1" ht="31.5" x14ac:dyDescent="0.25">
      <c r="A454" s="102" t="s">
        <v>482</v>
      </c>
      <c r="B454" s="284">
        <v>901</v>
      </c>
      <c r="C454" s="95" t="s">
        <v>69</v>
      </c>
      <c r="D454" s="129" t="s">
        <v>93</v>
      </c>
      <c r="E454" s="1018" t="s">
        <v>263</v>
      </c>
      <c r="F454" s="1019"/>
      <c r="G454" s="1019"/>
      <c r="H454" s="1020"/>
      <c r="I454" s="95" t="s">
        <v>464</v>
      </c>
      <c r="J454" s="116"/>
      <c r="K454" s="96"/>
      <c r="L454" s="953">
        <v>0</v>
      </c>
      <c r="M454" s="94">
        <v>6.4</v>
      </c>
      <c r="N454" s="94">
        <v>6.4</v>
      </c>
      <c r="O454" s="666"/>
    </row>
    <row r="455" spans="1:15" s="345" customFormat="1" ht="47.25" hidden="1" x14ac:dyDescent="0.25">
      <c r="A455" s="102" t="s">
        <v>75</v>
      </c>
      <c r="B455" s="284">
        <v>901</v>
      </c>
      <c r="C455" s="95" t="s">
        <v>69</v>
      </c>
      <c r="D455" s="129" t="s">
        <v>93</v>
      </c>
      <c r="E455" s="1018" t="s">
        <v>263</v>
      </c>
      <c r="F455" s="1019"/>
      <c r="G455" s="1019"/>
      <c r="H455" s="1020"/>
      <c r="I455" s="95" t="s">
        <v>144</v>
      </c>
      <c r="J455" s="109"/>
      <c r="K455" s="96"/>
      <c r="L455" s="131">
        <v>6.4</v>
      </c>
      <c r="M455" s="131">
        <v>6.4</v>
      </c>
      <c r="N455" s="131">
        <v>6.4</v>
      </c>
      <c r="O455" s="666"/>
    </row>
    <row r="456" spans="1:15" s="345" customFormat="1" ht="31.5" x14ac:dyDescent="0.25">
      <c r="A456" s="102" t="s">
        <v>518</v>
      </c>
      <c r="B456" s="284">
        <v>901</v>
      </c>
      <c r="C456" s="95" t="s">
        <v>69</v>
      </c>
      <c r="D456" s="129" t="s">
        <v>93</v>
      </c>
      <c r="E456" s="1018" t="s">
        <v>263</v>
      </c>
      <c r="F456" s="1019"/>
      <c r="G456" s="1019"/>
      <c r="H456" s="1020"/>
      <c r="I456" s="95" t="s">
        <v>471</v>
      </c>
      <c r="J456" s="109"/>
      <c r="K456" s="96"/>
      <c r="L456" s="131">
        <f>L457</f>
        <v>125.4</v>
      </c>
      <c r="M456" s="131">
        <f>M457</f>
        <v>116.1</v>
      </c>
      <c r="N456" s="131">
        <f>N457</f>
        <v>116.1</v>
      </c>
      <c r="O456" s="666"/>
    </row>
    <row r="457" spans="1:15" s="345" customFormat="1" ht="47.25" x14ac:dyDescent="0.25">
      <c r="A457" s="102" t="s">
        <v>519</v>
      </c>
      <c r="B457" s="284">
        <v>901</v>
      </c>
      <c r="C457" s="95" t="s">
        <v>69</v>
      </c>
      <c r="D457" s="129" t="s">
        <v>93</v>
      </c>
      <c r="E457" s="1018" t="s">
        <v>263</v>
      </c>
      <c r="F457" s="1019"/>
      <c r="G457" s="1019"/>
      <c r="H457" s="1020"/>
      <c r="I457" s="95" t="s">
        <v>472</v>
      </c>
      <c r="J457" s="109"/>
      <c r="K457" s="96"/>
      <c r="L457" s="94">
        <f>L458+1</f>
        <v>125.4</v>
      </c>
      <c r="M457" s="131">
        <v>116.1</v>
      </c>
      <c r="N457" s="131">
        <v>116.1</v>
      </c>
      <c r="O457" s="666"/>
    </row>
    <row r="458" spans="1:15" s="345" customFormat="1" x14ac:dyDescent="0.25">
      <c r="A458" s="102" t="s">
        <v>383</v>
      </c>
      <c r="B458" s="284">
        <v>901</v>
      </c>
      <c r="C458" s="95" t="s">
        <v>69</v>
      </c>
      <c r="D458" s="129" t="s">
        <v>93</v>
      </c>
      <c r="E458" s="1018" t="s">
        <v>263</v>
      </c>
      <c r="F458" s="1019"/>
      <c r="G458" s="1019"/>
      <c r="H458" s="1020"/>
      <c r="I458" s="95" t="s">
        <v>80</v>
      </c>
      <c r="J458" s="109"/>
      <c r="K458" s="96"/>
      <c r="L458" s="94">
        <f>275-150-0.6</f>
        <v>124.4</v>
      </c>
      <c r="M458" s="94">
        <v>116.1</v>
      </c>
      <c r="N458" s="94">
        <v>116.1</v>
      </c>
      <c r="O458" s="666"/>
    </row>
    <row r="459" spans="1:15" s="345" customFormat="1" x14ac:dyDescent="0.25">
      <c r="A459" s="102" t="s">
        <v>478</v>
      </c>
      <c r="B459" s="284">
        <v>901</v>
      </c>
      <c r="C459" s="95" t="s">
        <v>69</v>
      </c>
      <c r="D459" s="129" t="s">
        <v>93</v>
      </c>
      <c r="E459" s="1018" t="s">
        <v>263</v>
      </c>
      <c r="F459" s="1019"/>
      <c r="G459" s="1019"/>
      <c r="H459" s="1020"/>
      <c r="I459" s="95" t="s">
        <v>479</v>
      </c>
      <c r="J459" s="109"/>
      <c r="K459" s="96"/>
      <c r="L459" s="94">
        <f>L460</f>
        <v>18.7</v>
      </c>
      <c r="M459" s="94">
        <v>6.1999999999999993</v>
      </c>
      <c r="N459" s="94">
        <f>N460</f>
        <v>6.1999999999999993</v>
      </c>
      <c r="O459" s="666"/>
    </row>
    <row r="460" spans="1:15" s="345" customFormat="1" x14ac:dyDescent="0.25">
      <c r="A460" s="102" t="s">
        <v>481</v>
      </c>
      <c r="B460" s="284">
        <v>901</v>
      </c>
      <c r="C460" s="95" t="s">
        <v>69</v>
      </c>
      <c r="D460" s="129" t="s">
        <v>93</v>
      </c>
      <c r="E460" s="1018" t="s">
        <v>263</v>
      </c>
      <c r="F460" s="1019"/>
      <c r="G460" s="1019"/>
      <c r="H460" s="1020"/>
      <c r="I460" s="95" t="s">
        <v>480</v>
      </c>
      <c r="J460" s="109"/>
      <c r="K460" s="96"/>
      <c r="L460" s="953">
        <f>L462</f>
        <v>18.7</v>
      </c>
      <c r="M460" s="94">
        <v>6.1999999999999993</v>
      </c>
      <c r="N460" s="94">
        <f>N461+N462</f>
        <v>6.1999999999999993</v>
      </c>
      <c r="O460" s="666"/>
    </row>
    <row r="461" spans="1:15" s="345" customFormat="1" ht="30" hidden="1" customHeight="1" x14ac:dyDescent="0.25">
      <c r="A461" s="102" t="s">
        <v>201</v>
      </c>
      <c r="B461" s="284">
        <v>901</v>
      </c>
      <c r="C461" s="95" t="s">
        <v>69</v>
      </c>
      <c r="D461" s="129" t="s">
        <v>93</v>
      </c>
      <c r="E461" s="1018" t="s">
        <v>263</v>
      </c>
      <c r="F461" s="1019"/>
      <c r="G461" s="1019"/>
      <c r="H461" s="1020"/>
      <c r="I461" s="95" t="s">
        <v>145</v>
      </c>
      <c r="J461" s="109"/>
      <c r="K461" s="96"/>
      <c r="L461" s="94">
        <v>0</v>
      </c>
      <c r="M461" s="94">
        <v>3.8</v>
      </c>
      <c r="N461" s="135">
        <v>3.8</v>
      </c>
      <c r="O461" s="666"/>
    </row>
    <row r="462" spans="1:15" s="345" customFormat="1" ht="21" hidden="1" customHeight="1" x14ac:dyDescent="0.25">
      <c r="A462" s="102" t="s">
        <v>236</v>
      </c>
      <c r="B462" s="284">
        <v>901</v>
      </c>
      <c r="C462" s="95" t="s">
        <v>69</v>
      </c>
      <c r="D462" s="129" t="s">
        <v>93</v>
      </c>
      <c r="E462" s="1018" t="s">
        <v>263</v>
      </c>
      <c r="F462" s="1019"/>
      <c r="G462" s="1019"/>
      <c r="H462" s="1020"/>
      <c r="I462" s="95" t="s">
        <v>234</v>
      </c>
      <c r="J462" s="109"/>
      <c r="K462" s="96"/>
      <c r="L462" s="94">
        <v>18.7</v>
      </c>
      <c r="M462" s="94">
        <v>2.4</v>
      </c>
      <c r="N462" s="135">
        <v>2.4</v>
      </c>
      <c r="O462" s="666"/>
    </row>
    <row r="463" spans="1:15" s="345" customFormat="1" ht="24" customHeight="1" x14ac:dyDescent="0.25">
      <c r="A463" s="102" t="s">
        <v>86</v>
      </c>
      <c r="B463" s="284">
        <v>901</v>
      </c>
      <c r="C463" s="95" t="s">
        <v>69</v>
      </c>
      <c r="D463" s="95" t="s">
        <v>87</v>
      </c>
      <c r="E463" s="1072"/>
      <c r="F463" s="1073"/>
      <c r="G463" s="1073"/>
      <c r="H463" s="1074"/>
      <c r="I463" s="95"/>
      <c r="J463" s="109"/>
      <c r="K463" s="103" t="e">
        <f>K466+K478</f>
        <v>#REF!</v>
      </c>
      <c r="L463" s="104">
        <f t="shared" ref="L463:N465" si="71">L464</f>
        <v>273.5</v>
      </c>
      <c r="M463" s="104">
        <f t="shared" si="71"/>
        <v>271.39999999999998</v>
      </c>
      <c r="N463" s="104">
        <f t="shared" si="71"/>
        <v>271.39999999999998</v>
      </c>
      <c r="O463" s="666"/>
    </row>
    <row r="464" spans="1:15" s="345" customFormat="1" ht="31.5" x14ac:dyDescent="0.25">
      <c r="A464" s="109" t="s">
        <v>612</v>
      </c>
      <c r="B464" s="284">
        <v>901</v>
      </c>
      <c r="C464" s="129" t="s">
        <v>69</v>
      </c>
      <c r="D464" s="95" t="s">
        <v>87</v>
      </c>
      <c r="E464" s="1018" t="s">
        <v>104</v>
      </c>
      <c r="F464" s="1019"/>
      <c r="G464" s="1019"/>
      <c r="H464" s="1020"/>
      <c r="I464" s="95"/>
      <c r="J464" s="109"/>
      <c r="K464" s="103" t="e">
        <f>K465</f>
        <v>#REF!</v>
      </c>
      <c r="L464" s="103">
        <f t="shared" si="71"/>
        <v>273.5</v>
      </c>
      <c r="M464" s="103">
        <f t="shared" si="71"/>
        <v>271.39999999999998</v>
      </c>
      <c r="N464" s="103">
        <f t="shared" si="71"/>
        <v>271.39999999999998</v>
      </c>
      <c r="O464" s="666"/>
    </row>
    <row r="465" spans="1:15" s="345" customFormat="1" ht="47.25" x14ac:dyDescent="0.25">
      <c r="A465" s="109" t="s">
        <v>613</v>
      </c>
      <c r="B465" s="284">
        <v>901</v>
      </c>
      <c r="C465" s="129" t="s">
        <v>69</v>
      </c>
      <c r="D465" s="95" t="s">
        <v>87</v>
      </c>
      <c r="E465" s="1018" t="s">
        <v>105</v>
      </c>
      <c r="F465" s="1019"/>
      <c r="G465" s="1019"/>
      <c r="H465" s="1020"/>
      <c r="I465" s="95"/>
      <c r="J465" s="109"/>
      <c r="K465" s="103" t="e">
        <f>#REF!</f>
        <v>#REF!</v>
      </c>
      <c r="L465" s="103">
        <f t="shared" si="71"/>
        <v>273.5</v>
      </c>
      <c r="M465" s="103">
        <f t="shared" si="71"/>
        <v>271.39999999999998</v>
      </c>
      <c r="N465" s="103">
        <f t="shared" si="71"/>
        <v>271.39999999999998</v>
      </c>
      <c r="O465" s="666"/>
    </row>
    <row r="466" spans="1:15" s="345" customFormat="1" ht="24.75" customHeight="1" x14ac:dyDescent="0.25">
      <c r="A466" s="102" t="s">
        <v>161</v>
      </c>
      <c r="B466" s="284">
        <v>901</v>
      </c>
      <c r="C466" s="95" t="s">
        <v>69</v>
      </c>
      <c r="D466" s="95" t="s">
        <v>87</v>
      </c>
      <c r="E466" s="1018" t="s">
        <v>108</v>
      </c>
      <c r="F466" s="1019"/>
      <c r="G466" s="1019"/>
      <c r="H466" s="1020"/>
      <c r="I466" s="95"/>
      <c r="J466" s="109"/>
      <c r="K466" s="103" t="e">
        <f>K469+#REF!+K473+K476+K477</f>
        <v>#REF!</v>
      </c>
      <c r="L466" s="103">
        <f>L467+L471+L474</f>
        <v>273.5</v>
      </c>
      <c r="M466" s="103">
        <f>M467+M471+M474</f>
        <v>271.39999999999998</v>
      </c>
      <c r="N466" s="103">
        <f>N467+N471+N474</f>
        <v>271.39999999999998</v>
      </c>
      <c r="O466" s="666"/>
    </row>
    <row r="467" spans="1:15" s="345" customFormat="1" ht="64.5" customHeight="1" x14ac:dyDescent="0.25">
      <c r="A467" s="102" t="s">
        <v>486</v>
      </c>
      <c r="B467" s="284">
        <v>901</v>
      </c>
      <c r="C467" s="95" t="s">
        <v>69</v>
      </c>
      <c r="D467" s="95" t="s">
        <v>87</v>
      </c>
      <c r="E467" s="1018" t="s">
        <v>108</v>
      </c>
      <c r="F467" s="1019"/>
      <c r="G467" s="1019"/>
      <c r="H467" s="1020"/>
      <c r="I467" s="95" t="s">
        <v>466</v>
      </c>
      <c r="J467" s="109"/>
      <c r="K467" s="103"/>
      <c r="L467" s="103">
        <f>L468</f>
        <v>223</v>
      </c>
      <c r="M467" s="103">
        <f>M468</f>
        <v>268.2</v>
      </c>
      <c r="N467" s="103">
        <f>N468</f>
        <v>268.2</v>
      </c>
      <c r="O467" s="666"/>
    </row>
    <row r="468" spans="1:15" s="345" customFormat="1" ht="24.75" customHeight="1" x14ac:dyDescent="0.25">
      <c r="A468" s="102" t="s">
        <v>487</v>
      </c>
      <c r="B468" s="284">
        <v>901</v>
      </c>
      <c r="C468" s="95" t="s">
        <v>69</v>
      </c>
      <c r="D468" s="95" t="s">
        <v>87</v>
      </c>
      <c r="E468" s="1018" t="s">
        <v>108</v>
      </c>
      <c r="F468" s="1019"/>
      <c r="G468" s="1019"/>
      <c r="H468" s="1020"/>
      <c r="I468" s="95" t="s">
        <v>485</v>
      </c>
      <c r="J468" s="109"/>
      <c r="K468" s="103"/>
      <c r="L468" s="103">
        <f>L469+L470</f>
        <v>223</v>
      </c>
      <c r="M468" s="103">
        <f>M469+M470</f>
        <v>268.2</v>
      </c>
      <c r="N468" s="103">
        <f>N469+N470</f>
        <v>268.2</v>
      </c>
      <c r="O468" s="666"/>
    </row>
    <row r="469" spans="1:15" s="345" customFormat="1" ht="20.25" customHeight="1" x14ac:dyDescent="0.25">
      <c r="A469" s="102" t="s">
        <v>169</v>
      </c>
      <c r="B469" s="284">
        <v>901</v>
      </c>
      <c r="C469" s="95" t="s">
        <v>69</v>
      </c>
      <c r="D469" s="95" t="s">
        <v>87</v>
      </c>
      <c r="E469" s="1018" t="s">
        <v>108</v>
      </c>
      <c r="F469" s="1019"/>
      <c r="G469" s="1019"/>
      <c r="H469" s="1020"/>
      <c r="I469" s="95" t="s">
        <v>124</v>
      </c>
      <c r="J469" s="109"/>
      <c r="K469" s="96"/>
      <c r="L469" s="131">
        <v>171.3</v>
      </c>
      <c r="M469" s="131">
        <v>206</v>
      </c>
      <c r="N469" s="131">
        <v>206</v>
      </c>
      <c r="O469" s="666"/>
    </row>
    <row r="470" spans="1:15" s="345" customFormat="1" ht="47.25" x14ac:dyDescent="0.25">
      <c r="A470" s="256" t="s">
        <v>172</v>
      </c>
      <c r="B470" s="284">
        <v>901</v>
      </c>
      <c r="C470" s="95" t="s">
        <v>69</v>
      </c>
      <c r="D470" s="95" t="s">
        <v>87</v>
      </c>
      <c r="E470" s="1018" t="s">
        <v>108</v>
      </c>
      <c r="F470" s="1019"/>
      <c r="G470" s="1019"/>
      <c r="H470" s="1020"/>
      <c r="I470" s="95" t="s">
        <v>173</v>
      </c>
      <c r="J470" s="109"/>
      <c r="K470" s="96"/>
      <c r="L470" s="131">
        <v>51.7</v>
      </c>
      <c r="M470" s="131">
        <v>62.2</v>
      </c>
      <c r="N470" s="131">
        <v>62.2</v>
      </c>
      <c r="O470" s="666"/>
    </row>
    <row r="471" spans="1:15" s="345" customFormat="1" ht="31.5" x14ac:dyDescent="0.25">
      <c r="A471" s="256" t="s">
        <v>518</v>
      </c>
      <c r="B471" s="284">
        <v>901</v>
      </c>
      <c r="C471" s="95" t="s">
        <v>69</v>
      </c>
      <c r="D471" s="95" t="s">
        <v>87</v>
      </c>
      <c r="E471" s="1018" t="s">
        <v>108</v>
      </c>
      <c r="F471" s="1019"/>
      <c r="G471" s="1019"/>
      <c r="H471" s="1020"/>
      <c r="I471" s="95" t="s">
        <v>471</v>
      </c>
      <c r="J471" s="109"/>
      <c r="K471" s="96"/>
      <c r="L471" s="131">
        <f>L472</f>
        <v>49.5</v>
      </c>
      <c r="M471" s="131">
        <f>M472</f>
        <v>3.2</v>
      </c>
      <c r="N471" s="131">
        <f>N472</f>
        <v>3.2</v>
      </c>
      <c r="O471" s="666"/>
    </row>
    <row r="472" spans="1:15" s="345" customFormat="1" ht="47.25" x14ac:dyDescent="0.25">
      <c r="A472" s="256" t="s">
        <v>519</v>
      </c>
      <c r="B472" s="284">
        <v>901</v>
      </c>
      <c r="C472" s="95" t="s">
        <v>69</v>
      </c>
      <c r="D472" s="95" t="s">
        <v>87</v>
      </c>
      <c r="E472" s="1018" t="s">
        <v>108</v>
      </c>
      <c r="F472" s="1019"/>
      <c r="G472" s="1019"/>
      <c r="H472" s="1020"/>
      <c r="I472" s="95" t="s">
        <v>472</v>
      </c>
      <c r="J472" s="109"/>
      <c r="K472" s="96"/>
      <c r="L472" s="131">
        <v>49.5</v>
      </c>
      <c r="M472" s="131">
        <v>3.2</v>
      </c>
      <c r="N472" s="131">
        <v>3.2</v>
      </c>
      <c r="O472" s="666"/>
    </row>
    <row r="473" spans="1:15" s="345" customFormat="1" hidden="1" x14ac:dyDescent="0.25">
      <c r="A473" s="102" t="s">
        <v>383</v>
      </c>
      <c r="B473" s="284">
        <v>901</v>
      </c>
      <c r="C473" s="95" t="s">
        <v>69</v>
      </c>
      <c r="D473" s="95" t="s">
        <v>87</v>
      </c>
      <c r="E473" s="1018" t="s">
        <v>108</v>
      </c>
      <c r="F473" s="1019"/>
      <c r="G473" s="1019"/>
      <c r="H473" s="1020"/>
      <c r="I473" s="95" t="s">
        <v>80</v>
      </c>
      <c r="J473" s="109"/>
      <c r="K473" s="96"/>
      <c r="L473" s="94">
        <v>3.2</v>
      </c>
      <c r="M473" s="94">
        <v>3.2</v>
      </c>
      <c r="N473" s="423">
        <v>3.2</v>
      </c>
      <c r="O473" s="666"/>
    </row>
    <row r="474" spans="1:15" s="345" customFormat="1" x14ac:dyDescent="0.25">
      <c r="A474" s="102" t="s">
        <v>520</v>
      </c>
      <c r="B474" s="284">
        <v>901</v>
      </c>
      <c r="C474" s="95" t="s">
        <v>69</v>
      </c>
      <c r="D474" s="95" t="s">
        <v>87</v>
      </c>
      <c r="E474" s="1018" t="s">
        <v>108</v>
      </c>
      <c r="F474" s="1019"/>
      <c r="G474" s="1019"/>
      <c r="H474" s="1020"/>
      <c r="I474" s="95" t="s">
        <v>479</v>
      </c>
      <c r="J474" s="109"/>
      <c r="K474" s="96"/>
      <c r="L474" s="94">
        <f>L475</f>
        <v>1</v>
      </c>
      <c r="M474" s="94">
        <f>M475</f>
        <v>0</v>
      </c>
      <c r="N474" s="94">
        <f>N475</f>
        <v>0</v>
      </c>
      <c r="O474" s="666"/>
    </row>
    <row r="475" spans="1:15" s="345" customFormat="1" x14ac:dyDescent="0.25">
      <c r="A475" s="102" t="s">
        <v>481</v>
      </c>
      <c r="B475" s="284">
        <v>901</v>
      </c>
      <c r="C475" s="95" t="s">
        <v>69</v>
      </c>
      <c r="D475" s="95" t="s">
        <v>87</v>
      </c>
      <c r="E475" s="1018" t="s">
        <v>108</v>
      </c>
      <c r="F475" s="1019"/>
      <c r="G475" s="1019"/>
      <c r="H475" s="1020"/>
      <c r="I475" s="95" t="s">
        <v>480</v>
      </c>
      <c r="J475" s="109"/>
      <c r="K475" s="96"/>
      <c r="L475" s="94">
        <v>1</v>
      </c>
      <c r="M475" s="94">
        <v>0</v>
      </c>
      <c r="N475" s="423">
        <v>0</v>
      </c>
      <c r="O475" s="666"/>
    </row>
    <row r="476" spans="1:15" s="345" customFormat="1" ht="30.75" hidden="1" customHeight="1" x14ac:dyDescent="0.25">
      <c r="A476" s="102" t="s">
        <v>236</v>
      </c>
      <c r="B476" s="284">
        <v>901</v>
      </c>
      <c r="C476" s="95" t="s">
        <v>69</v>
      </c>
      <c r="D476" s="95" t="s">
        <v>87</v>
      </c>
      <c r="E476" s="1018" t="s">
        <v>108</v>
      </c>
      <c r="F476" s="1019"/>
      <c r="G476" s="1019"/>
      <c r="H476" s="1020"/>
      <c r="I476" s="95" t="s">
        <v>234</v>
      </c>
      <c r="J476" s="109"/>
      <c r="K476" s="96"/>
      <c r="L476" s="590">
        <v>0</v>
      </c>
      <c r="M476" s="423">
        <v>0</v>
      </c>
      <c r="N476" s="423">
        <v>0</v>
      </c>
      <c r="O476" s="666"/>
    </row>
    <row r="477" spans="1:15" s="345" customFormat="1" ht="24.75" hidden="1" customHeight="1" x14ac:dyDescent="0.25">
      <c r="A477" s="184"/>
      <c r="B477" s="284"/>
      <c r="C477" s="95"/>
      <c r="D477" s="95"/>
      <c r="E477" s="469"/>
      <c r="F477" s="469"/>
      <c r="G477" s="469"/>
      <c r="H477" s="110"/>
      <c r="I477" s="124"/>
      <c r="J477" s="109"/>
      <c r="K477" s="96"/>
      <c r="L477" s="590"/>
      <c r="M477" s="423"/>
      <c r="N477" s="423"/>
      <c r="O477" s="666"/>
    </row>
    <row r="478" spans="1:15" s="345" customFormat="1" ht="26.25" hidden="1" customHeight="1" x14ac:dyDescent="0.25">
      <c r="A478" s="102"/>
      <c r="B478" s="284"/>
      <c r="C478" s="129"/>
      <c r="D478" s="95"/>
      <c r="E478" s="1112"/>
      <c r="F478" s="1113"/>
      <c r="G478" s="1113"/>
      <c r="H478" s="1114"/>
      <c r="I478" s="95"/>
      <c r="J478" s="109"/>
      <c r="K478" s="103"/>
      <c r="L478" s="590"/>
      <c r="M478" s="423"/>
      <c r="N478" s="423"/>
      <c r="O478" s="666"/>
    </row>
    <row r="479" spans="1:15" s="345" customFormat="1" ht="47.25" hidden="1" x14ac:dyDescent="0.25">
      <c r="A479" s="184" t="s">
        <v>204</v>
      </c>
      <c r="B479" s="284">
        <v>901</v>
      </c>
      <c r="C479" s="129" t="s">
        <v>69</v>
      </c>
      <c r="D479" s="95" t="s">
        <v>87</v>
      </c>
      <c r="E479" s="110" t="s">
        <v>101</v>
      </c>
      <c r="F479" s="110" t="s">
        <v>77</v>
      </c>
      <c r="G479" s="110"/>
      <c r="H479" s="110" t="s">
        <v>127</v>
      </c>
      <c r="I479" s="95"/>
      <c r="J479" s="109"/>
      <c r="K479" s="96"/>
      <c r="L479" s="590"/>
      <c r="M479" s="423"/>
      <c r="N479" s="423"/>
      <c r="O479" s="666"/>
    </row>
    <row r="480" spans="1:15" s="345" customFormat="1" ht="31.5" x14ac:dyDescent="0.25">
      <c r="A480" s="102" t="s">
        <v>202</v>
      </c>
      <c r="B480" s="284">
        <v>901</v>
      </c>
      <c r="C480" s="95" t="s">
        <v>88</v>
      </c>
      <c r="D480" s="124"/>
      <c r="E480" s="1072"/>
      <c r="F480" s="1073"/>
      <c r="G480" s="1073"/>
      <c r="H480" s="1074"/>
      <c r="I480" s="124"/>
      <c r="J480" s="426"/>
      <c r="K480" s="104" t="e">
        <f>K482</f>
        <v>#REF!</v>
      </c>
      <c r="L480" s="104">
        <f>L481</f>
        <v>1178.9000000000001</v>
      </c>
      <c r="M480" s="104">
        <f>M481</f>
        <v>1181.2000000000003</v>
      </c>
      <c r="N480" s="104">
        <f>N481</f>
        <v>1183.5</v>
      </c>
      <c r="O480" s="666"/>
    </row>
    <row r="481" spans="1:18" s="345" customFormat="1" ht="68.25" customHeight="1" x14ac:dyDescent="0.25">
      <c r="A481" s="102" t="s">
        <v>784</v>
      </c>
      <c r="B481" s="284">
        <v>901</v>
      </c>
      <c r="C481" s="95" t="s">
        <v>88</v>
      </c>
      <c r="D481" s="129" t="s">
        <v>92</v>
      </c>
      <c r="E481" s="470"/>
      <c r="F481" s="455"/>
      <c r="G481" s="455"/>
      <c r="H481" s="456"/>
      <c r="I481" s="95"/>
      <c r="J481" s="437"/>
      <c r="K481" s="103"/>
      <c r="L481" s="103">
        <f t="shared" ref="L481:N483" si="72">L482</f>
        <v>1178.9000000000001</v>
      </c>
      <c r="M481" s="103">
        <f t="shared" si="72"/>
        <v>1181.2000000000003</v>
      </c>
      <c r="N481" s="103">
        <f t="shared" si="72"/>
        <v>1183.5</v>
      </c>
      <c r="O481" s="641"/>
    </row>
    <row r="482" spans="1:18" s="345" customFormat="1" ht="116.25" customHeight="1" x14ac:dyDescent="0.25">
      <c r="A482" s="109" t="s">
        <v>402</v>
      </c>
      <c r="B482" s="284">
        <v>901</v>
      </c>
      <c r="C482" s="95" t="s">
        <v>88</v>
      </c>
      <c r="D482" s="129" t="s">
        <v>92</v>
      </c>
      <c r="E482" s="966" t="s">
        <v>318</v>
      </c>
      <c r="F482" s="967"/>
      <c r="G482" s="967"/>
      <c r="H482" s="968"/>
      <c r="I482" s="124"/>
      <c r="J482" s="116"/>
      <c r="K482" s="103" t="e">
        <f>K483</f>
        <v>#REF!</v>
      </c>
      <c r="L482" s="103">
        <f t="shared" si="72"/>
        <v>1178.9000000000001</v>
      </c>
      <c r="M482" s="103">
        <f t="shared" si="72"/>
        <v>1181.2000000000003</v>
      </c>
      <c r="N482" s="103">
        <f t="shared" si="72"/>
        <v>1183.5</v>
      </c>
      <c r="O482" s="666"/>
    </row>
    <row r="483" spans="1:18" s="345" customFormat="1" ht="72" customHeight="1" x14ac:dyDescent="0.25">
      <c r="A483" s="109" t="s">
        <v>387</v>
      </c>
      <c r="B483" s="284">
        <v>901</v>
      </c>
      <c r="C483" s="95" t="s">
        <v>88</v>
      </c>
      <c r="D483" s="129" t="s">
        <v>92</v>
      </c>
      <c r="E483" s="966" t="s">
        <v>523</v>
      </c>
      <c r="F483" s="967"/>
      <c r="G483" s="967"/>
      <c r="H483" s="968"/>
      <c r="I483" s="124"/>
      <c r="J483" s="116"/>
      <c r="K483" s="103" t="e">
        <f>K485</f>
        <v>#REF!</v>
      </c>
      <c r="L483" s="103">
        <f>L484+L498+L502</f>
        <v>1178.9000000000001</v>
      </c>
      <c r="M483" s="103">
        <f t="shared" si="72"/>
        <v>1181.2000000000003</v>
      </c>
      <c r="N483" s="103">
        <f t="shared" si="72"/>
        <v>1183.5</v>
      </c>
      <c r="O483" s="664"/>
    </row>
    <row r="484" spans="1:18" s="345" customFormat="1" ht="47.25" x14ac:dyDescent="0.25">
      <c r="A484" s="109" t="s">
        <v>569</v>
      </c>
      <c r="B484" s="284">
        <v>901</v>
      </c>
      <c r="C484" s="95" t="s">
        <v>88</v>
      </c>
      <c r="D484" s="129" t="s">
        <v>92</v>
      </c>
      <c r="E484" s="966" t="s">
        <v>524</v>
      </c>
      <c r="F484" s="967"/>
      <c r="G484" s="967"/>
      <c r="H484" s="968"/>
      <c r="I484" s="124"/>
      <c r="J484" s="116"/>
      <c r="K484" s="103"/>
      <c r="L484" s="103">
        <f>L485</f>
        <v>1156.9000000000001</v>
      </c>
      <c r="M484" s="103">
        <f>M485</f>
        <v>1181.2000000000003</v>
      </c>
      <c r="N484" s="103">
        <f>N485</f>
        <v>1183.5</v>
      </c>
      <c r="O484" s="664"/>
    </row>
    <row r="485" spans="1:18" s="345" customFormat="1" ht="47.25" x14ac:dyDescent="0.25">
      <c r="A485" s="107" t="s">
        <v>196</v>
      </c>
      <c r="B485" s="284">
        <v>901</v>
      </c>
      <c r="C485" s="95" t="s">
        <v>88</v>
      </c>
      <c r="D485" s="129" t="s">
        <v>92</v>
      </c>
      <c r="E485" s="966" t="s">
        <v>521</v>
      </c>
      <c r="F485" s="967"/>
      <c r="G485" s="967"/>
      <c r="H485" s="968"/>
      <c r="I485" s="124"/>
      <c r="J485" s="116"/>
      <c r="K485" s="103" t="e">
        <f>K488+K493+#REF!</f>
        <v>#REF!</v>
      </c>
      <c r="L485" s="103">
        <f>L487+L491+L495</f>
        <v>1156.9000000000001</v>
      </c>
      <c r="M485" s="103">
        <f t="shared" ref="M485:N485" si="73">M487+M491+M495</f>
        <v>1181.2000000000003</v>
      </c>
      <c r="N485" s="103">
        <f t="shared" si="73"/>
        <v>1183.5</v>
      </c>
      <c r="O485" s="664"/>
    </row>
    <row r="486" spans="1:18" s="345" customFormat="1" ht="78.75" x14ac:dyDescent="0.25">
      <c r="A486" s="107" t="s">
        <v>486</v>
      </c>
      <c r="B486" s="284">
        <v>901</v>
      </c>
      <c r="C486" s="95" t="s">
        <v>88</v>
      </c>
      <c r="D486" s="129" t="s">
        <v>92</v>
      </c>
      <c r="E486" s="966" t="s">
        <v>521</v>
      </c>
      <c r="F486" s="967"/>
      <c r="G486" s="967"/>
      <c r="H486" s="968"/>
      <c r="I486" s="95" t="s">
        <v>466</v>
      </c>
      <c r="J486" s="116"/>
      <c r="K486" s="103"/>
      <c r="L486" s="103">
        <f>L487</f>
        <v>1014.9000000000001</v>
      </c>
      <c r="M486" s="103">
        <f>M487</f>
        <v>1111.1000000000001</v>
      </c>
      <c r="N486" s="103">
        <f>N487</f>
        <v>1111.0999999999999</v>
      </c>
      <c r="O486" s="664"/>
    </row>
    <row r="487" spans="1:18" s="345" customFormat="1" ht="31.5" x14ac:dyDescent="0.25">
      <c r="A487" s="107" t="s">
        <v>522</v>
      </c>
      <c r="B487" s="284">
        <v>901</v>
      </c>
      <c r="C487" s="95" t="s">
        <v>88</v>
      </c>
      <c r="D487" s="129" t="s">
        <v>92</v>
      </c>
      <c r="E487" s="966" t="s">
        <v>521</v>
      </c>
      <c r="F487" s="967"/>
      <c r="G487" s="967"/>
      <c r="H487" s="968"/>
      <c r="I487" s="95" t="s">
        <v>485</v>
      </c>
      <c r="J487" s="116"/>
      <c r="K487" s="103"/>
      <c r="L487" s="919">
        <f>L488+L489+L490-21.7-0.3+4-51.7+2-9</f>
        <v>1014.9000000000001</v>
      </c>
      <c r="M487" s="103">
        <f>M488+M489+M490</f>
        <v>1111.1000000000001</v>
      </c>
      <c r="N487" s="103">
        <f>N488+N489+N490</f>
        <v>1111.0999999999999</v>
      </c>
      <c r="O487" s="664"/>
      <c r="R487" s="345">
        <v>-51.7</v>
      </c>
    </row>
    <row r="488" spans="1:18" s="757" customFormat="1" ht="21" hidden="1" customHeight="1" x14ac:dyDescent="0.25">
      <c r="A488" s="449" t="s">
        <v>174</v>
      </c>
      <c r="B488" s="503">
        <v>901</v>
      </c>
      <c r="C488" s="451" t="s">
        <v>88</v>
      </c>
      <c r="D488" s="642" t="s">
        <v>92</v>
      </c>
      <c r="E488" s="1046" t="s">
        <v>521</v>
      </c>
      <c r="F488" s="1047"/>
      <c r="G488" s="1047"/>
      <c r="H488" s="1048"/>
      <c r="I488" s="451" t="s">
        <v>124</v>
      </c>
      <c r="J488" s="510"/>
      <c r="K488" s="453"/>
      <c r="L488" s="507">
        <f>958.2-108.3</f>
        <v>849.90000000000009</v>
      </c>
      <c r="M488" s="507">
        <f>632.7+217.2</f>
        <v>849.90000000000009</v>
      </c>
      <c r="N488" s="511">
        <v>849.9</v>
      </c>
      <c r="O488" s="756"/>
    </row>
    <row r="489" spans="1:18" s="757" customFormat="1" ht="47.25" hidden="1" customHeight="1" x14ac:dyDescent="0.25">
      <c r="A489" s="449" t="s">
        <v>75</v>
      </c>
      <c r="B489" s="503">
        <v>901</v>
      </c>
      <c r="C489" s="451" t="s">
        <v>88</v>
      </c>
      <c r="D489" s="642" t="s">
        <v>92</v>
      </c>
      <c r="E489" s="1046" t="s">
        <v>521</v>
      </c>
      <c r="F489" s="1047"/>
      <c r="G489" s="1047"/>
      <c r="H489" s="1048"/>
      <c r="I489" s="451" t="s">
        <v>125</v>
      </c>
      <c r="J489" s="510"/>
      <c r="K489" s="453"/>
      <c r="L489" s="507">
        <v>1</v>
      </c>
      <c r="M489" s="507">
        <v>4.5</v>
      </c>
      <c r="N489" s="511">
        <v>4.5</v>
      </c>
      <c r="O489" s="756"/>
    </row>
    <row r="490" spans="1:18" s="757" customFormat="1" ht="47.25" hidden="1" customHeight="1" x14ac:dyDescent="0.25">
      <c r="A490" s="682" t="s">
        <v>172</v>
      </c>
      <c r="B490" s="503">
        <v>901</v>
      </c>
      <c r="C490" s="451" t="s">
        <v>88</v>
      </c>
      <c r="D490" s="642" t="s">
        <v>92</v>
      </c>
      <c r="E490" s="1046" t="s">
        <v>521</v>
      </c>
      <c r="F490" s="1047"/>
      <c r="G490" s="1047"/>
      <c r="H490" s="1048"/>
      <c r="I490" s="451" t="s">
        <v>173</v>
      </c>
      <c r="J490" s="510"/>
      <c r="K490" s="453"/>
      <c r="L490" s="454">
        <f>289.4-32.7-4-12</f>
        <v>240.7</v>
      </c>
      <c r="M490" s="454">
        <f>191.1+65.6</f>
        <v>256.7</v>
      </c>
      <c r="N490" s="454">
        <v>256.7</v>
      </c>
      <c r="O490" s="756"/>
    </row>
    <row r="491" spans="1:18" s="345" customFormat="1" ht="31.5" x14ac:dyDescent="0.25">
      <c r="A491" s="256" t="s">
        <v>473</v>
      </c>
      <c r="B491" s="284">
        <v>901</v>
      </c>
      <c r="C491" s="95" t="s">
        <v>88</v>
      </c>
      <c r="D491" s="129" t="s">
        <v>92</v>
      </c>
      <c r="E491" s="966" t="s">
        <v>521</v>
      </c>
      <c r="F491" s="967"/>
      <c r="G491" s="967"/>
      <c r="H491" s="968"/>
      <c r="I491" s="95" t="s">
        <v>471</v>
      </c>
      <c r="J491" s="116"/>
      <c r="K491" s="96"/>
      <c r="L491" s="94">
        <f t="shared" ref="L491:N492" si="74">L492</f>
        <v>128.39999999999998</v>
      </c>
      <c r="M491" s="131">
        <f t="shared" si="74"/>
        <v>69.400000000000006</v>
      </c>
      <c r="N491" s="131">
        <f t="shared" si="74"/>
        <v>71.7</v>
      </c>
      <c r="O491" s="664"/>
    </row>
    <row r="492" spans="1:18" s="345" customFormat="1" ht="47.25" x14ac:dyDescent="0.25">
      <c r="A492" s="256" t="s">
        <v>474</v>
      </c>
      <c r="B492" s="284">
        <v>901</v>
      </c>
      <c r="C492" s="95" t="s">
        <v>88</v>
      </c>
      <c r="D492" s="129" t="s">
        <v>92</v>
      </c>
      <c r="E492" s="966" t="s">
        <v>521</v>
      </c>
      <c r="F492" s="967"/>
      <c r="G492" s="967"/>
      <c r="H492" s="968"/>
      <c r="I492" s="95" t="s">
        <v>472</v>
      </c>
      <c r="J492" s="116"/>
      <c r="K492" s="96"/>
      <c r="L492" s="94">
        <f>70.6+57.8</f>
        <v>128.39999999999998</v>
      </c>
      <c r="M492" s="131">
        <f t="shared" si="74"/>
        <v>69.400000000000006</v>
      </c>
      <c r="N492" s="131">
        <f t="shared" si="74"/>
        <v>71.7</v>
      </c>
      <c r="O492" s="664"/>
      <c r="R492" s="345">
        <v>57.8</v>
      </c>
    </row>
    <row r="493" spans="1:18" s="345" customFormat="1" ht="28.5" hidden="1" x14ac:dyDescent="0.25">
      <c r="A493" s="449" t="s">
        <v>383</v>
      </c>
      <c r="B493" s="503">
        <v>901</v>
      </c>
      <c r="C493" s="95" t="s">
        <v>88</v>
      </c>
      <c r="D493" s="129" t="s">
        <v>92</v>
      </c>
      <c r="E493" s="1046" t="s">
        <v>521</v>
      </c>
      <c r="F493" s="1047"/>
      <c r="G493" s="1047"/>
      <c r="H493" s="1048"/>
      <c r="I493" s="451" t="s">
        <v>80</v>
      </c>
      <c r="J493" s="510"/>
      <c r="K493" s="453"/>
      <c r="L493" s="454">
        <f>37.2+44.9-11.5</f>
        <v>70.599999999999994</v>
      </c>
      <c r="M493" s="454">
        <f>37.2+32.2</f>
        <v>69.400000000000006</v>
      </c>
      <c r="N493" s="683">
        <f>37.2+34.5</f>
        <v>71.7</v>
      </c>
      <c r="O493" s="674" t="s">
        <v>712</v>
      </c>
    </row>
    <row r="494" spans="1:18" s="345" customFormat="1" x14ac:dyDescent="0.25">
      <c r="A494" s="102" t="s">
        <v>520</v>
      </c>
      <c r="B494" s="284">
        <v>901</v>
      </c>
      <c r="C494" s="95" t="s">
        <v>88</v>
      </c>
      <c r="D494" s="129" t="s">
        <v>92</v>
      </c>
      <c r="E494" s="966" t="s">
        <v>521</v>
      </c>
      <c r="F494" s="967"/>
      <c r="G494" s="967"/>
      <c r="H494" s="968"/>
      <c r="I494" s="95" t="s">
        <v>479</v>
      </c>
      <c r="J494" s="116"/>
      <c r="K494" s="96"/>
      <c r="L494" s="131">
        <f>L495</f>
        <v>13.6</v>
      </c>
      <c r="M494" s="131">
        <f>M495</f>
        <v>0.7</v>
      </c>
      <c r="N494" s="131">
        <f>N495</f>
        <v>0.7</v>
      </c>
      <c r="O494" s="664"/>
    </row>
    <row r="495" spans="1:18" s="345" customFormat="1" x14ac:dyDescent="0.25">
      <c r="A495" s="102" t="s">
        <v>481</v>
      </c>
      <c r="B495" s="284">
        <v>901</v>
      </c>
      <c r="C495" s="95" t="s">
        <v>88</v>
      </c>
      <c r="D495" s="129" t="s">
        <v>92</v>
      </c>
      <c r="E495" s="966" t="s">
        <v>521</v>
      </c>
      <c r="F495" s="967"/>
      <c r="G495" s="967"/>
      <c r="H495" s="968"/>
      <c r="I495" s="95" t="s">
        <v>480</v>
      </c>
      <c r="J495" s="116"/>
      <c r="K495" s="96"/>
      <c r="L495" s="131">
        <f>12.7+0.9</f>
        <v>13.6</v>
      </c>
      <c r="M495" s="131">
        <v>0.7</v>
      </c>
      <c r="N495" s="423">
        <v>0.7</v>
      </c>
      <c r="O495" s="664"/>
    </row>
    <row r="496" spans="1:18" s="546" customFormat="1" ht="31.5" hidden="1" customHeight="1" x14ac:dyDescent="0.25">
      <c r="A496" s="540" t="s">
        <v>76</v>
      </c>
      <c r="B496" s="547">
        <v>901</v>
      </c>
      <c r="C496" s="542" t="s">
        <v>88</v>
      </c>
      <c r="D496" s="542" t="s">
        <v>78</v>
      </c>
      <c r="E496" s="1106" t="s">
        <v>521</v>
      </c>
      <c r="F496" s="1107"/>
      <c r="G496" s="1107"/>
      <c r="H496" s="1108"/>
      <c r="I496" s="542" t="s">
        <v>145</v>
      </c>
      <c r="J496" s="548"/>
      <c r="K496" s="544"/>
      <c r="L496" s="539">
        <v>0</v>
      </c>
      <c r="M496" s="539">
        <v>0</v>
      </c>
      <c r="N496" s="549">
        <v>0</v>
      </c>
      <c r="O496" s="664"/>
    </row>
    <row r="497" spans="1:15" s="546" customFormat="1" ht="21" hidden="1" customHeight="1" x14ac:dyDescent="0.25">
      <c r="A497" s="540" t="s">
        <v>235</v>
      </c>
      <c r="B497" s="547">
        <v>901</v>
      </c>
      <c r="C497" s="542" t="s">
        <v>88</v>
      </c>
      <c r="D497" s="542" t="s">
        <v>78</v>
      </c>
      <c r="E497" s="1106" t="s">
        <v>521</v>
      </c>
      <c r="F497" s="1107"/>
      <c r="G497" s="1107"/>
      <c r="H497" s="1108"/>
      <c r="I497" s="542" t="s">
        <v>234</v>
      </c>
      <c r="J497" s="548"/>
      <c r="K497" s="544"/>
      <c r="L497" s="539">
        <v>12</v>
      </c>
      <c r="M497" s="539">
        <v>0.7</v>
      </c>
      <c r="N497" s="549">
        <v>0.7</v>
      </c>
      <c r="O497" s="664"/>
    </row>
    <row r="498" spans="1:15" s="345" customFormat="1" ht="69.75" customHeight="1" x14ac:dyDescent="0.25">
      <c r="A498" s="102" t="s">
        <v>664</v>
      </c>
      <c r="B498" s="284">
        <v>901</v>
      </c>
      <c r="C498" s="152" t="s">
        <v>88</v>
      </c>
      <c r="D498" s="152" t="s">
        <v>92</v>
      </c>
      <c r="E498" s="966" t="s">
        <v>663</v>
      </c>
      <c r="F498" s="967"/>
      <c r="G498" s="967"/>
      <c r="H498" s="968"/>
      <c r="I498" s="95"/>
      <c r="J498" s="116"/>
      <c r="K498" s="96"/>
      <c r="L498" s="94">
        <f>L499</f>
        <v>4</v>
      </c>
      <c r="M498" s="94">
        <v>4</v>
      </c>
      <c r="N498" s="94">
        <v>4</v>
      </c>
      <c r="O498" s="666"/>
    </row>
    <row r="499" spans="1:15" s="345" customFormat="1" ht="50.25" customHeight="1" x14ac:dyDescent="0.25">
      <c r="A499" s="107" t="s">
        <v>196</v>
      </c>
      <c r="B499" s="284">
        <v>901</v>
      </c>
      <c r="C499" s="152" t="s">
        <v>88</v>
      </c>
      <c r="D499" s="152" t="s">
        <v>92</v>
      </c>
      <c r="E499" s="966" t="s">
        <v>665</v>
      </c>
      <c r="F499" s="967"/>
      <c r="G499" s="967"/>
      <c r="H499" s="968"/>
      <c r="I499" s="95"/>
      <c r="J499" s="116"/>
      <c r="K499" s="96"/>
      <c r="L499" s="94">
        <f>L500</f>
        <v>4</v>
      </c>
      <c r="M499" s="94">
        <v>4</v>
      </c>
      <c r="N499" s="94">
        <v>4</v>
      </c>
      <c r="O499" s="666"/>
    </row>
    <row r="500" spans="1:15" s="345" customFormat="1" ht="37.5" customHeight="1" x14ac:dyDescent="0.25">
      <c r="A500" s="256" t="s">
        <v>473</v>
      </c>
      <c r="B500" s="284">
        <v>901</v>
      </c>
      <c r="C500" s="152" t="s">
        <v>88</v>
      </c>
      <c r="D500" s="152" t="s">
        <v>92</v>
      </c>
      <c r="E500" s="966" t="s">
        <v>665</v>
      </c>
      <c r="F500" s="967"/>
      <c r="G500" s="967"/>
      <c r="H500" s="968"/>
      <c r="I500" s="95" t="s">
        <v>471</v>
      </c>
      <c r="J500" s="116"/>
      <c r="K500" s="96"/>
      <c r="L500" s="94">
        <f>L501</f>
        <v>4</v>
      </c>
      <c r="M500" s="94">
        <v>4</v>
      </c>
      <c r="N500" s="94">
        <v>4</v>
      </c>
      <c r="O500" s="666"/>
    </row>
    <row r="501" spans="1:15" s="345" customFormat="1" ht="36.75" customHeight="1" x14ac:dyDescent="0.25">
      <c r="A501" s="256" t="s">
        <v>474</v>
      </c>
      <c r="B501" s="284">
        <v>901</v>
      </c>
      <c r="C501" s="152" t="s">
        <v>88</v>
      </c>
      <c r="D501" s="152" t="s">
        <v>92</v>
      </c>
      <c r="E501" s="966" t="s">
        <v>665</v>
      </c>
      <c r="F501" s="967"/>
      <c r="G501" s="967"/>
      <c r="H501" s="968"/>
      <c r="I501" s="95" t="s">
        <v>472</v>
      </c>
      <c r="J501" s="116"/>
      <c r="K501" s="96"/>
      <c r="L501" s="94">
        <v>4</v>
      </c>
      <c r="M501" s="94">
        <v>4</v>
      </c>
      <c r="N501" s="94">
        <v>4</v>
      </c>
      <c r="O501" s="666"/>
    </row>
    <row r="502" spans="1:15" s="345" customFormat="1" ht="39.75" customHeight="1" x14ac:dyDescent="0.25">
      <c r="A502" s="98" t="s">
        <v>813</v>
      </c>
      <c r="B502" s="284">
        <v>901</v>
      </c>
      <c r="C502" s="152" t="s">
        <v>88</v>
      </c>
      <c r="D502" s="152" t="s">
        <v>92</v>
      </c>
      <c r="E502" s="966" t="s">
        <v>812</v>
      </c>
      <c r="F502" s="967"/>
      <c r="G502" s="967"/>
      <c r="H502" s="968"/>
      <c r="I502" s="95"/>
      <c r="J502" s="116"/>
      <c r="K502" s="96"/>
      <c r="L502" s="94">
        <f>L503</f>
        <v>18</v>
      </c>
      <c r="M502" s="94">
        <v>15</v>
      </c>
      <c r="N502" s="94">
        <v>15</v>
      </c>
      <c r="O502" s="835"/>
    </row>
    <row r="503" spans="1:15" s="345" customFormat="1" ht="36.75" customHeight="1" x14ac:dyDescent="0.25">
      <c r="A503" s="256" t="s">
        <v>473</v>
      </c>
      <c r="B503" s="284">
        <v>901</v>
      </c>
      <c r="C503" s="152" t="s">
        <v>88</v>
      </c>
      <c r="D503" s="152" t="s">
        <v>92</v>
      </c>
      <c r="E503" s="966" t="s">
        <v>812</v>
      </c>
      <c r="F503" s="967"/>
      <c r="G503" s="967"/>
      <c r="H503" s="968"/>
      <c r="I503" s="95" t="s">
        <v>471</v>
      </c>
      <c r="J503" s="116"/>
      <c r="K503" s="96"/>
      <c r="L503" s="94">
        <f>L504</f>
        <v>18</v>
      </c>
      <c r="M503" s="94">
        <v>15</v>
      </c>
      <c r="N503" s="94">
        <v>15</v>
      </c>
      <c r="O503" s="835"/>
    </row>
    <row r="504" spans="1:15" s="345" customFormat="1" ht="36.75" customHeight="1" x14ac:dyDescent="0.25">
      <c r="A504" s="256" t="s">
        <v>474</v>
      </c>
      <c r="B504" s="284">
        <v>901</v>
      </c>
      <c r="C504" s="152" t="s">
        <v>88</v>
      </c>
      <c r="D504" s="152" t="s">
        <v>92</v>
      </c>
      <c r="E504" s="966" t="s">
        <v>812</v>
      </c>
      <c r="F504" s="967"/>
      <c r="G504" s="967"/>
      <c r="H504" s="968"/>
      <c r="I504" s="95" t="s">
        <v>472</v>
      </c>
      <c r="J504" s="116"/>
      <c r="K504" s="96"/>
      <c r="L504" s="94">
        <f>18</f>
        <v>18</v>
      </c>
      <c r="M504" s="94">
        <v>15</v>
      </c>
      <c r="N504" s="94">
        <v>15</v>
      </c>
      <c r="O504" s="835"/>
    </row>
    <row r="505" spans="1:15" s="347" customFormat="1" ht="23.25" customHeight="1" x14ac:dyDescent="0.25">
      <c r="A505" s="102" t="s">
        <v>90</v>
      </c>
      <c r="B505" s="284">
        <v>901</v>
      </c>
      <c r="C505" s="95" t="s">
        <v>73</v>
      </c>
      <c r="D505" s="95"/>
      <c r="E505" s="406"/>
      <c r="F505" s="411"/>
      <c r="G505" s="411"/>
      <c r="H505" s="412"/>
      <c r="I505" s="124"/>
      <c r="J505" s="471"/>
      <c r="K505" s="472"/>
      <c r="L505" s="94">
        <f t="shared" ref="L505:N510" si="75">L506</f>
        <v>2317.5</v>
      </c>
      <c r="M505" s="94">
        <f t="shared" si="75"/>
        <v>846</v>
      </c>
      <c r="N505" s="94">
        <f t="shared" si="75"/>
        <v>781.7</v>
      </c>
      <c r="O505" s="666"/>
    </row>
    <row r="506" spans="1:15" s="345" customFormat="1" ht="21.75" customHeight="1" x14ac:dyDescent="0.25">
      <c r="A506" s="102" t="s">
        <v>492</v>
      </c>
      <c r="B506" s="284">
        <v>901</v>
      </c>
      <c r="C506" s="95" t="s">
        <v>73</v>
      </c>
      <c r="D506" s="95" t="s">
        <v>78</v>
      </c>
      <c r="E506" s="406"/>
      <c r="F506" s="411"/>
      <c r="G506" s="411"/>
      <c r="H506" s="412"/>
      <c r="I506" s="95"/>
      <c r="J506" s="473"/>
      <c r="K506" s="474"/>
      <c r="L506" s="133">
        <f t="shared" si="75"/>
        <v>2317.5</v>
      </c>
      <c r="M506" s="133">
        <f t="shared" si="75"/>
        <v>846</v>
      </c>
      <c r="N506" s="133">
        <f t="shared" si="75"/>
        <v>781.7</v>
      </c>
      <c r="O506" s="666"/>
    </row>
    <row r="507" spans="1:15" s="345" customFormat="1" ht="31.5" x14ac:dyDescent="0.25">
      <c r="A507" s="102" t="s">
        <v>700</v>
      </c>
      <c r="B507" s="284">
        <v>901</v>
      </c>
      <c r="C507" s="95" t="s">
        <v>73</v>
      </c>
      <c r="D507" s="95" t="s">
        <v>78</v>
      </c>
      <c r="E507" s="993" t="s">
        <v>120</v>
      </c>
      <c r="F507" s="994"/>
      <c r="G507" s="994"/>
      <c r="H507" s="995"/>
      <c r="I507" s="124"/>
      <c r="J507" s="458"/>
      <c r="K507" s="403"/>
      <c r="L507" s="94">
        <f t="shared" si="75"/>
        <v>2317.5</v>
      </c>
      <c r="M507" s="94">
        <f t="shared" si="75"/>
        <v>846</v>
      </c>
      <c r="N507" s="94">
        <f t="shared" si="75"/>
        <v>781.7</v>
      </c>
      <c r="O507" s="666"/>
    </row>
    <row r="508" spans="1:15" s="345" customFormat="1" ht="31.5" x14ac:dyDescent="0.25">
      <c r="A508" s="102" t="s">
        <v>717</v>
      </c>
      <c r="B508" s="284">
        <v>901</v>
      </c>
      <c r="C508" s="95" t="s">
        <v>73</v>
      </c>
      <c r="D508" s="95" t="s">
        <v>78</v>
      </c>
      <c r="E508" s="993" t="s">
        <v>429</v>
      </c>
      <c r="F508" s="994"/>
      <c r="G508" s="994"/>
      <c r="H508" s="995"/>
      <c r="I508" s="95"/>
      <c r="J508" s="116"/>
      <c r="K508" s="96"/>
      <c r="L508" s="94">
        <f t="shared" si="75"/>
        <v>2317.5</v>
      </c>
      <c r="M508" s="94">
        <f t="shared" si="75"/>
        <v>846</v>
      </c>
      <c r="N508" s="94">
        <f t="shared" si="75"/>
        <v>781.7</v>
      </c>
      <c r="O508" s="659"/>
    </row>
    <row r="509" spans="1:15" s="345" customFormat="1" ht="219.75" customHeight="1" x14ac:dyDescent="0.25">
      <c r="A509" s="102" t="s">
        <v>528</v>
      </c>
      <c r="B509" s="284">
        <v>901</v>
      </c>
      <c r="C509" s="95" t="s">
        <v>73</v>
      </c>
      <c r="D509" s="95" t="s">
        <v>78</v>
      </c>
      <c r="E509" s="993" t="s">
        <v>527</v>
      </c>
      <c r="F509" s="994"/>
      <c r="G509" s="994"/>
      <c r="H509" s="995"/>
      <c r="I509" s="95"/>
      <c r="J509" s="116"/>
      <c r="K509" s="96"/>
      <c r="L509" s="94">
        <f t="shared" si="75"/>
        <v>2317.5</v>
      </c>
      <c r="M509" s="94">
        <f t="shared" si="75"/>
        <v>846</v>
      </c>
      <c r="N509" s="94">
        <f t="shared" si="75"/>
        <v>781.7</v>
      </c>
      <c r="O509" s="1101"/>
    </row>
    <row r="510" spans="1:15" s="345" customFormat="1" ht="34.5" customHeight="1" x14ac:dyDescent="0.25">
      <c r="A510" s="102" t="s">
        <v>526</v>
      </c>
      <c r="B510" s="284">
        <v>901</v>
      </c>
      <c r="C510" s="95" t="s">
        <v>73</v>
      </c>
      <c r="D510" s="95" t="s">
        <v>78</v>
      </c>
      <c r="E510" s="993" t="s">
        <v>527</v>
      </c>
      <c r="F510" s="994"/>
      <c r="G510" s="994"/>
      <c r="H510" s="995"/>
      <c r="I510" s="95" t="s">
        <v>525</v>
      </c>
      <c r="J510" s="116"/>
      <c r="K510" s="96"/>
      <c r="L510" s="94">
        <f t="shared" si="75"/>
        <v>2317.5</v>
      </c>
      <c r="M510" s="94">
        <f t="shared" si="75"/>
        <v>846</v>
      </c>
      <c r="N510" s="94">
        <f t="shared" si="75"/>
        <v>781.7</v>
      </c>
      <c r="O510" s="1079"/>
    </row>
    <row r="511" spans="1:15" s="345" customFormat="1" ht="24.75" customHeight="1" x14ac:dyDescent="0.25">
      <c r="A511" s="102" t="s">
        <v>228</v>
      </c>
      <c r="B511" s="284">
        <v>901</v>
      </c>
      <c r="C511" s="95" t="s">
        <v>73</v>
      </c>
      <c r="D511" s="95" t="s">
        <v>78</v>
      </c>
      <c r="E511" s="993" t="s">
        <v>527</v>
      </c>
      <c r="F511" s="994"/>
      <c r="G511" s="994"/>
      <c r="H511" s="995"/>
      <c r="I511" s="95" t="s">
        <v>260</v>
      </c>
      <c r="J511" s="116"/>
      <c r="K511" s="96"/>
      <c r="L511" s="94">
        <f>816.7+183.3+317.5+1000</f>
        <v>2317.5</v>
      </c>
      <c r="M511" s="94">
        <v>846</v>
      </c>
      <c r="N511" s="135">
        <v>781.7</v>
      </c>
      <c r="O511" s="1079"/>
    </row>
    <row r="512" spans="1:15" s="345" customFormat="1" ht="24.75" hidden="1" customHeight="1" x14ac:dyDescent="0.25">
      <c r="A512" s="252" t="s">
        <v>52</v>
      </c>
      <c r="B512" s="284">
        <v>901</v>
      </c>
      <c r="C512" s="95" t="s">
        <v>82</v>
      </c>
      <c r="D512" s="95" t="s">
        <v>142</v>
      </c>
      <c r="E512" s="416"/>
      <c r="F512" s="417"/>
      <c r="G512" s="417"/>
      <c r="H512" s="418"/>
      <c r="I512" s="95"/>
      <c r="J512" s="116"/>
      <c r="K512" s="96"/>
      <c r="L512" s="94">
        <v>0</v>
      </c>
      <c r="M512" s="94">
        <v>0</v>
      </c>
      <c r="N512" s="135">
        <v>0</v>
      </c>
      <c r="O512" s="666"/>
    </row>
    <row r="513" spans="1:15" s="345" customFormat="1" ht="24.75" hidden="1" customHeight="1" x14ac:dyDescent="0.25">
      <c r="A513" s="102" t="s">
        <v>627</v>
      </c>
      <c r="B513" s="284">
        <v>901</v>
      </c>
      <c r="C513" s="95" t="s">
        <v>82</v>
      </c>
      <c r="D513" s="95" t="s">
        <v>88</v>
      </c>
      <c r="E513" s="416"/>
      <c r="F513" s="417"/>
      <c r="G513" s="417"/>
      <c r="H513" s="418"/>
      <c r="I513" s="95"/>
      <c r="J513" s="116"/>
      <c r="K513" s="96"/>
      <c r="L513" s="94">
        <v>0</v>
      </c>
      <c r="M513" s="94">
        <v>0</v>
      </c>
      <c r="N513" s="135">
        <v>0</v>
      </c>
      <c r="O513" s="666"/>
    </row>
    <row r="514" spans="1:15" s="345" customFormat="1" ht="64.5" hidden="1" customHeight="1" x14ac:dyDescent="0.25">
      <c r="A514" s="102" t="s">
        <v>654</v>
      </c>
      <c r="B514" s="284">
        <v>901</v>
      </c>
      <c r="C514" s="95" t="s">
        <v>82</v>
      </c>
      <c r="D514" s="95" t="s">
        <v>88</v>
      </c>
      <c r="E514" s="518" t="s">
        <v>653</v>
      </c>
      <c r="F514" s="519"/>
      <c r="G514" s="519"/>
      <c r="H514" s="520"/>
      <c r="I514" s="95"/>
      <c r="J514" s="116"/>
      <c r="K514" s="96"/>
      <c r="L514" s="94">
        <v>0</v>
      </c>
      <c r="M514" s="94">
        <v>0</v>
      </c>
      <c r="N514" s="94">
        <v>0</v>
      </c>
      <c r="O514" s="1068"/>
    </row>
    <row r="515" spans="1:15" s="345" customFormat="1" ht="50.25" hidden="1" customHeight="1" x14ac:dyDescent="0.25">
      <c r="A515" s="102" t="s">
        <v>656</v>
      </c>
      <c r="B515" s="284">
        <v>901</v>
      </c>
      <c r="C515" s="95" t="s">
        <v>82</v>
      </c>
      <c r="D515" s="95" t="s">
        <v>88</v>
      </c>
      <c r="E515" s="518" t="s">
        <v>655</v>
      </c>
      <c r="F515" s="519"/>
      <c r="G515" s="519"/>
      <c r="H515" s="520"/>
      <c r="I515" s="95"/>
      <c r="J515" s="116"/>
      <c r="K515" s="96"/>
      <c r="L515" s="94">
        <v>0</v>
      </c>
      <c r="M515" s="94">
        <v>0</v>
      </c>
      <c r="N515" s="94">
        <v>0</v>
      </c>
      <c r="O515" s="1068"/>
    </row>
    <row r="516" spans="1:15" s="345" customFormat="1" ht="81.75" hidden="1" customHeight="1" x14ac:dyDescent="0.25">
      <c r="A516" s="102" t="s">
        <v>657</v>
      </c>
      <c r="B516" s="284">
        <v>901</v>
      </c>
      <c r="C516" s="95" t="s">
        <v>82</v>
      </c>
      <c r="D516" s="95" t="s">
        <v>88</v>
      </c>
      <c r="E516" s="966" t="s">
        <v>658</v>
      </c>
      <c r="F516" s="967"/>
      <c r="G516" s="967"/>
      <c r="H516" s="968"/>
      <c r="I516" s="95"/>
      <c r="J516" s="116"/>
      <c r="K516" s="96"/>
      <c r="L516" s="94">
        <v>0</v>
      </c>
      <c r="M516" s="94">
        <v>0</v>
      </c>
      <c r="N516" s="94">
        <v>0</v>
      </c>
      <c r="O516" s="1068"/>
    </row>
    <row r="517" spans="1:15" s="345" customFormat="1" ht="31.5" hidden="1" customHeight="1" x14ac:dyDescent="0.25">
      <c r="A517" s="102" t="s">
        <v>526</v>
      </c>
      <c r="B517" s="284">
        <v>901</v>
      </c>
      <c r="C517" s="95" t="s">
        <v>82</v>
      </c>
      <c r="D517" s="95" t="s">
        <v>88</v>
      </c>
      <c r="E517" s="966" t="s">
        <v>658</v>
      </c>
      <c r="F517" s="967"/>
      <c r="G517" s="967"/>
      <c r="H517" s="968"/>
      <c r="I517" s="95" t="s">
        <v>525</v>
      </c>
      <c r="J517" s="116"/>
      <c r="K517" s="96"/>
      <c r="L517" s="94">
        <v>0</v>
      </c>
      <c r="M517" s="94">
        <v>0</v>
      </c>
      <c r="N517" s="135">
        <v>0</v>
      </c>
      <c r="O517" s="1068"/>
    </row>
    <row r="518" spans="1:15" s="345" customFormat="1" ht="24.75" hidden="1" customHeight="1" x14ac:dyDescent="0.25">
      <c r="A518" s="102" t="s">
        <v>228</v>
      </c>
      <c r="B518" s="284">
        <v>901</v>
      </c>
      <c r="C518" s="95" t="s">
        <v>82</v>
      </c>
      <c r="D518" s="95" t="s">
        <v>88</v>
      </c>
      <c r="E518" s="966" t="s">
        <v>658</v>
      </c>
      <c r="F518" s="967"/>
      <c r="G518" s="967"/>
      <c r="H518" s="968"/>
      <c r="I518" s="95" t="s">
        <v>260</v>
      </c>
      <c r="J518" s="116"/>
      <c r="K518" s="96"/>
      <c r="L518" s="94">
        <v>0</v>
      </c>
      <c r="M518" s="94">
        <v>0</v>
      </c>
      <c r="N518" s="135">
        <v>0</v>
      </c>
      <c r="O518" s="1068"/>
    </row>
    <row r="519" spans="1:15" s="345" customFormat="1" ht="62.25" hidden="1" customHeight="1" x14ac:dyDescent="0.25">
      <c r="A519" s="102" t="s">
        <v>401</v>
      </c>
      <c r="B519" s="284">
        <v>901</v>
      </c>
      <c r="C519" s="95" t="s">
        <v>82</v>
      </c>
      <c r="D519" s="95" t="s">
        <v>88</v>
      </c>
      <c r="E519" s="993" t="s">
        <v>103</v>
      </c>
      <c r="F519" s="994"/>
      <c r="G519" s="994"/>
      <c r="H519" s="995"/>
      <c r="I519" s="95"/>
      <c r="J519" s="116"/>
      <c r="K519" s="96"/>
      <c r="L519" s="94">
        <v>0</v>
      </c>
      <c r="M519" s="94">
        <v>0</v>
      </c>
      <c r="N519" s="94">
        <v>0</v>
      </c>
      <c r="O519" s="1068"/>
    </row>
    <row r="520" spans="1:15" s="345" customFormat="1" ht="36" hidden="1" customHeight="1" x14ac:dyDescent="0.25">
      <c r="A520" s="102" t="s">
        <v>443</v>
      </c>
      <c r="B520" s="284">
        <v>901</v>
      </c>
      <c r="C520" s="95" t="s">
        <v>82</v>
      </c>
      <c r="D520" s="95" t="s">
        <v>88</v>
      </c>
      <c r="E520" s="993" t="s">
        <v>447</v>
      </c>
      <c r="F520" s="994"/>
      <c r="G520" s="994"/>
      <c r="H520" s="995"/>
      <c r="I520" s="95"/>
      <c r="J520" s="116"/>
      <c r="K520" s="96"/>
      <c r="L520" s="94">
        <v>0</v>
      </c>
      <c r="M520" s="94">
        <v>0</v>
      </c>
      <c r="N520" s="94">
        <v>0</v>
      </c>
      <c r="O520" s="666"/>
    </row>
    <row r="521" spans="1:15" s="345" customFormat="1" ht="33" hidden="1" customHeight="1" x14ac:dyDescent="0.25">
      <c r="A521" s="102" t="s">
        <v>659</v>
      </c>
      <c r="B521" s="284">
        <v>901</v>
      </c>
      <c r="C521" s="95" t="s">
        <v>82</v>
      </c>
      <c r="D521" s="95" t="s">
        <v>88</v>
      </c>
      <c r="E521" s="993" t="s">
        <v>629</v>
      </c>
      <c r="F521" s="994"/>
      <c r="G521" s="994"/>
      <c r="H521" s="995"/>
      <c r="I521" s="95"/>
      <c r="J521" s="116"/>
      <c r="K521" s="96"/>
      <c r="L521" s="94">
        <v>0</v>
      </c>
      <c r="M521" s="94">
        <v>0</v>
      </c>
      <c r="N521" s="135">
        <v>0</v>
      </c>
      <c r="O521" s="666"/>
    </row>
    <row r="522" spans="1:15" s="345" customFormat="1" ht="50.25" hidden="1" customHeight="1" x14ac:dyDescent="0.25">
      <c r="A522" s="102" t="s">
        <v>650</v>
      </c>
      <c r="B522" s="284">
        <v>901</v>
      </c>
      <c r="C522" s="95" t="s">
        <v>82</v>
      </c>
      <c r="D522" s="95" t="s">
        <v>88</v>
      </c>
      <c r="E522" s="993" t="s">
        <v>630</v>
      </c>
      <c r="F522" s="994"/>
      <c r="G522" s="994"/>
      <c r="H522" s="995"/>
      <c r="I522" s="95"/>
      <c r="J522" s="116"/>
      <c r="K522" s="96"/>
      <c r="L522" s="94">
        <v>0</v>
      </c>
      <c r="M522" s="94">
        <v>0</v>
      </c>
      <c r="N522" s="135">
        <v>0</v>
      </c>
      <c r="O522" s="674"/>
    </row>
    <row r="523" spans="1:15" s="345" customFormat="1" ht="24.75" hidden="1" customHeight="1" x14ac:dyDescent="0.25">
      <c r="A523" s="102" t="s">
        <v>526</v>
      </c>
      <c r="B523" s="284">
        <v>901</v>
      </c>
      <c r="C523" s="95" t="s">
        <v>82</v>
      </c>
      <c r="D523" s="95" t="s">
        <v>88</v>
      </c>
      <c r="E523" s="993" t="s">
        <v>630</v>
      </c>
      <c r="F523" s="994"/>
      <c r="G523" s="994"/>
      <c r="H523" s="995"/>
      <c r="I523" s="95" t="s">
        <v>525</v>
      </c>
      <c r="J523" s="116"/>
      <c r="K523" s="96"/>
      <c r="L523" s="94">
        <v>0</v>
      </c>
      <c r="M523" s="94">
        <v>0</v>
      </c>
      <c r="N523" s="135">
        <v>0</v>
      </c>
      <c r="O523" s="676"/>
    </row>
    <row r="524" spans="1:15" s="345" customFormat="1" ht="19.5" hidden="1" customHeight="1" x14ac:dyDescent="0.25">
      <c r="A524" s="102" t="s">
        <v>535</v>
      </c>
      <c r="B524" s="284">
        <v>901</v>
      </c>
      <c r="C524" s="95" t="s">
        <v>82</v>
      </c>
      <c r="D524" s="95" t="s">
        <v>88</v>
      </c>
      <c r="E524" s="993" t="s">
        <v>630</v>
      </c>
      <c r="F524" s="994"/>
      <c r="G524" s="994"/>
      <c r="H524" s="995"/>
      <c r="I524" s="95" t="s">
        <v>536</v>
      </c>
      <c r="J524" s="116"/>
      <c r="K524" s="96"/>
      <c r="L524" s="94">
        <v>0</v>
      </c>
      <c r="M524" s="94">
        <v>0</v>
      </c>
      <c r="N524" s="135">
        <v>0</v>
      </c>
      <c r="O524" s="676"/>
    </row>
    <row r="525" spans="1:15" s="345" customFormat="1" ht="37.5" hidden="1" customHeight="1" x14ac:dyDescent="0.25">
      <c r="A525" s="508"/>
      <c r="B525" s="503"/>
      <c r="C525" s="451"/>
      <c r="D525" s="451"/>
      <c r="E525" s="1091"/>
      <c r="F525" s="1092"/>
      <c r="G525" s="1092"/>
      <c r="H525" s="1093"/>
      <c r="I525" s="451"/>
      <c r="J525" s="510"/>
      <c r="K525" s="453"/>
      <c r="L525" s="507"/>
      <c r="M525" s="507"/>
      <c r="N525" s="511"/>
      <c r="O525" s="1068"/>
    </row>
    <row r="526" spans="1:15" s="345" customFormat="1" ht="37.5" hidden="1" customHeight="1" x14ac:dyDescent="0.25">
      <c r="A526" s="508"/>
      <c r="B526" s="503"/>
      <c r="C526" s="451"/>
      <c r="D526" s="451"/>
      <c r="E526" s="1091"/>
      <c r="F526" s="1092"/>
      <c r="G526" s="1092"/>
      <c r="H526" s="1093"/>
      <c r="I526" s="451"/>
      <c r="J526" s="510"/>
      <c r="K526" s="453"/>
      <c r="L526" s="507"/>
      <c r="M526" s="507"/>
      <c r="N526" s="511"/>
      <c r="O526" s="1068"/>
    </row>
    <row r="527" spans="1:15" s="345" customFormat="1" ht="63" hidden="1" customHeight="1" x14ac:dyDescent="0.25">
      <c r="A527" s="512"/>
      <c r="B527" s="503"/>
      <c r="C527" s="451"/>
      <c r="D527" s="451"/>
      <c r="E527" s="1046"/>
      <c r="F527" s="1047"/>
      <c r="G527" s="1047"/>
      <c r="H527" s="1048"/>
      <c r="I527" s="451"/>
      <c r="J527" s="510"/>
      <c r="K527" s="453"/>
      <c r="L527" s="507"/>
      <c r="M527" s="507"/>
      <c r="N527" s="511"/>
      <c r="O527" s="1068"/>
    </row>
    <row r="528" spans="1:15" s="345" customFormat="1" ht="32.25" hidden="1" customHeight="1" x14ac:dyDescent="0.25">
      <c r="A528" s="449"/>
      <c r="B528" s="503"/>
      <c r="C528" s="451"/>
      <c r="D528" s="451"/>
      <c r="E528" s="1046"/>
      <c r="F528" s="1047"/>
      <c r="G528" s="1047"/>
      <c r="H528" s="1048"/>
      <c r="I528" s="451"/>
      <c r="J528" s="510"/>
      <c r="K528" s="453"/>
      <c r="L528" s="507"/>
      <c r="M528" s="507"/>
      <c r="N528" s="511"/>
      <c r="O528" s="1068"/>
    </row>
    <row r="529" spans="1:15" s="345" customFormat="1" ht="27.75" hidden="1" customHeight="1" x14ac:dyDescent="0.25">
      <c r="A529" s="449"/>
      <c r="B529" s="503"/>
      <c r="C529" s="451"/>
      <c r="D529" s="451"/>
      <c r="E529" s="1046"/>
      <c r="F529" s="1047"/>
      <c r="G529" s="1047"/>
      <c r="H529" s="1048"/>
      <c r="I529" s="451"/>
      <c r="J529" s="510"/>
      <c r="K529" s="453"/>
      <c r="L529" s="507"/>
      <c r="M529" s="507"/>
      <c r="N529" s="511"/>
      <c r="O529" s="1068"/>
    </row>
    <row r="530" spans="1:15" s="345" customFormat="1" ht="66.75" hidden="1" customHeight="1" x14ac:dyDescent="0.25">
      <c r="A530" s="242" t="s">
        <v>646</v>
      </c>
      <c r="B530" s="284">
        <v>901</v>
      </c>
      <c r="C530" s="95" t="s">
        <v>82</v>
      </c>
      <c r="D530" s="95" t="s">
        <v>88</v>
      </c>
      <c r="E530" s="966" t="s">
        <v>645</v>
      </c>
      <c r="F530" s="967"/>
      <c r="G530" s="967"/>
      <c r="H530" s="968"/>
      <c r="I530" s="95"/>
      <c r="J530" s="116"/>
      <c r="K530" s="96"/>
      <c r="L530" s="94">
        <v>0</v>
      </c>
      <c r="M530" s="94">
        <v>0</v>
      </c>
      <c r="N530" s="135">
        <v>0</v>
      </c>
      <c r="O530" s="1068"/>
    </row>
    <row r="531" spans="1:15" s="345" customFormat="1" ht="31.5" hidden="1" customHeight="1" x14ac:dyDescent="0.25">
      <c r="A531" s="102" t="s">
        <v>526</v>
      </c>
      <c r="B531" s="284">
        <v>901</v>
      </c>
      <c r="C531" s="95" t="s">
        <v>82</v>
      </c>
      <c r="D531" s="95" t="s">
        <v>88</v>
      </c>
      <c r="E531" s="966" t="s">
        <v>645</v>
      </c>
      <c r="F531" s="967"/>
      <c r="G531" s="967"/>
      <c r="H531" s="968"/>
      <c r="I531" s="95" t="s">
        <v>525</v>
      </c>
      <c r="J531" s="116"/>
      <c r="K531" s="96"/>
      <c r="L531" s="94">
        <v>0</v>
      </c>
      <c r="M531" s="94">
        <v>0</v>
      </c>
      <c r="N531" s="135">
        <v>0</v>
      </c>
      <c r="O531" s="676"/>
    </row>
    <row r="532" spans="1:15" s="345" customFormat="1" ht="22.5" hidden="1" customHeight="1" x14ac:dyDescent="0.25">
      <c r="A532" s="102" t="s">
        <v>228</v>
      </c>
      <c r="B532" s="284">
        <v>901</v>
      </c>
      <c r="C532" s="95" t="s">
        <v>82</v>
      </c>
      <c r="D532" s="95" t="s">
        <v>88</v>
      </c>
      <c r="E532" s="966" t="s">
        <v>645</v>
      </c>
      <c r="F532" s="967"/>
      <c r="G532" s="967"/>
      <c r="H532" s="968"/>
      <c r="I532" s="95" t="s">
        <v>260</v>
      </c>
      <c r="J532" s="116"/>
      <c r="K532" s="96"/>
      <c r="L532" s="94">
        <v>0</v>
      </c>
      <c r="M532" s="94">
        <v>0</v>
      </c>
      <c r="N532" s="135">
        <v>0</v>
      </c>
      <c r="O532" s="676"/>
    </row>
    <row r="533" spans="1:15" s="345" customFormat="1" ht="42" customHeight="1" x14ac:dyDescent="0.25">
      <c r="A533" s="102" t="s">
        <v>582</v>
      </c>
      <c r="B533" s="284">
        <v>901</v>
      </c>
      <c r="C533" s="95" t="s">
        <v>87</v>
      </c>
      <c r="D533" s="124"/>
      <c r="E533" s="1143"/>
      <c r="F533" s="1144"/>
      <c r="G533" s="1144"/>
      <c r="H533" s="1145"/>
      <c r="I533" s="124"/>
      <c r="J533" s="109"/>
      <c r="K533" s="104">
        <f>K540</f>
        <v>0</v>
      </c>
      <c r="L533" s="103">
        <f t="shared" ref="L533:N534" si="76">L534</f>
        <v>50</v>
      </c>
      <c r="M533" s="103">
        <f t="shared" si="76"/>
        <v>50</v>
      </c>
      <c r="N533" s="103">
        <f t="shared" si="76"/>
        <v>50</v>
      </c>
      <c r="O533" s="659"/>
    </row>
    <row r="534" spans="1:15" s="345" customFormat="1" ht="31.5" x14ac:dyDescent="0.25">
      <c r="A534" s="102" t="s">
        <v>583</v>
      </c>
      <c r="B534" s="284">
        <v>901</v>
      </c>
      <c r="C534" s="95" t="s">
        <v>87</v>
      </c>
      <c r="D534" s="95" t="s">
        <v>69</v>
      </c>
      <c r="E534" s="439"/>
      <c r="F534" s="475"/>
      <c r="G534" s="475"/>
      <c r="H534" s="456"/>
      <c r="I534" s="124"/>
      <c r="J534" s="109"/>
      <c r="K534" s="104"/>
      <c r="L534" s="103">
        <f t="shared" si="76"/>
        <v>50</v>
      </c>
      <c r="M534" s="103">
        <f t="shared" si="76"/>
        <v>50</v>
      </c>
      <c r="N534" s="103">
        <f t="shared" si="76"/>
        <v>50</v>
      </c>
      <c r="O534" s="659"/>
    </row>
    <row r="535" spans="1:15" s="345" customFormat="1" ht="63" x14ac:dyDescent="0.25">
      <c r="A535" s="102" t="s">
        <v>401</v>
      </c>
      <c r="B535" s="284">
        <v>901</v>
      </c>
      <c r="C535" s="95" t="s">
        <v>87</v>
      </c>
      <c r="D535" s="95" t="s">
        <v>69</v>
      </c>
      <c r="E535" s="1018" t="s">
        <v>103</v>
      </c>
      <c r="F535" s="1019"/>
      <c r="G535" s="1019"/>
      <c r="H535" s="1020"/>
      <c r="I535" s="124"/>
      <c r="J535" s="109"/>
      <c r="K535" s="103" t="e">
        <f t="shared" ref="K535:N536" si="77">K536</f>
        <v>#REF!</v>
      </c>
      <c r="L535" s="103">
        <f t="shared" si="77"/>
        <v>50</v>
      </c>
      <c r="M535" s="103">
        <f t="shared" si="77"/>
        <v>50</v>
      </c>
      <c r="N535" s="103">
        <f t="shared" si="77"/>
        <v>50</v>
      </c>
      <c r="O535" s="666"/>
    </row>
    <row r="536" spans="1:15" s="345" customFormat="1" ht="31.5" x14ac:dyDescent="0.25">
      <c r="A536" s="102" t="s">
        <v>442</v>
      </c>
      <c r="B536" s="284">
        <v>901</v>
      </c>
      <c r="C536" s="95" t="s">
        <v>87</v>
      </c>
      <c r="D536" s="95" t="s">
        <v>69</v>
      </c>
      <c r="E536" s="1018" t="s">
        <v>292</v>
      </c>
      <c r="F536" s="1019"/>
      <c r="G536" s="1019"/>
      <c r="H536" s="1020"/>
      <c r="I536" s="124"/>
      <c r="J536" s="109"/>
      <c r="K536" s="103" t="e">
        <f>#REF!</f>
        <v>#REF!</v>
      </c>
      <c r="L536" s="103">
        <f t="shared" si="77"/>
        <v>50</v>
      </c>
      <c r="M536" s="103">
        <f t="shared" si="77"/>
        <v>50</v>
      </c>
      <c r="N536" s="103">
        <f t="shared" si="77"/>
        <v>50</v>
      </c>
      <c r="O536" s="666"/>
    </row>
    <row r="537" spans="1:15" s="345" customFormat="1" ht="46.5" customHeight="1" x14ac:dyDescent="0.25">
      <c r="A537" s="102" t="s">
        <v>288</v>
      </c>
      <c r="B537" s="284">
        <v>901</v>
      </c>
      <c r="C537" s="95" t="s">
        <v>87</v>
      </c>
      <c r="D537" s="95" t="s">
        <v>69</v>
      </c>
      <c r="E537" s="1018" t="s">
        <v>290</v>
      </c>
      <c r="F537" s="1019"/>
      <c r="G537" s="1019"/>
      <c r="H537" s="1020"/>
      <c r="I537" s="124"/>
      <c r="J537" s="109"/>
      <c r="K537" s="103"/>
      <c r="L537" s="103">
        <f t="shared" ref="L537:N539" si="78">L538</f>
        <v>50</v>
      </c>
      <c r="M537" s="103">
        <f t="shared" si="78"/>
        <v>50</v>
      </c>
      <c r="N537" s="103">
        <f t="shared" si="78"/>
        <v>50</v>
      </c>
      <c r="O537" s="666"/>
    </row>
    <row r="538" spans="1:15" s="345" customFormat="1" x14ac:dyDescent="0.25">
      <c r="A538" s="186" t="s">
        <v>158</v>
      </c>
      <c r="B538" s="284">
        <v>901</v>
      </c>
      <c r="C538" s="95" t="s">
        <v>87</v>
      </c>
      <c r="D538" s="95" t="s">
        <v>69</v>
      </c>
      <c r="E538" s="1076" t="s">
        <v>293</v>
      </c>
      <c r="F538" s="1077"/>
      <c r="G538" s="1077"/>
      <c r="H538" s="1078"/>
      <c r="I538" s="124"/>
      <c r="J538" s="109"/>
      <c r="K538" s="103">
        <f>K540</f>
        <v>0</v>
      </c>
      <c r="L538" s="103">
        <f t="shared" si="78"/>
        <v>50</v>
      </c>
      <c r="M538" s="103">
        <f t="shared" si="78"/>
        <v>50</v>
      </c>
      <c r="N538" s="103">
        <f t="shared" si="78"/>
        <v>50</v>
      </c>
      <c r="O538" s="666"/>
    </row>
    <row r="539" spans="1:15" s="345" customFormat="1" ht="31.5" x14ac:dyDescent="0.25">
      <c r="A539" s="186" t="s">
        <v>530</v>
      </c>
      <c r="B539" s="284">
        <v>901</v>
      </c>
      <c r="C539" s="95" t="s">
        <v>87</v>
      </c>
      <c r="D539" s="95" t="s">
        <v>69</v>
      </c>
      <c r="E539" s="1076" t="s">
        <v>293</v>
      </c>
      <c r="F539" s="1077"/>
      <c r="G539" s="1077"/>
      <c r="H539" s="1078"/>
      <c r="I539" s="95" t="s">
        <v>529</v>
      </c>
      <c r="J539" s="109"/>
      <c r="K539" s="103"/>
      <c r="L539" s="103">
        <f t="shared" si="78"/>
        <v>50</v>
      </c>
      <c r="M539" s="103">
        <f t="shared" si="78"/>
        <v>50</v>
      </c>
      <c r="N539" s="103">
        <f t="shared" si="78"/>
        <v>50</v>
      </c>
      <c r="O539" s="666"/>
    </row>
    <row r="540" spans="1:15" s="345" customFormat="1" x14ac:dyDescent="0.25">
      <c r="A540" s="186" t="s">
        <v>159</v>
      </c>
      <c r="B540" s="284">
        <v>901</v>
      </c>
      <c r="C540" s="95" t="s">
        <v>87</v>
      </c>
      <c r="D540" s="95" t="s">
        <v>69</v>
      </c>
      <c r="E540" s="1076" t="s">
        <v>293</v>
      </c>
      <c r="F540" s="1077"/>
      <c r="G540" s="1077"/>
      <c r="H540" s="1078"/>
      <c r="I540" s="95" t="s">
        <v>155</v>
      </c>
      <c r="J540" s="109"/>
      <c r="K540" s="96"/>
      <c r="L540" s="94">
        <v>50</v>
      </c>
      <c r="M540" s="94">
        <v>50</v>
      </c>
      <c r="N540" s="135">
        <v>50</v>
      </c>
      <c r="O540" s="666"/>
    </row>
    <row r="541" spans="1:15" s="345" customFormat="1" ht="43.5" customHeight="1" x14ac:dyDescent="0.25">
      <c r="A541" s="102" t="s">
        <v>531</v>
      </c>
      <c r="B541" s="284">
        <v>901</v>
      </c>
      <c r="C541" s="95" t="s">
        <v>111</v>
      </c>
      <c r="D541" s="95" t="s">
        <v>142</v>
      </c>
      <c r="E541" s="1072"/>
      <c r="F541" s="1073"/>
      <c r="G541" s="1073"/>
      <c r="H541" s="1074"/>
      <c r="I541" s="95"/>
      <c r="J541" s="109"/>
      <c r="K541" s="103"/>
      <c r="L541" s="133">
        <f>L542+L549</f>
        <v>1695.2</v>
      </c>
      <c r="M541" s="133">
        <f>M542+M549</f>
        <v>3</v>
      </c>
      <c r="N541" s="133">
        <f>N542+N549</f>
        <v>3</v>
      </c>
      <c r="O541" s="666"/>
    </row>
    <row r="542" spans="1:15" s="345" customFormat="1" ht="47.25" x14ac:dyDescent="0.25">
      <c r="A542" s="102" t="s">
        <v>110</v>
      </c>
      <c r="B542" s="284">
        <v>901</v>
      </c>
      <c r="C542" s="95" t="s">
        <v>111</v>
      </c>
      <c r="D542" s="95" t="s">
        <v>69</v>
      </c>
      <c r="E542" s="1072"/>
      <c r="F542" s="1073"/>
      <c r="G542" s="1073"/>
      <c r="H542" s="1074"/>
      <c r="I542" s="124"/>
      <c r="J542" s="109"/>
      <c r="K542" s="103"/>
      <c r="L542" s="133">
        <f t="shared" ref="L542:N546" si="79">L543</f>
        <v>3</v>
      </c>
      <c r="M542" s="133">
        <f t="shared" si="79"/>
        <v>3</v>
      </c>
      <c r="N542" s="133">
        <f t="shared" si="79"/>
        <v>3</v>
      </c>
      <c r="O542" s="666"/>
    </row>
    <row r="543" spans="1:15" s="345" customFormat="1" ht="60" customHeight="1" x14ac:dyDescent="0.25">
      <c r="A543" s="102" t="s">
        <v>401</v>
      </c>
      <c r="B543" s="284">
        <v>901</v>
      </c>
      <c r="C543" s="95" t="s">
        <v>111</v>
      </c>
      <c r="D543" s="95" t="s">
        <v>69</v>
      </c>
      <c r="E543" s="993" t="s">
        <v>378</v>
      </c>
      <c r="F543" s="994"/>
      <c r="G543" s="994"/>
      <c r="H543" s="995"/>
      <c r="I543" s="124"/>
      <c r="J543" s="109"/>
      <c r="K543" s="103"/>
      <c r="L543" s="133">
        <f t="shared" si="79"/>
        <v>3</v>
      </c>
      <c r="M543" s="133">
        <f t="shared" si="79"/>
        <v>3</v>
      </c>
      <c r="N543" s="133">
        <f t="shared" si="79"/>
        <v>3</v>
      </c>
      <c r="O543" s="666"/>
    </row>
    <row r="544" spans="1:15" s="345" customFormat="1" ht="31.5" x14ac:dyDescent="0.25">
      <c r="A544" s="102" t="s">
        <v>443</v>
      </c>
      <c r="B544" s="284">
        <v>901</v>
      </c>
      <c r="C544" s="95" t="s">
        <v>111</v>
      </c>
      <c r="D544" s="95" t="s">
        <v>69</v>
      </c>
      <c r="E544" s="993" t="s">
        <v>449</v>
      </c>
      <c r="F544" s="994"/>
      <c r="G544" s="994"/>
      <c r="H544" s="995"/>
      <c r="I544" s="124"/>
      <c r="J544" s="476"/>
      <c r="K544" s="477"/>
      <c r="L544" s="164">
        <f t="shared" si="79"/>
        <v>3</v>
      </c>
      <c r="M544" s="164">
        <f t="shared" si="79"/>
        <v>3</v>
      </c>
      <c r="N544" s="164">
        <f t="shared" si="79"/>
        <v>3</v>
      </c>
      <c r="O544" s="666"/>
    </row>
    <row r="545" spans="1:15" s="345" customFormat="1" ht="31.5" x14ac:dyDescent="0.25">
      <c r="A545" s="102" t="s">
        <v>444</v>
      </c>
      <c r="B545" s="284">
        <v>901</v>
      </c>
      <c r="C545" s="95" t="s">
        <v>111</v>
      </c>
      <c r="D545" s="95" t="s">
        <v>69</v>
      </c>
      <c r="E545" s="966" t="s">
        <v>451</v>
      </c>
      <c r="F545" s="967"/>
      <c r="G545" s="967"/>
      <c r="H545" s="968"/>
      <c r="I545" s="124"/>
      <c r="J545" s="476"/>
      <c r="K545" s="477"/>
      <c r="L545" s="164">
        <f t="shared" si="79"/>
        <v>3</v>
      </c>
      <c r="M545" s="164">
        <f t="shared" si="79"/>
        <v>3</v>
      </c>
      <c r="N545" s="164">
        <f t="shared" si="79"/>
        <v>3</v>
      </c>
      <c r="O545" s="666"/>
    </row>
    <row r="546" spans="1:15" s="345" customFormat="1" ht="29.25" customHeight="1" x14ac:dyDescent="0.25">
      <c r="A546" s="287" t="s">
        <v>112</v>
      </c>
      <c r="B546" s="284">
        <v>901</v>
      </c>
      <c r="C546" s="95" t="s">
        <v>111</v>
      </c>
      <c r="D546" s="95" t="s">
        <v>69</v>
      </c>
      <c r="E546" s="966" t="s">
        <v>452</v>
      </c>
      <c r="F546" s="967"/>
      <c r="G546" s="967"/>
      <c r="H546" s="968"/>
      <c r="I546" s="124"/>
      <c r="J546" s="476"/>
      <c r="K546" s="477"/>
      <c r="L546" s="164">
        <f t="shared" si="79"/>
        <v>3</v>
      </c>
      <c r="M546" s="164">
        <f t="shared" si="79"/>
        <v>3</v>
      </c>
      <c r="N546" s="164">
        <f t="shared" si="79"/>
        <v>3</v>
      </c>
      <c r="O546" s="666"/>
    </row>
    <row r="547" spans="1:15" s="345" customFormat="1" ht="23.25" customHeight="1" x14ac:dyDescent="0.25">
      <c r="A547" s="287" t="s">
        <v>534</v>
      </c>
      <c r="B547" s="284">
        <v>901</v>
      </c>
      <c r="C547" s="95" t="s">
        <v>111</v>
      </c>
      <c r="D547" s="95" t="s">
        <v>69</v>
      </c>
      <c r="E547" s="966" t="s">
        <v>452</v>
      </c>
      <c r="F547" s="967"/>
      <c r="G547" s="967"/>
      <c r="H547" s="968"/>
      <c r="I547" s="95" t="s">
        <v>525</v>
      </c>
      <c r="J547" s="476"/>
      <c r="K547" s="477"/>
      <c r="L547" s="164">
        <f>L548</f>
        <v>3</v>
      </c>
      <c r="M547" s="164">
        <f>M548</f>
        <v>3</v>
      </c>
      <c r="N547" s="164">
        <f>N548</f>
        <v>3</v>
      </c>
      <c r="O547" s="666"/>
    </row>
    <row r="548" spans="1:15" s="345" customFormat="1" ht="24" customHeight="1" x14ac:dyDescent="0.25">
      <c r="A548" s="102" t="s">
        <v>533</v>
      </c>
      <c r="B548" s="284">
        <v>901</v>
      </c>
      <c r="C548" s="95" t="s">
        <v>111</v>
      </c>
      <c r="D548" s="95" t="s">
        <v>69</v>
      </c>
      <c r="E548" s="966" t="s">
        <v>452</v>
      </c>
      <c r="F548" s="967"/>
      <c r="G548" s="967"/>
      <c r="H548" s="968"/>
      <c r="I548" s="95" t="s">
        <v>532</v>
      </c>
      <c r="J548" s="476"/>
      <c r="K548" s="477"/>
      <c r="L548" s="164">
        <v>3</v>
      </c>
      <c r="M548" s="164">
        <v>3</v>
      </c>
      <c r="N548" s="164">
        <v>3</v>
      </c>
      <c r="O548" s="666"/>
    </row>
    <row r="549" spans="1:15" s="345" customFormat="1" ht="24" customHeight="1" x14ac:dyDescent="0.25">
      <c r="A549" s="98" t="s">
        <v>379</v>
      </c>
      <c r="B549" s="284">
        <v>901</v>
      </c>
      <c r="C549" s="95" t="s">
        <v>111</v>
      </c>
      <c r="D549" s="95" t="s">
        <v>88</v>
      </c>
      <c r="E549" s="406"/>
      <c r="F549" s="411"/>
      <c r="G549" s="411"/>
      <c r="H549" s="412"/>
      <c r="I549" s="95"/>
      <c r="J549" s="476"/>
      <c r="K549" s="477"/>
      <c r="L549" s="164">
        <f t="shared" ref="L549:N554" si="80">L550</f>
        <v>1692.2</v>
      </c>
      <c r="M549" s="164">
        <f t="shared" si="80"/>
        <v>0</v>
      </c>
      <c r="N549" s="164">
        <f t="shared" si="80"/>
        <v>0</v>
      </c>
      <c r="O549" s="666"/>
    </row>
    <row r="550" spans="1:15" s="345" customFormat="1" ht="63" x14ac:dyDescent="0.25">
      <c r="A550" s="102" t="s">
        <v>401</v>
      </c>
      <c r="B550" s="284">
        <v>901</v>
      </c>
      <c r="C550" s="95" t="s">
        <v>111</v>
      </c>
      <c r="D550" s="95" t="s">
        <v>88</v>
      </c>
      <c r="E550" s="406" t="s">
        <v>378</v>
      </c>
      <c r="F550" s="411"/>
      <c r="G550" s="411"/>
      <c r="H550" s="412"/>
      <c r="I550" s="95"/>
      <c r="J550" s="476"/>
      <c r="K550" s="477"/>
      <c r="L550" s="164">
        <f t="shared" si="80"/>
        <v>1692.2</v>
      </c>
      <c r="M550" s="164">
        <f t="shared" si="80"/>
        <v>0</v>
      </c>
      <c r="N550" s="164">
        <f t="shared" si="80"/>
        <v>0</v>
      </c>
      <c r="O550" s="666"/>
    </row>
    <row r="551" spans="1:15" s="345" customFormat="1" ht="31.5" x14ac:dyDescent="0.25">
      <c r="A551" s="102" t="s">
        <v>443</v>
      </c>
      <c r="B551" s="284">
        <v>901</v>
      </c>
      <c r="C551" s="95" t="s">
        <v>111</v>
      </c>
      <c r="D551" s="95" t="s">
        <v>88</v>
      </c>
      <c r="E551" s="406" t="s">
        <v>449</v>
      </c>
      <c r="F551" s="411"/>
      <c r="G551" s="411"/>
      <c r="H551" s="412"/>
      <c r="I551" s="95"/>
      <c r="J551" s="476"/>
      <c r="K551" s="477"/>
      <c r="L551" s="164">
        <f t="shared" si="80"/>
        <v>1692.2</v>
      </c>
      <c r="M551" s="164">
        <f t="shared" si="80"/>
        <v>0</v>
      </c>
      <c r="N551" s="164">
        <f t="shared" si="80"/>
        <v>0</v>
      </c>
      <c r="O551" s="666"/>
    </row>
    <row r="552" spans="1:15" s="345" customFormat="1" ht="31.5" x14ac:dyDescent="0.25">
      <c r="A552" s="102" t="s">
        <v>445</v>
      </c>
      <c r="B552" s="284">
        <v>901</v>
      </c>
      <c r="C552" s="95" t="s">
        <v>111</v>
      </c>
      <c r="D552" s="95" t="s">
        <v>88</v>
      </c>
      <c r="E552" s="966" t="s">
        <v>448</v>
      </c>
      <c r="F552" s="967"/>
      <c r="G552" s="967"/>
      <c r="H552" s="968"/>
      <c r="I552" s="95"/>
      <c r="J552" s="476"/>
      <c r="K552" s="477"/>
      <c r="L552" s="164">
        <f t="shared" si="80"/>
        <v>1692.2</v>
      </c>
      <c r="M552" s="164">
        <f t="shared" si="80"/>
        <v>0</v>
      </c>
      <c r="N552" s="164">
        <f t="shared" si="80"/>
        <v>0</v>
      </c>
      <c r="O552" s="666"/>
    </row>
    <row r="553" spans="1:15" s="345" customFormat="1" ht="63" x14ac:dyDescent="0.25">
      <c r="A553" s="102" t="s">
        <v>446</v>
      </c>
      <c r="B553" s="284">
        <v>901</v>
      </c>
      <c r="C553" s="95" t="s">
        <v>111</v>
      </c>
      <c r="D553" s="95" t="s">
        <v>88</v>
      </c>
      <c r="E553" s="966" t="s">
        <v>450</v>
      </c>
      <c r="F553" s="967"/>
      <c r="G553" s="967"/>
      <c r="H553" s="968"/>
      <c r="I553" s="95"/>
      <c r="J553" s="476"/>
      <c r="K553" s="477"/>
      <c r="L553" s="164">
        <f t="shared" si="80"/>
        <v>1692.2</v>
      </c>
      <c r="M553" s="164">
        <f t="shared" si="80"/>
        <v>0</v>
      </c>
      <c r="N553" s="164">
        <f t="shared" si="80"/>
        <v>0</v>
      </c>
      <c r="O553" s="666"/>
    </row>
    <row r="554" spans="1:15" s="345" customFormat="1" ht="31.5" customHeight="1" x14ac:dyDescent="0.25">
      <c r="A554" s="102" t="s">
        <v>534</v>
      </c>
      <c r="B554" s="284">
        <v>901</v>
      </c>
      <c r="C554" s="95" t="s">
        <v>111</v>
      </c>
      <c r="D554" s="95" t="s">
        <v>88</v>
      </c>
      <c r="E554" s="966" t="s">
        <v>450</v>
      </c>
      <c r="F554" s="967"/>
      <c r="G554" s="967"/>
      <c r="H554" s="968"/>
      <c r="I554" s="95" t="s">
        <v>525</v>
      </c>
      <c r="J554" s="476"/>
      <c r="K554" s="477"/>
      <c r="L554" s="164">
        <f t="shared" si="80"/>
        <v>1692.2</v>
      </c>
      <c r="M554" s="164">
        <f t="shared" si="80"/>
        <v>0</v>
      </c>
      <c r="N554" s="164">
        <f t="shared" si="80"/>
        <v>0</v>
      </c>
      <c r="O554" s="666"/>
    </row>
    <row r="555" spans="1:15" s="345" customFormat="1" ht="30.75" customHeight="1" x14ac:dyDescent="0.25">
      <c r="A555" s="102" t="s">
        <v>535</v>
      </c>
      <c r="B555" s="284">
        <v>901</v>
      </c>
      <c r="C555" s="95" t="s">
        <v>111</v>
      </c>
      <c r="D555" s="95" t="s">
        <v>88</v>
      </c>
      <c r="E555" s="966" t="s">
        <v>450</v>
      </c>
      <c r="F555" s="967"/>
      <c r="G555" s="967"/>
      <c r="H555" s="968"/>
      <c r="I555" s="95" t="s">
        <v>536</v>
      </c>
      <c r="J555" s="476"/>
      <c r="K555" s="477"/>
      <c r="L555" s="962">
        <f>1731.7-432.8-106.7+100+80+320</f>
        <v>1692.2</v>
      </c>
      <c r="M555" s="164">
        <v>0</v>
      </c>
      <c r="N555" s="164">
        <v>0</v>
      </c>
      <c r="O555" s="666"/>
    </row>
    <row r="556" spans="1:15" s="347" customFormat="1" ht="47.25" x14ac:dyDescent="0.25">
      <c r="A556" s="98" t="s">
        <v>53</v>
      </c>
      <c r="B556" s="284">
        <v>926</v>
      </c>
      <c r="C556" s="95"/>
      <c r="D556" s="95"/>
      <c r="E556" s="1082"/>
      <c r="F556" s="1083"/>
      <c r="G556" s="1083"/>
      <c r="H556" s="1084"/>
      <c r="I556" s="95"/>
      <c r="J556" s="476"/>
      <c r="K556" s="477" t="e">
        <f>K558+K622+K709+K771+K587</f>
        <v>#REF!</v>
      </c>
      <c r="L556" s="477">
        <f>L557+L622+L709+L771+L782+L758</f>
        <v>114953.09300000001</v>
      </c>
      <c r="M556" s="477">
        <f t="shared" ref="M556:N556" si="81">M557+M622+M709+M771+M782+M758</f>
        <v>65792.899999999994</v>
      </c>
      <c r="N556" s="477">
        <f t="shared" si="81"/>
        <v>62415.10000000002</v>
      </c>
      <c r="O556" s="666"/>
    </row>
    <row r="557" spans="1:15" s="347" customFormat="1" x14ac:dyDescent="0.25">
      <c r="A557" s="98" t="s">
        <v>68</v>
      </c>
      <c r="B557" s="284">
        <v>926</v>
      </c>
      <c r="C557" s="95" t="s">
        <v>69</v>
      </c>
      <c r="D557" s="95"/>
      <c r="E557" s="479"/>
      <c r="F557" s="480"/>
      <c r="G557" s="480"/>
      <c r="H557" s="481"/>
      <c r="I557" s="95"/>
      <c r="J557" s="476"/>
      <c r="K557" s="477"/>
      <c r="L557" s="477">
        <f>L558+L587</f>
        <v>5137.8999999999996</v>
      </c>
      <c r="M557" s="477">
        <f>M558+M587</f>
        <v>4724.9000000000005</v>
      </c>
      <c r="N557" s="477">
        <f>N558+N587</f>
        <v>4725</v>
      </c>
      <c r="O557" s="666"/>
    </row>
    <row r="558" spans="1:15" s="345" customFormat="1" ht="63" x14ac:dyDescent="0.25">
      <c r="A558" s="102" t="s">
        <v>468</v>
      </c>
      <c r="B558" s="284">
        <v>926</v>
      </c>
      <c r="C558" s="95" t="s">
        <v>69</v>
      </c>
      <c r="D558" s="95" t="s">
        <v>73</v>
      </c>
      <c r="E558" s="1082"/>
      <c r="F558" s="1083"/>
      <c r="G558" s="1083"/>
      <c r="H558" s="1084"/>
      <c r="I558" s="95"/>
      <c r="J558" s="476"/>
      <c r="K558" s="478" t="e">
        <f>K573+K566</f>
        <v>#REF!</v>
      </c>
      <c r="L558" s="477">
        <f>L559+L565+L573</f>
        <v>1585</v>
      </c>
      <c r="M558" s="477">
        <f>M559+M565+M573</f>
        <v>1495.1000000000001</v>
      </c>
      <c r="N558" s="477">
        <f>N559+N565+N573</f>
        <v>1495.2</v>
      </c>
      <c r="O558" s="666"/>
    </row>
    <row r="559" spans="1:15" s="345" customFormat="1" ht="47.25" x14ac:dyDescent="0.25">
      <c r="A559" s="102" t="s">
        <v>687</v>
      </c>
      <c r="B559" s="131">
        <v>926</v>
      </c>
      <c r="C559" s="95" t="s">
        <v>69</v>
      </c>
      <c r="D559" s="95" t="s">
        <v>73</v>
      </c>
      <c r="E559" s="993" t="s">
        <v>9</v>
      </c>
      <c r="F559" s="994"/>
      <c r="G559" s="994"/>
      <c r="H559" s="995"/>
      <c r="I559" s="95"/>
      <c r="J559" s="476"/>
      <c r="K559" s="478"/>
      <c r="L559" s="477">
        <f t="shared" ref="L559:N562" si="82">L560</f>
        <v>3</v>
      </c>
      <c r="M559" s="477">
        <f t="shared" si="82"/>
        <v>3</v>
      </c>
      <c r="N559" s="477">
        <f t="shared" si="82"/>
        <v>3</v>
      </c>
      <c r="O559" s="666"/>
    </row>
    <row r="560" spans="1:15" s="345" customFormat="1" ht="31.5" x14ac:dyDescent="0.25">
      <c r="A560" s="102" t="s">
        <v>297</v>
      </c>
      <c r="B560" s="131">
        <v>926</v>
      </c>
      <c r="C560" s="95" t="s">
        <v>69</v>
      </c>
      <c r="D560" s="95" t="s">
        <v>73</v>
      </c>
      <c r="E560" s="993" t="s">
        <v>469</v>
      </c>
      <c r="F560" s="994"/>
      <c r="G560" s="994"/>
      <c r="H560" s="995"/>
      <c r="I560" s="95"/>
      <c r="J560" s="476"/>
      <c r="K560" s="478"/>
      <c r="L560" s="477">
        <f t="shared" si="82"/>
        <v>3</v>
      </c>
      <c r="M560" s="477">
        <f t="shared" si="82"/>
        <v>3</v>
      </c>
      <c r="N560" s="477">
        <f t="shared" si="82"/>
        <v>3</v>
      </c>
      <c r="O560" s="1079"/>
    </row>
    <row r="561" spans="1:15" s="345" customFormat="1" ht="31.5" x14ac:dyDescent="0.25">
      <c r="A561" s="102" t="s">
        <v>304</v>
      </c>
      <c r="B561" s="131">
        <v>926</v>
      </c>
      <c r="C561" s="95" t="s">
        <v>69</v>
      </c>
      <c r="D561" s="95" t="s">
        <v>73</v>
      </c>
      <c r="E561" s="966" t="s">
        <v>470</v>
      </c>
      <c r="F561" s="967"/>
      <c r="G561" s="967"/>
      <c r="H561" s="968"/>
      <c r="I561" s="95"/>
      <c r="J561" s="476"/>
      <c r="K561" s="478"/>
      <c r="L561" s="477">
        <f t="shared" si="82"/>
        <v>3</v>
      </c>
      <c r="M561" s="477">
        <f t="shared" si="82"/>
        <v>3</v>
      </c>
      <c r="N561" s="477">
        <f t="shared" si="82"/>
        <v>3</v>
      </c>
      <c r="O561" s="1079"/>
    </row>
    <row r="562" spans="1:15" s="345" customFormat="1" ht="78.75" x14ac:dyDescent="0.25">
      <c r="A562" s="102" t="s">
        <v>476</v>
      </c>
      <c r="B562" s="131">
        <v>926</v>
      </c>
      <c r="C562" s="95" t="s">
        <v>69</v>
      </c>
      <c r="D562" s="95" t="s">
        <v>73</v>
      </c>
      <c r="E562" s="966" t="s">
        <v>470</v>
      </c>
      <c r="F562" s="967"/>
      <c r="G562" s="967"/>
      <c r="H562" s="968"/>
      <c r="I562" s="95" t="s">
        <v>466</v>
      </c>
      <c r="J562" s="476"/>
      <c r="K562" s="478"/>
      <c r="L562" s="477">
        <f t="shared" si="82"/>
        <v>3</v>
      </c>
      <c r="M562" s="477">
        <f t="shared" si="82"/>
        <v>3</v>
      </c>
      <c r="N562" s="477">
        <f t="shared" si="82"/>
        <v>3</v>
      </c>
      <c r="O562" s="1079"/>
    </row>
    <row r="563" spans="1:15" s="345" customFormat="1" ht="31.5" x14ac:dyDescent="0.25">
      <c r="A563" s="102" t="s">
        <v>482</v>
      </c>
      <c r="B563" s="131">
        <v>926</v>
      </c>
      <c r="C563" s="95" t="s">
        <v>69</v>
      </c>
      <c r="D563" s="95" t="s">
        <v>73</v>
      </c>
      <c r="E563" s="966" t="s">
        <v>470</v>
      </c>
      <c r="F563" s="967"/>
      <c r="G563" s="967"/>
      <c r="H563" s="968"/>
      <c r="I563" s="95" t="s">
        <v>464</v>
      </c>
      <c r="J563" s="476"/>
      <c r="K563" s="478"/>
      <c r="L563" s="477">
        <v>3</v>
      </c>
      <c r="M563" s="477">
        <v>3</v>
      </c>
      <c r="N563" s="477">
        <v>3</v>
      </c>
      <c r="O563" s="1079"/>
    </row>
    <row r="564" spans="1:15" s="345" customFormat="1" ht="47.25" hidden="1" x14ac:dyDescent="0.25">
      <c r="A564" s="102" t="s">
        <v>75</v>
      </c>
      <c r="B564" s="131">
        <v>926</v>
      </c>
      <c r="C564" s="95" t="s">
        <v>69</v>
      </c>
      <c r="D564" s="95" t="s">
        <v>73</v>
      </c>
      <c r="E564" s="966" t="s">
        <v>470</v>
      </c>
      <c r="F564" s="967"/>
      <c r="G564" s="967"/>
      <c r="H564" s="968"/>
      <c r="I564" s="95" t="s">
        <v>144</v>
      </c>
      <c r="J564" s="476"/>
      <c r="K564" s="478"/>
      <c r="L564" s="477">
        <v>3</v>
      </c>
      <c r="M564" s="477">
        <v>3</v>
      </c>
      <c r="N564" s="135">
        <v>3</v>
      </c>
      <c r="O564" s="1079"/>
    </row>
    <row r="565" spans="1:15" s="345" customFormat="1" ht="48.75" customHeight="1" x14ac:dyDescent="0.25">
      <c r="A565" s="102" t="s">
        <v>688</v>
      </c>
      <c r="B565" s="284">
        <v>926</v>
      </c>
      <c r="C565" s="152" t="s">
        <v>69</v>
      </c>
      <c r="D565" s="152" t="s">
        <v>73</v>
      </c>
      <c r="E565" s="993" t="s">
        <v>70</v>
      </c>
      <c r="F565" s="994"/>
      <c r="G565" s="994"/>
      <c r="H565" s="995"/>
      <c r="I565" s="95"/>
      <c r="J565" s="476"/>
      <c r="K565" s="478"/>
      <c r="L565" s="477">
        <f t="shared" ref="L565:N567" si="83">L566</f>
        <v>56.1</v>
      </c>
      <c r="M565" s="477">
        <f t="shared" si="83"/>
        <v>56.2</v>
      </c>
      <c r="N565" s="477">
        <f t="shared" si="83"/>
        <v>56.300000000000004</v>
      </c>
      <c r="O565" s="666"/>
    </row>
    <row r="566" spans="1:15" s="345" customFormat="1" ht="78.75" x14ac:dyDescent="0.25">
      <c r="A566" s="98" t="s">
        <v>721</v>
      </c>
      <c r="B566" s="284">
        <v>926</v>
      </c>
      <c r="C566" s="152" t="s">
        <v>69</v>
      </c>
      <c r="D566" s="152" t="s">
        <v>73</v>
      </c>
      <c r="E566" s="966" t="s">
        <v>193</v>
      </c>
      <c r="F566" s="967"/>
      <c r="G566" s="967"/>
      <c r="H566" s="968"/>
      <c r="I566" s="95"/>
      <c r="J566" s="107"/>
      <c r="K566" s="103" t="e">
        <f>K567</f>
        <v>#REF!</v>
      </c>
      <c r="L566" s="103">
        <f t="shared" si="83"/>
        <v>56.1</v>
      </c>
      <c r="M566" s="103">
        <f t="shared" si="83"/>
        <v>56.2</v>
      </c>
      <c r="N566" s="103">
        <f t="shared" si="83"/>
        <v>56.300000000000004</v>
      </c>
      <c r="O566" s="659"/>
    </row>
    <row r="567" spans="1:15" s="345" customFormat="1" ht="48.75" customHeight="1" x14ac:dyDescent="0.25">
      <c r="A567" s="237" t="s">
        <v>1</v>
      </c>
      <c r="B567" s="284">
        <v>926</v>
      </c>
      <c r="C567" s="152" t="s">
        <v>69</v>
      </c>
      <c r="D567" s="152" t="s">
        <v>73</v>
      </c>
      <c r="E567" s="966" t="s">
        <v>56</v>
      </c>
      <c r="F567" s="967"/>
      <c r="G567" s="967"/>
      <c r="H567" s="968"/>
      <c r="I567" s="95"/>
      <c r="J567" s="107"/>
      <c r="K567" s="103" t="e">
        <f>#REF!</f>
        <v>#REF!</v>
      </c>
      <c r="L567" s="103">
        <f t="shared" si="83"/>
        <v>56.1</v>
      </c>
      <c r="M567" s="103">
        <f t="shared" si="83"/>
        <v>56.2</v>
      </c>
      <c r="N567" s="103">
        <f t="shared" si="83"/>
        <v>56.300000000000004</v>
      </c>
      <c r="O567" s="666"/>
    </row>
    <row r="568" spans="1:15" s="345" customFormat="1" ht="67.5" customHeight="1" x14ac:dyDescent="0.25">
      <c r="A568" s="175" t="s">
        <v>425</v>
      </c>
      <c r="B568" s="284">
        <v>926</v>
      </c>
      <c r="C568" s="152" t="s">
        <v>69</v>
      </c>
      <c r="D568" s="152" t="s">
        <v>73</v>
      </c>
      <c r="E568" s="966" t="s">
        <v>408</v>
      </c>
      <c r="F568" s="967"/>
      <c r="G568" s="967"/>
      <c r="H568" s="968"/>
      <c r="I568" s="95"/>
      <c r="J568" s="107"/>
      <c r="K568" s="103">
        <f>K571</f>
        <v>0</v>
      </c>
      <c r="L568" s="103">
        <f t="shared" ref="L568:N569" si="84">L569</f>
        <v>56.1</v>
      </c>
      <c r="M568" s="103">
        <f t="shared" si="84"/>
        <v>56.2</v>
      </c>
      <c r="N568" s="103">
        <f t="shared" si="84"/>
        <v>56.300000000000004</v>
      </c>
      <c r="O568" s="666"/>
    </row>
    <row r="569" spans="1:15" s="345" customFormat="1" ht="62.25" customHeight="1" x14ac:dyDescent="0.25">
      <c r="A569" s="102" t="s">
        <v>476</v>
      </c>
      <c r="B569" s="284">
        <v>926</v>
      </c>
      <c r="C569" s="152" t="s">
        <v>69</v>
      </c>
      <c r="D569" s="152" t="s">
        <v>73</v>
      </c>
      <c r="E569" s="966" t="s">
        <v>408</v>
      </c>
      <c r="F569" s="967"/>
      <c r="G569" s="967"/>
      <c r="H569" s="968"/>
      <c r="I569" s="95" t="s">
        <v>466</v>
      </c>
      <c r="J569" s="107"/>
      <c r="K569" s="103"/>
      <c r="L569" s="103">
        <f t="shared" si="84"/>
        <v>56.1</v>
      </c>
      <c r="M569" s="103">
        <f t="shared" si="84"/>
        <v>56.2</v>
      </c>
      <c r="N569" s="103">
        <f t="shared" si="84"/>
        <v>56.300000000000004</v>
      </c>
      <c r="O569" s="666"/>
    </row>
    <row r="570" spans="1:15" s="345" customFormat="1" ht="33" customHeight="1" x14ac:dyDescent="0.25">
      <c r="A570" s="102" t="s">
        <v>482</v>
      </c>
      <c r="B570" s="284">
        <v>926</v>
      </c>
      <c r="C570" s="152" t="s">
        <v>69</v>
      </c>
      <c r="D570" s="152" t="s">
        <v>73</v>
      </c>
      <c r="E570" s="966" t="s">
        <v>408</v>
      </c>
      <c r="F570" s="967"/>
      <c r="G570" s="967"/>
      <c r="H570" s="968"/>
      <c r="I570" s="95" t="s">
        <v>464</v>
      </c>
      <c r="J570" s="107"/>
      <c r="K570" s="103"/>
      <c r="L570" s="103">
        <f>L571+L572</f>
        <v>56.1</v>
      </c>
      <c r="M570" s="103">
        <f>M571+M572</f>
        <v>56.2</v>
      </c>
      <c r="N570" s="103">
        <f>N571+N572</f>
        <v>56.300000000000004</v>
      </c>
      <c r="O570" s="666"/>
    </row>
    <row r="571" spans="1:15" s="345" customFormat="1" ht="31.5" hidden="1" x14ac:dyDescent="0.25">
      <c r="A571" s="502" t="s">
        <v>17</v>
      </c>
      <c r="B571" s="503">
        <v>926</v>
      </c>
      <c r="C571" s="638" t="s">
        <v>69</v>
      </c>
      <c r="D571" s="638" t="s">
        <v>73</v>
      </c>
      <c r="E571" s="1046" t="s">
        <v>408</v>
      </c>
      <c r="F571" s="1047"/>
      <c r="G571" s="1047"/>
      <c r="H571" s="1048"/>
      <c r="I571" s="451" t="s">
        <v>143</v>
      </c>
      <c r="J571" s="505"/>
      <c r="K571" s="649"/>
      <c r="L571" s="454">
        <v>43.1</v>
      </c>
      <c r="M571" s="454">
        <v>43.1</v>
      </c>
      <c r="N571" s="683">
        <v>43.2</v>
      </c>
      <c r="O571" s="1068" t="s">
        <v>711</v>
      </c>
    </row>
    <row r="572" spans="1:15" s="345" customFormat="1" ht="63" hidden="1" x14ac:dyDescent="0.25">
      <c r="A572" s="502" t="s">
        <v>238</v>
      </c>
      <c r="B572" s="503">
        <v>926</v>
      </c>
      <c r="C572" s="638" t="s">
        <v>69</v>
      </c>
      <c r="D572" s="638" t="s">
        <v>73</v>
      </c>
      <c r="E572" s="1046" t="s">
        <v>408</v>
      </c>
      <c r="F572" s="1047"/>
      <c r="G572" s="1047"/>
      <c r="H572" s="1048"/>
      <c r="I572" s="451" t="s">
        <v>237</v>
      </c>
      <c r="J572" s="505"/>
      <c r="K572" s="649"/>
      <c r="L572" s="454">
        <v>13</v>
      </c>
      <c r="M572" s="454">
        <v>13.1</v>
      </c>
      <c r="N572" s="454">
        <v>13.1</v>
      </c>
      <c r="O572" s="1068"/>
    </row>
    <row r="573" spans="1:15" s="345" customFormat="1" ht="47.25" x14ac:dyDescent="0.25">
      <c r="A573" s="102" t="s">
        <v>595</v>
      </c>
      <c r="B573" s="284">
        <v>926</v>
      </c>
      <c r="C573" s="95" t="s">
        <v>69</v>
      </c>
      <c r="D573" s="95" t="s">
        <v>73</v>
      </c>
      <c r="E573" s="1076" t="s">
        <v>7</v>
      </c>
      <c r="F573" s="1077"/>
      <c r="G573" s="1077"/>
      <c r="H573" s="1078"/>
      <c r="I573" s="95"/>
      <c r="J573" s="476"/>
      <c r="K573" s="477" t="e">
        <f>#REF!</f>
        <v>#REF!</v>
      </c>
      <c r="L573" s="477">
        <f>L574</f>
        <v>1525.9</v>
      </c>
      <c r="M573" s="477">
        <f>M574</f>
        <v>1435.9</v>
      </c>
      <c r="N573" s="477">
        <f>N574</f>
        <v>1435.9</v>
      </c>
      <c r="O573" s="666"/>
    </row>
    <row r="574" spans="1:15" s="345" customFormat="1" ht="47.25" x14ac:dyDescent="0.25">
      <c r="A574" s="102" t="s">
        <v>596</v>
      </c>
      <c r="B574" s="284">
        <v>926</v>
      </c>
      <c r="C574" s="95" t="s">
        <v>69</v>
      </c>
      <c r="D574" s="95" t="s">
        <v>73</v>
      </c>
      <c r="E574" s="1076" t="s">
        <v>427</v>
      </c>
      <c r="F574" s="1077"/>
      <c r="G574" s="1077"/>
      <c r="H574" s="1078"/>
      <c r="I574" s="95"/>
      <c r="J574" s="476"/>
      <c r="K574" s="477" t="e">
        <f>#REF!</f>
        <v>#REF!</v>
      </c>
      <c r="L574" s="477">
        <f>L575+L580</f>
        <v>1525.9</v>
      </c>
      <c r="M574" s="477">
        <f>M575+M580</f>
        <v>1435.9</v>
      </c>
      <c r="N574" s="477">
        <f>N575+N580</f>
        <v>1435.9</v>
      </c>
      <c r="O574" s="666"/>
    </row>
    <row r="575" spans="1:15" s="345" customFormat="1" ht="31.5" x14ac:dyDescent="0.25">
      <c r="A575" s="102" t="s">
        <v>414</v>
      </c>
      <c r="B575" s="284">
        <v>926</v>
      </c>
      <c r="C575" s="95" t="s">
        <v>69</v>
      </c>
      <c r="D575" s="95" t="s">
        <v>73</v>
      </c>
      <c r="E575" s="1085" t="s">
        <v>282</v>
      </c>
      <c r="F575" s="1086"/>
      <c r="G575" s="1086"/>
      <c r="H575" s="1087"/>
      <c r="I575" s="95"/>
      <c r="J575" s="476"/>
      <c r="K575" s="403"/>
      <c r="L575" s="94">
        <f t="shared" ref="L575:N576" si="85">L576</f>
        <v>1499.4</v>
      </c>
      <c r="M575" s="94">
        <f t="shared" si="85"/>
        <v>1381.9</v>
      </c>
      <c r="N575" s="94">
        <f t="shared" si="85"/>
        <v>1381.9</v>
      </c>
      <c r="O575" s="666"/>
    </row>
    <row r="576" spans="1:15" s="345" customFormat="1" ht="78.75" x14ac:dyDescent="0.25">
      <c r="A576" s="102" t="s">
        <v>465</v>
      </c>
      <c r="B576" s="284">
        <v>926</v>
      </c>
      <c r="C576" s="95" t="s">
        <v>69</v>
      </c>
      <c r="D576" s="95" t="s">
        <v>73</v>
      </c>
      <c r="E576" s="1085" t="s">
        <v>282</v>
      </c>
      <c r="F576" s="1086"/>
      <c r="G576" s="1086"/>
      <c r="H576" s="1087"/>
      <c r="I576" s="95" t="s">
        <v>466</v>
      </c>
      <c r="J576" s="476"/>
      <c r="K576" s="403"/>
      <c r="L576" s="94">
        <f t="shared" si="85"/>
        <v>1499.4</v>
      </c>
      <c r="M576" s="94">
        <f t="shared" si="85"/>
        <v>1381.9</v>
      </c>
      <c r="N576" s="94">
        <f t="shared" si="85"/>
        <v>1381.9</v>
      </c>
      <c r="O576" s="666"/>
    </row>
    <row r="577" spans="1:15" s="345" customFormat="1" ht="31.5" x14ac:dyDescent="0.25">
      <c r="A577" s="102" t="s">
        <v>467</v>
      </c>
      <c r="B577" s="284">
        <v>926</v>
      </c>
      <c r="C577" s="95" t="s">
        <v>69</v>
      </c>
      <c r="D577" s="95" t="s">
        <v>73</v>
      </c>
      <c r="E577" s="1085" t="s">
        <v>282</v>
      </c>
      <c r="F577" s="1086"/>
      <c r="G577" s="1086"/>
      <c r="H577" s="1087"/>
      <c r="I577" s="95" t="s">
        <v>464</v>
      </c>
      <c r="J577" s="476"/>
      <c r="K577" s="403"/>
      <c r="L577" s="953">
        <f>L578+L579</f>
        <v>1499.4</v>
      </c>
      <c r="M577" s="94">
        <f>M578+M579</f>
        <v>1381.9</v>
      </c>
      <c r="N577" s="94">
        <f>N578+N579</f>
        <v>1381.9</v>
      </c>
      <c r="O577" s="666"/>
    </row>
    <row r="578" spans="1:15" s="345" customFormat="1" ht="31.5" x14ac:dyDescent="0.25">
      <c r="A578" s="682" t="s">
        <v>17</v>
      </c>
      <c r="B578" s="503">
        <v>926</v>
      </c>
      <c r="C578" s="451" t="s">
        <v>69</v>
      </c>
      <c r="D578" s="451" t="s">
        <v>73</v>
      </c>
      <c r="E578" s="1094" t="s">
        <v>282</v>
      </c>
      <c r="F578" s="1095"/>
      <c r="G578" s="1095"/>
      <c r="H578" s="1096"/>
      <c r="I578" s="451" t="s">
        <v>143</v>
      </c>
      <c r="J578" s="684"/>
      <c r="K578" s="649"/>
      <c r="L578" s="507">
        <f>1074+90</f>
        <v>1164</v>
      </c>
      <c r="M578" s="507">
        <v>1061.3</v>
      </c>
      <c r="N578" s="507">
        <v>1061.3</v>
      </c>
      <c r="O578" s="1068" t="s">
        <v>711</v>
      </c>
    </row>
    <row r="579" spans="1:15" s="345" customFormat="1" ht="63" x14ac:dyDescent="0.25">
      <c r="A579" s="502" t="s">
        <v>238</v>
      </c>
      <c r="B579" s="503">
        <v>926</v>
      </c>
      <c r="C579" s="451" t="s">
        <v>69</v>
      </c>
      <c r="D579" s="451" t="s">
        <v>73</v>
      </c>
      <c r="E579" s="1094" t="s">
        <v>282</v>
      </c>
      <c r="F579" s="1095"/>
      <c r="G579" s="1095"/>
      <c r="H579" s="1096"/>
      <c r="I579" s="451" t="s">
        <v>237</v>
      </c>
      <c r="J579" s="684"/>
      <c r="K579" s="649"/>
      <c r="L579" s="507">
        <v>335.4</v>
      </c>
      <c r="M579" s="507">
        <v>320.60000000000002</v>
      </c>
      <c r="N579" s="507">
        <v>320.60000000000002</v>
      </c>
      <c r="O579" s="1068"/>
    </row>
    <row r="580" spans="1:15" s="345" customFormat="1" ht="30.75" customHeight="1" x14ac:dyDescent="0.25">
      <c r="A580" s="242" t="s">
        <v>415</v>
      </c>
      <c r="B580" s="284">
        <v>926</v>
      </c>
      <c r="C580" s="95" t="s">
        <v>69</v>
      </c>
      <c r="D580" s="95" t="s">
        <v>73</v>
      </c>
      <c r="E580" s="1085" t="s">
        <v>286</v>
      </c>
      <c r="F580" s="1086"/>
      <c r="G580" s="1086"/>
      <c r="H580" s="1087"/>
      <c r="I580" s="95"/>
      <c r="J580" s="476"/>
      <c r="K580" s="403"/>
      <c r="L580" s="94">
        <f>L581+L584</f>
        <v>26.5</v>
      </c>
      <c r="M580" s="94">
        <f>M581+M584</f>
        <v>54</v>
      </c>
      <c r="N580" s="94">
        <f>N581+N584</f>
        <v>54</v>
      </c>
      <c r="O580" s="666"/>
    </row>
    <row r="581" spans="1:15" s="345" customFormat="1" ht="31.5" x14ac:dyDescent="0.25">
      <c r="A581" s="256" t="s">
        <v>518</v>
      </c>
      <c r="B581" s="284">
        <v>926</v>
      </c>
      <c r="C581" s="95" t="s">
        <v>69</v>
      </c>
      <c r="D581" s="95" t="s">
        <v>73</v>
      </c>
      <c r="E581" s="1085" t="s">
        <v>286</v>
      </c>
      <c r="F581" s="1086"/>
      <c r="G581" s="1086"/>
      <c r="H581" s="1087"/>
      <c r="I581" s="95" t="s">
        <v>471</v>
      </c>
      <c r="J581" s="476"/>
      <c r="K581" s="403"/>
      <c r="L581" s="94">
        <f>L582</f>
        <v>3</v>
      </c>
      <c r="M581" s="94">
        <f>M582</f>
        <v>54</v>
      </c>
      <c r="N581" s="94">
        <f>N582</f>
        <v>54</v>
      </c>
      <c r="O581" s="666"/>
    </row>
    <row r="582" spans="1:15" s="345" customFormat="1" ht="47.25" x14ac:dyDescent="0.25">
      <c r="A582" s="256" t="s">
        <v>519</v>
      </c>
      <c r="B582" s="284">
        <v>926</v>
      </c>
      <c r="C582" s="95" t="s">
        <v>69</v>
      </c>
      <c r="D582" s="95" t="s">
        <v>73</v>
      </c>
      <c r="E582" s="1085" t="s">
        <v>286</v>
      </c>
      <c r="F582" s="1086"/>
      <c r="G582" s="1086"/>
      <c r="H582" s="1087"/>
      <c r="I582" s="95" t="s">
        <v>472</v>
      </c>
      <c r="J582" s="476"/>
      <c r="K582" s="403"/>
      <c r="L582" s="953">
        <v>3</v>
      </c>
      <c r="M582" s="94">
        <v>54</v>
      </c>
      <c r="N582" s="94">
        <v>54</v>
      </c>
      <c r="O582" s="666"/>
    </row>
    <row r="583" spans="1:15" s="345" customFormat="1" ht="37.5" hidden="1" customHeight="1" x14ac:dyDescent="0.25">
      <c r="A583" s="102" t="s">
        <v>383</v>
      </c>
      <c r="B583" s="284">
        <v>926</v>
      </c>
      <c r="C583" s="95" t="s">
        <v>69</v>
      </c>
      <c r="D583" s="95" t="s">
        <v>73</v>
      </c>
      <c r="E583" s="1085" t="s">
        <v>286</v>
      </c>
      <c r="F583" s="1086"/>
      <c r="G583" s="1086"/>
      <c r="H583" s="1087"/>
      <c r="I583" s="95" t="s">
        <v>80</v>
      </c>
      <c r="J583" s="476"/>
      <c r="K583" s="403"/>
      <c r="L583" s="94">
        <v>54</v>
      </c>
      <c r="M583" s="94">
        <v>54</v>
      </c>
      <c r="N583" s="94">
        <v>54</v>
      </c>
      <c r="O583" s="666"/>
    </row>
    <row r="584" spans="1:15" s="345" customFormat="1" ht="28.5" customHeight="1" x14ac:dyDescent="0.25">
      <c r="A584" s="102" t="s">
        <v>520</v>
      </c>
      <c r="B584" s="284">
        <v>926</v>
      </c>
      <c r="C584" s="95" t="s">
        <v>69</v>
      </c>
      <c r="D584" s="95" t="s">
        <v>73</v>
      </c>
      <c r="E584" s="1085" t="s">
        <v>286</v>
      </c>
      <c r="F584" s="1086"/>
      <c r="G584" s="1086"/>
      <c r="H584" s="1087"/>
      <c r="I584" s="95" t="s">
        <v>479</v>
      </c>
      <c r="J584" s="476"/>
      <c r="K584" s="403"/>
      <c r="L584" s="94">
        <f>L585</f>
        <v>23.5</v>
      </c>
      <c r="M584" s="94">
        <f>M585</f>
        <v>0</v>
      </c>
      <c r="N584" s="94">
        <f>N585</f>
        <v>0</v>
      </c>
      <c r="O584" s="666"/>
    </row>
    <row r="585" spans="1:15" s="345" customFormat="1" ht="27" customHeight="1" x14ac:dyDescent="0.25">
      <c r="A585" s="102" t="s">
        <v>481</v>
      </c>
      <c r="B585" s="284">
        <v>926</v>
      </c>
      <c r="C585" s="95" t="s">
        <v>69</v>
      </c>
      <c r="D585" s="95" t="s">
        <v>73</v>
      </c>
      <c r="E585" s="1085" t="s">
        <v>286</v>
      </c>
      <c r="F585" s="1086"/>
      <c r="G585" s="1086"/>
      <c r="H585" s="1087"/>
      <c r="I585" s="95" t="s">
        <v>480</v>
      </c>
      <c r="J585" s="476"/>
      <c r="K585" s="403"/>
      <c r="L585" s="953">
        <v>23.5</v>
      </c>
      <c r="M585" s="94">
        <v>0</v>
      </c>
      <c r="N585" s="94">
        <v>0</v>
      </c>
      <c r="O585" s="666"/>
    </row>
    <row r="586" spans="1:15" s="345" customFormat="1" ht="37.5" hidden="1" customHeight="1" x14ac:dyDescent="0.25">
      <c r="A586" s="102" t="s">
        <v>235</v>
      </c>
      <c r="B586" s="284">
        <v>926</v>
      </c>
      <c r="C586" s="95" t="s">
        <v>69</v>
      </c>
      <c r="D586" s="95" t="s">
        <v>73</v>
      </c>
      <c r="E586" s="1085" t="s">
        <v>286</v>
      </c>
      <c r="F586" s="1086"/>
      <c r="G586" s="1086"/>
      <c r="H586" s="1087"/>
      <c r="I586" s="95" t="s">
        <v>234</v>
      </c>
      <c r="J586" s="476"/>
      <c r="K586" s="403"/>
      <c r="L586" s="94">
        <v>0</v>
      </c>
      <c r="M586" s="94">
        <v>0</v>
      </c>
      <c r="N586" s="94">
        <v>0</v>
      </c>
      <c r="O586" s="666"/>
    </row>
    <row r="587" spans="1:15" s="345" customFormat="1" ht="24" customHeight="1" x14ac:dyDescent="0.25">
      <c r="A587" s="287" t="s">
        <v>86</v>
      </c>
      <c r="B587" s="284">
        <v>926</v>
      </c>
      <c r="C587" s="129" t="s">
        <v>69</v>
      </c>
      <c r="D587" s="95" t="s">
        <v>87</v>
      </c>
      <c r="E587" s="1109"/>
      <c r="F587" s="1110"/>
      <c r="G587" s="1110"/>
      <c r="H587" s="1111"/>
      <c r="I587" s="95"/>
      <c r="J587" s="109"/>
      <c r="K587" s="103" t="e">
        <f>K599+K601+#REF!+K604+K607+#REF!</f>
        <v>#REF!</v>
      </c>
      <c r="L587" s="103">
        <f>L588+L594</f>
        <v>3552.9</v>
      </c>
      <c r="M587" s="103">
        <f>M588+M594</f>
        <v>3229.8</v>
      </c>
      <c r="N587" s="103">
        <f>N588+N594</f>
        <v>3229.8</v>
      </c>
      <c r="O587" s="669"/>
    </row>
    <row r="588" spans="1:15" s="345" customFormat="1" ht="63" x14ac:dyDescent="0.25">
      <c r="A588" s="102" t="s">
        <v>692</v>
      </c>
      <c r="B588" s="284">
        <v>926</v>
      </c>
      <c r="C588" s="129" t="s">
        <v>69</v>
      </c>
      <c r="D588" s="95" t="s">
        <v>87</v>
      </c>
      <c r="E588" s="1018" t="s">
        <v>333</v>
      </c>
      <c r="F588" s="1019"/>
      <c r="G588" s="482"/>
      <c r="H588" s="483"/>
      <c r="I588" s="95"/>
      <c r="J588" s="109"/>
      <c r="K588" s="96"/>
      <c r="L588" s="94">
        <f t="shared" ref="L588:N591" si="86">L589</f>
        <v>2</v>
      </c>
      <c r="M588" s="94">
        <f t="shared" si="86"/>
        <v>2</v>
      </c>
      <c r="N588" s="94">
        <f t="shared" si="86"/>
        <v>2</v>
      </c>
      <c r="O588" s="666"/>
    </row>
    <row r="589" spans="1:15" s="345" customFormat="1" ht="69.75" customHeight="1" x14ac:dyDescent="0.25">
      <c r="A589" s="102" t="s">
        <v>603</v>
      </c>
      <c r="B589" s="284">
        <v>926</v>
      </c>
      <c r="C589" s="129" t="s">
        <v>69</v>
      </c>
      <c r="D589" s="95" t="s">
        <v>87</v>
      </c>
      <c r="E589" s="1018" t="s">
        <v>334</v>
      </c>
      <c r="F589" s="1019"/>
      <c r="G589" s="1019"/>
      <c r="H589" s="1020"/>
      <c r="I589" s="95"/>
      <c r="J589" s="109"/>
      <c r="K589" s="96"/>
      <c r="L589" s="94">
        <f t="shared" si="86"/>
        <v>2</v>
      </c>
      <c r="M589" s="94">
        <f t="shared" si="86"/>
        <v>2</v>
      </c>
      <c r="N589" s="94">
        <f t="shared" si="86"/>
        <v>2</v>
      </c>
      <c r="O589" s="666"/>
    </row>
    <row r="590" spans="1:15" s="345" customFormat="1" ht="24" customHeight="1" x14ac:dyDescent="0.25">
      <c r="A590" s="102" t="s">
        <v>335</v>
      </c>
      <c r="B590" s="284">
        <v>926</v>
      </c>
      <c r="C590" s="129" t="s">
        <v>69</v>
      </c>
      <c r="D590" s="95" t="s">
        <v>87</v>
      </c>
      <c r="E590" s="1018" t="s">
        <v>336</v>
      </c>
      <c r="F590" s="1019"/>
      <c r="G590" s="1019"/>
      <c r="H590" s="1020"/>
      <c r="I590" s="95"/>
      <c r="J590" s="109"/>
      <c r="K590" s="96"/>
      <c r="L590" s="94">
        <f t="shared" si="86"/>
        <v>2</v>
      </c>
      <c r="M590" s="94">
        <f t="shared" si="86"/>
        <v>2</v>
      </c>
      <c r="N590" s="94">
        <f t="shared" si="86"/>
        <v>2</v>
      </c>
      <c r="O590" s="666"/>
    </row>
    <row r="591" spans="1:15" s="345" customFormat="1" ht="31.5" x14ac:dyDescent="0.25">
      <c r="A591" s="256" t="s">
        <v>518</v>
      </c>
      <c r="B591" s="284">
        <v>926</v>
      </c>
      <c r="C591" s="129" t="s">
        <v>69</v>
      </c>
      <c r="D591" s="95" t="s">
        <v>87</v>
      </c>
      <c r="E591" s="1018" t="s">
        <v>336</v>
      </c>
      <c r="F591" s="1019"/>
      <c r="G591" s="1019"/>
      <c r="H591" s="1020"/>
      <c r="I591" s="95" t="s">
        <v>471</v>
      </c>
      <c r="J591" s="109"/>
      <c r="K591" s="96"/>
      <c r="L591" s="94">
        <f t="shared" si="86"/>
        <v>2</v>
      </c>
      <c r="M591" s="94">
        <f t="shared" si="86"/>
        <v>2</v>
      </c>
      <c r="N591" s="94">
        <f t="shared" si="86"/>
        <v>2</v>
      </c>
      <c r="O591" s="666"/>
    </row>
    <row r="592" spans="1:15" s="345" customFormat="1" ht="47.25" x14ac:dyDescent="0.25">
      <c r="A592" s="256" t="s">
        <v>519</v>
      </c>
      <c r="B592" s="284">
        <v>926</v>
      </c>
      <c r="C592" s="129" t="s">
        <v>69</v>
      </c>
      <c r="D592" s="95" t="s">
        <v>87</v>
      </c>
      <c r="E592" s="1018" t="s">
        <v>336</v>
      </c>
      <c r="F592" s="1019"/>
      <c r="G592" s="1019"/>
      <c r="H592" s="1020"/>
      <c r="I592" s="95" t="s">
        <v>472</v>
      </c>
      <c r="J592" s="109"/>
      <c r="K592" s="96"/>
      <c r="L592" s="94">
        <v>2</v>
      </c>
      <c r="M592" s="94">
        <v>2</v>
      </c>
      <c r="N592" s="94">
        <v>2</v>
      </c>
      <c r="O592" s="666"/>
    </row>
    <row r="593" spans="1:15" s="345" customFormat="1" hidden="1" x14ac:dyDescent="0.25">
      <c r="A593" s="102" t="s">
        <v>383</v>
      </c>
      <c r="B593" s="284">
        <v>926</v>
      </c>
      <c r="C593" s="129" t="s">
        <v>69</v>
      </c>
      <c r="D593" s="95" t="s">
        <v>87</v>
      </c>
      <c r="E593" s="1018" t="s">
        <v>336</v>
      </c>
      <c r="F593" s="1019"/>
      <c r="G593" s="1019"/>
      <c r="H593" s="1020"/>
      <c r="I593" s="95" t="s">
        <v>80</v>
      </c>
      <c r="J593" s="109"/>
      <c r="K593" s="96"/>
      <c r="L593" s="94">
        <v>2</v>
      </c>
      <c r="M593" s="94">
        <v>2</v>
      </c>
      <c r="N593" s="94">
        <v>2</v>
      </c>
      <c r="O593" s="666"/>
    </row>
    <row r="594" spans="1:15" s="345" customFormat="1" ht="31.5" x14ac:dyDescent="0.25">
      <c r="A594" s="109" t="s">
        <v>612</v>
      </c>
      <c r="B594" s="284">
        <v>926</v>
      </c>
      <c r="C594" s="129" t="s">
        <v>69</v>
      </c>
      <c r="D594" s="95" t="s">
        <v>87</v>
      </c>
      <c r="E594" s="969" t="s">
        <v>104</v>
      </c>
      <c r="F594" s="970"/>
      <c r="G594" s="970"/>
      <c r="H594" s="971"/>
      <c r="I594" s="95"/>
      <c r="J594" s="109"/>
      <c r="K594" s="103" t="e">
        <f>K595</f>
        <v>#REF!</v>
      </c>
      <c r="L594" s="103">
        <f>L595</f>
        <v>3550.9</v>
      </c>
      <c r="M594" s="103">
        <f>M595</f>
        <v>3227.8</v>
      </c>
      <c r="N594" s="103">
        <f>N595</f>
        <v>3227.8</v>
      </c>
      <c r="O594" s="685"/>
    </row>
    <row r="595" spans="1:15" s="345" customFormat="1" ht="47.25" x14ac:dyDescent="0.25">
      <c r="A595" s="107" t="s">
        <v>613</v>
      </c>
      <c r="B595" s="284">
        <v>926</v>
      </c>
      <c r="C595" s="129" t="s">
        <v>69</v>
      </c>
      <c r="D595" s="95" t="s">
        <v>87</v>
      </c>
      <c r="E595" s="969" t="s">
        <v>105</v>
      </c>
      <c r="F595" s="970"/>
      <c r="G595" s="970"/>
      <c r="H595" s="971"/>
      <c r="I595" s="95"/>
      <c r="J595" s="109"/>
      <c r="K595" s="103" t="e">
        <f>#REF!</f>
        <v>#REF!</v>
      </c>
      <c r="L595" s="103">
        <f>L596</f>
        <v>3550.9</v>
      </c>
      <c r="M595" s="103">
        <f>M596</f>
        <v>3227.8</v>
      </c>
      <c r="N595" s="103">
        <f>N596</f>
        <v>3227.8</v>
      </c>
      <c r="O595" s="668"/>
    </row>
    <row r="596" spans="1:15" s="345" customFormat="1" ht="21" customHeight="1" x14ac:dyDescent="0.25">
      <c r="A596" s="484" t="s">
        <v>42</v>
      </c>
      <c r="B596" s="284">
        <v>926</v>
      </c>
      <c r="C596" s="129" t="s">
        <v>69</v>
      </c>
      <c r="D596" s="95" t="s">
        <v>87</v>
      </c>
      <c r="E596" s="1112" t="s">
        <v>109</v>
      </c>
      <c r="F596" s="1113"/>
      <c r="G596" s="1113"/>
      <c r="H596" s="1114"/>
      <c r="I596" s="95"/>
      <c r="J596" s="109"/>
      <c r="K596" s="103">
        <f>K599+K604+K607</f>
        <v>0</v>
      </c>
      <c r="L596" s="103">
        <f>L597+L602+L605</f>
        <v>3550.9</v>
      </c>
      <c r="M596" s="103">
        <f>M597+M602+M605</f>
        <v>3227.8</v>
      </c>
      <c r="N596" s="103">
        <f>N597+N602+N605</f>
        <v>3227.8</v>
      </c>
      <c r="O596" s="668"/>
    </row>
    <row r="597" spans="1:15" s="345" customFormat="1" ht="21" customHeight="1" x14ac:dyDescent="0.25">
      <c r="A597" s="484" t="s">
        <v>476</v>
      </c>
      <c r="B597" s="284">
        <v>926</v>
      </c>
      <c r="C597" s="129" t="s">
        <v>69</v>
      </c>
      <c r="D597" s="95" t="s">
        <v>87</v>
      </c>
      <c r="E597" s="1112" t="s">
        <v>109</v>
      </c>
      <c r="F597" s="1113"/>
      <c r="G597" s="1113"/>
      <c r="H597" s="1114"/>
      <c r="I597" s="95" t="s">
        <v>466</v>
      </c>
      <c r="J597" s="109"/>
      <c r="K597" s="103"/>
      <c r="L597" s="103">
        <f>L598</f>
        <v>2930.4</v>
      </c>
      <c r="M597" s="103">
        <f>M598</f>
        <v>2559.5</v>
      </c>
      <c r="N597" s="103">
        <f>N598</f>
        <v>2559.5</v>
      </c>
      <c r="O597" s="668"/>
    </row>
    <row r="598" spans="1:15" s="345" customFormat="1" ht="21" customHeight="1" x14ac:dyDescent="0.25">
      <c r="A598" s="484" t="s">
        <v>487</v>
      </c>
      <c r="B598" s="284">
        <v>926</v>
      </c>
      <c r="C598" s="129" t="s">
        <v>69</v>
      </c>
      <c r="D598" s="95" t="s">
        <v>87</v>
      </c>
      <c r="E598" s="1112" t="s">
        <v>109</v>
      </c>
      <c r="F598" s="1113"/>
      <c r="G598" s="1113"/>
      <c r="H598" s="1114"/>
      <c r="I598" s="95" t="s">
        <v>485</v>
      </c>
      <c r="J598" s="109"/>
      <c r="K598" s="103"/>
      <c r="L598" s="960">
        <f>L599+L600+L601</f>
        <v>2930.4</v>
      </c>
      <c r="M598" s="103">
        <f>M599+M600+M601</f>
        <v>2559.5</v>
      </c>
      <c r="N598" s="103">
        <f>N599+N600+N601</f>
        <v>2559.5</v>
      </c>
      <c r="O598" s="668"/>
    </row>
    <row r="599" spans="1:15" s="345" customFormat="1" ht="21" hidden="1" customHeight="1" x14ac:dyDescent="0.25">
      <c r="A599" s="449" t="s">
        <v>174</v>
      </c>
      <c r="B599" s="503">
        <v>926</v>
      </c>
      <c r="C599" s="642" t="s">
        <v>69</v>
      </c>
      <c r="D599" s="451" t="s">
        <v>87</v>
      </c>
      <c r="E599" s="1131" t="s">
        <v>109</v>
      </c>
      <c r="F599" s="1132"/>
      <c r="G599" s="1132"/>
      <c r="H599" s="1133"/>
      <c r="I599" s="451" t="s">
        <v>124</v>
      </c>
      <c r="J599" s="508"/>
      <c r="K599" s="453"/>
      <c r="L599" s="454">
        <f>1466.6+500+332.4</f>
        <v>2299</v>
      </c>
      <c r="M599" s="454">
        <f>1966.6</f>
        <v>1966.6</v>
      </c>
      <c r="N599" s="454">
        <f>1466.6+500</f>
        <v>1966.6</v>
      </c>
      <c r="O599" s="1068" t="s">
        <v>711</v>
      </c>
    </row>
    <row r="600" spans="1:15" s="345" customFormat="1" ht="46.5" hidden="1" customHeight="1" x14ac:dyDescent="0.25">
      <c r="A600" s="449" t="s">
        <v>75</v>
      </c>
      <c r="B600" s="503">
        <v>926</v>
      </c>
      <c r="C600" s="642" t="s">
        <v>69</v>
      </c>
      <c r="D600" s="451" t="s">
        <v>87</v>
      </c>
      <c r="E600" s="1131" t="s">
        <v>109</v>
      </c>
      <c r="F600" s="1132"/>
      <c r="G600" s="1132"/>
      <c r="H600" s="1133"/>
      <c r="I600" s="451" t="s">
        <v>125</v>
      </c>
      <c r="J600" s="508"/>
      <c r="K600" s="453"/>
      <c r="L600" s="507">
        <v>0</v>
      </c>
      <c r="M600" s="507">
        <v>0</v>
      </c>
      <c r="N600" s="507">
        <v>0</v>
      </c>
      <c r="O600" s="1068"/>
    </row>
    <row r="601" spans="1:15" s="345" customFormat="1" ht="47.25" hidden="1" x14ac:dyDescent="0.25">
      <c r="A601" s="682" t="s">
        <v>172</v>
      </c>
      <c r="B601" s="503">
        <v>926</v>
      </c>
      <c r="C601" s="642" t="s">
        <v>69</v>
      </c>
      <c r="D601" s="451" t="s">
        <v>87</v>
      </c>
      <c r="E601" s="1131" t="s">
        <v>109</v>
      </c>
      <c r="F601" s="1132"/>
      <c r="G601" s="1132"/>
      <c r="H601" s="1133"/>
      <c r="I601" s="451" t="s">
        <v>173</v>
      </c>
      <c r="J601" s="508"/>
      <c r="K601" s="453"/>
      <c r="L601" s="507">
        <f>442.9+150+100.4-61.9</f>
        <v>631.4</v>
      </c>
      <c r="M601" s="507">
        <v>592.9</v>
      </c>
      <c r="N601" s="507">
        <f>442.9+150</f>
        <v>592.9</v>
      </c>
      <c r="O601" s="668"/>
    </row>
    <row r="602" spans="1:15" s="345" customFormat="1" ht="31.5" x14ac:dyDescent="0.25">
      <c r="A602" s="256" t="s">
        <v>518</v>
      </c>
      <c r="B602" s="284">
        <v>926</v>
      </c>
      <c r="C602" s="129" t="s">
        <v>69</v>
      </c>
      <c r="D602" s="95" t="s">
        <v>87</v>
      </c>
      <c r="E602" s="1112" t="s">
        <v>109</v>
      </c>
      <c r="F602" s="1113"/>
      <c r="G602" s="1113"/>
      <c r="H602" s="1114"/>
      <c r="I602" s="95" t="s">
        <v>471</v>
      </c>
      <c r="J602" s="109"/>
      <c r="K602" s="96"/>
      <c r="L602" s="94">
        <f>L603</f>
        <v>570.5</v>
      </c>
      <c r="M602" s="94">
        <f>M603</f>
        <v>647.5</v>
      </c>
      <c r="N602" s="94">
        <f>N603</f>
        <v>647.5</v>
      </c>
      <c r="O602" s="668"/>
    </row>
    <row r="603" spans="1:15" s="345" customFormat="1" ht="47.25" x14ac:dyDescent="0.25">
      <c r="A603" s="256" t="s">
        <v>519</v>
      </c>
      <c r="B603" s="284">
        <v>926</v>
      </c>
      <c r="C603" s="129" t="s">
        <v>69</v>
      </c>
      <c r="D603" s="95" t="s">
        <v>87</v>
      </c>
      <c r="E603" s="1112" t="s">
        <v>109</v>
      </c>
      <c r="F603" s="1113"/>
      <c r="G603" s="1113"/>
      <c r="H603" s="1114"/>
      <c r="I603" s="95" t="s">
        <v>472</v>
      </c>
      <c r="J603" s="109"/>
      <c r="K603" s="96"/>
      <c r="L603" s="94">
        <f>297.5+350-90+13</f>
        <v>570.5</v>
      </c>
      <c r="M603" s="94">
        <v>647.5</v>
      </c>
      <c r="N603" s="94">
        <f>297.5+350</f>
        <v>647.5</v>
      </c>
      <c r="O603" s="668"/>
    </row>
    <row r="604" spans="1:15" s="546" customFormat="1" ht="20.25" hidden="1" customHeight="1" x14ac:dyDescent="0.25">
      <c r="A604" s="540" t="s">
        <v>383</v>
      </c>
      <c r="B604" s="547">
        <v>926</v>
      </c>
      <c r="C604" s="551" t="s">
        <v>69</v>
      </c>
      <c r="D604" s="542" t="s">
        <v>87</v>
      </c>
      <c r="E604" s="1115" t="s">
        <v>109</v>
      </c>
      <c r="F604" s="1116"/>
      <c r="G604" s="1116"/>
      <c r="H604" s="1117"/>
      <c r="I604" s="542" t="s">
        <v>80</v>
      </c>
      <c r="J604" s="552"/>
      <c r="K604" s="544"/>
      <c r="L604" s="539">
        <v>297.5</v>
      </c>
      <c r="M604" s="539">
        <v>297.5</v>
      </c>
      <c r="N604" s="539">
        <v>297.5</v>
      </c>
      <c r="O604" s="668"/>
    </row>
    <row r="605" spans="1:15" s="345" customFormat="1" x14ac:dyDescent="0.25">
      <c r="A605" s="102" t="s">
        <v>520</v>
      </c>
      <c r="B605" s="284">
        <v>926</v>
      </c>
      <c r="C605" s="129" t="s">
        <v>69</v>
      </c>
      <c r="D605" s="95" t="s">
        <v>87</v>
      </c>
      <c r="E605" s="1112" t="s">
        <v>109</v>
      </c>
      <c r="F605" s="1113"/>
      <c r="G605" s="1113"/>
      <c r="H605" s="1114"/>
      <c r="I605" s="95" t="s">
        <v>479</v>
      </c>
      <c r="J605" s="109"/>
      <c r="K605" s="96"/>
      <c r="L605" s="94">
        <f>L606</f>
        <v>50</v>
      </c>
      <c r="M605" s="94">
        <f>M606</f>
        <v>20.8</v>
      </c>
      <c r="N605" s="94">
        <f>N606</f>
        <v>20.8</v>
      </c>
      <c r="O605" s="668"/>
    </row>
    <row r="606" spans="1:15" s="345" customFormat="1" x14ac:dyDescent="0.25">
      <c r="A606" s="102" t="s">
        <v>481</v>
      </c>
      <c r="B606" s="284">
        <v>926</v>
      </c>
      <c r="C606" s="129" t="s">
        <v>69</v>
      </c>
      <c r="D606" s="95" t="s">
        <v>87</v>
      </c>
      <c r="E606" s="1112" t="s">
        <v>109</v>
      </c>
      <c r="F606" s="1113"/>
      <c r="G606" s="1113"/>
      <c r="H606" s="1114"/>
      <c r="I606" s="95" t="s">
        <v>480</v>
      </c>
      <c r="J606" s="109"/>
      <c r="K606" s="96"/>
      <c r="L606" s="94">
        <f>20.8+29.2</f>
        <v>50</v>
      </c>
      <c r="M606" s="94">
        <v>20.8</v>
      </c>
      <c r="N606" s="94">
        <v>20.8</v>
      </c>
      <c r="O606" s="668"/>
    </row>
    <row r="607" spans="1:15" s="546" customFormat="1" ht="31.5" hidden="1" customHeight="1" x14ac:dyDescent="0.25">
      <c r="A607" s="540" t="s">
        <v>76</v>
      </c>
      <c r="B607" s="547">
        <v>926</v>
      </c>
      <c r="C607" s="551" t="s">
        <v>69</v>
      </c>
      <c r="D607" s="542" t="s">
        <v>87</v>
      </c>
      <c r="E607" s="1115" t="s">
        <v>109</v>
      </c>
      <c r="F607" s="1116"/>
      <c r="G607" s="1116"/>
      <c r="H607" s="1117"/>
      <c r="I607" s="542" t="s">
        <v>145</v>
      </c>
      <c r="J607" s="552"/>
      <c r="K607" s="544"/>
      <c r="L607" s="545">
        <v>20.8</v>
      </c>
      <c r="M607" s="545">
        <v>20.8</v>
      </c>
      <c r="N607" s="545">
        <v>20.8</v>
      </c>
      <c r="O607" s="668"/>
    </row>
    <row r="608" spans="1:15" s="546" customFormat="1" ht="18" hidden="1" customHeight="1" x14ac:dyDescent="0.25">
      <c r="A608" s="540" t="s">
        <v>89</v>
      </c>
      <c r="B608" s="547">
        <v>926</v>
      </c>
      <c r="C608" s="551" t="s">
        <v>69</v>
      </c>
      <c r="D608" s="542" t="s">
        <v>87</v>
      </c>
      <c r="E608" s="1115" t="s">
        <v>109</v>
      </c>
      <c r="F608" s="1116"/>
      <c r="G608" s="1116"/>
      <c r="H608" s="1117"/>
      <c r="I608" s="542" t="s">
        <v>146</v>
      </c>
      <c r="J608" s="552"/>
      <c r="K608" s="544"/>
      <c r="L608" s="539">
        <v>0</v>
      </c>
      <c r="M608" s="539">
        <v>0</v>
      </c>
      <c r="N608" s="539">
        <v>0</v>
      </c>
      <c r="O608" s="668"/>
    </row>
    <row r="609" spans="1:15" s="546" customFormat="1" ht="19.5" hidden="1" customHeight="1" x14ac:dyDescent="0.25">
      <c r="A609" s="540" t="s">
        <v>235</v>
      </c>
      <c r="B609" s="547">
        <v>926</v>
      </c>
      <c r="C609" s="551" t="s">
        <v>69</v>
      </c>
      <c r="D609" s="542" t="s">
        <v>87</v>
      </c>
      <c r="E609" s="1115" t="s">
        <v>109</v>
      </c>
      <c r="F609" s="1116"/>
      <c r="G609" s="1116"/>
      <c r="H609" s="1117"/>
      <c r="I609" s="542" t="s">
        <v>234</v>
      </c>
      <c r="J609" s="552"/>
      <c r="K609" s="544"/>
      <c r="L609" s="539">
        <v>0</v>
      </c>
      <c r="M609" s="539">
        <v>0</v>
      </c>
      <c r="N609" s="539">
        <v>0</v>
      </c>
      <c r="O609" s="686"/>
    </row>
    <row r="610" spans="1:15" s="546" customFormat="1" ht="28.5" hidden="1" customHeight="1" x14ac:dyDescent="0.25">
      <c r="A610" s="259" t="s">
        <v>52</v>
      </c>
      <c r="B610" s="284">
        <v>926</v>
      </c>
      <c r="C610" s="129" t="s">
        <v>82</v>
      </c>
      <c r="D610" s="95"/>
      <c r="E610" s="777"/>
      <c r="F610" s="778"/>
      <c r="G610" s="778"/>
      <c r="H610" s="779"/>
      <c r="I610" s="95"/>
      <c r="J610" s="109"/>
      <c r="K610" s="96"/>
      <c r="L610" s="94">
        <f>L611</f>
        <v>0</v>
      </c>
      <c r="M610" s="94">
        <f t="shared" ref="M610:N610" si="87">M611</f>
        <v>0</v>
      </c>
      <c r="N610" s="94">
        <f t="shared" si="87"/>
        <v>0</v>
      </c>
      <c r="O610" s="781"/>
    </row>
    <row r="611" spans="1:15" s="546" customFormat="1" ht="35.25" hidden="1" customHeight="1" x14ac:dyDescent="0.25">
      <c r="A611" s="102" t="s">
        <v>781</v>
      </c>
      <c r="B611" s="284">
        <v>926</v>
      </c>
      <c r="C611" s="129" t="s">
        <v>82</v>
      </c>
      <c r="D611" s="95" t="s">
        <v>82</v>
      </c>
      <c r="E611" s="777"/>
      <c r="F611" s="778"/>
      <c r="G611" s="778"/>
      <c r="H611" s="779"/>
      <c r="I611" s="95"/>
      <c r="J611" s="109"/>
      <c r="K611" s="96"/>
      <c r="L611" s="94">
        <f>L612</f>
        <v>0</v>
      </c>
      <c r="M611" s="94">
        <f t="shared" ref="M611:N611" si="88">M612</f>
        <v>0</v>
      </c>
      <c r="N611" s="94">
        <f t="shared" si="88"/>
        <v>0</v>
      </c>
      <c r="O611" s="781"/>
    </row>
    <row r="612" spans="1:15" s="546" customFormat="1" ht="58.5" hidden="1" customHeight="1" x14ac:dyDescent="0.25">
      <c r="A612" s="102" t="s">
        <v>695</v>
      </c>
      <c r="B612" s="284">
        <v>926</v>
      </c>
      <c r="C612" s="129" t="s">
        <v>82</v>
      </c>
      <c r="D612" s="95" t="s">
        <v>82</v>
      </c>
      <c r="E612" s="777" t="s">
        <v>678</v>
      </c>
      <c r="F612" s="778"/>
      <c r="G612" s="778"/>
      <c r="H612" s="779"/>
      <c r="I612" s="95"/>
      <c r="J612" s="109"/>
      <c r="K612" s="96"/>
      <c r="L612" s="94">
        <f>L613</f>
        <v>0</v>
      </c>
      <c r="M612" s="94">
        <f t="shared" ref="M612:N612" si="89">M613</f>
        <v>0</v>
      </c>
      <c r="N612" s="94">
        <f t="shared" si="89"/>
        <v>0</v>
      </c>
      <c r="O612" s="781"/>
    </row>
    <row r="613" spans="1:15" s="546" customFormat="1" ht="32.25" hidden="1" customHeight="1" x14ac:dyDescent="0.25">
      <c r="A613" s="98" t="s">
        <v>775</v>
      </c>
      <c r="B613" s="284">
        <v>926</v>
      </c>
      <c r="C613" s="129" t="s">
        <v>82</v>
      </c>
      <c r="D613" s="95" t="s">
        <v>82</v>
      </c>
      <c r="E613" s="777" t="s">
        <v>764</v>
      </c>
      <c r="F613" s="778"/>
      <c r="G613" s="778"/>
      <c r="H613" s="779"/>
      <c r="I613" s="95"/>
      <c r="J613" s="109"/>
      <c r="K613" s="96"/>
      <c r="L613" s="94">
        <f>L614+L618</f>
        <v>0</v>
      </c>
      <c r="M613" s="94">
        <f t="shared" ref="M613:N613" si="90">M614+M618</f>
        <v>0</v>
      </c>
      <c r="N613" s="94">
        <f t="shared" si="90"/>
        <v>0</v>
      </c>
      <c r="O613" s="781"/>
    </row>
    <row r="614" spans="1:15" s="546" customFormat="1" ht="44.25" hidden="1" customHeight="1" x14ac:dyDescent="0.25">
      <c r="A614" s="102" t="s">
        <v>779</v>
      </c>
      <c r="B614" s="284">
        <v>926</v>
      </c>
      <c r="C614" s="129" t="s">
        <v>82</v>
      </c>
      <c r="D614" s="95" t="s">
        <v>82</v>
      </c>
      <c r="E614" s="1018" t="s">
        <v>778</v>
      </c>
      <c r="F614" s="1019"/>
      <c r="G614" s="1019"/>
      <c r="H614" s="779"/>
      <c r="I614" s="95"/>
      <c r="J614" s="109"/>
      <c r="K614" s="96"/>
      <c r="L614" s="94">
        <f>L615</f>
        <v>0</v>
      </c>
      <c r="M614" s="94">
        <f t="shared" ref="M614:N614" si="91">M615</f>
        <v>0</v>
      </c>
      <c r="N614" s="94">
        <f t="shared" si="91"/>
        <v>0</v>
      </c>
      <c r="O614" s="781"/>
    </row>
    <row r="615" spans="1:15" s="546" customFormat="1" ht="70.5" hidden="1" customHeight="1" x14ac:dyDescent="0.25">
      <c r="A615" s="102"/>
      <c r="B615" s="284"/>
      <c r="C615" s="551"/>
      <c r="D615" s="542"/>
      <c r="E615" s="813"/>
      <c r="F615" s="814"/>
      <c r="G615" s="800"/>
      <c r="H615" s="775"/>
      <c r="I615" s="95"/>
      <c r="J615" s="109"/>
      <c r="K615" s="96"/>
      <c r="L615" s="94"/>
      <c r="M615" s="94"/>
      <c r="N615" s="94"/>
      <c r="O615" s="781"/>
    </row>
    <row r="616" spans="1:15" s="546" customFormat="1" ht="30.75" hidden="1" customHeight="1" x14ac:dyDescent="0.25">
      <c r="A616" s="256"/>
      <c r="B616" s="284"/>
      <c r="C616" s="551"/>
      <c r="D616" s="542"/>
      <c r="E616" s="813"/>
      <c r="F616" s="814"/>
      <c r="G616" s="800"/>
      <c r="H616" s="779"/>
      <c r="I616" s="95"/>
      <c r="J616" s="109"/>
      <c r="K616" s="96"/>
      <c r="L616" s="94"/>
      <c r="M616" s="94"/>
      <c r="N616" s="94"/>
      <c r="O616" s="781"/>
    </row>
    <row r="617" spans="1:15" s="546" customFormat="1" ht="35.25" hidden="1" customHeight="1" x14ac:dyDescent="0.25">
      <c r="A617" s="256"/>
      <c r="B617" s="284"/>
      <c r="C617" s="551"/>
      <c r="D617" s="542"/>
      <c r="E617" s="813"/>
      <c r="F617" s="814"/>
      <c r="G617" s="774"/>
      <c r="H617" s="779"/>
      <c r="I617" s="95"/>
      <c r="J617" s="109"/>
      <c r="K617" s="96"/>
      <c r="L617" s="94"/>
      <c r="M617" s="94"/>
      <c r="N617" s="94"/>
      <c r="O617" s="781"/>
    </row>
    <row r="618" spans="1:15" s="546" customFormat="1" ht="47.25" hidden="1" customHeight="1" x14ac:dyDescent="0.25">
      <c r="A618" s="502" t="s">
        <v>783</v>
      </c>
      <c r="B618" s="503">
        <v>926</v>
      </c>
      <c r="C618" s="642" t="s">
        <v>82</v>
      </c>
      <c r="D618" s="451" t="s">
        <v>70</v>
      </c>
      <c r="E618" s="801" t="s">
        <v>782</v>
      </c>
      <c r="F618" s="802"/>
      <c r="G618" s="802"/>
      <c r="H618" s="803"/>
      <c r="I618" s="451"/>
      <c r="J618" s="508"/>
      <c r="K618" s="453"/>
      <c r="L618" s="507">
        <f>L619</f>
        <v>0</v>
      </c>
      <c r="M618" s="507">
        <f t="shared" ref="M618:N618" si="92">M619</f>
        <v>0</v>
      </c>
      <c r="N618" s="507">
        <f t="shared" si="92"/>
        <v>0</v>
      </c>
      <c r="O618" s="781"/>
    </row>
    <row r="619" spans="1:15" s="546" customFormat="1" ht="66" hidden="1" customHeight="1" x14ac:dyDescent="0.25">
      <c r="A619" s="449" t="s">
        <v>780</v>
      </c>
      <c r="B619" s="503">
        <v>926</v>
      </c>
      <c r="C619" s="642" t="s">
        <v>82</v>
      </c>
      <c r="D619" s="451" t="s">
        <v>70</v>
      </c>
      <c r="E619" s="801" t="s">
        <v>801</v>
      </c>
      <c r="F619" s="802"/>
      <c r="G619" s="802"/>
      <c r="H619" s="803"/>
      <c r="I619" s="451"/>
      <c r="J619" s="508"/>
      <c r="K619" s="453"/>
      <c r="L619" s="507">
        <f>L620</f>
        <v>0</v>
      </c>
      <c r="M619" s="507">
        <f t="shared" ref="M619:N619" si="93">M620</f>
        <v>0</v>
      </c>
      <c r="N619" s="507">
        <f t="shared" si="93"/>
        <v>0</v>
      </c>
      <c r="O619" s="781"/>
    </row>
    <row r="620" spans="1:15" s="546" customFormat="1" ht="45.75" hidden="1" customHeight="1" x14ac:dyDescent="0.25">
      <c r="A620" s="682" t="s">
        <v>518</v>
      </c>
      <c r="B620" s="503">
        <v>926</v>
      </c>
      <c r="C620" s="642" t="s">
        <v>82</v>
      </c>
      <c r="D620" s="451" t="s">
        <v>70</v>
      </c>
      <c r="E620" s="801" t="s">
        <v>801</v>
      </c>
      <c r="F620" s="802"/>
      <c r="G620" s="802"/>
      <c r="H620" s="803"/>
      <c r="I620" s="451" t="s">
        <v>587</v>
      </c>
      <c r="J620" s="508"/>
      <c r="K620" s="453"/>
      <c r="L620" s="507">
        <f>L621</f>
        <v>0</v>
      </c>
      <c r="M620" s="507">
        <f t="shared" ref="M620:N620" si="94">M621</f>
        <v>0</v>
      </c>
      <c r="N620" s="507">
        <f t="shared" si="94"/>
        <v>0</v>
      </c>
      <c r="O620" s="781"/>
    </row>
    <row r="621" spans="1:15" s="546" customFormat="1" ht="38.25" hidden="1" customHeight="1" x14ac:dyDescent="0.25">
      <c r="A621" s="682" t="s">
        <v>519</v>
      </c>
      <c r="B621" s="503">
        <v>926</v>
      </c>
      <c r="C621" s="642" t="s">
        <v>82</v>
      </c>
      <c r="D621" s="451" t="s">
        <v>70</v>
      </c>
      <c r="E621" s="801" t="s">
        <v>801</v>
      </c>
      <c r="F621" s="802"/>
      <c r="G621" s="802"/>
      <c r="H621" s="803"/>
      <c r="I621" s="451" t="s">
        <v>588</v>
      </c>
      <c r="J621" s="508"/>
      <c r="K621" s="453"/>
      <c r="L621" s="507"/>
      <c r="M621" s="507">
        <v>0</v>
      </c>
      <c r="N621" s="507">
        <v>0</v>
      </c>
      <c r="O621" s="781"/>
    </row>
    <row r="622" spans="1:15" s="345" customFormat="1" ht="23.25" customHeight="1" x14ac:dyDescent="0.25">
      <c r="A622" s="102" t="s">
        <v>126</v>
      </c>
      <c r="B622" s="284">
        <v>926</v>
      </c>
      <c r="C622" s="95" t="s">
        <v>94</v>
      </c>
      <c r="D622" s="95"/>
      <c r="E622" s="1082"/>
      <c r="F622" s="1083"/>
      <c r="G622" s="1083"/>
      <c r="H622" s="1084"/>
      <c r="I622" s="95"/>
      <c r="J622" s="476"/>
      <c r="K622" s="477" t="e">
        <f>K624+K633+K677+K689</f>
        <v>#REF!</v>
      </c>
      <c r="L622" s="477">
        <f>L623+L633+L658+L678+L689</f>
        <v>78302.093000000008</v>
      </c>
      <c r="M622" s="477">
        <f>M623+M633+M658+M678+M689</f>
        <v>51303</v>
      </c>
      <c r="N622" s="477">
        <f>N623+N633+N658+N678+N689</f>
        <v>45791.000000000015</v>
      </c>
      <c r="O622" s="669"/>
    </row>
    <row r="623" spans="1:15" ht="23.25" customHeight="1" x14ac:dyDescent="0.3">
      <c r="A623" s="102" t="s">
        <v>156</v>
      </c>
      <c r="B623" s="284">
        <v>926</v>
      </c>
      <c r="C623" s="95" t="s">
        <v>94</v>
      </c>
      <c r="D623" s="95" t="s">
        <v>69</v>
      </c>
      <c r="E623" s="1072"/>
      <c r="F623" s="1073"/>
      <c r="G623" s="1073"/>
      <c r="H623" s="1074"/>
      <c r="I623" s="95"/>
      <c r="J623" s="109"/>
      <c r="K623" s="443" t="e">
        <f>K625+#REF!</f>
        <v>#REF!</v>
      </c>
      <c r="L623" s="103">
        <f t="shared" ref="L623:N625" si="95">L624</f>
        <v>8249.7999999999993</v>
      </c>
      <c r="M623" s="103">
        <f t="shared" si="95"/>
        <v>5343.2</v>
      </c>
      <c r="N623" s="103">
        <f t="shared" si="95"/>
        <v>4859.8</v>
      </c>
      <c r="O623" s="669"/>
    </row>
    <row r="624" spans="1:15" ht="45" customHeight="1" x14ac:dyDescent="0.3">
      <c r="A624" s="102" t="s">
        <v>688</v>
      </c>
      <c r="B624" s="284">
        <v>926</v>
      </c>
      <c r="C624" s="95" t="s">
        <v>94</v>
      </c>
      <c r="D624" s="95" t="s">
        <v>69</v>
      </c>
      <c r="E624" s="969" t="s">
        <v>113</v>
      </c>
      <c r="F624" s="970"/>
      <c r="G624" s="970"/>
      <c r="H624" s="971"/>
      <c r="I624" s="124"/>
      <c r="J624" s="109"/>
      <c r="K624" s="103" t="e">
        <f>K625+#REF!</f>
        <v>#REF!</v>
      </c>
      <c r="L624" s="103">
        <f t="shared" si="95"/>
        <v>8249.7999999999993</v>
      </c>
      <c r="M624" s="103">
        <f t="shared" si="95"/>
        <v>5343.2</v>
      </c>
      <c r="N624" s="103">
        <f t="shared" si="95"/>
        <v>4859.8</v>
      </c>
    </row>
    <row r="625" spans="1:18" ht="65.25" customHeight="1" x14ac:dyDescent="0.3">
      <c r="A625" s="102" t="s">
        <v>722</v>
      </c>
      <c r="B625" s="284">
        <v>926</v>
      </c>
      <c r="C625" s="95" t="s">
        <v>94</v>
      </c>
      <c r="D625" s="95" t="s">
        <v>69</v>
      </c>
      <c r="E625" s="969" t="s">
        <v>272</v>
      </c>
      <c r="F625" s="970"/>
      <c r="G625" s="970"/>
      <c r="H625" s="971"/>
      <c r="I625" s="124"/>
      <c r="J625" s="109"/>
      <c r="K625" s="103" t="e">
        <f>#REF!</f>
        <v>#REF!</v>
      </c>
      <c r="L625" s="103">
        <f t="shared" si="95"/>
        <v>8249.7999999999993</v>
      </c>
      <c r="M625" s="103">
        <f t="shared" si="95"/>
        <v>5343.2</v>
      </c>
      <c r="N625" s="103">
        <f t="shared" si="95"/>
        <v>4859.8</v>
      </c>
      <c r="O625" s="659"/>
    </row>
    <row r="626" spans="1:18" ht="30" customHeight="1" x14ac:dyDescent="0.3">
      <c r="A626" s="98" t="s">
        <v>242</v>
      </c>
      <c r="B626" s="284">
        <v>926</v>
      </c>
      <c r="C626" s="95" t="s">
        <v>94</v>
      </c>
      <c r="D626" s="95" t="s">
        <v>69</v>
      </c>
      <c r="E626" s="969" t="s">
        <v>273</v>
      </c>
      <c r="F626" s="970"/>
      <c r="G626" s="970"/>
      <c r="H626" s="971"/>
      <c r="I626" s="124"/>
      <c r="J626" s="109"/>
      <c r="K626" s="103"/>
      <c r="L626" s="103">
        <f>L629+L632</f>
        <v>8249.7999999999993</v>
      </c>
      <c r="M626" s="103">
        <f>M629+M632</f>
        <v>5343.2</v>
      </c>
      <c r="N626" s="103">
        <f>N629+N632</f>
        <v>4859.8</v>
      </c>
    </row>
    <row r="627" spans="1:18" ht="21" customHeight="1" x14ac:dyDescent="0.3">
      <c r="A627" s="102" t="s">
        <v>179</v>
      </c>
      <c r="B627" s="284">
        <v>926</v>
      </c>
      <c r="C627" s="95" t="s">
        <v>94</v>
      </c>
      <c r="D627" s="95" t="s">
        <v>69</v>
      </c>
      <c r="E627" s="966" t="s">
        <v>308</v>
      </c>
      <c r="F627" s="967"/>
      <c r="G627" s="967"/>
      <c r="H627" s="968"/>
      <c r="I627" s="95"/>
      <c r="J627" s="109"/>
      <c r="K627" s="103">
        <f>K629</f>
        <v>0</v>
      </c>
      <c r="L627" s="103">
        <f t="shared" ref="L627:N628" si="96">L628</f>
        <v>1877.7000000000003</v>
      </c>
      <c r="M627" s="103">
        <f t="shared" si="96"/>
        <v>748.8</v>
      </c>
      <c r="N627" s="103">
        <f t="shared" si="96"/>
        <v>748.80000000000018</v>
      </c>
    </row>
    <row r="628" spans="1:18" ht="32.25" x14ac:dyDescent="0.3">
      <c r="A628" s="102" t="s">
        <v>538</v>
      </c>
      <c r="B628" s="284">
        <v>926</v>
      </c>
      <c r="C628" s="95" t="s">
        <v>94</v>
      </c>
      <c r="D628" s="95" t="s">
        <v>69</v>
      </c>
      <c r="E628" s="966" t="s">
        <v>308</v>
      </c>
      <c r="F628" s="967"/>
      <c r="G628" s="967"/>
      <c r="H628" s="968"/>
      <c r="I628" s="95" t="s">
        <v>512</v>
      </c>
      <c r="J628" s="109"/>
      <c r="K628" s="103"/>
      <c r="L628" s="103">
        <f t="shared" si="96"/>
        <v>1877.7000000000003</v>
      </c>
      <c r="M628" s="103">
        <f t="shared" si="96"/>
        <v>748.8</v>
      </c>
      <c r="N628" s="103">
        <f t="shared" si="96"/>
        <v>748.80000000000018</v>
      </c>
    </row>
    <row r="629" spans="1:18" x14ac:dyDescent="0.3">
      <c r="A629" s="102" t="s">
        <v>539</v>
      </c>
      <c r="B629" s="284">
        <v>926</v>
      </c>
      <c r="C629" s="95" t="s">
        <v>94</v>
      </c>
      <c r="D629" s="95" t="s">
        <v>69</v>
      </c>
      <c r="E629" s="966" t="s">
        <v>308</v>
      </c>
      <c r="F629" s="967"/>
      <c r="G629" s="967"/>
      <c r="H629" s="968"/>
      <c r="I629" s="95" t="s">
        <v>537</v>
      </c>
      <c r="J629" s="109"/>
      <c r="K629" s="103"/>
      <c r="L629" s="103">
        <f>1285.8-500+1000+1000-190.5-728+10.4</f>
        <v>1877.7000000000003</v>
      </c>
      <c r="M629" s="103">
        <f>1785.8-47.4+10.4-1000</f>
        <v>748.8</v>
      </c>
      <c r="N629" s="125">
        <f>1738.4+10.4-1000</f>
        <v>748.80000000000018</v>
      </c>
    </row>
    <row r="630" spans="1:18" ht="159" customHeight="1" x14ac:dyDescent="0.3">
      <c r="A630" s="888" t="s">
        <v>818</v>
      </c>
      <c r="B630" s="284">
        <v>926</v>
      </c>
      <c r="C630" s="95" t="s">
        <v>94</v>
      </c>
      <c r="D630" s="95" t="s">
        <v>69</v>
      </c>
      <c r="E630" s="969" t="s">
        <v>274</v>
      </c>
      <c r="F630" s="970"/>
      <c r="G630" s="970"/>
      <c r="H630" s="971"/>
      <c r="I630" s="124"/>
      <c r="J630" s="109"/>
      <c r="K630" s="103">
        <f>K632</f>
        <v>0</v>
      </c>
      <c r="L630" s="103">
        <f t="shared" ref="L630:N631" si="97">L631</f>
        <v>6372.0999999999995</v>
      </c>
      <c r="M630" s="103">
        <f t="shared" si="97"/>
        <v>4594.3999999999996</v>
      </c>
      <c r="N630" s="103">
        <f>N631</f>
        <v>4111</v>
      </c>
    </row>
    <row r="631" spans="1:18" ht="45.75" customHeight="1" x14ac:dyDescent="0.3">
      <c r="A631" s="263" t="s">
        <v>538</v>
      </c>
      <c r="B631" s="284">
        <v>926</v>
      </c>
      <c r="C631" s="95" t="s">
        <v>94</v>
      </c>
      <c r="D631" s="95" t="s">
        <v>69</v>
      </c>
      <c r="E631" s="969" t="s">
        <v>274</v>
      </c>
      <c r="F631" s="970"/>
      <c r="G631" s="970"/>
      <c r="H631" s="971"/>
      <c r="I631" s="95" t="s">
        <v>512</v>
      </c>
      <c r="J631" s="109"/>
      <c r="K631" s="103"/>
      <c r="L631" s="103">
        <f t="shared" si="97"/>
        <v>6372.0999999999995</v>
      </c>
      <c r="M631" s="103">
        <f t="shared" si="97"/>
        <v>4594.3999999999996</v>
      </c>
      <c r="N631" s="103">
        <f t="shared" si="97"/>
        <v>4111</v>
      </c>
    </row>
    <row r="632" spans="1:18" x14ac:dyDescent="0.3">
      <c r="A632" s="102" t="s">
        <v>539</v>
      </c>
      <c r="B632" s="284">
        <v>926</v>
      </c>
      <c r="C632" s="95" t="s">
        <v>94</v>
      </c>
      <c r="D632" s="95" t="s">
        <v>69</v>
      </c>
      <c r="E632" s="969" t="s">
        <v>274</v>
      </c>
      <c r="F632" s="970"/>
      <c r="G632" s="970"/>
      <c r="H632" s="971"/>
      <c r="I632" s="95" t="s">
        <v>537</v>
      </c>
      <c r="J632" s="109"/>
      <c r="K632" s="103"/>
      <c r="L632" s="919">
        <f>4209.9+2162.2</f>
        <v>6372.0999999999995</v>
      </c>
      <c r="M632" s="103">
        <v>4594.3999999999996</v>
      </c>
      <c r="N632" s="103">
        <f>3991.2+119.8</f>
        <v>4111</v>
      </c>
      <c r="R632" s="339">
        <v>2162.1999999999998</v>
      </c>
    </row>
    <row r="633" spans="1:18" ht="26.25" customHeight="1" x14ac:dyDescent="0.3">
      <c r="A633" s="102" t="s">
        <v>128</v>
      </c>
      <c r="B633" s="284">
        <v>926</v>
      </c>
      <c r="C633" s="95" t="s">
        <v>94</v>
      </c>
      <c r="D633" s="95" t="s">
        <v>70</v>
      </c>
      <c r="E633" s="1072"/>
      <c r="F633" s="1073"/>
      <c r="G633" s="1073"/>
      <c r="H633" s="1074"/>
      <c r="I633" s="95"/>
      <c r="J633" s="109"/>
      <c r="K633" s="443" t="e">
        <f>#REF!+#REF!</f>
        <v>#REF!</v>
      </c>
      <c r="L633" s="103">
        <f t="shared" ref="L633:N635" si="98">L634</f>
        <v>60424.893000000004</v>
      </c>
      <c r="M633" s="103">
        <f t="shared" si="98"/>
        <v>42874.8</v>
      </c>
      <c r="N633" s="103">
        <f t="shared" si="98"/>
        <v>37787.500000000007</v>
      </c>
      <c r="O633" s="669"/>
    </row>
    <row r="634" spans="1:18" ht="46.5" customHeight="1" x14ac:dyDescent="0.3">
      <c r="A634" s="102" t="s">
        <v>688</v>
      </c>
      <c r="B634" s="284">
        <v>926</v>
      </c>
      <c r="C634" s="95" t="s">
        <v>94</v>
      </c>
      <c r="D634" s="95" t="s">
        <v>70</v>
      </c>
      <c r="E634" s="969" t="s">
        <v>113</v>
      </c>
      <c r="F634" s="970"/>
      <c r="G634" s="970"/>
      <c r="H634" s="971"/>
      <c r="I634" s="95"/>
      <c r="J634" s="109"/>
      <c r="K634" s="103" t="e">
        <f>K635</f>
        <v>#REF!</v>
      </c>
      <c r="L634" s="103">
        <f t="shared" si="98"/>
        <v>60424.893000000004</v>
      </c>
      <c r="M634" s="103">
        <f t="shared" si="98"/>
        <v>42874.8</v>
      </c>
      <c r="N634" s="103">
        <f t="shared" si="98"/>
        <v>37787.500000000007</v>
      </c>
    </row>
    <row r="635" spans="1:18" ht="63.75" x14ac:dyDescent="0.3">
      <c r="A635" s="102" t="s">
        <v>722</v>
      </c>
      <c r="B635" s="284">
        <v>926</v>
      </c>
      <c r="C635" s="95" t="s">
        <v>94</v>
      </c>
      <c r="D635" s="95" t="s">
        <v>70</v>
      </c>
      <c r="E635" s="969" t="s">
        <v>272</v>
      </c>
      <c r="F635" s="970"/>
      <c r="G635" s="970"/>
      <c r="H635" s="971"/>
      <c r="I635" s="95"/>
      <c r="J635" s="109"/>
      <c r="K635" s="103" t="e">
        <f>#REF!</f>
        <v>#REF!</v>
      </c>
      <c r="L635" s="103">
        <f t="shared" si="98"/>
        <v>60424.893000000004</v>
      </c>
      <c r="M635" s="103">
        <f t="shared" si="98"/>
        <v>42874.8</v>
      </c>
      <c r="N635" s="103">
        <f t="shared" si="98"/>
        <v>37787.500000000007</v>
      </c>
      <c r="O635" s="659"/>
    </row>
    <row r="636" spans="1:18" ht="33" customHeight="1" x14ac:dyDescent="0.3">
      <c r="A636" s="98" t="s">
        <v>177</v>
      </c>
      <c r="B636" s="284">
        <v>926</v>
      </c>
      <c r="C636" s="95" t="s">
        <v>94</v>
      </c>
      <c r="D636" s="95" t="s">
        <v>70</v>
      </c>
      <c r="E636" s="969" t="s">
        <v>206</v>
      </c>
      <c r="F636" s="970"/>
      <c r="G636" s="970"/>
      <c r="H636" s="971"/>
      <c r="I636" s="95"/>
      <c r="J636" s="109"/>
      <c r="K636" s="103"/>
      <c r="L636" s="103">
        <f>L646+L649+L642+L654+L645+L639+L657</f>
        <v>60424.893000000004</v>
      </c>
      <c r="M636" s="103">
        <f>M646+M649+M642+M654+M645</f>
        <v>42874.8</v>
      </c>
      <c r="N636" s="103">
        <f>N646+N649+N642+N654+N645</f>
        <v>37787.500000000007</v>
      </c>
    </row>
    <row r="637" spans="1:18" ht="25.5" customHeight="1" x14ac:dyDescent="0.3">
      <c r="A637" s="929" t="s">
        <v>339</v>
      </c>
      <c r="B637" s="284">
        <v>926</v>
      </c>
      <c r="C637" s="95" t="s">
        <v>94</v>
      </c>
      <c r="D637" s="95" t="s">
        <v>70</v>
      </c>
      <c r="E637" s="966" t="s">
        <v>834</v>
      </c>
      <c r="F637" s="967"/>
      <c r="G637" s="967"/>
      <c r="H637" s="968"/>
      <c r="I637" s="95"/>
      <c r="J637" s="109"/>
      <c r="K637" s="103"/>
      <c r="L637" s="103">
        <f>L638</f>
        <v>600</v>
      </c>
      <c r="M637" s="103">
        <v>0</v>
      </c>
      <c r="N637" s="103">
        <v>0</v>
      </c>
      <c r="O637" s="928"/>
    </row>
    <row r="638" spans="1:18" ht="33" customHeight="1" x14ac:dyDescent="0.3">
      <c r="A638" s="263" t="s">
        <v>538</v>
      </c>
      <c r="B638" s="284">
        <v>926</v>
      </c>
      <c r="C638" s="95" t="s">
        <v>94</v>
      </c>
      <c r="D638" s="95" t="s">
        <v>70</v>
      </c>
      <c r="E638" s="966" t="s">
        <v>834</v>
      </c>
      <c r="F638" s="967"/>
      <c r="G638" s="967"/>
      <c r="H638" s="968"/>
      <c r="I638" s="95" t="s">
        <v>512</v>
      </c>
      <c r="J638" s="109"/>
      <c r="K638" s="103"/>
      <c r="L638" s="103">
        <f>L639</f>
        <v>600</v>
      </c>
      <c r="M638" s="103">
        <v>0</v>
      </c>
      <c r="N638" s="103">
        <v>0</v>
      </c>
      <c r="O638" s="928"/>
    </row>
    <row r="639" spans="1:18" ht="33" customHeight="1" x14ac:dyDescent="0.3">
      <c r="A639" s="102" t="s">
        <v>539</v>
      </c>
      <c r="B639" s="284">
        <v>926</v>
      </c>
      <c r="C639" s="95" t="s">
        <v>94</v>
      </c>
      <c r="D639" s="95" t="s">
        <v>70</v>
      </c>
      <c r="E639" s="966" t="s">
        <v>834</v>
      </c>
      <c r="F639" s="967"/>
      <c r="G639" s="967"/>
      <c r="H639" s="968"/>
      <c r="I639" s="95" t="s">
        <v>537</v>
      </c>
      <c r="J639" s="109"/>
      <c r="K639" s="103"/>
      <c r="L639" s="103">
        <v>600</v>
      </c>
      <c r="M639" s="103">
        <v>0</v>
      </c>
      <c r="N639" s="103">
        <v>0</v>
      </c>
      <c r="O639" s="928"/>
    </row>
    <row r="640" spans="1:18" ht="79.5" x14ac:dyDescent="0.3">
      <c r="A640" s="98" t="s">
        <v>651</v>
      </c>
      <c r="B640" s="284">
        <v>926</v>
      </c>
      <c r="C640" s="95" t="s">
        <v>94</v>
      </c>
      <c r="D640" s="95" t="s">
        <v>70</v>
      </c>
      <c r="E640" s="966" t="s">
        <v>616</v>
      </c>
      <c r="F640" s="967"/>
      <c r="G640" s="967"/>
      <c r="H640" s="968"/>
      <c r="I640" s="95"/>
      <c r="J640" s="109"/>
      <c r="K640" s="103"/>
      <c r="L640" s="103">
        <f t="shared" ref="L640:N641" si="99">L641</f>
        <v>150</v>
      </c>
      <c r="M640" s="103">
        <f t="shared" si="99"/>
        <v>100</v>
      </c>
      <c r="N640" s="103">
        <f t="shared" si="99"/>
        <v>100</v>
      </c>
      <c r="O640" s="674"/>
    </row>
    <row r="641" spans="1:18" ht="31.5" x14ac:dyDescent="0.3">
      <c r="A641" s="263" t="s">
        <v>538</v>
      </c>
      <c r="B641" s="284">
        <v>926</v>
      </c>
      <c r="C641" s="95" t="s">
        <v>94</v>
      </c>
      <c r="D641" s="95" t="s">
        <v>70</v>
      </c>
      <c r="E641" s="966" t="s">
        <v>616</v>
      </c>
      <c r="F641" s="967"/>
      <c r="G641" s="967"/>
      <c r="H641" s="968"/>
      <c r="I641" s="95" t="s">
        <v>512</v>
      </c>
      <c r="J641" s="109"/>
      <c r="K641" s="103"/>
      <c r="L641" s="103">
        <f t="shared" si="99"/>
        <v>150</v>
      </c>
      <c r="M641" s="103">
        <f t="shared" si="99"/>
        <v>100</v>
      </c>
      <c r="N641" s="103">
        <f t="shared" si="99"/>
        <v>100</v>
      </c>
    </row>
    <row r="642" spans="1:18" ht="33" customHeight="1" x14ac:dyDescent="0.3">
      <c r="A642" s="102" t="s">
        <v>539</v>
      </c>
      <c r="B642" s="284">
        <v>926</v>
      </c>
      <c r="C642" s="95" t="s">
        <v>94</v>
      </c>
      <c r="D642" s="95" t="s">
        <v>70</v>
      </c>
      <c r="E642" s="966" t="s">
        <v>616</v>
      </c>
      <c r="F642" s="967"/>
      <c r="G642" s="967"/>
      <c r="H642" s="968"/>
      <c r="I642" s="95" t="s">
        <v>537</v>
      </c>
      <c r="J642" s="109"/>
      <c r="K642" s="103"/>
      <c r="L642" s="440">
        <f>100+50</f>
        <v>150</v>
      </c>
      <c r="M642" s="103">
        <v>100</v>
      </c>
      <c r="N642" s="103">
        <v>100</v>
      </c>
    </row>
    <row r="643" spans="1:18" ht="54" customHeight="1" x14ac:dyDescent="0.3">
      <c r="A643" s="785" t="s">
        <v>785</v>
      </c>
      <c r="B643" s="284">
        <v>926</v>
      </c>
      <c r="C643" s="95" t="s">
        <v>94</v>
      </c>
      <c r="D643" s="95" t="s">
        <v>70</v>
      </c>
      <c r="E643" s="726" t="s">
        <v>671</v>
      </c>
      <c r="F643" s="727"/>
      <c r="G643" s="727"/>
      <c r="H643" s="728"/>
      <c r="I643" s="95"/>
      <c r="J643" s="552"/>
      <c r="K643" s="440"/>
      <c r="L643" s="103">
        <f t="shared" ref="L643:N644" si="100">L644</f>
        <v>3437.3</v>
      </c>
      <c r="M643" s="103">
        <f t="shared" si="100"/>
        <v>3437.3</v>
      </c>
      <c r="N643" s="103">
        <f t="shared" si="100"/>
        <v>3437.3</v>
      </c>
    </row>
    <row r="644" spans="1:18" ht="33" customHeight="1" x14ac:dyDescent="0.3">
      <c r="A644" s="263" t="s">
        <v>538</v>
      </c>
      <c r="B644" s="284">
        <v>926</v>
      </c>
      <c r="C644" s="95" t="s">
        <v>94</v>
      </c>
      <c r="D644" s="95" t="s">
        <v>70</v>
      </c>
      <c r="E644" s="557" t="s">
        <v>671</v>
      </c>
      <c r="F644" s="558"/>
      <c r="G644" s="558"/>
      <c r="H644" s="559"/>
      <c r="I644" s="95" t="s">
        <v>512</v>
      </c>
      <c r="J644" s="109"/>
      <c r="K644" s="103"/>
      <c r="L644" s="103">
        <f t="shared" si="100"/>
        <v>3437.3</v>
      </c>
      <c r="M644" s="103">
        <f t="shared" si="100"/>
        <v>3437.3</v>
      </c>
      <c r="N644" s="103">
        <f t="shared" si="100"/>
        <v>3437.3</v>
      </c>
    </row>
    <row r="645" spans="1:18" ht="33" customHeight="1" x14ac:dyDescent="0.3">
      <c r="A645" s="102" t="s">
        <v>539</v>
      </c>
      <c r="B645" s="284">
        <v>926</v>
      </c>
      <c r="C645" s="95" t="s">
        <v>94</v>
      </c>
      <c r="D645" s="95" t="s">
        <v>70</v>
      </c>
      <c r="E645" s="557" t="s">
        <v>671</v>
      </c>
      <c r="F645" s="558"/>
      <c r="G645" s="558"/>
      <c r="H645" s="559"/>
      <c r="I645" s="95" t="s">
        <v>537</v>
      </c>
      <c r="J645" s="109"/>
      <c r="K645" s="103"/>
      <c r="L645" s="103">
        <v>3437.3</v>
      </c>
      <c r="M645" s="103">
        <v>3437.3</v>
      </c>
      <c r="N645" s="103">
        <v>3437.3</v>
      </c>
    </row>
    <row r="646" spans="1:18" ht="32.25" x14ac:dyDescent="0.3">
      <c r="A646" s="102" t="s">
        <v>132</v>
      </c>
      <c r="B646" s="284">
        <v>926</v>
      </c>
      <c r="C646" s="95" t="s">
        <v>94</v>
      </c>
      <c r="D646" s="95" t="s">
        <v>70</v>
      </c>
      <c r="E646" s="966" t="s">
        <v>281</v>
      </c>
      <c r="F646" s="967"/>
      <c r="G646" s="967"/>
      <c r="H646" s="968"/>
      <c r="I646" s="95"/>
      <c r="J646" s="109"/>
      <c r="K646" s="103">
        <f>K648</f>
        <v>0</v>
      </c>
      <c r="L646" s="103">
        <f t="shared" ref="L646:N647" si="101">L647</f>
        <v>8380.5000000000018</v>
      </c>
      <c r="M646" s="103">
        <f t="shared" si="101"/>
        <v>4397.9999999999991</v>
      </c>
      <c r="N646" s="103">
        <f t="shared" si="101"/>
        <v>1897.3000000000031</v>
      </c>
    </row>
    <row r="647" spans="1:18" ht="31.5" x14ac:dyDescent="0.3">
      <c r="A647" s="263" t="s">
        <v>538</v>
      </c>
      <c r="B647" s="284">
        <v>926</v>
      </c>
      <c r="C647" s="95" t="s">
        <v>94</v>
      </c>
      <c r="D647" s="95" t="s">
        <v>70</v>
      </c>
      <c r="E647" s="966" t="s">
        <v>281</v>
      </c>
      <c r="F647" s="967"/>
      <c r="G647" s="967"/>
      <c r="H647" s="968"/>
      <c r="I647" s="95" t="s">
        <v>512</v>
      </c>
      <c r="J647" s="109"/>
      <c r="K647" s="103"/>
      <c r="L647" s="103">
        <f t="shared" si="101"/>
        <v>8380.5000000000018</v>
      </c>
      <c r="M647" s="103">
        <f t="shared" si="101"/>
        <v>4397.9999999999991</v>
      </c>
      <c r="N647" s="103">
        <f t="shared" si="101"/>
        <v>1897.3000000000031</v>
      </c>
    </row>
    <row r="648" spans="1:18" x14ac:dyDescent="0.3">
      <c r="A648" s="102" t="s">
        <v>539</v>
      </c>
      <c r="B648" s="284">
        <v>926</v>
      </c>
      <c r="C648" s="95" t="s">
        <v>94</v>
      </c>
      <c r="D648" s="95" t="s">
        <v>70</v>
      </c>
      <c r="E648" s="966" t="s">
        <v>281</v>
      </c>
      <c r="F648" s="967"/>
      <c r="G648" s="967"/>
      <c r="H648" s="968"/>
      <c r="I648" s="95" t="s">
        <v>537</v>
      </c>
      <c r="J648" s="109"/>
      <c r="K648" s="96"/>
      <c r="L648" s="920">
        <f>4005.3-1500-474.1+4000-711.5+4689-117.4-30.8-110-1501.2+130+1.2</f>
        <v>8380.5000000000018</v>
      </c>
      <c r="M648" s="94">
        <f>5757.9-323+4439.2-32-110-882-644.3-5000+1192.2</f>
        <v>4397.9999999999991</v>
      </c>
      <c r="N648" s="134">
        <f>13069.8-1112.3-1559.3-2286.2-4106.7-1500-747.4+4000-323+4792.8-119.8+239.6-33.3-110-1500.3-2898.8-100-5000+1192.2</f>
        <v>1897.3000000000031</v>
      </c>
      <c r="Q648" s="339">
        <v>130</v>
      </c>
    </row>
    <row r="649" spans="1:18" ht="189" customHeight="1" x14ac:dyDescent="0.3">
      <c r="A649" s="888" t="s">
        <v>819</v>
      </c>
      <c r="B649" s="284">
        <v>926</v>
      </c>
      <c r="C649" s="152" t="s">
        <v>94</v>
      </c>
      <c r="D649" s="152" t="s">
        <v>70</v>
      </c>
      <c r="E649" s="969" t="s">
        <v>276</v>
      </c>
      <c r="F649" s="970"/>
      <c r="G649" s="970"/>
      <c r="H649" s="971"/>
      <c r="I649" s="95"/>
      <c r="J649" s="109"/>
      <c r="K649" s="103">
        <f>K651</f>
        <v>0</v>
      </c>
      <c r="L649" s="103">
        <f t="shared" ref="L649:N650" si="102">L650</f>
        <v>44807.8</v>
      </c>
      <c r="M649" s="103">
        <f t="shared" si="102"/>
        <v>33654.400000000001</v>
      </c>
      <c r="N649" s="103">
        <f t="shared" si="102"/>
        <v>31103</v>
      </c>
    </row>
    <row r="650" spans="1:18" ht="38.25" customHeight="1" x14ac:dyDescent="0.3">
      <c r="A650" s="263" t="s">
        <v>538</v>
      </c>
      <c r="B650" s="284">
        <v>926</v>
      </c>
      <c r="C650" s="95" t="s">
        <v>94</v>
      </c>
      <c r="D650" s="95" t="s">
        <v>70</v>
      </c>
      <c r="E650" s="969" t="s">
        <v>276</v>
      </c>
      <c r="F650" s="970"/>
      <c r="G650" s="970"/>
      <c r="H650" s="971"/>
      <c r="I650" s="95" t="s">
        <v>512</v>
      </c>
      <c r="J650" s="109"/>
      <c r="K650" s="103"/>
      <c r="L650" s="103">
        <f t="shared" si="102"/>
        <v>44807.8</v>
      </c>
      <c r="M650" s="103">
        <f t="shared" si="102"/>
        <v>33654.400000000001</v>
      </c>
      <c r="N650" s="103">
        <f t="shared" si="102"/>
        <v>31103</v>
      </c>
    </row>
    <row r="651" spans="1:18" ht="24" customHeight="1" x14ac:dyDescent="0.3">
      <c r="A651" s="102" t="s">
        <v>539</v>
      </c>
      <c r="B651" s="284">
        <v>926</v>
      </c>
      <c r="C651" s="95" t="s">
        <v>94</v>
      </c>
      <c r="D651" s="95" t="s">
        <v>70</v>
      </c>
      <c r="E651" s="969" t="s">
        <v>276</v>
      </c>
      <c r="F651" s="970"/>
      <c r="G651" s="970"/>
      <c r="H651" s="971"/>
      <c r="I651" s="95" t="s">
        <v>537</v>
      </c>
      <c r="J651" s="109"/>
      <c r="K651" s="96"/>
      <c r="L651" s="131">
        <f>30962.8+13845</f>
        <v>44807.8</v>
      </c>
      <c r="M651" s="131">
        <v>33654.400000000001</v>
      </c>
      <c r="N651" s="94">
        <v>31103</v>
      </c>
      <c r="R651" s="339">
        <v>13845</v>
      </c>
    </row>
    <row r="652" spans="1:18" ht="65.25" customHeight="1" x14ac:dyDescent="0.3">
      <c r="A652" s="102" t="s">
        <v>652</v>
      </c>
      <c r="B652" s="284">
        <v>926</v>
      </c>
      <c r="C652" s="95" t="s">
        <v>94</v>
      </c>
      <c r="D652" s="95" t="s">
        <v>70</v>
      </c>
      <c r="E652" s="969" t="s">
        <v>662</v>
      </c>
      <c r="F652" s="970"/>
      <c r="G652" s="970"/>
      <c r="H652" s="971"/>
      <c r="I652" s="95"/>
      <c r="J652" s="109"/>
      <c r="K652" s="96"/>
      <c r="L652" s="131">
        <f>L653</f>
        <v>1221.0999999999999</v>
      </c>
      <c r="M652" s="94">
        <f t="shared" ref="M652:N652" si="103">M653</f>
        <v>1285.0999999999999</v>
      </c>
      <c r="N652" s="94">
        <f t="shared" si="103"/>
        <v>1249.9000000000001</v>
      </c>
      <c r="O652" s="674"/>
    </row>
    <row r="653" spans="1:18" ht="41.25" customHeight="1" x14ac:dyDescent="0.3">
      <c r="A653" s="263" t="s">
        <v>538</v>
      </c>
      <c r="B653" s="284">
        <v>926</v>
      </c>
      <c r="C653" s="95" t="s">
        <v>94</v>
      </c>
      <c r="D653" s="95" t="s">
        <v>70</v>
      </c>
      <c r="E653" s="969" t="s">
        <v>662</v>
      </c>
      <c r="F653" s="970"/>
      <c r="G653" s="970"/>
      <c r="H653" s="971"/>
      <c r="I653" s="95" t="s">
        <v>512</v>
      </c>
      <c r="J653" s="109"/>
      <c r="K653" s="96"/>
      <c r="L653" s="131">
        <f>L654</f>
        <v>1221.0999999999999</v>
      </c>
      <c r="M653" s="94">
        <f t="shared" ref="M653:N653" si="104">M654</f>
        <v>1285.0999999999999</v>
      </c>
      <c r="N653" s="94">
        <f t="shared" si="104"/>
        <v>1249.9000000000001</v>
      </c>
    </row>
    <row r="654" spans="1:18" ht="24" customHeight="1" x14ac:dyDescent="0.3">
      <c r="A654" s="102" t="s">
        <v>539</v>
      </c>
      <c r="B654" s="284">
        <v>926</v>
      </c>
      <c r="C654" s="95" t="s">
        <v>94</v>
      </c>
      <c r="D654" s="95" t="s">
        <v>70</v>
      </c>
      <c r="E654" s="969" t="s">
        <v>662</v>
      </c>
      <c r="F654" s="970"/>
      <c r="G654" s="970"/>
      <c r="H654" s="971"/>
      <c r="I654" s="95" t="s">
        <v>537</v>
      </c>
      <c r="J654" s="109"/>
      <c r="K654" s="96"/>
      <c r="L654" s="131">
        <f>244.1+975.8+1.2</f>
        <v>1221.0999999999999</v>
      </c>
      <c r="M654" s="94">
        <f>1283.8+1.3</f>
        <v>1285.0999999999999</v>
      </c>
      <c r="N654" s="94">
        <f>1248.7+1.2</f>
        <v>1249.9000000000001</v>
      </c>
    </row>
    <row r="655" spans="1:18" ht="42" customHeight="1" x14ac:dyDescent="0.3">
      <c r="A655" s="263" t="s">
        <v>852</v>
      </c>
      <c r="B655" s="284">
        <v>926</v>
      </c>
      <c r="C655" s="95" t="s">
        <v>94</v>
      </c>
      <c r="D655" s="95" t="s">
        <v>70</v>
      </c>
      <c r="E655" s="969" t="s">
        <v>849</v>
      </c>
      <c r="F655" s="970"/>
      <c r="G655" s="970"/>
      <c r="H655" s="971"/>
      <c r="I655" s="95"/>
      <c r="J655" s="109"/>
      <c r="K655" s="96"/>
      <c r="L655" s="94">
        <f>L656</f>
        <v>1828.193</v>
      </c>
      <c r="M655" s="94">
        <v>0</v>
      </c>
      <c r="N655" s="94">
        <v>0</v>
      </c>
      <c r="O655" s="932"/>
      <c r="R655" s="339">
        <v>1828.2</v>
      </c>
    </row>
    <row r="656" spans="1:18" ht="24" customHeight="1" x14ac:dyDescent="0.3">
      <c r="A656" s="263" t="s">
        <v>538</v>
      </c>
      <c r="B656" s="284">
        <v>926</v>
      </c>
      <c r="C656" s="95" t="s">
        <v>94</v>
      </c>
      <c r="D656" s="95" t="s">
        <v>70</v>
      </c>
      <c r="E656" s="969" t="s">
        <v>849</v>
      </c>
      <c r="F656" s="970"/>
      <c r="G656" s="970"/>
      <c r="H656" s="971"/>
      <c r="I656" s="95" t="s">
        <v>512</v>
      </c>
      <c r="J656" s="109"/>
      <c r="K656" s="96"/>
      <c r="L656" s="94">
        <f>L657</f>
        <v>1828.193</v>
      </c>
      <c r="M656" s="94">
        <v>0</v>
      </c>
      <c r="N656" s="94">
        <v>0</v>
      </c>
      <c r="O656" s="932"/>
    </row>
    <row r="657" spans="1:21" ht="24" customHeight="1" x14ac:dyDescent="0.3">
      <c r="A657" s="102" t="s">
        <v>539</v>
      </c>
      <c r="B657" s="284">
        <v>926</v>
      </c>
      <c r="C657" s="95" t="s">
        <v>94</v>
      </c>
      <c r="D657" s="95" t="s">
        <v>70</v>
      </c>
      <c r="E657" s="969" t="s">
        <v>849</v>
      </c>
      <c r="F657" s="970"/>
      <c r="G657" s="970"/>
      <c r="H657" s="971"/>
      <c r="I657" s="95" t="s">
        <v>537</v>
      </c>
      <c r="J657" s="109"/>
      <c r="K657" s="96"/>
      <c r="L657" s="94">
        <v>1828.193</v>
      </c>
      <c r="M657" s="94">
        <v>0</v>
      </c>
      <c r="N657" s="94">
        <v>0</v>
      </c>
      <c r="O657" s="932"/>
    </row>
    <row r="658" spans="1:21" ht="26.25" customHeight="1" x14ac:dyDescent="0.3">
      <c r="A658" s="102" t="s">
        <v>307</v>
      </c>
      <c r="B658" s="284">
        <v>926</v>
      </c>
      <c r="C658" s="95" t="s">
        <v>94</v>
      </c>
      <c r="D658" s="95" t="s">
        <v>88</v>
      </c>
      <c r="E658" s="1134"/>
      <c r="F658" s="1135"/>
      <c r="G658" s="1135"/>
      <c r="H658" s="1136"/>
      <c r="I658" s="109"/>
      <c r="J658" s="109"/>
      <c r="K658" s="103" t="e">
        <f>#REF!+#REF!</f>
        <v>#REF!</v>
      </c>
      <c r="L658" s="103">
        <f t="shared" ref="L658:N659" si="105">L659</f>
        <v>7840.6</v>
      </c>
      <c r="M658" s="103">
        <f t="shared" si="105"/>
        <v>1474.0999999999995</v>
      </c>
      <c r="N658" s="103">
        <f t="shared" si="105"/>
        <v>1532.5</v>
      </c>
      <c r="O658" s="669"/>
    </row>
    <row r="659" spans="1:21" ht="49.5" customHeight="1" x14ac:dyDescent="0.3">
      <c r="A659" s="102" t="s">
        <v>688</v>
      </c>
      <c r="B659" s="284">
        <v>926</v>
      </c>
      <c r="C659" s="95" t="s">
        <v>94</v>
      </c>
      <c r="D659" s="95" t="s">
        <v>88</v>
      </c>
      <c r="E659" s="966" t="s">
        <v>113</v>
      </c>
      <c r="F659" s="967"/>
      <c r="G659" s="967"/>
      <c r="H659" s="968"/>
      <c r="I659" s="485"/>
      <c r="J659" s="95"/>
      <c r="K659" s="103"/>
      <c r="L659" s="103">
        <f t="shared" si="105"/>
        <v>7840.6</v>
      </c>
      <c r="M659" s="103">
        <f t="shared" si="105"/>
        <v>1474.0999999999995</v>
      </c>
      <c r="N659" s="103">
        <f t="shared" si="105"/>
        <v>1532.5</v>
      </c>
    </row>
    <row r="660" spans="1:21" ht="63.75" x14ac:dyDescent="0.3">
      <c r="A660" s="102" t="s">
        <v>722</v>
      </c>
      <c r="B660" s="284">
        <v>926</v>
      </c>
      <c r="C660" s="95" t="s">
        <v>94</v>
      </c>
      <c r="D660" s="95" t="s">
        <v>88</v>
      </c>
      <c r="E660" s="966" t="s">
        <v>272</v>
      </c>
      <c r="F660" s="967"/>
      <c r="G660" s="967"/>
      <c r="H660" s="968"/>
      <c r="I660" s="485"/>
      <c r="J660" s="95"/>
      <c r="K660" s="103"/>
      <c r="L660" s="103">
        <f>L661+L669+L674</f>
        <v>7840.6</v>
      </c>
      <c r="M660" s="103">
        <f>M661+M669+M674</f>
        <v>1474.0999999999995</v>
      </c>
      <c r="N660" s="103">
        <f>N661+N669+N674</f>
        <v>1532.5</v>
      </c>
      <c r="O660" s="659"/>
    </row>
    <row r="661" spans="1:21" ht="29.25" customHeight="1" x14ac:dyDescent="0.3">
      <c r="A661" s="98" t="s">
        <v>278</v>
      </c>
      <c r="B661" s="284">
        <v>926</v>
      </c>
      <c r="C661" s="95" t="s">
        <v>94</v>
      </c>
      <c r="D661" s="95" t="s">
        <v>88</v>
      </c>
      <c r="E661" s="966" t="s">
        <v>277</v>
      </c>
      <c r="F661" s="1080"/>
      <c r="G661" s="1080"/>
      <c r="H661" s="1081"/>
      <c r="I661" s="485"/>
      <c r="J661" s="95"/>
      <c r="K661" s="103"/>
      <c r="L661" s="103">
        <f>L663</f>
        <v>6890.6</v>
      </c>
      <c r="M661" s="103">
        <f>M663</f>
        <v>1014.0999999999995</v>
      </c>
      <c r="N661" s="103">
        <f>N663</f>
        <v>1072.5</v>
      </c>
    </row>
    <row r="662" spans="1:21" ht="48" hidden="1" x14ac:dyDescent="0.3">
      <c r="A662" s="102" t="s">
        <v>178</v>
      </c>
      <c r="B662" s="284">
        <v>926</v>
      </c>
      <c r="C662" s="95" t="s">
        <v>94</v>
      </c>
      <c r="D662" s="95" t="s">
        <v>88</v>
      </c>
      <c r="E662" s="966" t="s">
        <v>279</v>
      </c>
      <c r="F662" s="967"/>
      <c r="G662" s="967"/>
      <c r="H662" s="968"/>
      <c r="I662" s="485"/>
      <c r="J662" s="95"/>
      <c r="K662" s="103"/>
      <c r="L662" s="103">
        <f t="shared" ref="L662:N663" si="106">L663</f>
        <v>6890.6</v>
      </c>
      <c r="M662" s="103">
        <v>6151.4</v>
      </c>
      <c r="N662" s="103">
        <f t="shared" si="106"/>
        <v>1072.5</v>
      </c>
    </row>
    <row r="663" spans="1:21" ht="21" customHeight="1" x14ac:dyDescent="0.3">
      <c r="A663" s="102" t="s">
        <v>133</v>
      </c>
      <c r="B663" s="284">
        <v>926</v>
      </c>
      <c r="C663" s="95" t="s">
        <v>94</v>
      </c>
      <c r="D663" s="95" t="s">
        <v>88</v>
      </c>
      <c r="E663" s="966" t="s">
        <v>280</v>
      </c>
      <c r="F663" s="967"/>
      <c r="G663" s="967"/>
      <c r="H663" s="968"/>
      <c r="I663" s="486"/>
      <c r="J663" s="109"/>
      <c r="K663" s="103">
        <f>K665</f>
        <v>0</v>
      </c>
      <c r="L663" s="103">
        <f t="shared" si="106"/>
        <v>6890.6</v>
      </c>
      <c r="M663" s="103">
        <f t="shared" si="106"/>
        <v>1014.0999999999995</v>
      </c>
      <c r="N663" s="103">
        <f t="shared" si="106"/>
        <v>1072.5</v>
      </c>
    </row>
    <row r="664" spans="1:21" ht="31.5" x14ac:dyDescent="0.3">
      <c r="A664" s="263" t="s">
        <v>538</v>
      </c>
      <c r="B664" s="284">
        <v>926</v>
      </c>
      <c r="C664" s="95" t="s">
        <v>94</v>
      </c>
      <c r="D664" s="95" t="s">
        <v>88</v>
      </c>
      <c r="E664" s="966" t="s">
        <v>280</v>
      </c>
      <c r="F664" s="967"/>
      <c r="G664" s="967"/>
      <c r="H664" s="968"/>
      <c r="I664" s="129">
        <v>600</v>
      </c>
      <c r="J664" s="109"/>
      <c r="K664" s="103"/>
      <c r="L664" s="103">
        <f>L665</f>
        <v>6890.6</v>
      </c>
      <c r="M664" s="103">
        <f>M665</f>
        <v>1014.0999999999995</v>
      </c>
      <c r="N664" s="103">
        <f>N665</f>
        <v>1072.5</v>
      </c>
    </row>
    <row r="665" spans="1:21" x14ac:dyDescent="0.3">
      <c r="A665" s="102" t="s">
        <v>539</v>
      </c>
      <c r="B665" s="284">
        <v>926</v>
      </c>
      <c r="C665" s="95" t="s">
        <v>94</v>
      </c>
      <c r="D665" s="95" t="s">
        <v>88</v>
      </c>
      <c r="E665" s="966" t="s">
        <v>280</v>
      </c>
      <c r="F665" s="967"/>
      <c r="G665" s="967"/>
      <c r="H665" s="968"/>
      <c r="I665" s="129" t="s">
        <v>537</v>
      </c>
      <c r="J665" s="109"/>
      <c r="K665" s="96"/>
      <c r="L665" s="94">
        <f>1989.9+6458.1-2693.7-2000-500+46.2-19+3500+459.1-350</f>
        <v>6890.6</v>
      </c>
      <c r="M665" s="94">
        <f>6751.4-3440.1+1770+432.8-4500</f>
        <v>1014.0999999999995</v>
      </c>
      <c r="N665" s="134">
        <f>8948-2500+2000-5360.1-2000+46.2+17.3+5000-2881.2+1770+432.8-400.5-4000</f>
        <v>1072.5</v>
      </c>
    </row>
    <row r="666" spans="1:21" hidden="1" x14ac:dyDescent="0.3">
      <c r="A666" s="102"/>
      <c r="B666" s="284"/>
      <c r="C666" s="95"/>
      <c r="D666" s="95"/>
      <c r="E666" s="966"/>
      <c r="F666" s="1080"/>
      <c r="G666" s="1080"/>
      <c r="H666" s="1081"/>
      <c r="I666" s="129"/>
      <c r="J666" s="109"/>
      <c r="K666" s="96"/>
      <c r="L666" s="94"/>
      <c r="M666" s="94"/>
      <c r="N666" s="125"/>
    </row>
    <row r="667" spans="1:21" hidden="1" x14ac:dyDescent="0.3">
      <c r="A667" s="102"/>
      <c r="B667" s="284"/>
      <c r="C667" s="95"/>
      <c r="D667" s="95"/>
      <c r="E667" s="966"/>
      <c r="F667" s="1080"/>
      <c r="G667" s="1080"/>
      <c r="H667" s="1081"/>
      <c r="I667" s="129"/>
      <c r="J667" s="109"/>
      <c r="K667" s="96"/>
      <c r="L667" s="94"/>
      <c r="M667" s="94"/>
      <c r="N667" s="125"/>
    </row>
    <row r="668" spans="1:21" hidden="1" x14ac:dyDescent="0.3">
      <c r="A668" s="102"/>
      <c r="B668" s="284"/>
      <c r="C668" s="95"/>
      <c r="D668" s="95"/>
      <c r="E668" s="966"/>
      <c r="F668" s="1080"/>
      <c r="G668" s="1080"/>
      <c r="H668" s="1081"/>
      <c r="I668" s="129"/>
      <c r="J668" s="109"/>
      <c r="K668" s="96"/>
      <c r="L668" s="94"/>
      <c r="M668" s="94"/>
      <c r="N668" s="125"/>
    </row>
    <row r="669" spans="1:21" ht="81.75" customHeight="1" x14ac:dyDescent="0.3">
      <c r="A669" s="102" t="s">
        <v>626</v>
      </c>
      <c r="B669" s="284">
        <v>926</v>
      </c>
      <c r="C669" s="95" t="s">
        <v>94</v>
      </c>
      <c r="D669" s="95" t="s">
        <v>88</v>
      </c>
      <c r="E669" s="406" t="s">
        <v>625</v>
      </c>
      <c r="F669" s="411"/>
      <c r="G669" s="411"/>
      <c r="H669" s="412"/>
      <c r="I669" s="129"/>
      <c r="J669" s="109"/>
      <c r="K669" s="96"/>
      <c r="L669" s="94">
        <f t="shared" ref="L669:N671" si="107">L670</f>
        <v>350</v>
      </c>
      <c r="M669" s="94">
        <f t="shared" si="107"/>
        <v>460</v>
      </c>
      <c r="N669" s="134">
        <f t="shared" si="107"/>
        <v>460</v>
      </c>
    </row>
    <row r="670" spans="1:21" s="365" customFormat="1" ht="79.5" x14ac:dyDescent="0.3">
      <c r="A670" s="102" t="s">
        <v>649</v>
      </c>
      <c r="B670" s="284">
        <v>926</v>
      </c>
      <c r="C670" s="95" t="s">
        <v>94</v>
      </c>
      <c r="D670" s="95" t="s">
        <v>88</v>
      </c>
      <c r="E670" s="406" t="s">
        <v>617</v>
      </c>
      <c r="F670" s="411"/>
      <c r="G670" s="411"/>
      <c r="H670" s="412"/>
      <c r="I670" s="129"/>
      <c r="J670" s="109"/>
      <c r="K670" s="96"/>
      <c r="L670" s="94">
        <f t="shared" si="107"/>
        <v>350</v>
      </c>
      <c r="M670" s="94">
        <f t="shared" si="107"/>
        <v>460</v>
      </c>
      <c r="N670" s="94">
        <f t="shared" si="107"/>
        <v>460</v>
      </c>
      <c r="O670" s="677"/>
      <c r="P670" s="339"/>
      <c r="Q670" s="339"/>
      <c r="R670" s="339"/>
      <c r="S670" s="339"/>
      <c r="T670" s="339"/>
      <c r="U670" s="339"/>
    </row>
    <row r="671" spans="1:21" s="365" customFormat="1" ht="57.75" customHeight="1" x14ac:dyDescent="0.3">
      <c r="A671" s="263" t="s">
        <v>538</v>
      </c>
      <c r="B671" s="284">
        <v>926</v>
      </c>
      <c r="C671" s="95" t="s">
        <v>94</v>
      </c>
      <c r="D671" s="95" t="s">
        <v>88</v>
      </c>
      <c r="E671" s="406" t="s">
        <v>617</v>
      </c>
      <c r="F671" s="411"/>
      <c r="G671" s="411"/>
      <c r="H671" s="412"/>
      <c r="I671" s="129" t="s">
        <v>512</v>
      </c>
      <c r="J671" s="109"/>
      <c r="K671" s="96"/>
      <c r="L671" s="94">
        <f t="shared" si="107"/>
        <v>350</v>
      </c>
      <c r="M671" s="94">
        <f t="shared" si="107"/>
        <v>460</v>
      </c>
      <c r="N671" s="94">
        <f t="shared" si="107"/>
        <v>460</v>
      </c>
      <c r="O671" s="666"/>
      <c r="P671" s="339"/>
      <c r="Q671" s="339"/>
      <c r="R671" s="339"/>
      <c r="S671" s="339"/>
      <c r="T671" s="339"/>
      <c r="U671" s="339"/>
    </row>
    <row r="672" spans="1:21" s="365" customFormat="1" ht="65.25" customHeight="1" x14ac:dyDescent="0.3">
      <c r="A672" s="102" t="s">
        <v>641</v>
      </c>
      <c r="B672" s="284">
        <v>926</v>
      </c>
      <c r="C672" s="95" t="s">
        <v>94</v>
      </c>
      <c r="D672" s="95" t="s">
        <v>88</v>
      </c>
      <c r="E672" s="406" t="s">
        <v>617</v>
      </c>
      <c r="F672" s="411"/>
      <c r="G672" s="411"/>
      <c r="H672" s="412"/>
      <c r="I672" s="129" t="s">
        <v>513</v>
      </c>
      <c r="J672" s="109"/>
      <c r="K672" s="96"/>
      <c r="L672" s="920">
        <f>450+10-110</f>
        <v>350</v>
      </c>
      <c r="M672" s="94">
        <v>460</v>
      </c>
      <c r="N672" s="94">
        <v>460</v>
      </c>
      <c r="O672" s="659"/>
      <c r="P672" s="339"/>
      <c r="Q672" s="339"/>
      <c r="R672" s="339">
        <v>-110</v>
      </c>
      <c r="S672" s="339"/>
      <c r="T672" s="339"/>
      <c r="U672" s="339"/>
    </row>
    <row r="673" spans="1:256" s="365" customFormat="1" ht="26.25" hidden="1" customHeight="1" x14ac:dyDescent="0.3">
      <c r="A673" s="102"/>
      <c r="B673" s="284"/>
      <c r="C673" s="95"/>
      <c r="D673" s="95"/>
      <c r="E673" s="522"/>
      <c r="F673" s="523"/>
      <c r="G673" s="523"/>
      <c r="H673" s="524"/>
      <c r="I673" s="129" t="s">
        <v>375</v>
      </c>
      <c r="J673" s="109"/>
      <c r="K673" s="96"/>
      <c r="L673" s="94"/>
      <c r="M673" s="94"/>
      <c r="N673" s="94"/>
      <c r="O673" s="659"/>
      <c r="P673" s="339"/>
      <c r="Q673" s="339"/>
      <c r="R673" s="339"/>
      <c r="S673" s="339"/>
      <c r="T673" s="339"/>
      <c r="U673" s="339"/>
    </row>
    <row r="674" spans="1:256" s="365" customFormat="1" ht="40.5" customHeight="1" x14ac:dyDescent="0.3">
      <c r="A674" s="102" t="s">
        <v>635</v>
      </c>
      <c r="B674" s="284">
        <v>926</v>
      </c>
      <c r="C674" s="95" t="s">
        <v>94</v>
      </c>
      <c r="D674" s="95" t="s">
        <v>88</v>
      </c>
      <c r="E674" s="966" t="s">
        <v>247</v>
      </c>
      <c r="F674" s="1080"/>
      <c r="G674" s="1080"/>
      <c r="H674" s="1081"/>
      <c r="I674" s="129"/>
      <c r="J674" s="109"/>
      <c r="K674" s="96"/>
      <c r="L674" s="94">
        <f>L675</f>
        <v>600</v>
      </c>
      <c r="M674" s="94">
        <f>M675</f>
        <v>0</v>
      </c>
      <c r="N674" s="94">
        <f>N675</f>
        <v>0</v>
      </c>
      <c r="O674" s="666"/>
      <c r="P674" s="339"/>
      <c r="Q674" s="339"/>
      <c r="R674" s="339"/>
      <c r="S674" s="339"/>
      <c r="T674" s="339"/>
      <c r="U674" s="339"/>
    </row>
    <row r="675" spans="1:256" s="365" customFormat="1" ht="35.25" customHeight="1" x14ac:dyDescent="0.3">
      <c r="A675" s="102" t="s">
        <v>339</v>
      </c>
      <c r="B675" s="284">
        <v>926</v>
      </c>
      <c r="C675" s="95" t="s">
        <v>94</v>
      </c>
      <c r="D675" s="95" t="s">
        <v>88</v>
      </c>
      <c r="E675" s="966" t="s">
        <v>636</v>
      </c>
      <c r="F675" s="1080"/>
      <c r="G675" s="1080"/>
      <c r="H675" s="1081"/>
      <c r="I675" s="129"/>
      <c r="J675" s="109"/>
      <c r="K675" s="96"/>
      <c r="L675" s="94">
        <f>L676</f>
        <v>600</v>
      </c>
      <c r="M675" s="94">
        <v>0</v>
      </c>
      <c r="N675" s="94">
        <f>N676</f>
        <v>0</v>
      </c>
      <c r="O675" s="666"/>
      <c r="P675" s="339"/>
      <c r="Q675" s="339"/>
      <c r="R675" s="339"/>
      <c r="S675" s="339"/>
      <c r="T675" s="339"/>
      <c r="U675" s="339"/>
    </row>
    <row r="676" spans="1:256" s="365" customFormat="1" ht="41.25" customHeight="1" x14ac:dyDescent="0.3">
      <c r="A676" s="263" t="s">
        <v>538</v>
      </c>
      <c r="B676" s="284">
        <v>926</v>
      </c>
      <c r="C676" s="95" t="s">
        <v>94</v>
      </c>
      <c r="D676" s="95" t="s">
        <v>88</v>
      </c>
      <c r="E676" s="966" t="s">
        <v>636</v>
      </c>
      <c r="F676" s="1080"/>
      <c r="G676" s="1080"/>
      <c r="H676" s="1081"/>
      <c r="I676" s="129" t="s">
        <v>512</v>
      </c>
      <c r="J676" s="109"/>
      <c r="K676" s="96"/>
      <c r="L676" s="94">
        <f>L677</f>
        <v>600</v>
      </c>
      <c r="M676" s="94">
        <v>0</v>
      </c>
      <c r="N676" s="94">
        <f>N677</f>
        <v>0</v>
      </c>
      <c r="O676" s="666"/>
      <c r="P676" s="339"/>
      <c r="Q676" s="339"/>
      <c r="R676" s="339"/>
      <c r="S676" s="339"/>
      <c r="T676" s="339"/>
      <c r="U676" s="339"/>
    </row>
    <row r="677" spans="1:256" ht="21.75" customHeight="1" x14ac:dyDescent="0.3">
      <c r="A677" s="102" t="s">
        <v>539</v>
      </c>
      <c r="B677" s="284">
        <v>926</v>
      </c>
      <c r="C677" s="95" t="s">
        <v>94</v>
      </c>
      <c r="D677" s="95" t="s">
        <v>88</v>
      </c>
      <c r="E677" s="966" t="s">
        <v>636</v>
      </c>
      <c r="F677" s="1080"/>
      <c r="G677" s="1080"/>
      <c r="H677" s="1081"/>
      <c r="I677" s="129" t="s">
        <v>537</v>
      </c>
      <c r="J677" s="109"/>
      <c r="K677" s="96"/>
      <c r="L677" s="94">
        <v>600</v>
      </c>
      <c r="M677" s="94">
        <v>0</v>
      </c>
      <c r="N677" s="94">
        <v>0</v>
      </c>
      <c r="O677" s="659"/>
      <c r="P677" s="349"/>
      <c r="Q677" s="349"/>
      <c r="R677" s="349"/>
      <c r="S677" s="349"/>
      <c r="T677" s="349"/>
      <c r="U677" s="349"/>
      <c r="V677" s="349"/>
      <c r="W677" s="349"/>
      <c r="X677" s="349"/>
      <c r="Y677" s="349"/>
      <c r="Z677" s="349"/>
      <c r="AA677" s="349"/>
      <c r="AB677" s="349"/>
      <c r="AC677" s="349" t="s">
        <v>539</v>
      </c>
      <c r="AD677" s="349" t="s">
        <v>539</v>
      </c>
      <c r="AE677" s="349" t="s">
        <v>539</v>
      </c>
      <c r="AF677" s="349" t="s">
        <v>539</v>
      </c>
      <c r="AG677" s="349" t="s">
        <v>539</v>
      </c>
      <c r="AH677" s="349" t="s">
        <v>539</v>
      </c>
      <c r="AI677" s="349" t="s">
        <v>539</v>
      </c>
      <c r="AJ677" s="349" t="s">
        <v>539</v>
      </c>
      <c r="AK677" s="349" t="s">
        <v>539</v>
      </c>
      <c r="AL677" s="349" t="s">
        <v>539</v>
      </c>
      <c r="AM677" s="349" t="s">
        <v>539</v>
      </c>
      <c r="AN677" s="349" t="s">
        <v>539</v>
      </c>
      <c r="AO677" s="349" t="s">
        <v>539</v>
      </c>
      <c r="AP677" s="349" t="s">
        <v>539</v>
      </c>
      <c r="AQ677" s="349" t="s">
        <v>539</v>
      </c>
      <c r="AR677" s="349" t="s">
        <v>539</v>
      </c>
      <c r="AS677" s="349" t="s">
        <v>539</v>
      </c>
      <c r="AT677" s="349" t="s">
        <v>539</v>
      </c>
      <c r="AU677" s="349" t="s">
        <v>539</v>
      </c>
      <c r="AV677" s="349" t="s">
        <v>539</v>
      </c>
      <c r="AW677" s="349" t="s">
        <v>539</v>
      </c>
      <c r="AX677" s="349" t="s">
        <v>539</v>
      </c>
      <c r="AY677" s="349" t="s">
        <v>539</v>
      </c>
      <c r="AZ677" s="349" t="s">
        <v>539</v>
      </c>
      <c r="BA677" s="349" t="s">
        <v>539</v>
      </c>
      <c r="BB677" s="349" t="s">
        <v>539</v>
      </c>
      <c r="BC677" s="349" t="s">
        <v>539</v>
      </c>
      <c r="BD677" s="349" t="s">
        <v>539</v>
      </c>
      <c r="BE677" s="349" t="s">
        <v>539</v>
      </c>
      <c r="BF677" s="349" t="s">
        <v>539</v>
      </c>
      <c r="BG677" s="349" t="s">
        <v>539</v>
      </c>
      <c r="BH677" s="349" t="s">
        <v>539</v>
      </c>
      <c r="BI677" s="349" t="s">
        <v>539</v>
      </c>
      <c r="BJ677" s="349" t="s">
        <v>539</v>
      </c>
      <c r="BK677" s="349" t="s">
        <v>539</v>
      </c>
      <c r="BL677" s="349" t="s">
        <v>539</v>
      </c>
      <c r="BM677" s="349" t="s">
        <v>539</v>
      </c>
      <c r="BN677" s="349" t="s">
        <v>539</v>
      </c>
      <c r="BO677" s="349" t="s">
        <v>539</v>
      </c>
      <c r="BP677" s="349" t="s">
        <v>539</v>
      </c>
      <c r="BQ677" s="349" t="s">
        <v>539</v>
      </c>
      <c r="BR677" s="349" t="s">
        <v>539</v>
      </c>
      <c r="BS677" s="349" t="s">
        <v>539</v>
      </c>
      <c r="BT677" s="349" t="s">
        <v>539</v>
      </c>
      <c r="BU677" s="349" t="s">
        <v>539</v>
      </c>
      <c r="BV677" s="349" t="s">
        <v>539</v>
      </c>
      <c r="BW677" s="349" t="s">
        <v>539</v>
      </c>
      <c r="BX677" s="349" t="s">
        <v>539</v>
      </c>
      <c r="BY677" s="349" t="s">
        <v>539</v>
      </c>
      <c r="BZ677" s="349" t="s">
        <v>539</v>
      </c>
      <c r="CA677" s="349" t="s">
        <v>539</v>
      </c>
      <c r="CB677" s="349" t="s">
        <v>539</v>
      </c>
      <c r="CC677" s="349" t="s">
        <v>539</v>
      </c>
      <c r="CD677" s="349" t="s">
        <v>539</v>
      </c>
      <c r="CE677" s="349" t="s">
        <v>539</v>
      </c>
      <c r="CF677" s="349" t="s">
        <v>539</v>
      </c>
      <c r="CG677" s="349" t="s">
        <v>539</v>
      </c>
      <c r="CH677" s="349" t="s">
        <v>539</v>
      </c>
      <c r="CI677" s="349" t="s">
        <v>539</v>
      </c>
      <c r="CJ677" s="349" t="s">
        <v>539</v>
      </c>
      <c r="CK677" s="349" t="s">
        <v>539</v>
      </c>
      <c r="CL677" s="349" t="s">
        <v>539</v>
      </c>
      <c r="CM677" s="349" t="s">
        <v>539</v>
      </c>
      <c r="CN677" s="349" t="s">
        <v>539</v>
      </c>
      <c r="CO677" s="349" t="s">
        <v>539</v>
      </c>
      <c r="CP677" s="349" t="s">
        <v>539</v>
      </c>
      <c r="CQ677" s="349" t="s">
        <v>539</v>
      </c>
      <c r="CR677" s="349" t="s">
        <v>539</v>
      </c>
      <c r="CS677" s="349" t="s">
        <v>539</v>
      </c>
      <c r="CT677" s="349" t="s">
        <v>539</v>
      </c>
      <c r="CU677" s="349" t="s">
        <v>539</v>
      </c>
      <c r="CV677" s="349" t="s">
        <v>539</v>
      </c>
      <c r="CW677" s="349" t="s">
        <v>539</v>
      </c>
      <c r="CX677" s="349" t="s">
        <v>539</v>
      </c>
      <c r="CY677" s="349" t="s">
        <v>539</v>
      </c>
      <c r="CZ677" s="349" t="s">
        <v>539</v>
      </c>
      <c r="DA677" s="349" t="s">
        <v>539</v>
      </c>
      <c r="DB677" s="349" t="s">
        <v>539</v>
      </c>
      <c r="DC677" s="349" t="s">
        <v>539</v>
      </c>
      <c r="DD677" s="349" t="s">
        <v>539</v>
      </c>
      <c r="DE677" s="349" t="s">
        <v>539</v>
      </c>
      <c r="DF677" s="349" t="s">
        <v>539</v>
      </c>
      <c r="DG677" s="349" t="s">
        <v>539</v>
      </c>
      <c r="DH677" s="349" t="s">
        <v>539</v>
      </c>
      <c r="DI677" s="349" t="s">
        <v>539</v>
      </c>
      <c r="DJ677" s="349" t="s">
        <v>539</v>
      </c>
      <c r="DK677" s="349" t="s">
        <v>539</v>
      </c>
      <c r="DL677" s="349" t="s">
        <v>539</v>
      </c>
      <c r="DM677" s="349" t="s">
        <v>539</v>
      </c>
      <c r="DN677" s="349" t="s">
        <v>539</v>
      </c>
      <c r="DO677" s="349" t="s">
        <v>539</v>
      </c>
      <c r="DP677" s="349" t="s">
        <v>539</v>
      </c>
      <c r="DQ677" s="349" t="s">
        <v>539</v>
      </c>
      <c r="DR677" s="349" t="s">
        <v>539</v>
      </c>
      <c r="DS677" s="349" t="s">
        <v>539</v>
      </c>
      <c r="DT677" s="349" t="s">
        <v>539</v>
      </c>
      <c r="DU677" s="349" t="s">
        <v>539</v>
      </c>
      <c r="DV677" s="349" t="s">
        <v>539</v>
      </c>
      <c r="DW677" s="349" t="s">
        <v>539</v>
      </c>
      <c r="DX677" s="349" t="s">
        <v>539</v>
      </c>
      <c r="DY677" s="349" t="s">
        <v>539</v>
      </c>
      <c r="DZ677" s="349" t="s">
        <v>539</v>
      </c>
      <c r="EA677" s="349" t="s">
        <v>539</v>
      </c>
      <c r="EB677" s="349" t="s">
        <v>539</v>
      </c>
      <c r="EC677" s="349" t="s">
        <v>539</v>
      </c>
      <c r="ED677" s="349" t="s">
        <v>539</v>
      </c>
      <c r="EE677" s="349" t="s">
        <v>539</v>
      </c>
      <c r="EF677" s="349" t="s">
        <v>539</v>
      </c>
      <c r="EG677" s="349" t="s">
        <v>539</v>
      </c>
      <c r="EH677" s="349" t="s">
        <v>539</v>
      </c>
      <c r="EI677" s="349" t="s">
        <v>539</v>
      </c>
      <c r="EJ677" s="349" t="s">
        <v>539</v>
      </c>
      <c r="EK677" s="349" t="s">
        <v>539</v>
      </c>
      <c r="EL677" s="349" t="s">
        <v>539</v>
      </c>
      <c r="EM677" s="349" t="s">
        <v>539</v>
      </c>
      <c r="EN677" s="349" t="s">
        <v>539</v>
      </c>
      <c r="EO677" s="349" t="s">
        <v>539</v>
      </c>
      <c r="EP677" s="349" t="s">
        <v>539</v>
      </c>
      <c r="EQ677" s="349" t="s">
        <v>539</v>
      </c>
      <c r="ER677" s="349" t="s">
        <v>539</v>
      </c>
      <c r="ES677" s="349" t="s">
        <v>539</v>
      </c>
      <c r="ET677" s="349" t="s">
        <v>539</v>
      </c>
      <c r="EU677" s="349" t="s">
        <v>539</v>
      </c>
      <c r="EV677" s="349" t="s">
        <v>539</v>
      </c>
      <c r="EW677" s="349" t="s">
        <v>539</v>
      </c>
      <c r="EX677" s="349" t="s">
        <v>539</v>
      </c>
      <c r="EY677" s="349" t="s">
        <v>539</v>
      </c>
      <c r="EZ677" s="349" t="s">
        <v>539</v>
      </c>
      <c r="FA677" s="349" t="s">
        <v>539</v>
      </c>
      <c r="FB677" s="349" t="s">
        <v>539</v>
      </c>
      <c r="FC677" s="349" t="s">
        <v>539</v>
      </c>
      <c r="FD677" s="349" t="s">
        <v>539</v>
      </c>
      <c r="FE677" s="349" t="s">
        <v>539</v>
      </c>
      <c r="FF677" s="349" t="s">
        <v>539</v>
      </c>
      <c r="FG677" s="349" t="s">
        <v>539</v>
      </c>
      <c r="FH677" s="349" t="s">
        <v>539</v>
      </c>
      <c r="FI677" s="349" t="s">
        <v>539</v>
      </c>
      <c r="FJ677" s="349" t="s">
        <v>539</v>
      </c>
      <c r="FK677" s="349" t="s">
        <v>539</v>
      </c>
      <c r="FL677" s="349" t="s">
        <v>539</v>
      </c>
      <c r="FM677" s="349" t="s">
        <v>539</v>
      </c>
      <c r="FN677" s="349" t="s">
        <v>539</v>
      </c>
      <c r="FO677" s="349" t="s">
        <v>539</v>
      </c>
      <c r="FP677" s="349" t="s">
        <v>539</v>
      </c>
      <c r="FQ677" s="349" t="s">
        <v>539</v>
      </c>
      <c r="FR677" s="349" t="s">
        <v>539</v>
      </c>
      <c r="FS677" s="349" t="s">
        <v>539</v>
      </c>
      <c r="FT677" s="349" t="s">
        <v>539</v>
      </c>
      <c r="FU677" s="349" t="s">
        <v>539</v>
      </c>
      <c r="FV677" s="349" t="s">
        <v>539</v>
      </c>
      <c r="FW677" s="349" t="s">
        <v>539</v>
      </c>
      <c r="FX677" s="349" t="s">
        <v>539</v>
      </c>
      <c r="FY677" s="349" t="s">
        <v>539</v>
      </c>
      <c r="FZ677" s="349" t="s">
        <v>539</v>
      </c>
      <c r="GA677" s="349" t="s">
        <v>539</v>
      </c>
      <c r="GB677" s="349" t="s">
        <v>539</v>
      </c>
      <c r="GC677" s="349" t="s">
        <v>539</v>
      </c>
      <c r="GD677" s="349" t="s">
        <v>539</v>
      </c>
      <c r="GE677" s="349" t="s">
        <v>539</v>
      </c>
      <c r="GF677" s="349" t="s">
        <v>539</v>
      </c>
      <c r="GG677" s="349" t="s">
        <v>539</v>
      </c>
      <c r="GH677" s="349" t="s">
        <v>539</v>
      </c>
      <c r="GI677" s="349" t="s">
        <v>539</v>
      </c>
      <c r="GJ677" s="349" t="s">
        <v>539</v>
      </c>
      <c r="GK677" s="349" t="s">
        <v>539</v>
      </c>
      <c r="GL677" s="349" t="s">
        <v>539</v>
      </c>
      <c r="GM677" s="349" t="s">
        <v>539</v>
      </c>
      <c r="GN677" s="349" t="s">
        <v>539</v>
      </c>
      <c r="GO677" s="349" t="s">
        <v>539</v>
      </c>
      <c r="GP677" s="349" t="s">
        <v>539</v>
      </c>
      <c r="GQ677" s="349" t="s">
        <v>539</v>
      </c>
      <c r="GR677" s="349" t="s">
        <v>539</v>
      </c>
      <c r="GS677" s="349" t="s">
        <v>539</v>
      </c>
      <c r="GT677" s="349" t="s">
        <v>539</v>
      </c>
      <c r="GU677" s="349" t="s">
        <v>539</v>
      </c>
      <c r="GV677" s="349" t="s">
        <v>539</v>
      </c>
      <c r="GW677" s="349" t="s">
        <v>539</v>
      </c>
      <c r="GX677" s="349" t="s">
        <v>539</v>
      </c>
      <c r="GY677" s="349" t="s">
        <v>539</v>
      </c>
      <c r="GZ677" s="349" t="s">
        <v>539</v>
      </c>
      <c r="HA677" s="349" t="s">
        <v>539</v>
      </c>
      <c r="HB677" s="349" t="s">
        <v>539</v>
      </c>
      <c r="HC677" s="349" t="s">
        <v>539</v>
      </c>
      <c r="HD677" s="349" t="s">
        <v>539</v>
      </c>
      <c r="HE677" s="349" t="s">
        <v>539</v>
      </c>
      <c r="HF677" s="349" t="s">
        <v>539</v>
      </c>
      <c r="HG677" s="349" t="s">
        <v>539</v>
      </c>
      <c r="HH677" s="349" t="s">
        <v>539</v>
      </c>
      <c r="HI677" s="349" t="s">
        <v>539</v>
      </c>
      <c r="HJ677" s="349" t="s">
        <v>539</v>
      </c>
      <c r="HK677" s="349" t="s">
        <v>539</v>
      </c>
      <c r="HL677" s="349" t="s">
        <v>539</v>
      </c>
      <c r="HM677" s="349" t="s">
        <v>539</v>
      </c>
      <c r="HN677" s="349" t="s">
        <v>539</v>
      </c>
      <c r="HO677" s="349" t="s">
        <v>539</v>
      </c>
      <c r="HP677" s="349" t="s">
        <v>539</v>
      </c>
      <c r="HQ677" s="349" t="s">
        <v>539</v>
      </c>
      <c r="HR677" s="349" t="s">
        <v>539</v>
      </c>
      <c r="HS677" s="349" t="s">
        <v>539</v>
      </c>
      <c r="HT677" s="349" t="s">
        <v>539</v>
      </c>
      <c r="HU677" s="349" t="s">
        <v>539</v>
      </c>
      <c r="HV677" s="349" t="s">
        <v>539</v>
      </c>
      <c r="HW677" s="349" t="s">
        <v>539</v>
      </c>
      <c r="HX677" s="349" t="s">
        <v>539</v>
      </c>
      <c r="HY677" s="349" t="s">
        <v>539</v>
      </c>
      <c r="HZ677" s="349" t="s">
        <v>539</v>
      </c>
      <c r="IA677" s="349" t="s">
        <v>539</v>
      </c>
      <c r="IB677" s="349" t="s">
        <v>539</v>
      </c>
      <c r="IC677" s="349" t="s">
        <v>539</v>
      </c>
      <c r="ID677" s="349" t="s">
        <v>539</v>
      </c>
      <c r="IE677" s="349" t="s">
        <v>539</v>
      </c>
      <c r="IF677" s="349" t="s">
        <v>539</v>
      </c>
      <c r="IG677" s="349" t="s">
        <v>539</v>
      </c>
      <c r="IH677" s="349" t="s">
        <v>539</v>
      </c>
      <c r="II677" s="349" t="s">
        <v>539</v>
      </c>
      <c r="IJ677" s="349" t="s">
        <v>539</v>
      </c>
      <c r="IK677" s="349" t="s">
        <v>539</v>
      </c>
      <c r="IL677" s="349" t="s">
        <v>539</v>
      </c>
      <c r="IM677" s="349" t="s">
        <v>539</v>
      </c>
      <c r="IN677" s="349" t="s">
        <v>539</v>
      </c>
      <c r="IO677" s="349" t="s">
        <v>539</v>
      </c>
      <c r="IP677" s="349" t="s">
        <v>539</v>
      </c>
      <c r="IQ677" s="349" t="s">
        <v>539</v>
      </c>
      <c r="IR677" s="349" t="s">
        <v>539</v>
      </c>
      <c r="IS677" s="349" t="s">
        <v>539</v>
      </c>
      <c r="IT677" s="349" t="s">
        <v>539</v>
      </c>
      <c r="IU677" s="349" t="s">
        <v>539</v>
      </c>
      <c r="IV677" s="349" t="s">
        <v>539</v>
      </c>
    </row>
    <row r="678" spans="1:256" ht="48" customHeight="1" x14ac:dyDescent="0.3">
      <c r="A678" s="102" t="s">
        <v>688</v>
      </c>
      <c r="B678" s="284">
        <v>926</v>
      </c>
      <c r="C678" s="129" t="s">
        <v>94</v>
      </c>
      <c r="D678" s="129" t="s">
        <v>94</v>
      </c>
      <c r="E678" s="966" t="s">
        <v>113</v>
      </c>
      <c r="F678" s="967"/>
      <c r="G678" s="967"/>
      <c r="H678" s="968"/>
      <c r="I678" s="487"/>
      <c r="J678" s="488"/>
      <c r="K678" s="441" t="e">
        <f>K679</f>
        <v>#REF!</v>
      </c>
      <c r="L678" s="103">
        <f>L679</f>
        <v>798.3</v>
      </c>
      <c r="M678" s="103">
        <f>M679</f>
        <v>800.1</v>
      </c>
      <c r="N678" s="103">
        <f>N679</f>
        <v>800.4</v>
      </c>
    </row>
    <row r="679" spans="1:256" ht="63.75" x14ac:dyDescent="0.3">
      <c r="A679" s="102" t="s">
        <v>703</v>
      </c>
      <c r="B679" s="284">
        <v>926</v>
      </c>
      <c r="C679" s="129" t="s">
        <v>94</v>
      </c>
      <c r="D679" s="129" t="s">
        <v>94</v>
      </c>
      <c r="E679" s="966" t="s">
        <v>114</v>
      </c>
      <c r="F679" s="967"/>
      <c r="G679" s="967"/>
      <c r="H679" s="968"/>
      <c r="I679" s="487"/>
      <c r="J679" s="488"/>
      <c r="K679" s="441" t="e">
        <f>#REF!</f>
        <v>#REF!</v>
      </c>
      <c r="L679" s="103">
        <f>L680+L684</f>
        <v>798.3</v>
      </c>
      <c r="M679" s="103">
        <f>M680+M684</f>
        <v>800.1</v>
      </c>
      <c r="N679" s="103">
        <f>N680+N684</f>
        <v>800.4</v>
      </c>
      <c r="O679" s="659"/>
    </row>
    <row r="680" spans="1:256" ht="32.25" customHeight="1" x14ac:dyDescent="0.3">
      <c r="A680" s="102" t="s">
        <v>541</v>
      </c>
      <c r="B680" s="284">
        <v>926</v>
      </c>
      <c r="C680" s="129" t="s">
        <v>94</v>
      </c>
      <c r="D680" s="129" t="s">
        <v>94</v>
      </c>
      <c r="E680" s="966" t="s">
        <v>116</v>
      </c>
      <c r="F680" s="967"/>
      <c r="G680" s="967"/>
      <c r="H680" s="968"/>
      <c r="I680" s="487"/>
      <c r="J680" s="488"/>
      <c r="K680" s="441"/>
      <c r="L680" s="103">
        <f t="shared" ref="L680:N682" si="108">L681</f>
        <v>772.5</v>
      </c>
      <c r="M680" s="103">
        <f t="shared" si="108"/>
        <v>772.5</v>
      </c>
      <c r="N680" s="103">
        <f t="shared" si="108"/>
        <v>772.5</v>
      </c>
    </row>
    <row r="681" spans="1:256" ht="66.75" customHeight="1" x14ac:dyDescent="0.3">
      <c r="A681" s="173" t="s">
        <v>593</v>
      </c>
      <c r="B681" s="284">
        <v>926</v>
      </c>
      <c r="C681" s="129" t="s">
        <v>94</v>
      </c>
      <c r="D681" s="129" t="s">
        <v>94</v>
      </c>
      <c r="E681" s="966" t="s">
        <v>436</v>
      </c>
      <c r="F681" s="967"/>
      <c r="G681" s="967"/>
      <c r="H681" s="968"/>
      <c r="I681" s="487"/>
      <c r="J681" s="488"/>
      <c r="K681" s="441"/>
      <c r="L681" s="103">
        <f t="shared" si="108"/>
        <v>772.5</v>
      </c>
      <c r="M681" s="103">
        <f t="shared" si="108"/>
        <v>772.5</v>
      </c>
      <c r="N681" s="103">
        <f t="shared" si="108"/>
        <v>772.5</v>
      </c>
    </row>
    <row r="682" spans="1:256" ht="45.75" customHeight="1" x14ac:dyDescent="0.3">
      <c r="A682" s="263" t="s">
        <v>538</v>
      </c>
      <c r="B682" s="284">
        <v>926</v>
      </c>
      <c r="C682" s="129" t="s">
        <v>94</v>
      </c>
      <c r="D682" s="129" t="s">
        <v>94</v>
      </c>
      <c r="E682" s="966" t="s">
        <v>436</v>
      </c>
      <c r="F682" s="967"/>
      <c r="G682" s="967"/>
      <c r="H682" s="968"/>
      <c r="I682" s="129" t="s">
        <v>512</v>
      </c>
      <c r="J682" s="488"/>
      <c r="K682" s="441"/>
      <c r="L682" s="103">
        <f t="shared" si="108"/>
        <v>772.5</v>
      </c>
      <c r="M682" s="103">
        <f t="shared" si="108"/>
        <v>772.5</v>
      </c>
      <c r="N682" s="103">
        <f t="shared" si="108"/>
        <v>772.5</v>
      </c>
    </row>
    <row r="683" spans="1:256" x14ac:dyDescent="0.3">
      <c r="A683" s="102" t="s">
        <v>539</v>
      </c>
      <c r="B683" s="284">
        <v>926</v>
      </c>
      <c r="C683" s="129" t="s">
        <v>94</v>
      </c>
      <c r="D683" s="129" t="s">
        <v>94</v>
      </c>
      <c r="E683" s="966" t="s">
        <v>436</v>
      </c>
      <c r="F683" s="967"/>
      <c r="G683" s="967"/>
      <c r="H683" s="968"/>
      <c r="I683" s="129" t="s">
        <v>537</v>
      </c>
      <c r="J683" s="488"/>
      <c r="K683" s="441"/>
      <c r="L683" s="103">
        <f>772.5</f>
        <v>772.5</v>
      </c>
      <c r="M683" s="103">
        <f>772.5</f>
        <v>772.5</v>
      </c>
      <c r="N683" s="94">
        <f>772.5</f>
        <v>772.5</v>
      </c>
    </row>
    <row r="684" spans="1:256" ht="39.75" customHeight="1" x14ac:dyDescent="0.3">
      <c r="A684" s="102" t="s">
        <v>568</v>
      </c>
      <c r="B684" s="284">
        <v>926</v>
      </c>
      <c r="C684" s="129" t="s">
        <v>94</v>
      </c>
      <c r="D684" s="129" t="s">
        <v>94</v>
      </c>
      <c r="E684" s="966" t="s">
        <v>207</v>
      </c>
      <c r="F684" s="967"/>
      <c r="G684" s="967"/>
      <c r="H684" s="968"/>
      <c r="I684" s="129"/>
      <c r="J684" s="488"/>
      <c r="K684" s="441"/>
      <c r="L684" s="103">
        <f t="shared" ref="L684:N686" si="109">L685</f>
        <v>25.8</v>
      </c>
      <c r="M684" s="103">
        <f t="shared" si="109"/>
        <v>27.6</v>
      </c>
      <c r="N684" s="103">
        <f t="shared" si="109"/>
        <v>27.9</v>
      </c>
    </row>
    <row r="685" spans="1:256" s="345" customFormat="1" ht="23.25" customHeight="1" x14ac:dyDescent="0.25">
      <c r="A685" s="102" t="s">
        <v>180</v>
      </c>
      <c r="B685" s="284">
        <v>926</v>
      </c>
      <c r="C685" s="129" t="s">
        <v>94</v>
      </c>
      <c r="D685" s="129" t="s">
        <v>94</v>
      </c>
      <c r="E685" s="966" t="s">
        <v>208</v>
      </c>
      <c r="F685" s="967"/>
      <c r="G685" s="967"/>
      <c r="H685" s="968"/>
      <c r="I685" s="268"/>
      <c r="J685" s="437"/>
      <c r="K685" s="103"/>
      <c r="L685" s="103">
        <f t="shared" si="109"/>
        <v>25.8</v>
      </c>
      <c r="M685" s="103">
        <f t="shared" si="109"/>
        <v>27.6</v>
      </c>
      <c r="N685" s="103">
        <f t="shared" si="109"/>
        <v>27.9</v>
      </c>
      <c r="O685" s="666"/>
    </row>
    <row r="686" spans="1:256" s="345" customFormat="1" ht="31.5" x14ac:dyDescent="0.25">
      <c r="A686" s="102" t="s">
        <v>518</v>
      </c>
      <c r="B686" s="284">
        <v>926</v>
      </c>
      <c r="C686" s="129" t="s">
        <v>94</v>
      </c>
      <c r="D686" s="129" t="s">
        <v>94</v>
      </c>
      <c r="E686" s="966" t="s">
        <v>208</v>
      </c>
      <c r="F686" s="967"/>
      <c r="G686" s="967"/>
      <c r="H686" s="968"/>
      <c r="I686" s="183" t="s">
        <v>471</v>
      </c>
      <c r="J686" s="437"/>
      <c r="K686" s="103"/>
      <c r="L686" s="103">
        <f t="shared" si="109"/>
        <v>25.8</v>
      </c>
      <c r="M686" s="103">
        <v>27.6</v>
      </c>
      <c r="N686" s="103">
        <f t="shared" si="109"/>
        <v>27.9</v>
      </c>
      <c r="O686" s="666"/>
    </row>
    <row r="687" spans="1:256" s="345" customFormat="1" ht="31.5" x14ac:dyDescent="0.25">
      <c r="A687" s="102" t="s">
        <v>542</v>
      </c>
      <c r="B687" s="284">
        <v>926</v>
      </c>
      <c r="C687" s="129" t="s">
        <v>94</v>
      </c>
      <c r="D687" s="129" t="s">
        <v>94</v>
      </c>
      <c r="E687" s="966" t="s">
        <v>208</v>
      </c>
      <c r="F687" s="967"/>
      <c r="G687" s="967"/>
      <c r="H687" s="968"/>
      <c r="I687" s="183" t="s">
        <v>472</v>
      </c>
      <c r="J687" s="437"/>
      <c r="K687" s="103"/>
      <c r="L687" s="103">
        <v>25.8</v>
      </c>
      <c r="M687" s="103">
        <v>26.8</v>
      </c>
      <c r="N687" s="103">
        <v>27.9</v>
      </c>
      <c r="O687" s="666"/>
    </row>
    <row r="688" spans="1:256" s="345" customFormat="1" hidden="1" x14ac:dyDescent="0.25">
      <c r="A688" s="102" t="s">
        <v>383</v>
      </c>
      <c r="B688" s="284">
        <v>926</v>
      </c>
      <c r="C688" s="129" t="s">
        <v>94</v>
      </c>
      <c r="D688" s="129" t="s">
        <v>94</v>
      </c>
      <c r="E688" s="966" t="s">
        <v>208</v>
      </c>
      <c r="F688" s="967"/>
      <c r="G688" s="967"/>
      <c r="H688" s="968"/>
      <c r="I688" s="183" t="s">
        <v>80</v>
      </c>
      <c r="J688" s="437"/>
      <c r="K688" s="103"/>
      <c r="L688" s="103">
        <v>26.5</v>
      </c>
      <c r="M688" s="103">
        <v>27.6</v>
      </c>
      <c r="N688" s="94">
        <v>27.6</v>
      </c>
      <c r="O688" s="666"/>
    </row>
    <row r="689" spans="1:17" ht="27.75" customHeight="1" x14ac:dyDescent="0.3">
      <c r="A689" s="269" t="s">
        <v>221</v>
      </c>
      <c r="B689" s="284">
        <v>926</v>
      </c>
      <c r="C689" s="183" t="s">
        <v>94</v>
      </c>
      <c r="D689" s="183" t="s">
        <v>78</v>
      </c>
      <c r="E689" s="1082" t="s">
        <v>67</v>
      </c>
      <c r="F689" s="1083"/>
      <c r="G689" s="1083"/>
      <c r="H689" s="1084"/>
      <c r="I689" s="95"/>
      <c r="J689" s="109"/>
      <c r="K689" s="443" t="e">
        <f>#REF!</f>
        <v>#REF!</v>
      </c>
      <c r="L689" s="103">
        <f>L690</f>
        <v>988.5</v>
      </c>
      <c r="M689" s="103">
        <f>M690</f>
        <v>810.80000000000007</v>
      </c>
      <c r="N689" s="103">
        <f>N690</f>
        <v>810.80000000000007</v>
      </c>
      <c r="O689" s="669"/>
    </row>
    <row r="690" spans="1:17" ht="48" x14ac:dyDescent="0.3">
      <c r="A690" s="102" t="s">
        <v>688</v>
      </c>
      <c r="B690" s="284">
        <v>926</v>
      </c>
      <c r="C690" s="183" t="s">
        <v>94</v>
      </c>
      <c r="D690" s="183" t="s">
        <v>78</v>
      </c>
      <c r="E690" s="993" t="s">
        <v>113</v>
      </c>
      <c r="F690" s="994"/>
      <c r="G690" s="994"/>
      <c r="H690" s="995"/>
      <c r="I690" s="124"/>
      <c r="J690" s="426"/>
      <c r="K690" s="441"/>
      <c r="L690" s="103">
        <f>L691+L696</f>
        <v>988.5</v>
      </c>
      <c r="M690" s="103">
        <f>M691+M696</f>
        <v>810.80000000000007</v>
      </c>
      <c r="N690" s="103">
        <f>N691+N696</f>
        <v>810.80000000000007</v>
      </c>
    </row>
    <row r="691" spans="1:17" ht="63.75" x14ac:dyDescent="0.3">
      <c r="A691" s="102" t="s">
        <v>703</v>
      </c>
      <c r="B691" s="284">
        <v>926</v>
      </c>
      <c r="C691" s="183" t="s">
        <v>94</v>
      </c>
      <c r="D691" s="183" t="s">
        <v>78</v>
      </c>
      <c r="E691" s="993" t="s">
        <v>114</v>
      </c>
      <c r="F691" s="994"/>
      <c r="G691" s="994"/>
      <c r="H691" s="995"/>
      <c r="I691" s="124"/>
      <c r="J691" s="426"/>
      <c r="K691" s="441"/>
      <c r="L691" s="103">
        <f t="shared" ref="L691:N693" si="110">L692</f>
        <v>10</v>
      </c>
      <c r="M691" s="103">
        <f t="shared" si="110"/>
        <v>10</v>
      </c>
      <c r="N691" s="103">
        <f t="shared" si="110"/>
        <v>10</v>
      </c>
      <c r="O691" s="659"/>
    </row>
    <row r="692" spans="1:17" ht="63.75" x14ac:dyDescent="0.3">
      <c r="A692" s="102" t="s">
        <v>543</v>
      </c>
      <c r="B692" s="284">
        <v>926</v>
      </c>
      <c r="C692" s="183" t="s">
        <v>94</v>
      </c>
      <c r="D692" s="183" t="s">
        <v>78</v>
      </c>
      <c r="E692" s="993" t="s">
        <v>733</v>
      </c>
      <c r="F692" s="994"/>
      <c r="G692" s="994"/>
      <c r="H692" s="995"/>
      <c r="I692" s="95"/>
      <c r="J692" s="426"/>
      <c r="K692" s="441"/>
      <c r="L692" s="103">
        <f t="shared" si="110"/>
        <v>10</v>
      </c>
      <c r="M692" s="103">
        <f t="shared" si="110"/>
        <v>10</v>
      </c>
      <c r="N692" s="103">
        <f t="shared" si="110"/>
        <v>10</v>
      </c>
    </row>
    <row r="693" spans="1:17" ht="32.25" x14ac:dyDescent="0.3">
      <c r="A693" s="242" t="s">
        <v>50</v>
      </c>
      <c r="B693" s="284">
        <v>926</v>
      </c>
      <c r="C693" s="183" t="s">
        <v>94</v>
      </c>
      <c r="D693" s="183" t="s">
        <v>78</v>
      </c>
      <c r="E693" s="993" t="s">
        <v>734</v>
      </c>
      <c r="F693" s="994"/>
      <c r="G693" s="994"/>
      <c r="H693" s="995"/>
      <c r="I693" s="95"/>
      <c r="J693" s="426"/>
      <c r="K693" s="441"/>
      <c r="L693" s="103">
        <f t="shared" si="110"/>
        <v>10</v>
      </c>
      <c r="M693" s="103">
        <v>10</v>
      </c>
      <c r="N693" s="103">
        <f t="shared" si="110"/>
        <v>10</v>
      </c>
    </row>
    <row r="694" spans="1:17" ht="32.25" x14ac:dyDescent="0.3">
      <c r="A694" s="242" t="s">
        <v>544</v>
      </c>
      <c r="B694" s="284">
        <v>926</v>
      </c>
      <c r="C694" s="183" t="s">
        <v>94</v>
      </c>
      <c r="D694" s="183" t="s">
        <v>78</v>
      </c>
      <c r="E694" s="993" t="s">
        <v>734</v>
      </c>
      <c r="F694" s="994"/>
      <c r="G694" s="994"/>
      <c r="H694" s="995"/>
      <c r="I694" s="95" t="s">
        <v>490</v>
      </c>
      <c r="J694" s="426"/>
      <c r="K694" s="441"/>
      <c r="L694" s="103">
        <f>L695</f>
        <v>10</v>
      </c>
      <c r="M694" s="103">
        <v>10</v>
      </c>
      <c r="N694" s="103">
        <f>N695</f>
        <v>10</v>
      </c>
      <c r="O694" s="674"/>
    </row>
    <row r="695" spans="1:17" ht="24.75" customHeight="1" x14ac:dyDescent="0.3">
      <c r="A695" s="269" t="s">
        <v>49</v>
      </c>
      <c r="B695" s="284">
        <v>926</v>
      </c>
      <c r="C695" s="183" t="s">
        <v>94</v>
      </c>
      <c r="D695" s="183" t="s">
        <v>78</v>
      </c>
      <c r="E695" s="993" t="s">
        <v>734</v>
      </c>
      <c r="F695" s="994"/>
      <c r="G695" s="994"/>
      <c r="H695" s="995"/>
      <c r="I695" s="95" t="s">
        <v>48</v>
      </c>
      <c r="J695" s="426"/>
      <c r="K695" s="441"/>
      <c r="L695" s="103">
        <v>10</v>
      </c>
      <c r="M695" s="103">
        <v>10</v>
      </c>
      <c r="N695" s="134">
        <v>10</v>
      </c>
    </row>
    <row r="696" spans="1:17" ht="63.75" customHeight="1" x14ac:dyDescent="0.3">
      <c r="A696" s="102" t="s">
        <v>703</v>
      </c>
      <c r="B696" s="284">
        <v>926</v>
      </c>
      <c r="C696" s="183" t="s">
        <v>94</v>
      </c>
      <c r="D696" s="183" t="s">
        <v>78</v>
      </c>
      <c r="E696" s="416" t="s">
        <v>114</v>
      </c>
      <c r="F696" s="417"/>
      <c r="G696" s="417"/>
      <c r="H696" s="418"/>
      <c r="I696" s="95"/>
      <c r="J696" s="426"/>
      <c r="K696" s="441">
        <v>0</v>
      </c>
      <c r="L696" s="440">
        <f t="shared" ref="L696:N697" si="111">L697</f>
        <v>978.5</v>
      </c>
      <c r="M696" s="103">
        <f t="shared" si="111"/>
        <v>800.80000000000007</v>
      </c>
      <c r="N696" s="103">
        <f t="shared" si="111"/>
        <v>800.80000000000007</v>
      </c>
    </row>
    <row r="697" spans="1:17" ht="62.25" customHeight="1" x14ac:dyDescent="0.3">
      <c r="A697" s="102" t="s">
        <v>543</v>
      </c>
      <c r="B697" s="284">
        <v>926</v>
      </c>
      <c r="C697" s="183" t="s">
        <v>94</v>
      </c>
      <c r="D697" s="183" t="s">
        <v>78</v>
      </c>
      <c r="E697" s="966" t="s">
        <v>115</v>
      </c>
      <c r="F697" s="967"/>
      <c r="G697" s="967"/>
      <c r="H697" s="968"/>
      <c r="I697" s="95"/>
      <c r="J697" s="426"/>
      <c r="K697" s="441"/>
      <c r="L697" s="103">
        <f t="shared" si="111"/>
        <v>978.5</v>
      </c>
      <c r="M697" s="103">
        <f t="shared" si="111"/>
        <v>800.80000000000007</v>
      </c>
      <c r="N697" s="103">
        <f t="shared" si="111"/>
        <v>800.80000000000007</v>
      </c>
    </row>
    <row r="698" spans="1:17" ht="69" customHeight="1" x14ac:dyDescent="0.3">
      <c r="A698" s="102" t="s">
        <v>57</v>
      </c>
      <c r="B698" s="284">
        <v>926</v>
      </c>
      <c r="C698" s="183" t="s">
        <v>94</v>
      </c>
      <c r="D698" s="183" t="s">
        <v>78</v>
      </c>
      <c r="E698" s="966" t="s">
        <v>209</v>
      </c>
      <c r="F698" s="967"/>
      <c r="G698" s="967"/>
      <c r="H698" s="968"/>
      <c r="I698" s="95"/>
      <c r="J698" s="426"/>
      <c r="K698" s="441">
        <v>0</v>
      </c>
      <c r="L698" s="103">
        <f>L699+L703+L706</f>
        <v>978.5</v>
      </c>
      <c r="M698" s="103">
        <f>M699+M703+M706</f>
        <v>800.80000000000007</v>
      </c>
      <c r="N698" s="103">
        <f>N699+N703+N706</f>
        <v>800.80000000000007</v>
      </c>
    </row>
    <row r="699" spans="1:17" ht="79.5" customHeight="1" x14ac:dyDescent="0.3">
      <c r="A699" s="102" t="s">
        <v>476</v>
      </c>
      <c r="B699" s="284">
        <v>926</v>
      </c>
      <c r="C699" s="183" t="s">
        <v>94</v>
      </c>
      <c r="D699" s="183" t="s">
        <v>78</v>
      </c>
      <c r="E699" s="966" t="s">
        <v>209</v>
      </c>
      <c r="F699" s="967"/>
      <c r="G699" s="967"/>
      <c r="H699" s="968"/>
      <c r="I699" s="95" t="s">
        <v>466</v>
      </c>
      <c r="J699" s="426"/>
      <c r="K699" s="441"/>
      <c r="L699" s="103">
        <f>L700</f>
        <v>838.5</v>
      </c>
      <c r="M699" s="103">
        <f>M700</f>
        <v>662.2</v>
      </c>
      <c r="N699" s="103">
        <f>N700</f>
        <v>662.2</v>
      </c>
    </row>
    <row r="700" spans="1:17" ht="27.75" customHeight="1" x14ac:dyDescent="0.3">
      <c r="A700" s="102" t="s">
        <v>487</v>
      </c>
      <c r="B700" s="284">
        <v>926</v>
      </c>
      <c r="C700" s="183" t="s">
        <v>94</v>
      </c>
      <c r="D700" s="183" t="s">
        <v>78</v>
      </c>
      <c r="E700" s="966" t="s">
        <v>209</v>
      </c>
      <c r="F700" s="967"/>
      <c r="G700" s="967"/>
      <c r="H700" s="968"/>
      <c r="I700" s="95" t="s">
        <v>485</v>
      </c>
      <c r="J700" s="426"/>
      <c r="K700" s="441"/>
      <c r="L700" s="103">
        <f>L701+L702+122.9-13</f>
        <v>838.5</v>
      </c>
      <c r="M700" s="103">
        <f>M701+M702</f>
        <v>662.2</v>
      </c>
      <c r="N700" s="103">
        <f>N701+N702</f>
        <v>662.2</v>
      </c>
      <c r="Q700" s="339">
        <v>-13</v>
      </c>
    </row>
    <row r="701" spans="1:17" ht="24" hidden="1" customHeight="1" x14ac:dyDescent="0.3">
      <c r="A701" s="102" t="s">
        <v>174</v>
      </c>
      <c r="B701" s="284">
        <v>926</v>
      </c>
      <c r="C701" s="183" t="s">
        <v>94</v>
      </c>
      <c r="D701" s="183" t="s">
        <v>78</v>
      </c>
      <c r="E701" s="966" t="s">
        <v>209</v>
      </c>
      <c r="F701" s="967"/>
      <c r="G701" s="967"/>
      <c r="H701" s="968"/>
      <c r="I701" s="95" t="s">
        <v>124</v>
      </c>
      <c r="J701" s="426"/>
      <c r="K701" s="441"/>
      <c r="L701" s="103">
        <v>559.6</v>
      </c>
      <c r="M701" s="103">
        <v>508.6</v>
      </c>
      <c r="N701" s="103">
        <v>508.6</v>
      </c>
    </row>
    <row r="702" spans="1:17" ht="48" hidden="1" x14ac:dyDescent="0.3">
      <c r="A702" s="102" t="s">
        <v>172</v>
      </c>
      <c r="B702" s="284">
        <v>926</v>
      </c>
      <c r="C702" s="183" t="s">
        <v>94</v>
      </c>
      <c r="D702" s="183" t="s">
        <v>78</v>
      </c>
      <c r="E702" s="966" t="s">
        <v>209</v>
      </c>
      <c r="F702" s="967"/>
      <c r="G702" s="967"/>
      <c r="H702" s="968"/>
      <c r="I702" s="95" t="s">
        <v>173</v>
      </c>
      <c r="J702" s="426"/>
      <c r="K702" s="441"/>
      <c r="L702" s="103">
        <v>169</v>
      </c>
      <c r="M702" s="103">
        <v>153.6</v>
      </c>
      <c r="N702" s="103">
        <v>153.6</v>
      </c>
    </row>
    <row r="703" spans="1:17" ht="32.25" x14ac:dyDescent="0.3">
      <c r="A703" s="102" t="s">
        <v>473</v>
      </c>
      <c r="B703" s="284">
        <v>926</v>
      </c>
      <c r="C703" s="183" t="s">
        <v>94</v>
      </c>
      <c r="D703" s="183" t="s">
        <v>78</v>
      </c>
      <c r="E703" s="966" t="s">
        <v>209</v>
      </c>
      <c r="F703" s="967"/>
      <c r="G703" s="967"/>
      <c r="H703" s="968"/>
      <c r="I703" s="95" t="s">
        <v>471</v>
      </c>
      <c r="J703" s="426"/>
      <c r="K703" s="441"/>
      <c r="L703" s="103">
        <f>L704</f>
        <v>124.99999999999997</v>
      </c>
      <c r="M703" s="103">
        <f>M704</f>
        <v>138.6</v>
      </c>
      <c r="N703" s="103">
        <f>N704</f>
        <v>138.6</v>
      </c>
    </row>
    <row r="704" spans="1:17" ht="35.25" customHeight="1" x14ac:dyDescent="0.3">
      <c r="A704" s="102" t="s">
        <v>519</v>
      </c>
      <c r="B704" s="284">
        <v>926</v>
      </c>
      <c r="C704" s="183" t="s">
        <v>94</v>
      </c>
      <c r="D704" s="183" t="s">
        <v>78</v>
      </c>
      <c r="E704" s="966" t="s">
        <v>209</v>
      </c>
      <c r="F704" s="967"/>
      <c r="G704" s="967"/>
      <c r="H704" s="968"/>
      <c r="I704" s="95" t="s">
        <v>472</v>
      </c>
      <c r="J704" s="426"/>
      <c r="K704" s="441"/>
      <c r="L704" s="103">
        <f>138.6+110.3-123.9</f>
        <v>124.99999999999997</v>
      </c>
      <c r="M704" s="103">
        <v>138.6</v>
      </c>
      <c r="N704" s="103">
        <v>138.6</v>
      </c>
    </row>
    <row r="705" spans="1:17" s="365" customFormat="1" hidden="1" x14ac:dyDescent="0.3">
      <c r="A705" s="540" t="s">
        <v>383</v>
      </c>
      <c r="B705" s="547">
        <v>926</v>
      </c>
      <c r="C705" s="553" t="s">
        <v>94</v>
      </c>
      <c r="D705" s="553" t="s">
        <v>78</v>
      </c>
      <c r="E705" s="1106" t="s">
        <v>209</v>
      </c>
      <c r="F705" s="1107"/>
      <c r="G705" s="1107"/>
      <c r="H705" s="1108"/>
      <c r="I705" s="542" t="s">
        <v>80</v>
      </c>
      <c r="J705" s="554"/>
      <c r="K705" s="555"/>
      <c r="L705" s="440">
        <v>138.6</v>
      </c>
      <c r="M705" s="440">
        <v>138.6</v>
      </c>
      <c r="N705" s="440">
        <v>138.6</v>
      </c>
      <c r="O705" s="673"/>
    </row>
    <row r="706" spans="1:17" x14ac:dyDescent="0.3">
      <c r="A706" s="102" t="s">
        <v>520</v>
      </c>
      <c r="B706" s="284">
        <v>926</v>
      </c>
      <c r="C706" s="183" t="s">
        <v>94</v>
      </c>
      <c r="D706" s="183" t="s">
        <v>78</v>
      </c>
      <c r="E706" s="966" t="s">
        <v>209</v>
      </c>
      <c r="F706" s="967"/>
      <c r="G706" s="967"/>
      <c r="H706" s="968"/>
      <c r="I706" s="95" t="s">
        <v>479</v>
      </c>
      <c r="J706" s="426"/>
      <c r="K706" s="441"/>
      <c r="L706" s="103">
        <f>L707</f>
        <v>15</v>
      </c>
      <c r="M706" s="103">
        <v>0</v>
      </c>
      <c r="N706" s="103">
        <f>N707</f>
        <v>0</v>
      </c>
    </row>
    <row r="707" spans="1:17" x14ac:dyDescent="0.3">
      <c r="A707" s="102" t="s">
        <v>481</v>
      </c>
      <c r="B707" s="284">
        <v>926</v>
      </c>
      <c r="C707" s="183" t="s">
        <v>94</v>
      </c>
      <c r="D707" s="183" t="s">
        <v>78</v>
      </c>
      <c r="E707" s="966" t="s">
        <v>209</v>
      </c>
      <c r="F707" s="967"/>
      <c r="G707" s="967"/>
      <c r="H707" s="968"/>
      <c r="I707" s="95" t="s">
        <v>480</v>
      </c>
      <c r="J707" s="426"/>
      <c r="K707" s="441"/>
      <c r="L707" s="103">
        <v>15</v>
      </c>
      <c r="M707" s="103">
        <v>0</v>
      </c>
      <c r="N707" s="103">
        <v>0</v>
      </c>
      <c r="Q707" s="339">
        <v>13</v>
      </c>
    </row>
    <row r="708" spans="1:17" s="365" customFormat="1" ht="21.75" hidden="1" customHeight="1" x14ac:dyDescent="0.3">
      <c r="A708" s="540" t="s">
        <v>236</v>
      </c>
      <c r="B708" s="547">
        <v>926</v>
      </c>
      <c r="C708" s="553" t="s">
        <v>94</v>
      </c>
      <c r="D708" s="553" t="s">
        <v>78</v>
      </c>
      <c r="E708" s="1106" t="s">
        <v>209</v>
      </c>
      <c r="F708" s="1107"/>
      <c r="G708" s="1107"/>
      <c r="H708" s="1108"/>
      <c r="I708" s="542" t="s">
        <v>234</v>
      </c>
      <c r="J708" s="552"/>
      <c r="K708" s="544"/>
      <c r="L708" s="539">
        <v>0</v>
      </c>
      <c r="M708" s="539">
        <v>0</v>
      </c>
      <c r="N708" s="539">
        <v>0</v>
      </c>
      <c r="O708" s="673"/>
    </row>
    <row r="709" spans="1:17" ht="23.25" customHeight="1" x14ac:dyDescent="0.3">
      <c r="A709" s="109" t="s">
        <v>135</v>
      </c>
      <c r="B709" s="284">
        <v>926</v>
      </c>
      <c r="C709" s="95" t="s">
        <v>136</v>
      </c>
      <c r="D709" s="95"/>
      <c r="E709" s="1072"/>
      <c r="F709" s="1073"/>
      <c r="G709" s="1073"/>
      <c r="H709" s="1074"/>
      <c r="I709" s="95"/>
      <c r="J709" s="442"/>
      <c r="K709" s="104" t="e">
        <f>#REF!+K736+K740</f>
        <v>#REF!</v>
      </c>
      <c r="L709" s="103">
        <f t="shared" ref="L709:N711" si="112">L710</f>
        <v>29179.5</v>
      </c>
      <c r="M709" s="103">
        <f t="shared" si="112"/>
        <v>4716.3000000000011</v>
      </c>
      <c r="N709" s="103">
        <f t="shared" si="112"/>
        <v>4283.1000000000022</v>
      </c>
    </row>
    <row r="710" spans="1:17" ht="23.25" customHeight="1" x14ac:dyDescent="0.3">
      <c r="A710" s="109" t="s">
        <v>545</v>
      </c>
      <c r="B710" s="284">
        <v>926</v>
      </c>
      <c r="C710" s="95" t="s">
        <v>136</v>
      </c>
      <c r="D710" s="95" t="s">
        <v>69</v>
      </c>
      <c r="E710" s="439"/>
      <c r="F710" s="475"/>
      <c r="G710" s="475"/>
      <c r="H710" s="456"/>
      <c r="I710" s="95"/>
      <c r="J710" s="442"/>
      <c r="K710" s="104"/>
      <c r="L710" s="103">
        <f>L711+L750</f>
        <v>29179.5</v>
      </c>
      <c r="M710" s="103">
        <f t="shared" ref="M710:N710" si="113">M711+M754</f>
        <v>4716.3000000000011</v>
      </c>
      <c r="N710" s="103">
        <f t="shared" si="113"/>
        <v>4283.1000000000022</v>
      </c>
    </row>
    <row r="711" spans="1:17" ht="47.25" x14ac:dyDescent="0.3">
      <c r="A711" s="109" t="s">
        <v>704</v>
      </c>
      <c r="B711" s="284">
        <v>926</v>
      </c>
      <c r="C711" s="95" t="s">
        <v>136</v>
      </c>
      <c r="D711" s="95" t="s">
        <v>69</v>
      </c>
      <c r="E711" s="966" t="s">
        <v>10</v>
      </c>
      <c r="F711" s="967"/>
      <c r="G711" s="967"/>
      <c r="H711" s="968"/>
      <c r="I711" s="95"/>
      <c r="J711" s="107"/>
      <c r="K711" s="103">
        <f>K712</f>
        <v>0</v>
      </c>
      <c r="L711" s="103">
        <f t="shared" si="112"/>
        <v>17475.5</v>
      </c>
      <c r="M711" s="103">
        <f t="shared" si="112"/>
        <v>4716.3000000000011</v>
      </c>
      <c r="N711" s="103">
        <f t="shared" si="112"/>
        <v>4283.1000000000022</v>
      </c>
    </row>
    <row r="712" spans="1:17" x14ac:dyDescent="0.3">
      <c r="A712" s="107" t="s">
        <v>494</v>
      </c>
      <c r="B712" s="284">
        <v>926</v>
      </c>
      <c r="C712" s="95" t="s">
        <v>136</v>
      </c>
      <c r="D712" s="95" t="s">
        <v>69</v>
      </c>
      <c r="E712" s="966" t="s">
        <v>11</v>
      </c>
      <c r="F712" s="967"/>
      <c r="G712" s="967"/>
      <c r="H712" s="968"/>
      <c r="I712" s="95"/>
      <c r="J712" s="107"/>
      <c r="K712" s="103">
        <f>K723</f>
        <v>0</v>
      </c>
      <c r="L712" s="103">
        <f>L713+L733+L737+L729+L745</f>
        <v>17475.5</v>
      </c>
      <c r="M712" s="103">
        <f>M713+M733+M737</f>
        <v>4716.3000000000011</v>
      </c>
      <c r="N712" s="103">
        <f>N713+N733+N737</f>
        <v>4283.1000000000022</v>
      </c>
    </row>
    <row r="713" spans="1:17" ht="63.75" x14ac:dyDescent="0.3">
      <c r="A713" s="98" t="s">
        <v>13</v>
      </c>
      <c r="B713" s="284">
        <v>926</v>
      </c>
      <c r="C713" s="95" t="s">
        <v>136</v>
      </c>
      <c r="D713" s="95" t="s">
        <v>69</v>
      </c>
      <c r="E713" s="966" t="s">
        <v>12</v>
      </c>
      <c r="F713" s="967"/>
      <c r="G713" s="967"/>
      <c r="H713" s="968"/>
      <c r="I713" s="95"/>
      <c r="J713" s="107"/>
      <c r="K713" s="103"/>
      <c r="L713" s="103">
        <f>L714+L723+L719+L722+L728</f>
        <v>13528.7</v>
      </c>
      <c r="M713" s="103">
        <f>M714+M723</f>
        <v>2270.2000000000007</v>
      </c>
      <c r="N713" s="103">
        <f>N714+N723</f>
        <v>1837.0000000000018</v>
      </c>
    </row>
    <row r="714" spans="1:17" ht="32.25" x14ac:dyDescent="0.3">
      <c r="A714" s="102" t="s">
        <v>243</v>
      </c>
      <c r="B714" s="284">
        <v>926</v>
      </c>
      <c r="C714" s="95" t="s">
        <v>136</v>
      </c>
      <c r="D714" s="95" t="s">
        <v>69</v>
      </c>
      <c r="E714" s="966" t="s">
        <v>8</v>
      </c>
      <c r="F714" s="967"/>
      <c r="G714" s="967"/>
      <c r="H714" s="968"/>
      <c r="I714" s="95"/>
      <c r="J714" s="107"/>
      <c r="K714" s="125"/>
      <c r="L714" s="94">
        <f t="shared" ref="L714:N715" si="114">L715</f>
        <v>0</v>
      </c>
      <c r="M714" s="94">
        <f t="shared" si="114"/>
        <v>50</v>
      </c>
      <c r="N714" s="94">
        <f t="shared" si="114"/>
        <v>50</v>
      </c>
      <c r="O714" s="1079"/>
    </row>
    <row r="715" spans="1:17" ht="32.25" x14ac:dyDescent="0.3">
      <c r="A715" s="102" t="s">
        <v>538</v>
      </c>
      <c r="B715" s="284">
        <v>926</v>
      </c>
      <c r="C715" s="95" t="s">
        <v>136</v>
      </c>
      <c r="D715" s="95" t="s">
        <v>69</v>
      </c>
      <c r="E715" s="966" t="s">
        <v>8</v>
      </c>
      <c r="F715" s="967"/>
      <c r="G715" s="967"/>
      <c r="H715" s="968"/>
      <c r="I715" s="95" t="s">
        <v>512</v>
      </c>
      <c r="J715" s="107"/>
      <c r="K715" s="125"/>
      <c r="L715" s="94">
        <f t="shared" si="114"/>
        <v>0</v>
      </c>
      <c r="M715" s="94">
        <f t="shared" si="114"/>
        <v>50</v>
      </c>
      <c r="N715" s="94">
        <f t="shared" si="114"/>
        <v>50</v>
      </c>
      <c r="O715" s="1079"/>
    </row>
    <row r="716" spans="1:17" x14ac:dyDescent="0.3">
      <c r="A716" s="102" t="s">
        <v>547</v>
      </c>
      <c r="B716" s="284">
        <v>926</v>
      </c>
      <c r="C716" s="95" t="s">
        <v>136</v>
      </c>
      <c r="D716" s="95" t="s">
        <v>69</v>
      </c>
      <c r="E716" s="966" t="s">
        <v>8</v>
      </c>
      <c r="F716" s="967"/>
      <c r="G716" s="967"/>
      <c r="H716" s="968"/>
      <c r="I716" s="95" t="s">
        <v>537</v>
      </c>
      <c r="J716" s="107"/>
      <c r="K716" s="125"/>
      <c r="L716" s="94">
        <v>0</v>
      </c>
      <c r="M716" s="94">
        <v>50</v>
      </c>
      <c r="N716" s="103">
        <v>50</v>
      </c>
      <c r="O716" s="1079"/>
    </row>
    <row r="717" spans="1:17" ht="63.75" x14ac:dyDescent="0.3">
      <c r="A717" s="102" t="s">
        <v>808</v>
      </c>
      <c r="B717" s="284">
        <v>926</v>
      </c>
      <c r="C717" s="95" t="s">
        <v>136</v>
      </c>
      <c r="D717" s="95" t="s">
        <v>69</v>
      </c>
      <c r="E717" s="726" t="s">
        <v>8</v>
      </c>
      <c r="F717" s="727"/>
      <c r="G717" s="727"/>
      <c r="H717" s="728"/>
      <c r="I717" s="95"/>
      <c r="J717" s="107"/>
      <c r="K717" s="125"/>
      <c r="L717" s="94">
        <f>L718</f>
        <v>925</v>
      </c>
      <c r="M717" s="94">
        <v>0</v>
      </c>
      <c r="N717" s="103">
        <v>0</v>
      </c>
      <c r="O717" s="735"/>
    </row>
    <row r="718" spans="1:17" ht="32.25" x14ac:dyDescent="0.3">
      <c r="A718" s="102" t="s">
        <v>538</v>
      </c>
      <c r="B718" s="284">
        <v>926</v>
      </c>
      <c r="C718" s="95" t="s">
        <v>136</v>
      </c>
      <c r="D718" s="95" t="s">
        <v>69</v>
      </c>
      <c r="E718" s="726" t="s">
        <v>8</v>
      </c>
      <c r="F718" s="727"/>
      <c r="G718" s="727"/>
      <c r="H718" s="728"/>
      <c r="I718" s="95" t="s">
        <v>512</v>
      </c>
      <c r="J718" s="107"/>
      <c r="K718" s="125"/>
      <c r="L718" s="94">
        <f>L719</f>
        <v>925</v>
      </c>
      <c r="M718" s="94">
        <v>0</v>
      </c>
      <c r="N718" s="103">
        <v>0</v>
      </c>
      <c r="O718" s="735"/>
    </row>
    <row r="719" spans="1:17" x14ac:dyDescent="0.3">
      <c r="A719" s="102" t="s">
        <v>547</v>
      </c>
      <c r="B719" s="284">
        <v>926</v>
      </c>
      <c r="C719" s="95" t="s">
        <v>136</v>
      </c>
      <c r="D719" s="95" t="s">
        <v>69</v>
      </c>
      <c r="E719" s="857" t="s">
        <v>8</v>
      </c>
      <c r="F719" s="858"/>
      <c r="G719" s="858"/>
      <c r="H719" s="859"/>
      <c r="I719" s="95" t="s">
        <v>537</v>
      </c>
      <c r="J719" s="107"/>
      <c r="K719" s="125"/>
      <c r="L719" s="953">
        <f>550+300-70+50+95</f>
        <v>925</v>
      </c>
      <c r="M719" s="94">
        <v>0</v>
      </c>
      <c r="N719" s="103">
        <v>0</v>
      </c>
      <c r="O719" s="735"/>
    </row>
    <row r="720" spans="1:17" ht="48" hidden="1" x14ac:dyDescent="0.3">
      <c r="A720" s="540" t="s">
        <v>810</v>
      </c>
      <c r="B720" s="284">
        <v>926</v>
      </c>
      <c r="C720" s="95" t="s">
        <v>136</v>
      </c>
      <c r="D720" s="95" t="s">
        <v>69</v>
      </c>
      <c r="E720" s="838" t="s">
        <v>809</v>
      </c>
      <c r="F720" s="839"/>
      <c r="G720" s="839"/>
      <c r="H720" s="840"/>
      <c r="I720" s="95"/>
      <c r="J720" s="107"/>
      <c r="K720" s="125"/>
      <c r="L720" s="94">
        <f>L721</f>
        <v>0</v>
      </c>
      <c r="M720" s="94">
        <f t="shared" ref="M720:N720" si="115">M721</f>
        <v>0</v>
      </c>
      <c r="N720" s="94">
        <f t="shared" si="115"/>
        <v>0</v>
      </c>
      <c r="O720" s="835"/>
    </row>
    <row r="721" spans="1:18" ht="31.5" hidden="1" x14ac:dyDescent="0.3">
      <c r="A721" s="843" t="s">
        <v>546</v>
      </c>
      <c r="B721" s="284">
        <v>926</v>
      </c>
      <c r="C721" s="95" t="s">
        <v>136</v>
      </c>
      <c r="D721" s="95" t="s">
        <v>69</v>
      </c>
      <c r="E721" s="838" t="s">
        <v>809</v>
      </c>
      <c r="F721" s="839"/>
      <c r="G721" s="839"/>
      <c r="H721" s="840"/>
      <c r="I721" s="95" t="s">
        <v>512</v>
      </c>
      <c r="J721" s="107"/>
      <c r="K721" s="125"/>
      <c r="L721" s="94">
        <f>L722</f>
        <v>0</v>
      </c>
      <c r="M721" s="94">
        <f t="shared" ref="M721:N721" si="116">M722</f>
        <v>0</v>
      </c>
      <c r="N721" s="94">
        <f t="shared" si="116"/>
        <v>0</v>
      </c>
      <c r="O721" s="835"/>
    </row>
    <row r="722" spans="1:18" hidden="1" x14ac:dyDescent="0.3">
      <c r="A722" s="540" t="s">
        <v>560</v>
      </c>
      <c r="B722" s="284">
        <v>926</v>
      </c>
      <c r="C722" s="95" t="s">
        <v>136</v>
      </c>
      <c r="D722" s="95" t="s">
        <v>69</v>
      </c>
      <c r="E722" s="838" t="s">
        <v>809</v>
      </c>
      <c r="F722" s="839"/>
      <c r="G722" s="839"/>
      <c r="H722" s="831"/>
      <c r="I722" s="95" t="s">
        <v>537</v>
      </c>
      <c r="J722" s="107"/>
      <c r="K722" s="125"/>
      <c r="L722" s="94"/>
      <c r="M722" s="94">
        <v>0</v>
      </c>
      <c r="N722" s="103">
        <v>0</v>
      </c>
      <c r="O722" s="835"/>
    </row>
    <row r="723" spans="1:18" ht="31.5" x14ac:dyDescent="0.3">
      <c r="A723" s="270" t="s">
        <v>198</v>
      </c>
      <c r="B723" s="284">
        <v>926</v>
      </c>
      <c r="C723" s="95" t="s">
        <v>136</v>
      </c>
      <c r="D723" s="95" t="s">
        <v>69</v>
      </c>
      <c r="E723" s="966" t="s">
        <v>14</v>
      </c>
      <c r="F723" s="967"/>
      <c r="G723" s="967"/>
      <c r="H723" s="968"/>
      <c r="I723" s="95"/>
      <c r="J723" s="107"/>
      <c r="K723" s="103">
        <f>K725</f>
        <v>0</v>
      </c>
      <c r="L723" s="103">
        <f t="shared" ref="L723:N724" si="117">L724</f>
        <v>12089.1</v>
      </c>
      <c r="M723" s="103">
        <f t="shared" si="117"/>
        <v>2220.2000000000007</v>
      </c>
      <c r="N723" s="103">
        <f t="shared" si="117"/>
        <v>1787.0000000000018</v>
      </c>
    </row>
    <row r="724" spans="1:18" ht="31.5" x14ac:dyDescent="0.3">
      <c r="A724" s="270" t="s">
        <v>546</v>
      </c>
      <c r="B724" s="284">
        <v>926</v>
      </c>
      <c r="C724" s="95" t="s">
        <v>136</v>
      </c>
      <c r="D724" s="95" t="s">
        <v>69</v>
      </c>
      <c r="E724" s="966" t="s">
        <v>14</v>
      </c>
      <c r="F724" s="967"/>
      <c r="G724" s="967"/>
      <c r="H724" s="968"/>
      <c r="I724" s="95" t="s">
        <v>512</v>
      </c>
      <c r="J724" s="107"/>
      <c r="K724" s="103"/>
      <c r="L724" s="103">
        <f t="shared" si="117"/>
        <v>12089.1</v>
      </c>
      <c r="M724" s="103">
        <f t="shared" si="117"/>
        <v>2220.2000000000007</v>
      </c>
      <c r="N724" s="103">
        <f t="shared" si="117"/>
        <v>1787.0000000000018</v>
      </c>
    </row>
    <row r="725" spans="1:18" x14ac:dyDescent="0.3">
      <c r="A725" s="102" t="s">
        <v>547</v>
      </c>
      <c r="B725" s="284">
        <v>926</v>
      </c>
      <c r="C725" s="95" t="s">
        <v>136</v>
      </c>
      <c r="D725" s="95" t="s">
        <v>69</v>
      </c>
      <c r="E725" s="966" t="s">
        <v>14</v>
      </c>
      <c r="F725" s="967"/>
      <c r="G725" s="967"/>
      <c r="H725" s="968"/>
      <c r="I725" s="95" t="s">
        <v>537</v>
      </c>
      <c r="J725" s="107"/>
      <c r="K725" s="125"/>
      <c r="L725" s="963">
        <f>3964.9-500-1000+8300+1000-545.3-758.9+152.5+675.9-200+500-95-80+675</f>
        <v>12089.1</v>
      </c>
      <c r="M725" s="131">
        <f>8720.5-842.2-21.9+863.8-6500</f>
        <v>2220.2000000000007</v>
      </c>
      <c r="N725" s="94">
        <f>2000-1068.5+2580.6+542.4+1408.5-1498.1-500-1000+7000-1546.6-31+724.2+600-493.3-317.3+886.1-863.8+863.8-7500</f>
        <v>1787.0000000000018</v>
      </c>
      <c r="R725" s="922"/>
    </row>
    <row r="726" spans="1:18" ht="48" x14ac:dyDescent="0.3">
      <c r="A726" s="102" t="s">
        <v>810</v>
      </c>
      <c r="B726" s="284">
        <v>926</v>
      </c>
      <c r="C726" s="95" t="s">
        <v>136</v>
      </c>
      <c r="D726" s="95" t="s">
        <v>69</v>
      </c>
      <c r="E726" s="954" t="s">
        <v>809</v>
      </c>
      <c r="F726" s="955"/>
      <c r="G726" s="955"/>
      <c r="H726" s="956"/>
      <c r="I726" s="95"/>
      <c r="J726" s="107"/>
      <c r="K726" s="125"/>
      <c r="L726" s="94">
        <f>L727</f>
        <v>514.6</v>
      </c>
      <c r="M726" s="94">
        <f t="shared" ref="M726:N727" si="118">M727</f>
        <v>0</v>
      </c>
      <c r="N726" s="94">
        <f t="shared" si="118"/>
        <v>0</v>
      </c>
      <c r="O726" s="865"/>
    </row>
    <row r="727" spans="1:18" ht="31.5" x14ac:dyDescent="0.3">
      <c r="A727" s="270" t="s">
        <v>546</v>
      </c>
      <c r="B727" s="284">
        <v>926</v>
      </c>
      <c r="C727" s="95" t="s">
        <v>136</v>
      </c>
      <c r="D727" s="95" t="s">
        <v>69</v>
      </c>
      <c r="E727" s="954" t="s">
        <v>809</v>
      </c>
      <c r="F727" s="955"/>
      <c r="G727" s="955"/>
      <c r="H727" s="956"/>
      <c r="I727" s="95" t="s">
        <v>512</v>
      </c>
      <c r="J727" s="107"/>
      <c r="K727" s="125"/>
      <c r="L727" s="94">
        <f>L728</f>
        <v>514.6</v>
      </c>
      <c r="M727" s="94">
        <f t="shared" si="118"/>
        <v>0</v>
      </c>
      <c r="N727" s="94">
        <f t="shared" si="118"/>
        <v>0</v>
      </c>
      <c r="O727" s="865"/>
    </row>
    <row r="728" spans="1:18" x14ac:dyDescent="0.3">
      <c r="A728" s="102" t="s">
        <v>560</v>
      </c>
      <c r="B728" s="284">
        <v>926</v>
      </c>
      <c r="C728" s="95" t="s">
        <v>136</v>
      </c>
      <c r="D728" s="95" t="s">
        <v>69</v>
      </c>
      <c r="E728" s="954" t="s">
        <v>809</v>
      </c>
      <c r="F728" s="955"/>
      <c r="G728" s="955"/>
      <c r="H728" s="957"/>
      <c r="I728" s="95" t="s">
        <v>537</v>
      </c>
      <c r="J728" s="107"/>
      <c r="K728" s="125"/>
      <c r="L728" s="94">
        <v>514.6</v>
      </c>
      <c r="M728" s="94">
        <v>0</v>
      </c>
      <c r="N728" s="103">
        <v>0</v>
      </c>
      <c r="O728" s="865"/>
    </row>
    <row r="729" spans="1:18" hidden="1" x14ac:dyDescent="0.3">
      <c r="A729" s="895" t="s">
        <v>761</v>
      </c>
      <c r="B729" s="889">
        <v>926</v>
      </c>
      <c r="C729" s="533" t="s">
        <v>136</v>
      </c>
      <c r="D729" s="533" t="s">
        <v>69</v>
      </c>
      <c r="E729" s="890" t="s">
        <v>760</v>
      </c>
      <c r="F729" s="891"/>
      <c r="G729" s="891"/>
      <c r="H729" s="892"/>
      <c r="I729" s="533"/>
      <c r="J729" s="893"/>
      <c r="K729" s="894"/>
      <c r="L729" s="538">
        <f>L730</f>
        <v>0</v>
      </c>
      <c r="M729" s="538">
        <v>0</v>
      </c>
      <c r="N729" s="538">
        <v>0</v>
      </c>
      <c r="O729" s="767"/>
    </row>
    <row r="730" spans="1:18" ht="30" hidden="1" x14ac:dyDescent="0.3">
      <c r="A730" s="895" t="s">
        <v>802</v>
      </c>
      <c r="B730" s="889">
        <v>926</v>
      </c>
      <c r="C730" s="533" t="s">
        <v>136</v>
      </c>
      <c r="D730" s="533" t="s">
        <v>69</v>
      </c>
      <c r="E730" s="890" t="s">
        <v>762</v>
      </c>
      <c r="F730" s="891"/>
      <c r="G730" s="891"/>
      <c r="H730" s="892"/>
      <c r="I730" s="533"/>
      <c r="J730" s="893"/>
      <c r="K730" s="894"/>
      <c r="L730" s="538">
        <f>L731</f>
        <v>0</v>
      </c>
      <c r="M730" s="538">
        <v>0</v>
      </c>
      <c r="N730" s="538">
        <v>0</v>
      </c>
      <c r="O730" s="767"/>
    </row>
    <row r="731" spans="1:18" ht="31.5" hidden="1" x14ac:dyDescent="0.3">
      <c r="A731" s="896" t="s">
        <v>546</v>
      </c>
      <c r="B731" s="889">
        <v>926</v>
      </c>
      <c r="C731" s="533" t="s">
        <v>136</v>
      </c>
      <c r="D731" s="533" t="s">
        <v>69</v>
      </c>
      <c r="E731" s="890" t="s">
        <v>762</v>
      </c>
      <c r="F731" s="891"/>
      <c r="G731" s="891"/>
      <c r="H731" s="892"/>
      <c r="I731" s="533" t="s">
        <v>512</v>
      </c>
      <c r="J731" s="893"/>
      <c r="K731" s="894"/>
      <c r="L731" s="538">
        <f>L732</f>
        <v>0</v>
      </c>
      <c r="M731" s="538">
        <v>0</v>
      </c>
      <c r="N731" s="538">
        <v>0</v>
      </c>
      <c r="O731" s="767"/>
    </row>
    <row r="732" spans="1:18" hidden="1" x14ac:dyDescent="0.3">
      <c r="A732" s="531" t="s">
        <v>547</v>
      </c>
      <c r="B732" s="889">
        <v>926</v>
      </c>
      <c r="C732" s="533" t="s">
        <v>136</v>
      </c>
      <c r="D732" s="533" t="s">
        <v>69</v>
      </c>
      <c r="E732" s="890" t="s">
        <v>762</v>
      </c>
      <c r="F732" s="891"/>
      <c r="G732" s="891"/>
      <c r="H732" s="892"/>
      <c r="I732" s="533" t="s">
        <v>537</v>
      </c>
      <c r="J732" s="893"/>
      <c r="K732" s="894"/>
      <c r="L732" s="538"/>
      <c r="M732" s="538">
        <v>0</v>
      </c>
      <c r="N732" s="538">
        <v>0</v>
      </c>
      <c r="O732" s="767"/>
    </row>
    <row r="733" spans="1:18" ht="22.5" customHeight="1" x14ac:dyDescent="0.3">
      <c r="A733" s="98" t="s">
        <v>301</v>
      </c>
      <c r="B733" s="284">
        <v>926</v>
      </c>
      <c r="C733" s="95" t="s">
        <v>136</v>
      </c>
      <c r="D733" s="95" t="s">
        <v>69</v>
      </c>
      <c r="E733" s="966" t="s">
        <v>300</v>
      </c>
      <c r="F733" s="967"/>
      <c r="G733" s="967"/>
      <c r="H733" s="968"/>
      <c r="I733" s="95"/>
      <c r="J733" s="107"/>
      <c r="K733" s="125"/>
      <c r="L733" s="94">
        <f t="shared" ref="L733:N735" si="119">L734</f>
        <v>255.4</v>
      </c>
      <c r="M733" s="94">
        <f t="shared" si="119"/>
        <v>155.4</v>
      </c>
      <c r="N733" s="94">
        <f t="shared" si="119"/>
        <v>155.4</v>
      </c>
    </row>
    <row r="734" spans="1:18" ht="23.25" customHeight="1" x14ac:dyDescent="0.3">
      <c r="A734" s="109" t="s">
        <v>137</v>
      </c>
      <c r="B734" s="284">
        <v>926</v>
      </c>
      <c r="C734" s="95" t="s">
        <v>136</v>
      </c>
      <c r="D734" s="95" t="s">
        <v>69</v>
      </c>
      <c r="E734" s="966" t="s">
        <v>299</v>
      </c>
      <c r="F734" s="967"/>
      <c r="G734" s="967"/>
      <c r="H734" s="968"/>
      <c r="I734" s="95"/>
      <c r="J734" s="107"/>
      <c r="K734" s="103">
        <f>K736</f>
        <v>0</v>
      </c>
      <c r="L734" s="103">
        <f t="shared" si="119"/>
        <v>255.4</v>
      </c>
      <c r="M734" s="103">
        <f t="shared" si="119"/>
        <v>155.4</v>
      </c>
      <c r="N734" s="103">
        <f t="shared" si="119"/>
        <v>155.4</v>
      </c>
    </row>
    <row r="735" spans="1:18" ht="31.5" x14ac:dyDescent="0.3">
      <c r="A735" s="109" t="s">
        <v>546</v>
      </c>
      <c r="B735" s="284">
        <v>926</v>
      </c>
      <c r="C735" s="95" t="s">
        <v>136</v>
      </c>
      <c r="D735" s="95" t="s">
        <v>69</v>
      </c>
      <c r="E735" s="966" t="s">
        <v>299</v>
      </c>
      <c r="F735" s="967"/>
      <c r="G735" s="967"/>
      <c r="H735" s="968"/>
      <c r="I735" s="95" t="s">
        <v>512</v>
      </c>
      <c r="J735" s="107"/>
      <c r="K735" s="103"/>
      <c r="L735" s="103">
        <f t="shared" si="119"/>
        <v>255.4</v>
      </c>
      <c r="M735" s="103">
        <f t="shared" si="119"/>
        <v>155.4</v>
      </c>
      <c r="N735" s="103">
        <f t="shared" si="119"/>
        <v>155.4</v>
      </c>
    </row>
    <row r="736" spans="1:18" ht="24.75" customHeight="1" x14ac:dyDescent="0.3">
      <c r="A736" s="102" t="s">
        <v>547</v>
      </c>
      <c r="B736" s="284">
        <v>926</v>
      </c>
      <c r="C736" s="95" t="s">
        <v>136</v>
      </c>
      <c r="D736" s="95" t="s">
        <v>69</v>
      </c>
      <c r="E736" s="966" t="s">
        <v>299</v>
      </c>
      <c r="F736" s="967"/>
      <c r="G736" s="967"/>
      <c r="H736" s="968"/>
      <c r="I736" s="95" t="s">
        <v>537</v>
      </c>
      <c r="J736" s="107"/>
      <c r="K736" s="125"/>
      <c r="L736" s="131">
        <f>155.4+100</f>
        <v>255.4</v>
      </c>
      <c r="M736" s="131">
        <v>155.4</v>
      </c>
      <c r="N736" s="125">
        <v>155.4</v>
      </c>
    </row>
    <row r="737" spans="1:15" ht="32.25" customHeight="1" x14ac:dyDescent="0.3">
      <c r="A737" s="102" t="s">
        <v>302</v>
      </c>
      <c r="B737" s="284">
        <v>926</v>
      </c>
      <c r="C737" s="95" t="s">
        <v>136</v>
      </c>
      <c r="D737" s="95" t="s">
        <v>69</v>
      </c>
      <c r="E737" s="966" t="s">
        <v>298</v>
      </c>
      <c r="F737" s="967"/>
      <c r="G737" s="967"/>
      <c r="H737" s="968"/>
      <c r="I737" s="95"/>
      <c r="J737" s="107"/>
      <c r="K737" s="103"/>
      <c r="L737" s="103">
        <f>L738+L741</f>
        <v>3588.3</v>
      </c>
      <c r="M737" s="103">
        <f>M738+M741</f>
        <v>2290.7000000000003</v>
      </c>
      <c r="N737" s="103">
        <f>N738+N741</f>
        <v>2290.7000000000003</v>
      </c>
    </row>
    <row r="738" spans="1:15" ht="24" customHeight="1" x14ac:dyDescent="0.3">
      <c r="A738" s="102" t="s">
        <v>215</v>
      </c>
      <c r="B738" s="284">
        <v>926</v>
      </c>
      <c r="C738" s="95" t="s">
        <v>136</v>
      </c>
      <c r="D738" s="95" t="s">
        <v>69</v>
      </c>
      <c r="E738" s="966" t="s">
        <v>303</v>
      </c>
      <c r="F738" s="967"/>
      <c r="G738" s="967"/>
      <c r="H738" s="968"/>
      <c r="I738" s="95"/>
      <c r="J738" s="107"/>
      <c r="K738" s="103" t="e">
        <f>K740</f>
        <v>#REF!</v>
      </c>
      <c r="L738" s="103">
        <f t="shared" ref="L738:N739" si="120">L739</f>
        <v>3588.3</v>
      </c>
      <c r="M738" s="103">
        <f t="shared" si="120"/>
        <v>2290.7000000000003</v>
      </c>
      <c r="N738" s="103">
        <f t="shared" si="120"/>
        <v>2290.7000000000003</v>
      </c>
      <c r="O738" s="666" t="s">
        <v>676</v>
      </c>
    </row>
    <row r="739" spans="1:15" ht="31.5" x14ac:dyDescent="0.3">
      <c r="A739" s="109" t="s">
        <v>546</v>
      </c>
      <c r="B739" s="284">
        <v>926</v>
      </c>
      <c r="C739" s="95" t="s">
        <v>136</v>
      </c>
      <c r="D739" s="95" t="s">
        <v>69</v>
      </c>
      <c r="E739" s="966" t="s">
        <v>303</v>
      </c>
      <c r="F739" s="967"/>
      <c r="G739" s="967"/>
      <c r="H739" s="968"/>
      <c r="I739" s="95" t="s">
        <v>512</v>
      </c>
      <c r="J739" s="107"/>
      <c r="K739" s="103"/>
      <c r="L739" s="103">
        <f t="shared" si="120"/>
        <v>3588.3</v>
      </c>
      <c r="M739" s="103">
        <f t="shared" si="120"/>
        <v>2290.7000000000003</v>
      </c>
      <c r="N739" s="103">
        <f t="shared" si="120"/>
        <v>2290.7000000000003</v>
      </c>
    </row>
    <row r="740" spans="1:15" ht="25.5" customHeight="1" x14ac:dyDescent="0.3">
      <c r="A740" s="102" t="s">
        <v>547</v>
      </c>
      <c r="B740" s="284">
        <v>926</v>
      </c>
      <c r="C740" s="95" t="s">
        <v>136</v>
      </c>
      <c r="D740" s="95" t="s">
        <v>69</v>
      </c>
      <c r="E740" s="966" t="s">
        <v>303</v>
      </c>
      <c r="F740" s="967"/>
      <c r="G740" s="967"/>
      <c r="H740" s="968"/>
      <c r="I740" s="95" t="s">
        <v>537</v>
      </c>
      <c r="J740" s="476"/>
      <c r="K740" s="403" t="e">
        <f>#REF!</f>
        <v>#REF!</v>
      </c>
      <c r="L740" s="131">
        <f>2588.3-1000+3000-200-800</f>
        <v>3588.3</v>
      </c>
      <c r="M740" s="131">
        <v>2290.7000000000003</v>
      </c>
      <c r="N740" s="125">
        <f>3088.3-1500+1000-1000+702.4</f>
        <v>2290.7000000000003</v>
      </c>
    </row>
    <row r="741" spans="1:15" ht="84" hidden="1" customHeight="1" x14ac:dyDescent="0.3">
      <c r="A741" s="272" t="s">
        <v>548</v>
      </c>
      <c r="B741" s="284">
        <v>926</v>
      </c>
      <c r="C741" s="95" t="s">
        <v>136</v>
      </c>
      <c r="D741" s="95" t="s">
        <v>69</v>
      </c>
      <c r="E741" s="1018" t="s">
        <v>382</v>
      </c>
      <c r="F741" s="1019"/>
      <c r="G741" s="1019"/>
      <c r="H741" s="1020"/>
      <c r="I741" s="95"/>
      <c r="J741" s="489"/>
      <c r="K741" s="403"/>
      <c r="L741" s="94">
        <f t="shared" ref="L741:N742" si="121">L742</f>
        <v>0</v>
      </c>
      <c r="M741" s="94">
        <v>0</v>
      </c>
      <c r="N741" s="94">
        <f t="shared" si="121"/>
        <v>0</v>
      </c>
    </row>
    <row r="742" spans="1:15" ht="32.25" hidden="1" x14ac:dyDescent="0.3">
      <c r="A742" s="109" t="s">
        <v>546</v>
      </c>
      <c r="B742" s="284">
        <v>926</v>
      </c>
      <c r="C742" s="95" t="s">
        <v>136</v>
      </c>
      <c r="D742" s="95" t="s">
        <v>69</v>
      </c>
      <c r="E742" s="1018" t="s">
        <v>382</v>
      </c>
      <c r="F742" s="1019"/>
      <c r="G742" s="1019"/>
      <c r="H742" s="1020"/>
      <c r="I742" s="95" t="s">
        <v>512</v>
      </c>
      <c r="J742" s="489"/>
      <c r="K742" s="403"/>
      <c r="L742" s="94">
        <f t="shared" si="121"/>
        <v>0</v>
      </c>
      <c r="M742" s="94">
        <v>0</v>
      </c>
      <c r="N742" s="94">
        <f t="shared" si="121"/>
        <v>0</v>
      </c>
    </row>
    <row r="743" spans="1:15" ht="24" hidden="1" customHeight="1" x14ac:dyDescent="0.3">
      <c r="A743" s="102" t="s">
        <v>547</v>
      </c>
      <c r="B743" s="284">
        <v>926</v>
      </c>
      <c r="C743" s="95" t="s">
        <v>136</v>
      </c>
      <c r="D743" s="95" t="s">
        <v>69</v>
      </c>
      <c r="E743" s="1018" t="s">
        <v>382</v>
      </c>
      <c r="F743" s="1019"/>
      <c r="G743" s="1019"/>
      <c r="H743" s="1020"/>
      <c r="I743" s="95" t="s">
        <v>537</v>
      </c>
      <c r="J743" s="489"/>
      <c r="K743" s="403"/>
      <c r="L743" s="94">
        <v>0</v>
      </c>
      <c r="M743" s="94">
        <v>0</v>
      </c>
      <c r="N743" s="94">
        <v>0</v>
      </c>
    </row>
    <row r="744" spans="1:15" hidden="1" x14ac:dyDescent="0.3">
      <c r="A744" s="272" t="s">
        <v>131</v>
      </c>
      <c r="B744" s="284">
        <v>926</v>
      </c>
      <c r="C744" s="95" t="s">
        <v>136</v>
      </c>
      <c r="D744" s="95" t="s">
        <v>69</v>
      </c>
      <c r="E744" s="1018" t="s">
        <v>382</v>
      </c>
      <c r="F744" s="1019"/>
      <c r="G744" s="1019"/>
      <c r="H744" s="1020"/>
      <c r="I744" s="95" t="s">
        <v>157</v>
      </c>
      <c r="J744" s="489"/>
      <c r="K744" s="403"/>
      <c r="L744" s="94">
        <v>0</v>
      </c>
      <c r="M744" s="94">
        <v>0</v>
      </c>
      <c r="N744" s="134">
        <v>0</v>
      </c>
    </row>
    <row r="745" spans="1:15" x14ac:dyDescent="0.3">
      <c r="A745" s="763" t="s">
        <v>761</v>
      </c>
      <c r="B745" s="284">
        <v>926</v>
      </c>
      <c r="C745" s="95" t="s">
        <v>136</v>
      </c>
      <c r="D745" s="95" t="s">
        <v>69</v>
      </c>
      <c r="E745" s="868" t="s">
        <v>760</v>
      </c>
      <c r="F745" s="869"/>
      <c r="G745" s="869"/>
      <c r="H745" s="870"/>
      <c r="I745" s="95"/>
      <c r="J745" s="107"/>
      <c r="K745" s="125"/>
      <c r="L745" s="131">
        <f>L746</f>
        <v>103.1</v>
      </c>
      <c r="M745" s="131">
        <v>0</v>
      </c>
      <c r="N745" s="131">
        <v>0</v>
      </c>
      <c r="O745" s="865"/>
    </row>
    <row r="746" spans="1:15" ht="30" x14ac:dyDescent="0.3">
      <c r="A746" s="817" t="s">
        <v>802</v>
      </c>
      <c r="B746" s="284">
        <v>926</v>
      </c>
      <c r="C746" s="95" t="s">
        <v>136</v>
      </c>
      <c r="D746" s="95" t="s">
        <v>69</v>
      </c>
      <c r="E746" s="868" t="s">
        <v>762</v>
      </c>
      <c r="F746" s="869"/>
      <c r="G746" s="869"/>
      <c r="H746" s="870"/>
      <c r="I746" s="95"/>
      <c r="J746" s="107"/>
      <c r="K746" s="125"/>
      <c r="L746" s="131">
        <f>L747</f>
        <v>103.1</v>
      </c>
      <c r="M746" s="131">
        <v>0</v>
      </c>
      <c r="N746" s="131">
        <v>0</v>
      </c>
      <c r="O746" s="865"/>
    </row>
    <row r="747" spans="1:15" ht="31.5" x14ac:dyDescent="0.3">
      <c r="A747" s="270" t="s">
        <v>546</v>
      </c>
      <c r="B747" s="284">
        <v>926</v>
      </c>
      <c r="C747" s="95" t="s">
        <v>136</v>
      </c>
      <c r="D747" s="95" t="s">
        <v>69</v>
      </c>
      <c r="E747" s="868" t="s">
        <v>762</v>
      </c>
      <c r="F747" s="869"/>
      <c r="G747" s="869"/>
      <c r="H747" s="870"/>
      <c r="I747" s="95" t="s">
        <v>512</v>
      </c>
      <c r="J747" s="107"/>
      <c r="K747" s="125"/>
      <c r="L747" s="131">
        <f>L748</f>
        <v>103.1</v>
      </c>
      <c r="M747" s="131">
        <v>0</v>
      </c>
      <c r="N747" s="131">
        <v>0</v>
      </c>
      <c r="O747" s="865"/>
    </row>
    <row r="748" spans="1:15" x14ac:dyDescent="0.3">
      <c r="A748" s="540" t="s">
        <v>547</v>
      </c>
      <c r="B748" s="547">
        <v>926</v>
      </c>
      <c r="C748" s="542" t="s">
        <v>136</v>
      </c>
      <c r="D748" s="542" t="s">
        <v>69</v>
      </c>
      <c r="E748" s="874" t="s">
        <v>762</v>
      </c>
      <c r="F748" s="875"/>
      <c r="G748" s="875"/>
      <c r="H748" s="876"/>
      <c r="I748" s="542" t="s">
        <v>537</v>
      </c>
      <c r="J748" s="897"/>
      <c r="K748" s="898"/>
      <c r="L748" s="545">
        <v>103.1</v>
      </c>
      <c r="M748" s="545">
        <v>0</v>
      </c>
      <c r="N748" s="545">
        <v>0</v>
      </c>
      <c r="O748" s="865"/>
    </row>
    <row r="749" spans="1:15" ht="63.75" x14ac:dyDescent="0.3">
      <c r="A749" s="102" t="s">
        <v>695</v>
      </c>
      <c r="B749" s="284">
        <v>926</v>
      </c>
      <c r="C749" s="95" t="s">
        <v>136</v>
      </c>
      <c r="D749" s="95" t="s">
        <v>69</v>
      </c>
      <c r="E749" s="807" t="s">
        <v>210</v>
      </c>
      <c r="F749" s="808"/>
      <c r="G749" s="808"/>
      <c r="H749" s="809"/>
      <c r="I749" s="95"/>
      <c r="J749" s="489"/>
      <c r="K749" s="403"/>
      <c r="L749" s="94">
        <f>L750</f>
        <v>11704</v>
      </c>
      <c r="M749" s="94">
        <v>0</v>
      </c>
      <c r="N749" s="134">
        <v>0</v>
      </c>
      <c r="O749" s="815"/>
    </row>
    <row r="750" spans="1:15" ht="32.25" x14ac:dyDescent="0.3">
      <c r="A750" s="98" t="s">
        <v>775</v>
      </c>
      <c r="B750" s="284">
        <v>926</v>
      </c>
      <c r="C750" s="95" t="s">
        <v>136</v>
      </c>
      <c r="D750" s="95" t="s">
        <v>69</v>
      </c>
      <c r="E750" s="807" t="s">
        <v>764</v>
      </c>
      <c r="F750" s="808"/>
      <c r="G750" s="808"/>
      <c r="H750" s="809"/>
      <c r="I750" s="95"/>
      <c r="J750" s="489"/>
      <c r="K750" s="403"/>
      <c r="L750" s="94">
        <f>L751</f>
        <v>11704</v>
      </c>
      <c r="M750" s="94">
        <v>0</v>
      </c>
      <c r="N750" s="134">
        <v>0</v>
      </c>
      <c r="O750" s="815"/>
    </row>
    <row r="751" spans="1:15" ht="68.25" customHeight="1" x14ac:dyDescent="0.3">
      <c r="A751" s="102" t="s">
        <v>779</v>
      </c>
      <c r="B751" s="284">
        <v>926</v>
      </c>
      <c r="C751" s="95" t="s">
        <v>136</v>
      </c>
      <c r="D751" s="95" t="s">
        <v>69</v>
      </c>
      <c r="E751" s="1018" t="s">
        <v>778</v>
      </c>
      <c r="F751" s="1019"/>
      <c r="G751" s="1019"/>
      <c r="H751" s="809"/>
      <c r="I751" s="95"/>
      <c r="J751" s="489"/>
      <c r="K751" s="403"/>
      <c r="L751" s="94">
        <f>L752+L757</f>
        <v>11704</v>
      </c>
      <c r="M751" s="94">
        <v>0</v>
      </c>
      <c r="N751" s="134">
        <v>0</v>
      </c>
      <c r="O751" s="815"/>
    </row>
    <row r="752" spans="1:15" ht="32.25" x14ac:dyDescent="0.3">
      <c r="A752" s="102" t="s">
        <v>683</v>
      </c>
      <c r="B752" s="284">
        <v>926</v>
      </c>
      <c r="C752" s="95" t="s">
        <v>136</v>
      </c>
      <c r="D752" s="95" t="s">
        <v>69</v>
      </c>
      <c r="E752" s="810" t="s">
        <v>800</v>
      </c>
      <c r="F752" s="811"/>
      <c r="G752" s="811"/>
      <c r="H752" s="809"/>
      <c r="I752" s="95"/>
      <c r="J752" s="489"/>
      <c r="K752" s="403"/>
      <c r="L752" s="94">
        <f>L753</f>
        <v>11624</v>
      </c>
      <c r="M752" s="94">
        <v>0</v>
      </c>
      <c r="N752" s="134">
        <v>0</v>
      </c>
      <c r="O752" s="815"/>
    </row>
    <row r="753" spans="1:15" ht="31.5" x14ac:dyDescent="0.3">
      <c r="A753" s="109" t="s">
        <v>546</v>
      </c>
      <c r="B753" s="284">
        <v>926</v>
      </c>
      <c r="C753" s="95" t="s">
        <v>136</v>
      </c>
      <c r="D753" s="95" t="s">
        <v>69</v>
      </c>
      <c r="E753" s="810" t="s">
        <v>800</v>
      </c>
      <c r="F753" s="811"/>
      <c r="G753" s="811"/>
      <c r="H753" s="809"/>
      <c r="I753" s="95" t="s">
        <v>512</v>
      </c>
      <c r="J753" s="489"/>
      <c r="K753" s="403"/>
      <c r="L753" s="94">
        <f>L754</f>
        <v>11624</v>
      </c>
      <c r="M753" s="94">
        <v>0</v>
      </c>
      <c r="N753" s="134">
        <v>0</v>
      </c>
      <c r="O753" s="815"/>
    </row>
    <row r="754" spans="1:15" x14ac:dyDescent="0.3">
      <c r="A754" s="102" t="s">
        <v>547</v>
      </c>
      <c r="B754" s="284">
        <v>926</v>
      </c>
      <c r="C754" s="95" t="s">
        <v>136</v>
      </c>
      <c r="D754" s="95" t="s">
        <v>69</v>
      </c>
      <c r="E754" s="810" t="s">
        <v>800</v>
      </c>
      <c r="F754" s="811"/>
      <c r="G754" s="811"/>
      <c r="H754" s="809"/>
      <c r="I754" s="95" t="s">
        <v>537</v>
      </c>
      <c r="J754" s="489"/>
      <c r="K754" s="403"/>
      <c r="L754" s="94">
        <v>11624</v>
      </c>
      <c r="M754" s="94">
        <v>0</v>
      </c>
      <c r="N754" s="134">
        <v>0</v>
      </c>
      <c r="O754" s="815"/>
    </row>
    <row r="755" spans="1:15" ht="39.75" customHeight="1" x14ac:dyDescent="0.3">
      <c r="A755" s="102" t="s">
        <v>683</v>
      </c>
      <c r="B755" s="284">
        <v>926</v>
      </c>
      <c r="C755" s="95" t="s">
        <v>136</v>
      </c>
      <c r="D755" s="95" t="s">
        <v>69</v>
      </c>
      <c r="E755" s="949" t="s">
        <v>853</v>
      </c>
      <c r="F755" s="950"/>
      <c r="G755" s="950"/>
      <c r="H755" s="948"/>
      <c r="I755" s="95"/>
      <c r="J755" s="489"/>
      <c r="K755" s="403"/>
      <c r="L755" s="94">
        <f>L756</f>
        <v>80</v>
      </c>
      <c r="M755" s="94">
        <v>0</v>
      </c>
      <c r="N755" s="134">
        <v>0</v>
      </c>
      <c r="O755" s="952"/>
    </row>
    <row r="756" spans="1:15" ht="31.5" x14ac:dyDescent="0.3">
      <c r="A756" s="109" t="s">
        <v>546</v>
      </c>
      <c r="B756" s="284">
        <v>926</v>
      </c>
      <c r="C756" s="95" t="s">
        <v>136</v>
      </c>
      <c r="D756" s="95" t="s">
        <v>69</v>
      </c>
      <c r="E756" s="949" t="s">
        <v>853</v>
      </c>
      <c r="F756" s="950"/>
      <c r="G756" s="950"/>
      <c r="H756" s="948"/>
      <c r="I756" s="95" t="s">
        <v>512</v>
      </c>
      <c r="J756" s="489"/>
      <c r="K756" s="403"/>
      <c r="L756" s="94">
        <f>L757</f>
        <v>80</v>
      </c>
      <c r="M756" s="94">
        <v>0</v>
      </c>
      <c r="N756" s="134">
        <v>0</v>
      </c>
      <c r="O756" s="952"/>
    </row>
    <row r="757" spans="1:15" x14ac:dyDescent="0.3">
      <c r="A757" s="102" t="s">
        <v>547</v>
      </c>
      <c r="B757" s="284">
        <v>926</v>
      </c>
      <c r="C757" s="95" t="s">
        <v>136</v>
      </c>
      <c r="D757" s="95" t="s">
        <v>69</v>
      </c>
      <c r="E757" s="949" t="s">
        <v>853</v>
      </c>
      <c r="F757" s="950"/>
      <c r="G757" s="950"/>
      <c r="H757" s="948"/>
      <c r="I757" s="95" t="s">
        <v>537</v>
      </c>
      <c r="J757" s="489"/>
      <c r="K757" s="403"/>
      <c r="L757" s="94">
        <v>80</v>
      </c>
      <c r="M757" s="94">
        <v>0</v>
      </c>
      <c r="N757" s="134">
        <v>0</v>
      </c>
      <c r="O757" s="952"/>
    </row>
    <row r="758" spans="1:15" ht="29.25" customHeight="1" x14ac:dyDescent="0.3">
      <c r="A758" s="102" t="s">
        <v>98</v>
      </c>
      <c r="B758" s="284">
        <v>926</v>
      </c>
      <c r="C758" s="95" t="s">
        <v>92</v>
      </c>
      <c r="D758" s="95" t="s">
        <v>88</v>
      </c>
      <c r="E758" s="413"/>
      <c r="F758" s="414"/>
      <c r="G758" s="414"/>
      <c r="H758" s="415"/>
      <c r="I758" s="95"/>
      <c r="J758" s="489"/>
      <c r="K758" s="403"/>
      <c r="L758" s="94">
        <f>L759+L765</f>
        <v>2274.3000000000002</v>
      </c>
      <c r="M758" s="94">
        <f>M759+M765</f>
        <v>2427</v>
      </c>
      <c r="N758" s="94">
        <f>N759+N765</f>
        <v>2521.9</v>
      </c>
    </row>
    <row r="759" spans="1:15" ht="48" customHeight="1" x14ac:dyDescent="0.3">
      <c r="A759" s="102" t="s">
        <v>688</v>
      </c>
      <c r="B759" s="422">
        <v>926</v>
      </c>
      <c r="C759" s="95" t="s">
        <v>92</v>
      </c>
      <c r="D759" s="95" t="s">
        <v>88</v>
      </c>
      <c r="E759" s="1125" t="s">
        <v>113</v>
      </c>
      <c r="F759" s="1126"/>
      <c r="G759" s="1126"/>
      <c r="H759" s="1127"/>
      <c r="I759" s="95"/>
      <c r="J759" s="489"/>
      <c r="K759" s="403"/>
      <c r="L759" s="94">
        <f t="shared" ref="L759:N763" si="122">L760</f>
        <v>2271.3000000000002</v>
      </c>
      <c r="M759" s="94">
        <f t="shared" si="122"/>
        <v>2424</v>
      </c>
      <c r="N759" s="94">
        <f t="shared" si="122"/>
        <v>2518.9</v>
      </c>
      <c r="O759" s="664"/>
    </row>
    <row r="760" spans="1:15" ht="63.75" x14ac:dyDescent="0.3">
      <c r="A760" s="102" t="s">
        <v>722</v>
      </c>
      <c r="B760" s="422">
        <v>926</v>
      </c>
      <c r="C760" s="95" t="s">
        <v>92</v>
      </c>
      <c r="D760" s="95" t="s">
        <v>88</v>
      </c>
      <c r="E760" s="969" t="s">
        <v>549</v>
      </c>
      <c r="F760" s="970"/>
      <c r="G760" s="970"/>
      <c r="H760" s="971"/>
      <c r="I760" s="95"/>
      <c r="J760" s="489"/>
      <c r="K760" s="403"/>
      <c r="L760" s="94">
        <f t="shared" si="122"/>
        <v>2271.3000000000002</v>
      </c>
      <c r="M760" s="94">
        <f t="shared" si="122"/>
        <v>2424</v>
      </c>
      <c r="N760" s="94">
        <f t="shared" si="122"/>
        <v>2518.9</v>
      </c>
      <c r="O760" s="664"/>
    </row>
    <row r="761" spans="1:15" ht="35.25" customHeight="1" x14ac:dyDescent="0.3">
      <c r="A761" s="98" t="s">
        <v>177</v>
      </c>
      <c r="B761" s="422">
        <v>926</v>
      </c>
      <c r="C761" s="95" t="s">
        <v>92</v>
      </c>
      <c r="D761" s="95" t="s">
        <v>88</v>
      </c>
      <c r="E761" s="969" t="s">
        <v>431</v>
      </c>
      <c r="F761" s="970"/>
      <c r="G761" s="970"/>
      <c r="H761" s="971"/>
      <c r="I761" s="95"/>
      <c r="J761" s="489"/>
      <c r="K761" s="403"/>
      <c r="L761" s="94">
        <f t="shared" si="122"/>
        <v>2271.3000000000002</v>
      </c>
      <c r="M761" s="94">
        <f t="shared" si="122"/>
        <v>2424</v>
      </c>
      <c r="N761" s="94">
        <f t="shared" si="122"/>
        <v>2518.9</v>
      </c>
      <c r="O761" s="664"/>
    </row>
    <row r="762" spans="1:15" ht="96" customHeight="1" x14ac:dyDescent="0.3">
      <c r="A762" s="102" t="s">
        <v>426</v>
      </c>
      <c r="B762" s="422">
        <v>926</v>
      </c>
      <c r="C762" s="95" t="s">
        <v>92</v>
      </c>
      <c r="D762" s="95" t="s">
        <v>88</v>
      </c>
      <c r="E762" s="969" t="s">
        <v>275</v>
      </c>
      <c r="F762" s="970"/>
      <c r="G762" s="970"/>
      <c r="H762" s="971"/>
      <c r="I762" s="95"/>
      <c r="J762" s="489"/>
      <c r="K762" s="403"/>
      <c r="L762" s="94">
        <f t="shared" si="122"/>
        <v>2271.3000000000002</v>
      </c>
      <c r="M762" s="94">
        <f t="shared" si="122"/>
        <v>2424</v>
      </c>
      <c r="N762" s="94">
        <f t="shared" si="122"/>
        <v>2518.9</v>
      </c>
      <c r="O762" s="664"/>
    </row>
    <row r="763" spans="1:15" ht="42" customHeight="1" x14ac:dyDescent="0.3">
      <c r="A763" s="109" t="s">
        <v>546</v>
      </c>
      <c r="B763" s="422">
        <v>926</v>
      </c>
      <c r="C763" s="95" t="s">
        <v>92</v>
      </c>
      <c r="D763" s="95" t="s">
        <v>88</v>
      </c>
      <c r="E763" s="969" t="s">
        <v>275</v>
      </c>
      <c r="F763" s="970"/>
      <c r="G763" s="970"/>
      <c r="H763" s="971"/>
      <c r="I763" s="95" t="s">
        <v>512</v>
      </c>
      <c r="J763" s="489"/>
      <c r="K763" s="403"/>
      <c r="L763" s="94">
        <f t="shared" si="122"/>
        <v>2271.3000000000002</v>
      </c>
      <c r="M763" s="94">
        <f t="shared" si="122"/>
        <v>2424</v>
      </c>
      <c r="N763" s="94">
        <f t="shared" si="122"/>
        <v>2518.9</v>
      </c>
      <c r="O763" s="664"/>
    </row>
    <row r="764" spans="1:15" x14ac:dyDescent="0.3">
      <c r="A764" s="102" t="s">
        <v>547</v>
      </c>
      <c r="B764" s="422">
        <v>926</v>
      </c>
      <c r="C764" s="95" t="s">
        <v>92</v>
      </c>
      <c r="D764" s="95" t="s">
        <v>88</v>
      </c>
      <c r="E764" s="969" t="s">
        <v>275</v>
      </c>
      <c r="F764" s="970"/>
      <c r="G764" s="970"/>
      <c r="H764" s="971"/>
      <c r="I764" s="95" t="s">
        <v>537</v>
      </c>
      <c r="J764" s="489"/>
      <c r="K764" s="403"/>
      <c r="L764" s="94">
        <f>2331.3-60</f>
        <v>2271.3000000000002</v>
      </c>
      <c r="M764" s="94">
        <v>2424</v>
      </c>
      <c r="N764" s="94">
        <v>2518.9</v>
      </c>
      <c r="O764" s="678"/>
    </row>
    <row r="765" spans="1:15" ht="47.25" x14ac:dyDescent="0.3">
      <c r="A765" s="186" t="s">
        <v>686</v>
      </c>
      <c r="B765" s="422">
        <v>926</v>
      </c>
      <c r="C765" s="95" t="s">
        <v>92</v>
      </c>
      <c r="D765" s="95" t="s">
        <v>88</v>
      </c>
      <c r="E765" s="1125" t="s">
        <v>434</v>
      </c>
      <c r="F765" s="1126"/>
      <c r="G765" s="1126"/>
      <c r="H765" s="1127"/>
      <c r="I765" s="95"/>
      <c r="J765" s="489"/>
      <c r="K765" s="403"/>
      <c r="L765" s="94">
        <f>L766</f>
        <v>3</v>
      </c>
      <c r="M765" s="94">
        <f>M766</f>
        <v>3</v>
      </c>
      <c r="N765" s="94">
        <f>N766</f>
        <v>3</v>
      </c>
      <c r="O765" s="679"/>
    </row>
    <row r="766" spans="1:15" ht="38.25" customHeight="1" x14ac:dyDescent="0.3">
      <c r="A766" s="186" t="s">
        <v>608</v>
      </c>
      <c r="B766" s="422">
        <v>926</v>
      </c>
      <c r="C766" s="95" t="s">
        <v>92</v>
      </c>
      <c r="D766" s="95" t="s">
        <v>88</v>
      </c>
      <c r="E766" s="1018" t="s">
        <v>323</v>
      </c>
      <c r="F766" s="1019"/>
      <c r="G766" s="1019"/>
      <c r="H766" s="1020"/>
      <c r="I766" s="95"/>
      <c r="J766" s="489"/>
      <c r="K766" s="403"/>
      <c r="L766" s="94">
        <f t="shared" ref="L766:N768" si="123">L767</f>
        <v>3</v>
      </c>
      <c r="M766" s="94">
        <f t="shared" si="123"/>
        <v>3</v>
      </c>
      <c r="N766" s="94">
        <f t="shared" si="123"/>
        <v>3</v>
      </c>
    </row>
    <row r="767" spans="1:15" ht="19.5" customHeight="1" x14ac:dyDescent="0.3">
      <c r="A767" s="186" t="s">
        <v>322</v>
      </c>
      <c r="B767" s="697">
        <v>926</v>
      </c>
      <c r="C767" s="95" t="s">
        <v>92</v>
      </c>
      <c r="D767" s="95" t="s">
        <v>88</v>
      </c>
      <c r="E767" s="1018" t="s">
        <v>324</v>
      </c>
      <c r="F767" s="1019"/>
      <c r="G767" s="1019"/>
      <c r="H767" s="1020"/>
      <c r="I767" s="95"/>
      <c r="J767" s="489"/>
      <c r="K767" s="403"/>
      <c r="L767" s="94">
        <f t="shared" si="123"/>
        <v>3</v>
      </c>
      <c r="M767" s="94">
        <f t="shared" si="123"/>
        <v>3</v>
      </c>
      <c r="N767" s="94">
        <f t="shared" si="123"/>
        <v>3</v>
      </c>
      <c r="O767" s="1079"/>
    </row>
    <row r="768" spans="1:15" ht="32.25" x14ac:dyDescent="0.3">
      <c r="A768" s="240" t="s">
        <v>497</v>
      </c>
      <c r="B768" s="697">
        <v>926</v>
      </c>
      <c r="C768" s="95" t="s">
        <v>92</v>
      </c>
      <c r="D768" s="95" t="s">
        <v>88</v>
      </c>
      <c r="E768" s="1018" t="s">
        <v>324</v>
      </c>
      <c r="F768" s="1019"/>
      <c r="G768" s="1019"/>
      <c r="H768" s="1020"/>
      <c r="I768" s="95" t="s">
        <v>490</v>
      </c>
      <c r="J768" s="489"/>
      <c r="K768" s="403"/>
      <c r="L768" s="94">
        <f t="shared" si="123"/>
        <v>3</v>
      </c>
      <c r="M768" s="94">
        <f t="shared" si="123"/>
        <v>3</v>
      </c>
      <c r="N768" s="94">
        <f t="shared" si="123"/>
        <v>3</v>
      </c>
      <c r="O768" s="1079"/>
    </row>
    <row r="769" spans="1:15" ht="34.5" customHeight="1" x14ac:dyDescent="0.3">
      <c r="A769" s="240" t="s">
        <v>498</v>
      </c>
      <c r="B769" s="697">
        <v>926</v>
      </c>
      <c r="C769" s="95" t="s">
        <v>92</v>
      </c>
      <c r="D769" s="95" t="s">
        <v>88</v>
      </c>
      <c r="E769" s="1018" t="s">
        <v>324</v>
      </c>
      <c r="F769" s="1019"/>
      <c r="G769" s="1019"/>
      <c r="H769" s="1020"/>
      <c r="I769" s="95" t="s">
        <v>496</v>
      </c>
      <c r="J769" s="489"/>
      <c r="K769" s="403"/>
      <c r="L769" s="94">
        <v>3</v>
      </c>
      <c r="M769" s="94">
        <v>3</v>
      </c>
      <c r="N769" s="94">
        <v>3</v>
      </c>
      <c r="O769" s="1079"/>
    </row>
    <row r="770" spans="1:15" hidden="1" x14ac:dyDescent="0.3">
      <c r="A770" s="102" t="s">
        <v>383</v>
      </c>
      <c r="B770" s="422">
        <v>926</v>
      </c>
      <c r="C770" s="95" t="s">
        <v>92</v>
      </c>
      <c r="D770" s="95" t="s">
        <v>88</v>
      </c>
      <c r="E770" s="1018" t="s">
        <v>324</v>
      </c>
      <c r="F770" s="1019"/>
      <c r="G770" s="1019"/>
      <c r="H770" s="1020"/>
      <c r="I770" s="95" t="s">
        <v>80</v>
      </c>
      <c r="J770" s="489"/>
      <c r="K770" s="403"/>
      <c r="L770" s="94">
        <v>3</v>
      </c>
      <c r="M770" s="94">
        <v>3</v>
      </c>
      <c r="N770" s="134">
        <v>3</v>
      </c>
    </row>
    <row r="771" spans="1:15" ht="25.5" customHeight="1" x14ac:dyDescent="0.3">
      <c r="A771" s="186" t="s">
        <v>99</v>
      </c>
      <c r="B771" s="284">
        <v>926</v>
      </c>
      <c r="C771" s="95" t="s">
        <v>85</v>
      </c>
      <c r="D771" s="95" t="s">
        <v>142</v>
      </c>
      <c r="E771" s="1072"/>
      <c r="F771" s="1073"/>
      <c r="G771" s="1073"/>
      <c r="H771" s="1074"/>
      <c r="I771" s="95"/>
      <c r="J771" s="116" t="e">
        <f>#REF!+K771</f>
        <v>#REF!</v>
      </c>
      <c r="K771" s="103" t="e">
        <f>K773</f>
        <v>#REF!</v>
      </c>
      <c r="L771" s="103">
        <f t="shared" ref="L771:N774" si="124">L772</f>
        <v>59.3</v>
      </c>
      <c r="M771" s="103">
        <f t="shared" si="124"/>
        <v>61.699999999999996</v>
      </c>
      <c r="N771" s="103">
        <f t="shared" si="124"/>
        <v>64.099999999999994</v>
      </c>
      <c r="O771" s="669"/>
    </row>
    <row r="772" spans="1:15" ht="25.5" customHeight="1" x14ac:dyDescent="0.3">
      <c r="A772" s="186" t="s">
        <v>256</v>
      </c>
      <c r="B772" s="284">
        <v>926</v>
      </c>
      <c r="C772" s="95" t="s">
        <v>85</v>
      </c>
      <c r="D772" s="95" t="s">
        <v>69</v>
      </c>
      <c r="E772" s="439"/>
      <c r="F772" s="475"/>
      <c r="G772" s="475"/>
      <c r="H772" s="456"/>
      <c r="I772" s="124"/>
      <c r="J772" s="116"/>
      <c r="K772" s="104"/>
      <c r="L772" s="103">
        <f t="shared" si="124"/>
        <v>59.3</v>
      </c>
      <c r="M772" s="103">
        <f t="shared" si="124"/>
        <v>61.699999999999996</v>
      </c>
      <c r="N772" s="103">
        <f t="shared" si="124"/>
        <v>64.099999999999994</v>
      </c>
    </row>
    <row r="773" spans="1:15" ht="48" x14ac:dyDescent="0.3">
      <c r="A773" s="102" t="s">
        <v>689</v>
      </c>
      <c r="B773" s="284">
        <v>926</v>
      </c>
      <c r="C773" s="95" t="s">
        <v>85</v>
      </c>
      <c r="D773" s="95" t="s">
        <v>69</v>
      </c>
      <c r="E773" s="993" t="s">
        <v>259</v>
      </c>
      <c r="F773" s="994"/>
      <c r="G773" s="994"/>
      <c r="H773" s="995"/>
      <c r="I773" s="95"/>
      <c r="J773" s="116" t="e">
        <f>#REF!+K773</f>
        <v>#REF!</v>
      </c>
      <c r="K773" s="103" t="e">
        <f>#REF!</f>
        <v>#REF!</v>
      </c>
      <c r="L773" s="103">
        <f t="shared" si="124"/>
        <v>59.3</v>
      </c>
      <c r="M773" s="103">
        <f t="shared" si="124"/>
        <v>61.699999999999996</v>
      </c>
      <c r="N773" s="103">
        <f t="shared" si="124"/>
        <v>64.099999999999994</v>
      </c>
    </row>
    <row r="774" spans="1:15" ht="32.25" x14ac:dyDescent="0.3">
      <c r="A774" s="140" t="s">
        <v>296</v>
      </c>
      <c r="B774" s="284">
        <v>926</v>
      </c>
      <c r="C774" s="95" t="s">
        <v>85</v>
      </c>
      <c r="D774" s="95" t="s">
        <v>69</v>
      </c>
      <c r="E774" s="993" t="s">
        <v>550</v>
      </c>
      <c r="F774" s="994"/>
      <c r="G774" s="994"/>
      <c r="H774" s="995"/>
      <c r="I774" s="95"/>
      <c r="J774" s="116"/>
      <c r="K774" s="103"/>
      <c r="L774" s="103">
        <f t="shared" si="124"/>
        <v>59.3</v>
      </c>
      <c r="M774" s="103">
        <f t="shared" si="124"/>
        <v>61.699999999999996</v>
      </c>
      <c r="N774" s="103">
        <f t="shared" si="124"/>
        <v>64.099999999999994</v>
      </c>
      <c r="O774" s="1079"/>
    </row>
    <row r="775" spans="1:15" ht="31.5" x14ac:dyDescent="0.3">
      <c r="A775" s="186" t="s">
        <v>147</v>
      </c>
      <c r="B775" s="284">
        <v>926</v>
      </c>
      <c r="C775" s="95" t="s">
        <v>85</v>
      </c>
      <c r="D775" s="95" t="s">
        <v>69</v>
      </c>
      <c r="E775" s="993" t="s">
        <v>551</v>
      </c>
      <c r="F775" s="994"/>
      <c r="G775" s="994"/>
      <c r="H775" s="995"/>
      <c r="I775" s="95"/>
      <c r="J775" s="116" t="e">
        <f>#REF!+K775</f>
        <v>#REF!</v>
      </c>
      <c r="K775" s="103">
        <f>K778</f>
        <v>0</v>
      </c>
      <c r="L775" s="103">
        <f>L776+L779</f>
        <v>59.3</v>
      </c>
      <c r="M775" s="103">
        <f>M776+M779</f>
        <v>61.699999999999996</v>
      </c>
      <c r="N775" s="103">
        <f>N776+N779</f>
        <v>64.099999999999994</v>
      </c>
      <c r="O775" s="1079"/>
    </row>
    <row r="776" spans="1:15" ht="78.75" x14ac:dyDescent="0.3">
      <c r="A776" s="186" t="s">
        <v>465</v>
      </c>
      <c r="B776" s="284">
        <v>926</v>
      </c>
      <c r="C776" s="95" t="s">
        <v>85</v>
      </c>
      <c r="D776" s="95" t="s">
        <v>69</v>
      </c>
      <c r="E776" s="993" t="s">
        <v>551</v>
      </c>
      <c r="F776" s="994"/>
      <c r="G776" s="994"/>
      <c r="H776" s="995"/>
      <c r="I776" s="95" t="s">
        <v>466</v>
      </c>
      <c r="J776" s="116"/>
      <c r="K776" s="103"/>
      <c r="L776" s="103">
        <f>L777</f>
        <v>16</v>
      </c>
      <c r="M776" s="103">
        <f>M777</f>
        <v>18.399999999999999</v>
      </c>
      <c r="N776" s="103">
        <f>N777</f>
        <v>18.399999999999999</v>
      </c>
      <c r="O776" s="1079"/>
    </row>
    <row r="777" spans="1:15" ht="31.5" x14ac:dyDescent="0.3">
      <c r="A777" s="186" t="s">
        <v>493</v>
      </c>
      <c r="B777" s="284">
        <v>926</v>
      </c>
      <c r="C777" s="95" t="s">
        <v>85</v>
      </c>
      <c r="D777" s="95" t="s">
        <v>69</v>
      </c>
      <c r="E777" s="993" t="s">
        <v>551</v>
      </c>
      <c r="F777" s="994"/>
      <c r="G777" s="994"/>
      <c r="H777" s="995"/>
      <c r="I777" s="95" t="s">
        <v>485</v>
      </c>
      <c r="J777" s="116"/>
      <c r="K777" s="103"/>
      <c r="L777" s="103">
        <v>16</v>
      </c>
      <c r="M777" s="103">
        <v>18.399999999999999</v>
      </c>
      <c r="N777" s="103">
        <v>18.399999999999999</v>
      </c>
      <c r="O777" s="1079"/>
    </row>
    <row r="778" spans="1:15" ht="63" hidden="1" x14ac:dyDescent="0.3">
      <c r="A778" s="186" t="s">
        <v>363</v>
      </c>
      <c r="B778" s="284">
        <v>926</v>
      </c>
      <c r="C778" s="95" t="s">
        <v>85</v>
      </c>
      <c r="D778" s="95" t="s">
        <v>69</v>
      </c>
      <c r="E778" s="993" t="s">
        <v>551</v>
      </c>
      <c r="F778" s="994"/>
      <c r="G778" s="994"/>
      <c r="H778" s="995"/>
      <c r="I778" s="95" t="s">
        <v>362</v>
      </c>
      <c r="J778" s="116" t="e">
        <f>#REF!+K778</f>
        <v>#REF!</v>
      </c>
      <c r="K778" s="96"/>
      <c r="L778" s="94">
        <v>61</v>
      </c>
      <c r="M778" s="94">
        <v>63.4</v>
      </c>
      <c r="N778" s="134">
        <v>63.4</v>
      </c>
      <c r="O778" s="1079"/>
    </row>
    <row r="779" spans="1:15" ht="31.5" x14ac:dyDescent="0.3">
      <c r="A779" s="186" t="s">
        <v>473</v>
      </c>
      <c r="B779" s="284">
        <v>926</v>
      </c>
      <c r="C779" s="95" t="s">
        <v>85</v>
      </c>
      <c r="D779" s="95" t="s">
        <v>69</v>
      </c>
      <c r="E779" s="993" t="s">
        <v>551</v>
      </c>
      <c r="F779" s="994"/>
      <c r="G779" s="994"/>
      <c r="H779" s="995"/>
      <c r="I779" s="95" t="s">
        <v>471</v>
      </c>
      <c r="J779" s="116"/>
      <c r="K779" s="96"/>
      <c r="L779" s="94">
        <f>L780</f>
        <v>43.3</v>
      </c>
      <c r="M779" s="94">
        <f>M780</f>
        <v>43.3</v>
      </c>
      <c r="N779" s="94">
        <f>N780</f>
        <v>45.7</v>
      </c>
      <c r="O779" s="1079"/>
    </row>
    <row r="780" spans="1:15" ht="36.75" customHeight="1" x14ac:dyDescent="0.3">
      <c r="A780" s="186" t="s">
        <v>474</v>
      </c>
      <c r="B780" s="284">
        <v>926</v>
      </c>
      <c r="C780" s="95" t="s">
        <v>85</v>
      </c>
      <c r="D780" s="95" t="s">
        <v>69</v>
      </c>
      <c r="E780" s="993" t="s">
        <v>551</v>
      </c>
      <c r="F780" s="994"/>
      <c r="G780" s="994"/>
      <c r="H780" s="995"/>
      <c r="I780" s="95" t="s">
        <v>472</v>
      </c>
      <c r="J780" s="116"/>
      <c r="K780" s="96"/>
      <c r="L780" s="94">
        <f>45-1.7</f>
        <v>43.3</v>
      </c>
      <c r="M780" s="94">
        <f>45-1.7</f>
        <v>43.3</v>
      </c>
      <c r="N780" s="134">
        <v>45.7</v>
      </c>
      <c r="O780" s="1079"/>
    </row>
    <row r="781" spans="1:15" hidden="1" x14ac:dyDescent="0.3">
      <c r="A781" s="102" t="s">
        <v>383</v>
      </c>
      <c r="B781" s="284">
        <v>926</v>
      </c>
      <c r="C781" s="95" t="s">
        <v>85</v>
      </c>
      <c r="D781" s="95" t="s">
        <v>69</v>
      </c>
      <c r="E781" s="993" t="s">
        <v>551</v>
      </c>
      <c r="F781" s="994"/>
      <c r="G781" s="994"/>
      <c r="H781" s="995"/>
      <c r="I781" s="95" t="s">
        <v>80</v>
      </c>
      <c r="J781" s="116" t="e">
        <f>#REF!+K781</f>
        <v>#REF!</v>
      </c>
      <c r="K781" s="96"/>
      <c r="L781" s="94">
        <v>0</v>
      </c>
      <c r="M781" s="94">
        <v>0</v>
      </c>
      <c r="N781" s="134">
        <v>0</v>
      </c>
      <c r="O781" s="1079"/>
    </row>
    <row r="782" spans="1:15" x14ac:dyDescent="0.3">
      <c r="A782" s="121" t="s">
        <v>390</v>
      </c>
      <c r="B782" s="137">
        <v>926</v>
      </c>
      <c r="C782" s="95" t="s">
        <v>392</v>
      </c>
      <c r="D782" s="95"/>
      <c r="E782" s="1109"/>
      <c r="F782" s="1110"/>
      <c r="G782" s="1110"/>
      <c r="H782" s="1111"/>
      <c r="I782" s="95"/>
      <c r="J782" s="111"/>
      <c r="K782" s="96"/>
      <c r="L782" s="94">
        <f t="shared" ref="L782:N786" si="125">L783</f>
        <v>0</v>
      </c>
      <c r="M782" s="94">
        <f t="shared" si="125"/>
        <v>2560</v>
      </c>
      <c r="N782" s="94">
        <f t="shared" si="125"/>
        <v>5030</v>
      </c>
      <c r="O782" s="669"/>
    </row>
    <row r="783" spans="1:15" x14ac:dyDescent="0.3">
      <c r="A783" s="121" t="s">
        <v>390</v>
      </c>
      <c r="B783" s="131">
        <v>926</v>
      </c>
      <c r="C783" s="110" t="s">
        <v>392</v>
      </c>
      <c r="D783" s="110" t="s">
        <v>392</v>
      </c>
      <c r="E783" s="1109"/>
      <c r="F783" s="1110"/>
      <c r="G783" s="1110"/>
      <c r="H783" s="1111"/>
      <c r="I783" s="95"/>
      <c r="J783" s="111"/>
      <c r="K783" s="96"/>
      <c r="L783" s="94">
        <f t="shared" si="125"/>
        <v>0</v>
      </c>
      <c r="M783" s="94">
        <f t="shared" si="125"/>
        <v>2560</v>
      </c>
      <c r="N783" s="94">
        <f t="shared" si="125"/>
        <v>5030</v>
      </c>
    </row>
    <row r="784" spans="1:15" ht="45" customHeight="1" x14ac:dyDescent="0.3">
      <c r="A784" s="102" t="s">
        <v>688</v>
      </c>
      <c r="B784" s="131">
        <v>926</v>
      </c>
      <c r="C784" s="110" t="s">
        <v>392</v>
      </c>
      <c r="D784" s="110" t="s">
        <v>392</v>
      </c>
      <c r="E784" s="993" t="s">
        <v>70</v>
      </c>
      <c r="F784" s="994"/>
      <c r="G784" s="994"/>
      <c r="H784" s="995"/>
      <c r="I784" s="95"/>
      <c r="J784" s="111"/>
      <c r="K784" s="96"/>
      <c r="L784" s="94">
        <f t="shared" si="125"/>
        <v>0</v>
      </c>
      <c r="M784" s="94">
        <f t="shared" si="125"/>
        <v>2560</v>
      </c>
      <c r="N784" s="94">
        <f t="shared" si="125"/>
        <v>5030</v>
      </c>
    </row>
    <row r="785" spans="1:15" ht="63.75" x14ac:dyDescent="0.3">
      <c r="A785" s="102" t="s">
        <v>722</v>
      </c>
      <c r="B785" s="131">
        <v>926</v>
      </c>
      <c r="C785" s="110" t="s">
        <v>392</v>
      </c>
      <c r="D785" s="110" t="s">
        <v>392</v>
      </c>
      <c r="E785" s="993" t="s">
        <v>393</v>
      </c>
      <c r="F785" s="994"/>
      <c r="G785" s="994"/>
      <c r="H785" s="995"/>
      <c r="I785" s="95"/>
      <c r="J785" s="111"/>
      <c r="K785" s="96"/>
      <c r="L785" s="94">
        <f t="shared" si="125"/>
        <v>0</v>
      </c>
      <c r="M785" s="94">
        <f t="shared" si="125"/>
        <v>2560</v>
      </c>
      <c r="N785" s="94">
        <f t="shared" si="125"/>
        <v>5030</v>
      </c>
      <c r="O785" s="664"/>
    </row>
    <row r="786" spans="1:15" ht="31.5" customHeight="1" x14ac:dyDescent="0.3">
      <c r="A786" s="98" t="s">
        <v>278</v>
      </c>
      <c r="B786" s="131">
        <v>926</v>
      </c>
      <c r="C786" s="110" t="s">
        <v>392</v>
      </c>
      <c r="D786" s="110" t="s">
        <v>392</v>
      </c>
      <c r="E786" s="993" t="s">
        <v>277</v>
      </c>
      <c r="F786" s="994"/>
      <c r="G786" s="994"/>
      <c r="H786" s="995"/>
      <c r="I786" s="95"/>
      <c r="J786" s="111"/>
      <c r="K786" s="96"/>
      <c r="L786" s="94">
        <f t="shared" si="125"/>
        <v>0</v>
      </c>
      <c r="M786" s="94">
        <f t="shared" si="125"/>
        <v>2560</v>
      </c>
      <c r="N786" s="94">
        <f t="shared" si="125"/>
        <v>5030</v>
      </c>
    </row>
    <row r="787" spans="1:15" x14ac:dyDescent="0.3">
      <c r="A787" s="121" t="s">
        <v>395</v>
      </c>
      <c r="B787" s="131">
        <v>926</v>
      </c>
      <c r="C787" s="110" t="s">
        <v>392</v>
      </c>
      <c r="D787" s="110" t="s">
        <v>392</v>
      </c>
      <c r="E787" s="993" t="s">
        <v>394</v>
      </c>
      <c r="F787" s="994"/>
      <c r="G787" s="994"/>
      <c r="H787" s="995"/>
      <c r="I787" s="95"/>
      <c r="J787" s="111"/>
      <c r="K787" s="96"/>
      <c r="L787" s="94">
        <f>L789</f>
        <v>0</v>
      </c>
      <c r="M787" s="94">
        <f>M789</f>
        <v>2560</v>
      </c>
      <c r="N787" s="94">
        <f>N789</f>
        <v>5030</v>
      </c>
    </row>
    <row r="788" spans="1:15" x14ac:dyDescent="0.3">
      <c r="A788" s="121" t="s">
        <v>391</v>
      </c>
      <c r="B788" s="131">
        <v>926</v>
      </c>
      <c r="C788" s="110" t="s">
        <v>392</v>
      </c>
      <c r="D788" s="110" t="s">
        <v>392</v>
      </c>
      <c r="E788" s="993" t="s">
        <v>394</v>
      </c>
      <c r="F788" s="994"/>
      <c r="G788" s="994"/>
      <c r="H788" s="995"/>
      <c r="I788" s="95" t="s">
        <v>479</v>
      </c>
      <c r="J788" s="111"/>
      <c r="K788" s="96"/>
      <c r="L788" s="94">
        <f>L789</f>
        <v>0</v>
      </c>
      <c r="M788" s="94">
        <f>M789</f>
        <v>2560</v>
      </c>
      <c r="N788" s="94">
        <f>N789</f>
        <v>5030</v>
      </c>
    </row>
    <row r="789" spans="1:15" x14ac:dyDescent="0.3">
      <c r="A789" s="102" t="s">
        <v>214</v>
      </c>
      <c r="B789" s="131">
        <v>926</v>
      </c>
      <c r="C789" s="110" t="s">
        <v>392</v>
      </c>
      <c r="D789" s="110" t="s">
        <v>392</v>
      </c>
      <c r="E789" s="993" t="s">
        <v>394</v>
      </c>
      <c r="F789" s="994"/>
      <c r="G789" s="994"/>
      <c r="H789" s="995"/>
      <c r="I789" s="95" t="s">
        <v>213</v>
      </c>
      <c r="J789" s="111"/>
      <c r="K789" s="96"/>
      <c r="L789" s="94">
        <f>3050.2-3050.2</f>
        <v>0</v>
      </c>
      <c r="M789" s="94">
        <f>2748.7+644.3-266.6-566.4</f>
        <v>2560</v>
      </c>
      <c r="N789" s="134">
        <f>2881.2+2898.8+400.5-1150.5</f>
        <v>5030</v>
      </c>
    </row>
    <row r="790" spans="1:15" x14ac:dyDescent="0.3">
      <c r="A790" s="118"/>
      <c r="B790" s="180"/>
      <c r="C790" s="119"/>
      <c r="D790" s="119"/>
      <c r="E790" s="490"/>
      <c r="F790" s="490"/>
      <c r="G790" s="490"/>
      <c r="H790" s="490"/>
      <c r="I790" s="119"/>
      <c r="J790" s="146"/>
      <c r="K790" s="113"/>
      <c r="L790" s="587"/>
      <c r="M790" s="168"/>
      <c r="N790" s="491"/>
    </row>
    <row r="791" spans="1:15" x14ac:dyDescent="0.3">
      <c r="A791" s="294"/>
      <c r="B791" s="492"/>
      <c r="C791" s="227"/>
      <c r="D791" s="227"/>
      <c r="E791" s="227"/>
      <c r="F791" s="227"/>
      <c r="G791" s="227"/>
      <c r="H791" s="227"/>
      <c r="I791" s="227"/>
      <c r="J791" s="227"/>
      <c r="K791" s="169"/>
      <c r="L791" s="588"/>
      <c r="M791" s="108"/>
      <c r="N791" s="493"/>
    </row>
    <row r="792" spans="1:15" x14ac:dyDescent="0.3">
      <c r="A792" s="294"/>
      <c r="B792" s="492"/>
      <c r="C792" s="227"/>
      <c r="D792" s="227"/>
      <c r="E792" s="227"/>
      <c r="F792" s="227"/>
      <c r="G792" s="227"/>
      <c r="H792" s="227"/>
      <c r="I792" s="227"/>
      <c r="J792" s="227"/>
      <c r="K792" s="169"/>
      <c r="L792" s="588"/>
      <c r="M792" s="108"/>
      <c r="N792" s="493"/>
    </row>
    <row r="793" spans="1:15" x14ac:dyDescent="0.3">
      <c r="A793" s="294"/>
      <c r="B793" s="492"/>
      <c r="C793" s="227"/>
      <c r="D793" s="227"/>
      <c r="E793" s="227"/>
      <c r="F793" s="227"/>
      <c r="G793" s="227"/>
      <c r="H793" s="227"/>
      <c r="I793" s="227"/>
      <c r="J793" s="227"/>
      <c r="K793" s="169"/>
      <c r="L793" s="588"/>
      <c r="M793" s="108"/>
      <c r="N793" s="493"/>
    </row>
    <row r="794" spans="1:15" x14ac:dyDescent="0.3">
      <c r="A794" s="294"/>
      <c r="B794" s="492"/>
      <c r="C794" s="227"/>
      <c r="D794" s="227"/>
      <c r="E794" s="227"/>
      <c r="F794" s="227"/>
      <c r="G794" s="227"/>
      <c r="H794" s="227"/>
      <c r="I794" s="227"/>
      <c r="J794" s="227"/>
      <c r="K794" s="169"/>
      <c r="L794" s="588"/>
      <c r="M794" s="108"/>
      <c r="N794" s="493"/>
    </row>
    <row r="795" spans="1:15" x14ac:dyDescent="0.3">
      <c r="A795" s="294"/>
      <c r="B795" s="492"/>
      <c r="C795" s="227"/>
      <c r="D795" s="227"/>
      <c r="E795" s="227"/>
      <c r="F795" s="227"/>
      <c r="G795" s="227"/>
      <c r="H795" s="227"/>
      <c r="I795" s="227"/>
      <c r="J795" s="227"/>
      <c r="K795" s="169"/>
      <c r="L795" s="588"/>
      <c r="M795" s="108"/>
      <c r="N795" s="493"/>
    </row>
    <row r="796" spans="1:15" x14ac:dyDescent="0.3">
      <c r="A796" s="294"/>
      <c r="B796" s="492"/>
      <c r="C796" s="227"/>
      <c r="D796" s="227"/>
      <c r="E796" s="227"/>
      <c r="F796" s="227"/>
      <c r="G796" s="227"/>
      <c r="H796" s="227"/>
      <c r="I796" s="227"/>
      <c r="J796" s="227"/>
      <c r="K796" s="169"/>
      <c r="L796" s="588"/>
      <c r="M796" s="108"/>
      <c r="N796" s="493"/>
    </row>
    <row r="797" spans="1:15" x14ac:dyDescent="0.3">
      <c r="A797" s="294"/>
      <c r="B797" s="492"/>
      <c r="C797" s="227"/>
      <c r="D797" s="227"/>
      <c r="E797" s="227"/>
      <c r="F797" s="227"/>
      <c r="G797" s="227"/>
      <c r="H797" s="227"/>
      <c r="I797" s="227"/>
      <c r="J797" s="227"/>
      <c r="K797" s="169"/>
      <c r="L797" s="588"/>
      <c r="M797" s="108"/>
      <c r="N797" s="493"/>
    </row>
    <row r="798" spans="1:15" x14ac:dyDescent="0.3">
      <c r="A798" s="294"/>
      <c r="B798" s="492"/>
      <c r="C798" s="227"/>
      <c r="D798" s="227"/>
      <c r="E798" s="227"/>
      <c r="F798" s="227"/>
      <c r="G798" s="227"/>
      <c r="H798" s="227"/>
      <c r="I798" s="227"/>
      <c r="J798" s="227"/>
      <c r="K798" s="169"/>
      <c r="L798" s="588"/>
      <c r="M798" s="108"/>
      <c r="N798" s="493"/>
    </row>
    <row r="799" spans="1:15" x14ac:dyDescent="0.3">
      <c r="A799" s="294"/>
      <c r="B799" s="492"/>
      <c r="C799" s="227"/>
      <c r="D799" s="227"/>
      <c r="E799" s="227"/>
      <c r="F799" s="227"/>
      <c r="G799" s="227"/>
      <c r="H799" s="227"/>
      <c r="I799" s="227"/>
      <c r="J799" s="227"/>
      <c r="K799" s="169"/>
      <c r="L799" s="588"/>
      <c r="M799" s="108"/>
      <c r="N799" s="493"/>
    </row>
    <row r="800" spans="1:15" x14ac:dyDescent="0.3">
      <c r="A800" s="294"/>
      <c r="B800" s="492"/>
      <c r="C800" s="227"/>
      <c r="D800" s="227"/>
      <c r="E800" s="227"/>
      <c r="F800" s="227"/>
      <c r="G800" s="227"/>
      <c r="H800" s="227"/>
      <c r="I800" s="227"/>
      <c r="J800" s="227"/>
      <c r="K800" s="169"/>
      <c r="L800" s="588"/>
      <c r="M800" s="108"/>
      <c r="N800" s="493"/>
    </row>
    <row r="801" spans="1:14" x14ac:dyDescent="0.3">
      <c r="A801" s="294"/>
      <c r="B801" s="492"/>
      <c r="C801" s="227"/>
      <c r="D801" s="227"/>
      <c r="E801" s="227"/>
      <c r="F801" s="227"/>
      <c r="G801" s="227"/>
      <c r="H801" s="227"/>
      <c r="I801" s="227"/>
      <c r="J801" s="227"/>
      <c r="K801" s="169"/>
      <c r="L801" s="588"/>
      <c r="M801" s="108"/>
      <c r="N801" s="493"/>
    </row>
    <row r="802" spans="1:14" x14ac:dyDescent="0.3">
      <c r="A802" s="294"/>
      <c r="B802" s="492"/>
      <c r="C802" s="227"/>
      <c r="D802" s="227"/>
      <c r="E802" s="227"/>
      <c r="F802" s="227"/>
      <c r="G802" s="227"/>
      <c r="H802" s="227"/>
      <c r="I802" s="227"/>
      <c r="J802" s="227"/>
      <c r="K802" s="169"/>
      <c r="L802" s="588"/>
      <c r="M802" s="108"/>
      <c r="N802" s="493"/>
    </row>
    <row r="803" spans="1:14" x14ac:dyDescent="0.3">
      <c r="A803" s="294"/>
      <c r="B803" s="492"/>
      <c r="C803" s="227"/>
      <c r="D803" s="227"/>
      <c r="E803" s="227"/>
      <c r="F803" s="227"/>
      <c r="G803" s="227"/>
      <c r="H803" s="227"/>
      <c r="I803" s="227"/>
      <c r="J803" s="227"/>
      <c r="K803" s="169"/>
      <c r="L803" s="588"/>
      <c r="M803" s="108"/>
      <c r="N803" s="493"/>
    </row>
    <row r="804" spans="1:14" x14ac:dyDescent="0.3">
      <c r="A804" s="294"/>
      <c r="B804" s="492"/>
      <c r="C804" s="227"/>
      <c r="D804" s="227"/>
      <c r="E804" s="227"/>
      <c r="F804" s="227"/>
      <c r="G804" s="227"/>
      <c r="H804" s="227"/>
      <c r="I804" s="227"/>
      <c r="J804" s="227"/>
      <c r="K804" s="169"/>
      <c r="L804" s="588"/>
      <c r="M804" s="108"/>
      <c r="N804" s="493"/>
    </row>
    <row r="805" spans="1:14" x14ac:dyDescent="0.3">
      <c r="A805" s="294"/>
      <c r="B805" s="492"/>
      <c r="C805" s="227"/>
      <c r="D805" s="227"/>
      <c r="E805" s="227"/>
      <c r="F805" s="227"/>
      <c r="G805" s="227"/>
      <c r="H805" s="227"/>
      <c r="I805" s="227"/>
      <c r="J805" s="227"/>
      <c r="K805" s="169"/>
      <c r="L805" s="588"/>
      <c r="M805" s="108"/>
      <c r="N805" s="493"/>
    </row>
    <row r="806" spans="1:14" x14ac:dyDescent="0.3">
      <c r="A806" s="294"/>
      <c r="B806" s="492"/>
      <c r="C806" s="227"/>
      <c r="D806" s="227"/>
      <c r="E806" s="227"/>
      <c r="F806" s="227"/>
      <c r="G806" s="227"/>
      <c r="H806" s="227"/>
      <c r="I806" s="227"/>
      <c r="J806" s="227"/>
      <c r="K806" s="169"/>
      <c r="L806" s="588"/>
      <c r="M806" s="108"/>
      <c r="N806" s="493"/>
    </row>
    <row r="807" spans="1:14" x14ac:dyDescent="0.3">
      <c r="A807" s="294"/>
      <c r="B807" s="492"/>
      <c r="C807" s="227"/>
      <c r="D807" s="227"/>
      <c r="E807" s="227"/>
      <c r="F807" s="227"/>
      <c r="G807" s="227"/>
      <c r="H807" s="227"/>
      <c r="I807" s="227"/>
      <c r="J807" s="227"/>
      <c r="K807" s="169"/>
      <c r="L807" s="588"/>
      <c r="M807" s="108"/>
      <c r="N807" s="493"/>
    </row>
    <row r="808" spans="1:14" x14ac:dyDescent="0.3">
      <c r="A808" s="294"/>
      <c r="B808" s="492"/>
      <c r="C808" s="227"/>
      <c r="D808" s="227"/>
      <c r="E808" s="227"/>
      <c r="F808" s="227"/>
      <c r="G808" s="227"/>
      <c r="H808" s="227"/>
      <c r="I808" s="227"/>
      <c r="J808" s="227"/>
      <c r="K808" s="169"/>
      <c r="L808" s="588"/>
      <c r="M808" s="108"/>
      <c r="N808" s="493"/>
    </row>
    <row r="809" spans="1:14" x14ac:dyDescent="0.3">
      <c r="A809" s="294"/>
      <c r="B809" s="492"/>
      <c r="C809" s="227"/>
      <c r="D809" s="227"/>
      <c r="E809" s="227"/>
      <c r="F809" s="227"/>
      <c r="G809" s="227"/>
      <c r="H809" s="227"/>
      <c r="I809" s="227"/>
      <c r="J809" s="227"/>
      <c r="K809" s="169"/>
      <c r="L809" s="588"/>
      <c r="M809" s="108"/>
      <c r="N809" s="493"/>
    </row>
    <row r="810" spans="1:14" x14ac:dyDescent="0.3">
      <c r="A810" s="294"/>
      <c r="B810" s="492"/>
      <c r="C810" s="227"/>
      <c r="D810" s="227"/>
      <c r="E810" s="227"/>
      <c r="F810" s="227"/>
      <c r="G810" s="227"/>
      <c r="H810" s="227"/>
      <c r="I810" s="227"/>
      <c r="J810" s="227"/>
      <c r="K810" s="169"/>
      <c r="L810" s="588"/>
      <c r="M810" s="108"/>
      <c r="N810" s="493"/>
    </row>
    <row r="811" spans="1:14" x14ac:dyDescent="0.3">
      <c r="A811" s="294"/>
      <c r="B811" s="492"/>
      <c r="C811" s="227"/>
      <c r="D811" s="227"/>
      <c r="E811" s="227"/>
      <c r="F811" s="227"/>
      <c r="G811" s="227"/>
      <c r="H811" s="227"/>
      <c r="I811" s="227"/>
      <c r="J811" s="227"/>
      <c r="K811" s="169"/>
      <c r="L811" s="588"/>
      <c r="M811" s="108"/>
      <c r="N811" s="493"/>
    </row>
    <row r="812" spans="1:14" x14ac:dyDescent="0.3">
      <c r="A812" s="294"/>
      <c r="B812" s="492"/>
      <c r="C812" s="227"/>
      <c r="D812" s="227"/>
      <c r="E812" s="227"/>
      <c r="F812" s="227"/>
      <c r="G812" s="227"/>
      <c r="H812" s="227"/>
      <c r="I812" s="227"/>
      <c r="J812" s="227"/>
      <c r="K812" s="169"/>
      <c r="L812" s="588"/>
      <c r="M812" s="108"/>
      <c r="N812" s="493"/>
    </row>
    <row r="813" spans="1:14" x14ac:dyDescent="0.3">
      <c r="A813" s="294"/>
      <c r="B813" s="492"/>
      <c r="C813" s="227"/>
      <c r="D813" s="227"/>
      <c r="E813" s="227"/>
      <c r="F813" s="227"/>
      <c r="G813" s="227"/>
      <c r="H813" s="227"/>
      <c r="I813" s="227"/>
      <c r="J813" s="227"/>
      <c r="K813" s="169"/>
      <c r="L813" s="588"/>
      <c r="M813" s="108"/>
      <c r="N813" s="493"/>
    </row>
    <row r="814" spans="1:14" x14ac:dyDescent="0.3">
      <c r="A814" s="294"/>
      <c r="B814" s="492"/>
      <c r="C814" s="227"/>
      <c r="D814" s="227"/>
      <c r="E814" s="227"/>
      <c r="F814" s="227"/>
      <c r="G814" s="227"/>
      <c r="H814" s="227"/>
      <c r="I814" s="227"/>
      <c r="J814" s="227"/>
      <c r="K814" s="169"/>
      <c r="L814" s="588"/>
      <c r="M814" s="108"/>
      <c r="N814" s="493"/>
    </row>
    <row r="815" spans="1:14" x14ac:dyDescent="0.3">
      <c r="A815" s="294"/>
      <c r="B815" s="492"/>
      <c r="C815" s="227"/>
      <c r="D815" s="227"/>
      <c r="E815" s="227"/>
      <c r="F815" s="227"/>
      <c r="G815" s="227"/>
      <c r="H815" s="227"/>
      <c r="I815" s="227"/>
      <c r="J815" s="227"/>
      <c r="K815" s="169"/>
      <c r="L815" s="588"/>
      <c r="M815" s="108"/>
      <c r="N815" s="493"/>
    </row>
    <row r="816" spans="1:14" x14ac:dyDescent="0.3">
      <c r="A816" s="294"/>
      <c r="B816" s="492"/>
      <c r="C816" s="227"/>
      <c r="D816" s="227"/>
      <c r="E816" s="227"/>
      <c r="F816" s="227"/>
      <c r="G816" s="227"/>
      <c r="H816" s="227"/>
      <c r="I816" s="227"/>
      <c r="J816" s="227"/>
      <c r="K816" s="169"/>
      <c r="L816" s="588"/>
      <c r="M816" s="108"/>
      <c r="N816" s="493"/>
    </row>
    <row r="817" spans="1:14" x14ac:dyDescent="0.3">
      <c r="A817" s="294"/>
      <c r="B817" s="492"/>
      <c r="C817" s="227"/>
      <c r="D817" s="227"/>
      <c r="E817" s="227"/>
      <c r="F817" s="227"/>
      <c r="G817" s="227"/>
      <c r="H817" s="227"/>
      <c r="I817" s="227"/>
      <c r="J817" s="227"/>
      <c r="K817" s="169"/>
      <c r="L817" s="588"/>
      <c r="M817" s="108"/>
      <c r="N817" s="493"/>
    </row>
    <row r="818" spans="1:14" x14ac:dyDescent="0.3">
      <c r="A818" s="294"/>
      <c r="B818" s="492"/>
      <c r="C818" s="227"/>
      <c r="D818" s="227"/>
      <c r="E818" s="227"/>
      <c r="F818" s="227"/>
      <c r="G818" s="227"/>
      <c r="H818" s="227"/>
      <c r="I818" s="227"/>
      <c r="J818" s="227"/>
      <c r="K818" s="169"/>
      <c r="L818" s="588"/>
      <c r="M818" s="108"/>
      <c r="N818" s="493"/>
    </row>
    <row r="819" spans="1:14" x14ac:dyDescent="0.3">
      <c r="A819" s="294"/>
      <c r="B819" s="492"/>
      <c r="C819" s="227"/>
      <c r="D819" s="227"/>
      <c r="E819" s="227"/>
      <c r="F819" s="227"/>
      <c r="G819" s="227"/>
      <c r="H819" s="227"/>
      <c r="I819" s="227"/>
      <c r="J819" s="227"/>
      <c r="K819" s="169"/>
      <c r="L819" s="588"/>
      <c r="M819" s="108"/>
      <c r="N819" s="493"/>
    </row>
    <row r="820" spans="1:14" x14ac:dyDescent="0.3">
      <c r="A820" s="294"/>
      <c r="B820" s="492"/>
      <c r="C820" s="227"/>
      <c r="D820" s="227"/>
      <c r="E820" s="227"/>
      <c r="F820" s="227"/>
      <c r="G820" s="227"/>
      <c r="H820" s="227"/>
      <c r="I820" s="227"/>
      <c r="J820" s="227"/>
      <c r="K820" s="169"/>
      <c r="L820" s="588"/>
      <c r="M820" s="108"/>
      <c r="N820" s="493"/>
    </row>
    <row r="821" spans="1:14" x14ac:dyDescent="0.3">
      <c r="A821" s="294"/>
      <c r="B821" s="492"/>
      <c r="C821" s="227"/>
      <c r="D821" s="227"/>
      <c r="E821" s="227"/>
      <c r="F821" s="227"/>
      <c r="G821" s="227"/>
      <c r="H821" s="227"/>
      <c r="I821" s="227"/>
      <c r="J821" s="227"/>
      <c r="K821" s="169"/>
      <c r="L821" s="588"/>
      <c r="M821" s="108"/>
      <c r="N821" s="493"/>
    </row>
    <row r="822" spans="1:14" x14ac:dyDescent="0.3">
      <c r="A822" s="294"/>
      <c r="B822" s="492"/>
      <c r="C822" s="227"/>
      <c r="D822" s="227"/>
      <c r="E822" s="227"/>
      <c r="F822" s="227"/>
      <c r="G822" s="227"/>
      <c r="H822" s="227"/>
      <c r="I822" s="227"/>
      <c r="J822" s="227"/>
      <c r="K822" s="169"/>
      <c r="L822" s="588"/>
      <c r="M822" s="108"/>
      <c r="N822" s="493"/>
    </row>
    <row r="823" spans="1:14" x14ac:dyDescent="0.3">
      <c r="A823" s="294"/>
      <c r="B823" s="492"/>
      <c r="C823" s="227"/>
      <c r="D823" s="227"/>
      <c r="E823" s="227"/>
      <c r="F823" s="227"/>
      <c r="G823" s="227"/>
      <c r="H823" s="227"/>
      <c r="I823" s="227"/>
      <c r="J823" s="227"/>
      <c r="K823" s="169"/>
      <c r="L823" s="588"/>
      <c r="M823" s="108"/>
      <c r="N823" s="493"/>
    </row>
    <row r="824" spans="1:14" x14ac:dyDescent="0.3">
      <c r="A824" s="294"/>
      <c r="B824" s="492"/>
      <c r="C824" s="227"/>
      <c r="D824" s="227"/>
      <c r="E824" s="227"/>
      <c r="F824" s="227"/>
      <c r="G824" s="227"/>
      <c r="H824" s="227"/>
      <c r="I824" s="227"/>
      <c r="J824" s="227"/>
      <c r="K824" s="169"/>
      <c r="L824" s="588"/>
      <c r="M824" s="108"/>
      <c r="N824" s="493"/>
    </row>
    <row r="825" spans="1:14" x14ac:dyDescent="0.3">
      <c r="A825" s="294"/>
      <c r="B825" s="492"/>
      <c r="C825" s="227"/>
      <c r="D825" s="227"/>
      <c r="E825" s="227"/>
      <c r="F825" s="227"/>
      <c r="G825" s="227"/>
      <c r="H825" s="227"/>
      <c r="I825" s="227"/>
      <c r="J825" s="227"/>
      <c r="K825" s="169"/>
      <c r="L825" s="588"/>
      <c r="M825" s="108"/>
      <c r="N825" s="493"/>
    </row>
  </sheetData>
  <mergeCells count="664">
    <mergeCell ref="E174:H174"/>
    <mergeCell ref="E177:H177"/>
    <mergeCell ref="E150:H150"/>
    <mergeCell ref="E160:H160"/>
    <mergeCell ref="E165:H165"/>
    <mergeCell ref="E356:H356"/>
    <mergeCell ref="E357:H357"/>
    <mergeCell ref="E358:H358"/>
    <mergeCell ref="E530:H530"/>
    <mergeCell ref="E489:H489"/>
    <mergeCell ref="E502:H502"/>
    <mergeCell ref="E503:H503"/>
    <mergeCell ref="E504:H504"/>
    <mergeCell ref="E507:H507"/>
    <mergeCell ref="E493:H493"/>
    <mergeCell ref="E527:H527"/>
    <mergeCell ref="E335:G335"/>
    <mergeCell ref="E190:H190"/>
    <mergeCell ref="E196:H196"/>
    <mergeCell ref="E191:H191"/>
    <mergeCell ref="E214:H214"/>
    <mergeCell ref="E215:H215"/>
    <mergeCell ref="E194:H194"/>
    <mergeCell ref="E195:H195"/>
    <mergeCell ref="B5:N5"/>
    <mergeCell ref="E118:H118"/>
    <mergeCell ref="E137:H137"/>
    <mergeCell ref="E189:H189"/>
    <mergeCell ref="E123:H123"/>
    <mergeCell ref="E128:H128"/>
    <mergeCell ref="E152:H152"/>
    <mergeCell ref="E119:H119"/>
    <mergeCell ref="E188:H188"/>
    <mergeCell ref="E172:F172"/>
    <mergeCell ref="E173:H173"/>
    <mergeCell ref="E130:H130"/>
    <mergeCell ref="E178:H178"/>
    <mergeCell ref="E176:H176"/>
    <mergeCell ref="E122:H122"/>
    <mergeCell ref="E136:H136"/>
    <mergeCell ref="E133:H133"/>
    <mergeCell ref="E125:H125"/>
    <mergeCell ref="E135:H135"/>
    <mergeCell ref="E116:H116"/>
    <mergeCell ref="E147:H147"/>
    <mergeCell ref="E126:H126"/>
    <mergeCell ref="A6:K6"/>
    <mergeCell ref="E115:H115"/>
    <mergeCell ref="E533:H533"/>
    <mergeCell ref="E495:H495"/>
    <mergeCell ref="E522:H522"/>
    <mergeCell ref="E521:H521"/>
    <mergeCell ref="E524:H524"/>
    <mergeCell ref="E532:H532"/>
    <mergeCell ref="E565:H565"/>
    <mergeCell ref="E523:H523"/>
    <mergeCell ref="E531:H531"/>
    <mergeCell ref="E525:H525"/>
    <mergeCell ref="E526:H526"/>
    <mergeCell ref="E545:H545"/>
    <mergeCell ref="E544:H544"/>
    <mergeCell ref="E259:H259"/>
    <mergeCell ref="E284:H284"/>
    <mergeCell ref="E262:H262"/>
    <mergeCell ref="E264:H264"/>
    <mergeCell ref="E511:H511"/>
    <mergeCell ref="E482:H482"/>
    <mergeCell ref="E543:H543"/>
    <mergeCell ref="E487:H487"/>
    <mergeCell ref="E520:H520"/>
    <mergeCell ref="E483:H483"/>
    <mergeCell ref="E473:H473"/>
    <mergeCell ref="E293:H293"/>
    <mergeCell ref="E415:H415"/>
    <mergeCell ref="E323:H323"/>
    <mergeCell ref="E398:H398"/>
    <mergeCell ref="E400:H400"/>
    <mergeCell ref="E396:H396"/>
    <mergeCell ref="E354:H354"/>
    <mergeCell ref="E397:H397"/>
    <mergeCell ref="E363:H363"/>
    <mergeCell ref="E390:H390"/>
    <mergeCell ref="E391:H391"/>
    <mergeCell ref="E297:H297"/>
    <mergeCell ref="E309:H309"/>
    <mergeCell ref="E213:H213"/>
    <mergeCell ref="E193:H193"/>
    <mergeCell ref="E203:H203"/>
    <mergeCell ref="E199:H199"/>
    <mergeCell ref="E201:H201"/>
    <mergeCell ref="E216:H216"/>
    <mergeCell ref="E207:H207"/>
    <mergeCell ref="E204:H204"/>
    <mergeCell ref="E206:H206"/>
    <mergeCell ref="E202:H202"/>
    <mergeCell ref="E210:H210"/>
    <mergeCell ref="E211:H211"/>
    <mergeCell ref="E209:H209"/>
    <mergeCell ref="E212:H212"/>
    <mergeCell ref="E198:H198"/>
    <mergeCell ref="E217:H217"/>
    <mergeCell ref="E230:H230"/>
    <mergeCell ref="E220:H220"/>
    <mergeCell ref="E263:H263"/>
    <mergeCell ref="E256:H256"/>
    <mergeCell ref="E240:H240"/>
    <mergeCell ref="E241:H241"/>
    <mergeCell ref="E249:H249"/>
    <mergeCell ref="E247:H247"/>
    <mergeCell ref="E248:H248"/>
    <mergeCell ref="E218:H218"/>
    <mergeCell ref="E219:H219"/>
    <mergeCell ref="E233:H233"/>
    <mergeCell ref="E226:H226"/>
    <mergeCell ref="E222:H222"/>
    <mergeCell ref="E237:H237"/>
    <mergeCell ref="E229:H229"/>
    <mergeCell ref="E238:H238"/>
    <mergeCell ref="E224:H224"/>
    <mergeCell ref="E225:H225"/>
    <mergeCell ref="E242:H242"/>
    <mergeCell ref="E261:H261"/>
    <mergeCell ref="E243:H243"/>
    <mergeCell ref="E258:H258"/>
    <mergeCell ref="O9:O12"/>
    <mergeCell ref="O29:O32"/>
    <mergeCell ref="O111:O112"/>
    <mergeCell ref="E23:H23"/>
    <mergeCell ref="E24:H24"/>
    <mergeCell ref="E96:H96"/>
    <mergeCell ref="E93:H93"/>
    <mergeCell ref="E92:H92"/>
    <mergeCell ref="E94:H94"/>
    <mergeCell ref="E108:H108"/>
    <mergeCell ref="E67:H67"/>
    <mergeCell ref="E18:H18"/>
    <mergeCell ref="E26:H26"/>
    <mergeCell ref="E20:H20"/>
    <mergeCell ref="E22:H22"/>
    <mergeCell ref="E39:H39"/>
    <mergeCell ref="A10:L10"/>
    <mergeCell ref="A13:A14"/>
    <mergeCell ref="E106:H106"/>
    <mergeCell ref="E85:H85"/>
    <mergeCell ref="E98:H98"/>
    <mergeCell ref="E71:H71"/>
    <mergeCell ref="E52:H52"/>
    <mergeCell ref="E88:H88"/>
    <mergeCell ref="E184:H184"/>
    <mergeCell ref="E492:H492"/>
    <mergeCell ref="E579:H579"/>
    <mergeCell ref="E572:H572"/>
    <mergeCell ref="E279:H279"/>
    <mergeCell ref="E490:H490"/>
    <mergeCell ref="E536:H536"/>
    <mergeCell ref="E537:H537"/>
    <mergeCell ref="E406:H406"/>
    <mergeCell ref="E404:H404"/>
    <mergeCell ref="E409:H409"/>
    <mergeCell ref="E414:H414"/>
    <mergeCell ref="E410:H410"/>
    <mergeCell ref="E438:H438"/>
    <mergeCell ref="E437:H437"/>
    <mergeCell ref="E420:H420"/>
    <mergeCell ref="E408:H408"/>
    <mergeCell ref="E419:H419"/>
    <mergeCell ref="E429:H429"/>
    <mergeCell ref="E430:H430"/>
    <mergeCell ref="E412:H412"/>
    <mergeCell ref="E416:H416"/>
    <mergeCell ref="E417:H417"/>
    <mergeCell ref="E185:H185"/>
    <mergeCell ref="E699:H699"/>
    <mergeCell ref="E688:H688"/>
    <mergeCell ref="E689:H689"/>
    <mergeCell ref="E683:H683"/>
    <mergeCell ref="E655:H655"/>
    <mergeCell ref="E656:H656"/>
    <mergeCell ref="E555:H555"/>
    <mergeCell ref="E554:H554"/>
    <mergeCell ref="E571:H571"/>
    <mergeCell ref="E573:H573"/>
    <mergeCell ref="E628:H628"/>
    <mergeCell ref="E604:H604"/>
    <mergeCell ref="E558:H558"/>
    <mergeCell ref="E654:H654"/>
    <mergeCell ref="E651:H651"/>
    <mergeCell ref="E659:H659"/>
    <mergeCell ref="E665:H665"/>
    <mergeCell ref="E663:H663"/>
    <mergeCell ref="E664:H664"/>
    <mergeCell ref="E666:H666"/>
    <mergeCell ref="E662:H662"/>
    <mergeCell ref="E682:H682"/>
    <mergeCell ref="E677:H677"/>
    <mergeCell ref="E676:H676"/>
    <mergeCell ref="E667:H667"/>
    <mergeCell ref="E234:H234"/>
    <mergeCell ref="E186:F186"/>
    <mergeCell ref="E187:H187"/>
    <mergeCell ref="E180:H180"/>
    <mergeCell ref="E179:F179"/>
    <mergeCell ref="E167:H167"/>
    <mergeCell ref="E200:H200"/>
    <mergeCell ref="E148:H148"/>
    <mergeCell ref="E149:H149"/>
    <mergeCell ref="E154:H154"/>
    <mergeCell ref="E168:H168"/>
    <mergeCell ref="E158:H158"/>
    <mergeCell ref="E223:H223"/>
    <mergeCell ref="E231:H231"/>
    <mergeCell ref="E151:F151"/>
    <mergeCell ref="E159:H159"/>
    <mergeCell ref="E153:H153"/>
    <mergeCell ref="E155:H155"/>
    <mergeCell ref="E163:H163"/>
    <mergeCell ref="E170:H170"/>
    <mergeCell ref="E171:H171"/>
    <mergeCell ref="E169:H169"/>
    <mergeCell ref="E192:H192"/>
    <mergeCell ref="E647:H647"/>
    <mergeCell ref="E686:H686"/>
    <mergeCell ref="E679:H679"/>
    <mergeCell ref="E535:H535"/>
    <mergeCell ref="E538:H538"/>
    <mergeCell ref="E707:H707"/>
    <mergeCell ref="E636:H636"/>
    <mergeCell ref="E640:H640"/>
    <mergeCell ref="E641:H641"/>
    <mergeCell ref="E642:H642"/>
    <mergeCell ref="E553:H553"/>
    <mergeCell ref="E576:H576"/>
    <mergeCell ref="E574:H574"/>
    <mergeCell ref="E569:H569"/>
    <mergeCell ref="E556:H556"/>
    <mergeCell ref="E561:H561"/>
    <mergeCell ref="E564:H564"/>
    <mergeCell ref="E559:H559"/>
    <mergeCell ref="E563:H563"/>
    <mergeCell ref="E560:H560"/>
    <mergeCell ref="E575:H575"/>
    <mergeCell ref="E567:H567"/>
    <mergeCell ref="E634:H634"/>
    <mergeCell ref="E635:H635"/>
    <mergeCell ref="E649:H649"/>
    <mergeCell ref="E716:H716"/>
    <mergeCell ref="E739:H739"/>
    <mergeCell ref="E714:H714"/>
    <mergeCell ref="E708:H708"/>
    <mergeCell ref="E709:H709"/>
    <mergeCell ref="E711:H711"/>
    <mergeCell ref="E713:H713"/>
    <mergeCell ref="E725:H725"/>
    <mergeCell ref="E733:H733"/>
    <mergeCell ref="E735:H735"/>
    <mergeCell ref="E734:H734"/>
    <mergeCell ref="E738:H738"/>
    <mergeCell ref="E737:H737"/>
    <mergeCell ref="E723:H723"/>
    <mergeCell ref="E724:H724"/>
    <mergeCell ref="E736:H736"/>
    <mergeCell ref="E712:H712"/>
    <mergeCell ref="E700:H700"/>
    <mergeCell ref="E668:H668"/>
    <mergeCell ref="E650:H650"/>
    <mergeCell ref="E660:H660"/>
    <mergeCell ref="E652:H652"/>
    <mergeCell ref="E653:H653"/>
    <mergeCell ref="E614:G614"/>
    <mergeCell ref="E639:H639"/>
    <mergeCell ref="E581:H581"/>
    <mergeCell ref="E681:H681"/>
    <mergeCell ref="E777:H777"/>
    <mergeCell ref="E778:H778"/>
    <mergeCell ref="E744:H744"/>
    <mergeCell ref="E775:H775"/>
    <mergeCell ref="E770:H770"/>
    <mergeCell ref="E761:H761"/>
    <mergeCell ref="E762:H762"/>
    <mergeCell ref="E743:H743"/>
    <mergeCell ref="E764:H764"/>
    <mergeCell ref="E759:H759"/>
    <mergeCell ref="E766:H766"/>
    <mergeCell ref="E767:H767"/>
    <mergeCell ref="E763:H763"/>
    <mergeCell ref="E774:H774"/>
    <mergeCell ref="E773:H773"/>
    <mergeCell ref="E771:H771"/>
    <mergeCell ref="E751:G751"/>
    <mergeCell ref="E765:H765"/>
    <mergeCell ref="E769:H769"/>
    <mergeCell ref="E629:H629"/>
    <mergeCell ref="E606:H606"/>
    <mergeCell ref="E602:H602"/>
    <mergeCell ref="E632:H632"/>
    <mergeCell ref="E633:H633"/>
    <mergeCell ref="E577:H577"/>
    <mergeCell ref="E691:H691"/>
    <mergeCell ref="E680:H680"/>
    <mergeCell ref="E568:H568"/>
    <mergeCell ref="E678:H678"/>
    <mergeCell ref="E658:H658"/>
    <mergeCell ref="E646:H646"/>
    <mergeCell ref="E684:H684"/>
    <mergeCell ref="E648:H648"/>
    <mergeCell ref="E631:H631"/>
    <mergeCell ref="E603:H603"/>
    <mergeCell ref="E600:H600"/>
    <mergeCell ref="E601:H601"/>
    <mergeCell ref="E591:H591"/>
    <mergeCell ref="E626:H626"/>
    <mergeCell ref="E624:H624"/>
    <mergeCell ref="E630:H630"/>
    <mergeCell ref="E687:H687"/>
    <mergeCell ref="E637:H637"/>
    <mergeCell ref="E638:H638"/>
    <mergeCell ref="E605:H605"/>
    <mergeCell ref="E587:H587"/>
    <mergeCell ref="E582:H582"/>
    <mergeCell ref="E593:H593"/>
    <mergeCell ref="E599:H599"/>
    <mergeCell ref="E588:F588"/>
    <mergeCell ref="E589:H589"/>
    <mergeCell ref="E590:H590"/>
    <mergeCell ref="E595:H595"/>
    <mergeCell ref="E585:H585"/>
    <mergeCell ref="E596:H596"/>
    <mergeCell ref="E236:H236"/>
    <mergeCell ref="E449:H449"/>
    <mergeCell ref="E584:H584"/>
    <mergeCell ref="E586:H586"/>
    <mergeCell ref="E491:H491"/>
    <mergeCell ref="E257:H257"/>
    <mergeCell ref="E239:H239"/>
    <mergeCell ref="E484:H484"/>
    <mergeCell ref="E456:H456"/>
    <mergeCell ref="E478:H478"/>
    <mergeCell ref="E418:H418"/>
    <mergeCell ref="E448:H448"/>
    <mergeCell ref="E447:H447"/>
    <mergeCell ref="E443:H443"/>
    <mergeCell ref="E432:H432"/>
    <mergeCell ref="E451:H451"/>
    <mergeCell ref="E461:H461"/>
    <mergeCell ref="E476:H476"/>
    <mergeCell ref="E470:H470"/>
    <mergeCell ref="E541:H541"/>
    <mergeCell ref="E474:H474"/>
    <mergeCell ref="E472:H472"/>
    <mergeCell ref="E471:H471"/>
    <mergeCell ref="E480:H480"/>
    <mergeCell ref="E235:H235"/>
    <mergeCell ref="E439:H439"/>
    <mergeCell ref="E407:H407"/>
    <mergeCell ref="E467:H467"/>
    <mergeCell ref="E452:H452"/>
    <mergeCell ref="E434:H434"/>
    <mergeCell ref="E413:H413"/>
    <mergeCell ref="E405:H405"/>
    <mergeCell ref="E469:H469"/>
    <mergeCell ref="E244:H244"/>
    <mergeCell ref="E260:H260"/>
    <mergeCell ref="E463:H463"/>
    <mergeCell ref="E468:H468"/>
    <mergeCell ref="E277:H277"/>
    <mergeCell ref="E286:H286"/>
    <mergeCell ref="E287:H287"/>
    <mergeCell ref="E288:H288"/>
    <mergeCell ref="E289:H289"/>
    <mergeCell ref="E296:H296"/>
    <mergeCell ref="E329:H329"/>
    <mergeCell ref="E351:H351"/>
    <mergeCell ref="E270:H270"/>
    <mergeCell ref="E295:H295"/>
    <mergeCell ref="E294:H294"/>
    <mergeCell ref="E120:H120"/>
    <mergeCell ref="E121:H121"/>
    <mergeCell ref="E59:H59"/>
    <mergeCell ref="F7:L7"/>
    <mergeCell ref="A9:L9"/>
    <mergeCell ref="E17:H17"/>
    <mergeCell ref="E13:H13"/>
    <mergeCell ref="E16:H16"/>
    <mergeCell ref="E15:H15"/>
    <mergeCell ref="E14:H14"/>
    <mergeCell ref="A8:H8"/>
    <mergeCell ref="E79:H79"/>
    <mergeCell ref="E73:H73"/>
    <mergeCell ref="E72:H72"/>
    <mergeCell ref="E65:H65"/>
    <mergeCell ref="E66:H66"/>
    <mergeCell ref="E117:H117"/>
    <mergeCell ref="E74:H74"/>
    <mergeCell ref="E81:H81"/>
    <mergeCell ref="E80:H80"/>
    <mergeCell ref="J13:J17"/>
    <mergeCell ref="E78:H78"/>
    <mergeCell ref="E86:H86"/>
    <mergeCell ref="E110:H110"/>
    <mergeCell ref="E124:H124"/>
    <mergeCell ref="E162:H162"/>
    <mergeCell ref="E166:H166"/>
    <mergeCell ref="E164:H164"/>
    <mergeCell ref="E141:H141"/>
    <mergeCell ref="E156:H156"/>
    <mergeCell ref="E129:H129"/>
    <mergeCell ref="E138:H138"/>
    <mergeCell ref="E142:H142"/>
    <mergeCell ref="E140:H140"/>
    <mergeCell ref="E146:H146"/>
    <mergeCell ref="E139:H139"/>
    <mergeCell ref="E143:H143"/>
    <mergeCell ref="E157:H157"/>
    <mergeCell ref="E161:H161"/>
    <mergeCell ref="E134:H134"/>
    <mergeCell ref="E131:H131"/>
    <mergeCell ref="E132:H132"/>
    <mergeCell ref="E114:H114"/>
    <mergeCell ref="E82:H82"/>
    <mergeCell ref="E101:H101"/>
    <mergeCell ref="E107:H107"/>
    <mergeCell ref="E103:H103"/>
    <mergeCell ref="E102:H102"/>
    <mergeCell ref="E104:H104"/>
    <mergeCell ref="E109:H109"/>
    <mergeCell ref="E111:H111"/>
    <mergeCell ref="E90:H90"/>
    <mergeCell ref="E112:H112"/>
    <mergeCell ref="E95:H95"/>
    <mergeCell ref="E83:H83"/>
    <mergeCell ref="E105:H105"/>
    <mergeCell ref="E99:H99"/>
    <mergeCell ref="E113:H113"/>
    <mergeCell ref="E97:H97"/>
    <mergeCell ref="E87:H87"/>
    <mergeCell ref="E30:H30"/>
    <mergeCell ref="E32:H32"/>
    <mergeCell ref="E60:H60"/>
    <mergeCell ref="E68:H68"/>
    <mergeCell ref="E69:H69"/>
    <mergeCell ref="E51:H51"/>
    <mergeCell ref="E89:H89"/>
    <mergeCell ref="E91:H91"/>
    <mergeCell ref="E84:H84"/>
    <mergeCell ref="E44:H44"/>
    <mergeCell ref="E33:H33"/>
    <mergeCell ref="E34:H34"/>
    <mergeCell ref="E35:H35"/>
    <mergeCell ref="E37:H37"/>
    <mergeCell ref="E38:H38"/>
    <mergeCell ref="E36:H36"/>
    <mergeCell ref="E781:H781"/>
    <mergeCell ref="E485:H485"/>
    <mergeCell ref="E475:H475"/>
    <mergeCell ref="E509:H509"/>
    <mergeCell ref="E496:H496"/>
    <mergeCell ref="E552:H552"/>
    <mergeCell ref="E675:H675"/>
    <mergeCell ref="E698:H698"/>
    <mergeCell ref="E694:H694"/>
    <mergeCell ref="E607:H607"/>
    <mergeCell ref="E608:H608"/>
    <mergeCell ref="E594:H594"/>
    <mergeCell ref="E742:H742"/>
    <mergeCell ref="E741:H741"/>
    <mergeCell ref="E701:H701"/>
    <mergeCell ref="E705:H705"/>
    <mergeCell ref="E776:H776"/>
    <mergeCell ref="E703:H703"/>
    <mergeCell ref="E704:H704"/>
    <mergeCell ref="E706:H706"/>
    <mergeCell ref="E657:H657"/>
    <mergeCell ref="E519:H519"/>
    <mergeCell ref="E508:H508"/>
    <mergeCell ref="E692:H692"/>
    <mergeCell ref="E789:H789"/>
    <mergeCell ref="E782:H782"/>
    <mergeCell ref="E783:H783"/>
    <mergeCell ref="E784:H784"/>
    <mergeCell ref="E785:H785"/>
    <mergeCell ref="E360:H360"/>
    <mergeCell ref="E361:H361"/>
    <mergeCell ref="E369:H369"/>
    <mergeCell ref="E392:H392"/>
    <mergeCell ref="E388:H388"/>
    <mergeCell ref="E697:H697"/>
    <mergeCell ref="E597:H597"/>
    <mergeCell ref="E598:H598"/>
    <mergeCell ref="E609:H609"/>
    <mergeCell ref="E690:H690"/>
    <mergeCell ref="E693:H693"/>
    <mergeCell ref="E685:H685"/>
    <mergeCell ref="E779:H779"/>
    <mergeCell ref="E780:H780"/>
    <mergeCell ref="E494:H494"/>
    <mergeCell ref="E786:H786"/>
    <mergeCell ref="E455:H455"/>
    <mergeCell ref="E788:H788"/>
    <mergeCell ref="E462:H462"/>
    <mergeCell ref="O714:O716"/>
    <mergeCell ref="E787:H787"/>
    <mergeCell ref="E205:H205"/>
    <mergeCell ref="E175:H175"/>
    <mergeCell ref="E183:H183"/>
    <mergeCell ref="E197:H197"/>
    <mergeCell ref="E221:H221"/>
    <mergeCell ref="E208:H208"/>
    <mergeCell ref="E528:H528"/>
    <mergeCell ref="E529:H529"/>
    <mergeCell ref="E355:H355"/>
    <mergeCell ref="E497:H497"/>
    <mergeCell ref="E182:H182"/>
    <mergeCell ref="E181:H181"/>
    <mergeCell ref="E228:H228"/>
    <mergeCell ref="E278:H278"/>
    <mergeCell ref="E280:H280"/>
    <mergeCell ref="E303:H303"/>
    <mergeCell ref="E661:H661"/>
    <mergeCell ref="E283:H283"/>
    <mergeCell ref="E352:H352"/>
    <mergeCell ref="E227:H227"/>
    <mergeCell ref="E232:H232"/>
    <mergeCell ref="O774:O781"/>
    <mergeCell ref="E25:H25"/>
    <mergeCell ref="E285:H285"/>
    <mergeCell ref="E245:H245"/>
    <mergeCell ref="E246:H246"/>
    <mergeCell ref="E76:H76"/>
    <mergeCell ref="E75:H75"/>
    <mergeCell ref="E77:H77"/>
    <mergeCell ref="E53:H53"/>
    <mergeCell ref="E31:H31"/>
    <mergeCell ref="E43:H43"/>
    <mergeCell ref="E70:H70"/>
    <mergeCell ref="E28:H28"/>
    <mergeCell ref="E58:H58"/>
    <mergeCell ref="E49:H49"/>
    <mergeCell ref="E55:H55"/>
    <mergeCell ref="E57:H57"/>
    <mergeCell ref="E29:H29"/>
    <mergeCell ref="E42:H42"/>
    <mergeCell ref="E41:H41"/>
    <mergeCell ref="E64:H64"/>
    <mergeCell ref="E48:H48"/>
    <mergeCell ref="E47:H47"/>
    <mergeCell ref="E56:H56"/>
    <mergeCell ref="E282:H282"/>
    <mergeCell ref="O14:O16"/>
    <mergeCell ref="O431:O434"/>
    <mergeCell ref="O439:O443"/>
    <mergeCell ref="O258:O261"/>
    <mergeCell ref="O560:O564"/>
    <mergeCell ref="O509:O511"/>
    <mergeCell ref="O64:O66"/>
    <mergeCell ref="O25:O26"/>
    <mergeCell ref="O224:O226"/>
    <mergeCell ref="O525:O530"/>
    <mergeCell ref="O95:O96"/>
    <mergeCell ref="O104:O105"/>
    <mergeCell ref="O109:O110"/>
    <mergeCell ref="O450:O451"/>
    <mergeCell ref="E308:H308"/>
    <mergeCell ref="E306:H306"/>
    <mergeCell ref="E298:H298"/>
    <mergeCell ref="E307:H307"/>
    <mergeCell ref="E281:H281"/>
    <mergeCell ref="E310:H310"/>
    <mergeCell ref="E311:H311"/>
    <mergeCell ref="E304:H304"/>
    <mergeCell ref="E332:G332"/>
    <mergeCell ref="E305:H305"/>
    <mergeCell ref="E331:G331"/>
    <mergeCell ref="E330:G330"/>
    <mergeCell ref="E300:H300"/>
    <mergeCell ref="E301:H301"/>
    <mergeCell ref="E302:H302"/>
    <mergeCell ref="E333:G333"/>
    <mergeCell ref="E353:H353"/>
    <mergeCell ref="E394:H394"/>
    <mergeCell ref="E389:H389"/>
    <mergeCell ref="E359:H359"/>
    <mergeCell ref="E426:G426"/>
    <mergeCell ref="E395:H395"/>
    <mergeCell ref="E393:H393"/>
    <mergeCell ref="E402:H402"/>
    <mergeCell ref="E336:G336"/>
    <mergeCell ref="E337:G337"/>
    <mergeCell ref="E338:G338"/>
    <mergeCell ref="E350:H350"/>
    <mergeCell ref="E401:H401"/>
    <mergeCell ref="E362:H362"/>
    <mergeCell ref="E370:H370"/>
    <mergeCell ref="O571:O572"/>
    <mergeCell ref="O578:O579"/>
    <mergeCell ref="E459:H459"/>
    <mergeCell ref="E460:H460"/>
    <mergeCell ref="E454:H454"/>
    <mergeCell ref="E457:H457"/>
    <mergeCell ref="E435:H435"/>
    <mergeCell ref="E442:H442"/>
    <mergeCell ref="E466:H466"/>
    <mergeCell ref="E450:H450"/>
    <mergeCell ref="E446:H446"/>
    <mergeCell ref="E445:H445"/>
    <mergeCell ref="E539:H539"/>
    <mergeCell ref="E546:H546"/>
    <mergeCell ref="E542:H542"/>
    <mergeCell ref="E547:H547"/>
    <mergeCell ref="E540:H540"/>
    <mergeCell ref="E578:H578"/>
    <mergeCell ref="E562:H562"/>
    <mergeCell ref="E566:H566"/>
    <mergeCell ref="E488:H488"/>
    <mergeCell ref="E486:H486"/>
    <mergeCell ref="E548:H548"/>
    <mergeCell ref="E570:H570"/>
    <mergeCell ref="O767:O769"/>
    <mergeCell ref="E498:H498"/>
    <mergeCell ref="E499:H499"/>
    <mergeCell ref="E500:H500"/>
    <mergeCell ref="E501:H501"/>
    <mergeCell ref="E516:H516"/>
    <mergeCell ref="E517:H517"/>
    <mergeCell ref="E518:H518"/>
    <mergeCell ref="O514:O519"/>
    <mergeCell ref="E768:H768"/>
    <mergeCell ref="E510:H510"/>
    <mergeCell ref="E715:H715"/>
    <mergeCell ref="E695:H695"/>
    <mergeCell ref="E702:H702"/>
    <mergeCell ref="E674:H674"/>
    <mergeCell ref="E760:H760"/>
    <mergeCell ref="E740:H740"/>
    <mergeCell ref="E622:H622"/>
    <mergeCell ref="E627:H627"/>
    <mergeCell ref="E580:H580"/>
    <mergeCell ref="E625:H625"/>
    <mergeCell ref="E623:H623"/>
    <mergeCell ref="E583:H583"/>
    <mergeCell ref="E592:H592"/>
    <mergeCell ref="O599:O600"/>
    <mergeCell ref="D1:N1"/>
    <mergeCell ref="O1:O3"/>
    <mergeCell ref="O67:O69"/>
    <mergeCell ref="E290:H290"/>
    <mergeCell ref="E291:H291"/>
    <mergeCell ref="E292:H292"/>
    <mergeCell ref="E464:H464"/>
    <mergeCell ref="E465:H465"/>
    <mergeCell ref="E444:H444"/>
    <mergeCell ref="E440:H440"/>
    <mergeCell ref="E441:H441"/>
    <mergeCell ref="E403:H403"/>
    <mergeCell ref="E411:H411"/>
    <mergeCell ref="B3:N3"/>
    <mergeCell ref="D2:N2"/>
    <mergeCell ref="A4:N4"/>
    <mergeCell ref="E458:H458"/>
    <mergeCell ref="E453:H453"/>
    <mergeCell ref="E433:H433"/>
    <mergeCell ref="E431:H431"/>
    <mergeCell ref="E399:H399"/>
    <mergeCell ref="E424:G424"/>
    <mergeCell ref="E425:G425"/>
  </mergeCells>
  <phoneticPr fontId="0" type="noConversion"/>
  <conditionalFormatting sqref="K17:K25 J18:J27 N17:N24 J72:J89">
    <cfRule type="expression" dxfId="2291" priority="876" stopIfTrue="1">
      <formula>$E17=""</formula>
    </cfRule>
    <cfRule type="expression" dxfId="2290" priority="877" stopIfTrue="1">
      <formula>#REF!&lt;&gt;""</formula>
    </cfRule>
    <cfRule type="expression" dxfId="2289" priority="878" stopIfTrue="1">
      <formula>AND($F17="",$E17&lt;&gt;"")</formula>
    </cfRule>
  </conditionalFormatting>
  <conditionalFormatting sqref="K103">
    <cfRule type="expression" dxfId="2288" priority="887" stopIfTrue="1">
      <formula>$E105=""</formula>
    </cfRule>
    <cfRule type="expression" dxfId="2287" priority="888" stopIfTrue="1">
      <formula>#REF!&lt;&gt;""</formula>
    </cfRule>
    <cfRule type="expression" dxfId="2286" priority="889" stopIfTrue="1">
      <formula>AND($F105="",$E105&lt;&gt;"")</formula>
    </cfRule>
  </conditionalFormatting>
  <conditionalFormatting sqref="J688">
    <cfRule type="expression" dxfId="2285" priority="893" stopIfTrue="1">
      <formula>$E658=""</formula>
    </cfRule>
    <cfRule type="expression" dxfId="2284" priority="894" stopIfTrue="1">
      <formula>#REF!&lt;&gt;""</formula>
    </cfRule>
    <cfRule type="expression" dxfId="2283" priority="895" stopIfTrue="1">
      <formula>AND($F658="",$E658&lt;&gt;"")</formula>
    </cfRule>
  </conditionalFormatting>
  <conditionalFormatting sqref="E594:F595 E559:H560 A559 A438 J372:J387 J589 B371:D387 J241:K242 M80:M81 M83:N83 E72:F72 J67:J71 C58:C66 I39:I57 A28 F16:H16 F13:H14 B13:E16 I13:I16 E20 F20:F21 K20:K27 N27 B60:D66 J230:J233 N20:N24 N72:N79 M83:M84 N82 N85:N86 M87:M89 N241:N242 E58:E71 D39:D66 K72:K89 B27:B66">
    <cfRule type="expression" dxfId="2282" priority="901" stopIfTrue="1">
      <formula>#REF!=""</formula>
    </cfRule>
    <cfRule type="expression" dxfId="2281" priority="902" stopIfTrue="1">
      <formula>#REF!&lt;&gt;""</formula>
    </cfRule>
    <cfRule type="expression" dxfId="2280" priority="903" stopIfTrue="1">
      <formula>AND(#REF!="",#REF!&lt;&gt;"")</formula>
    </cfRule>
  </conditionalFormatting>
  <conditionalFormatting sqref="J458:J459">
    <cfRule type="expression" dxfId="2279" priority="1087" stopIfTrue="1">
      <formula>$E237=""</formula>
    </cfRule>
    <cfRule type="expression" dxfId="2278" priority="1088" stopIfTrue="1">
      <formula>#REF!&lt;&gt;""</formula>
    </cfRule>
    <cfRule type="expression" dxfId="2277" priority="1089" stopIfTrue="1">
      <formula>AND($F237="",$E237&lt;&gt;"")</formula>
    </cfRule>
  </conditionalFormatting>
  <conditionalFormatting sqref="J473:J474">
    <cfRule type="expression" dxfId="2276" priority="1237" stopIfTrue="1">
      <formula>$E2=""</formula>
    </cfRule>
    <cfRule type="expression" dxfId="2275" priority="1238" stopIfTrue="1">
      <formula>#REF!&lt;&gt;""</formula>
    </cfRule>
    <cfRule type="expression" dxfId="2274" priority="1239" stopIfTrue="1">
      <formula>AND($F2="",$E2&lt;&gt;"")</formula>
    </cfRule>
  </conditionalFormatting>
  <conditionalFormatting sqref="J392:K393">
    <cfRule type="expression" dxfId="2273" priority="1597" stopIfTrue="1">
      <formula>$E238=""</formula>
    </cfRule>
    <cfRule type="expression" dxfId="2272" priority="1598" stopIfTrue="1">
      <formula>#REF!&lt;&gt;""</formula>
    </cfRule>
    <cfRule type="expression" dxfId="2271" priority="1599" stopIfTrue="1">
      <formula>AND($F238="",$E238&lt;&gt;"")</formula>
    </cfRule>
  </conditionalFormatting>
  <conditionalFormatting sqref="J468 J478">
    <cfRule type="expression" dxfId="2270" priority="1657" stopIfTrue="1">
      <formula>$E5=""</formula>
    </cfRule>
    <cfRule type="expression" dxfId="2269" priority="1658" stopIfTrue="1">
      <formula>#REF!&lt;&gt;""</formula>
    </cfRule>
    <cfRule type="expression" dxfId="2268" priority="1659" stopIfTrue="1">
      <formula>AND($F5="",$E5&lt;&gt;"")</formula>
    </cfRule>
  </conditionalFormatting>
  <conditionalFormatting sqref="J437:K437">
    <cfRule type="expression" dxfId="2267" priority="2341" stopIfTrue="1">
      <formula>$E238=""</formula>
    </cfRule>
    <cfRule type="expression" dxfId="2266" priority="2342" stopIfTrue="1">
      <formula>#REF!&lt;&gt;""</formula>
    </cfRule>
    <cfRule type="expression" dxfId="2265" priority="2343" stopIfTrue="1">
      <formula>AND($F238="",$E238&lt;&gt;"")</formula>
    </cfRule>
  </conditionalFormatting>
  <conditionalFormatting sqref="K685:K687 M686:N687 N685 J428:J434">
    <cfRule type="expression" dxfId="2264" priority="2365" stopIfTrue="1">
      <formula>#REF!=""</formula>
    </cfRule>
    <cfRule type="expression" dxfId="2263" priority="2366" stopIfTrue="1">
      <formula>#REF!&lt;&gt;""</formula>
    </cfRule>
    <cfRule type="expression" dxfId="2262" priority="2367" stopIfTrue="1">
      <formula>AND(#REF!="",#REF!&lt;&gt;"")</formula>
    </cfRule>
  </conditionalFormatting>
  <conditionalFormatting sqref="J281:K282">
    <cfRule type="expression" dxfId="2261" priority="2371" stopIfTrue="1">
      <formula>$E218=""</formula>
    </cfRule>
    <cfRule type="expression" dxfId="2260" priority="2372" stopIfTrue="1">
      <formula>#REF!&lt;&gt;""</formula>
    </cfRule>
    <cfRule type="expression" dxfId="2259" priority="2373" stopIfTrue="1">
      <formula>AND($F218="",$E218&lt;&gt;"")</formula>
    </cfRule>
  </conditionalFormatting>
  <conditionalFormatting sqref="J464">
    <cfRule type="expression" dxfId="2258" priority="2411" stopIfTrue="1">
      <formula>$E14=""</formula>
    </cfRule>
    <cfRule type="expression" dxfId="2257" priority="2412" stopIfTrue="1">
      <formula>#REF!&lt;&gt;""</formula>
    </cfRule>
    <cfRule type="expression" dxfId="2256" priority="2413" stopIfTrue="1">
      <formula>AND($F14="",$E14&lt;&gt;"")</formula>
    </cfRule>
  </conditionalFormatting>
  <conditionalFormatting sqref="J465">
    <cfRule type="expression" dxfId="2255" priority="2417" stopIfTrue="1">
      <formula>$E14=""</formula>
    </cfRule>
    <cfRule type="expression" dxfId="2254" priority="2418" stopIfTrue="1">
      <formula>#REF!&lt;&gt;""</formula>
    </cfRule>
    <cfRule type="expression" dxfId="2253" priority="2419" stopIfTrue="1">
      <formula>AND($F14="",$E14&lt;&gt;"")</formula>
    </cfRule>
  </conditionalFormatting>
  <conditionalFormatting sqref="J329:J330">
    <cfRule type="expression" dxfId="2252" priority="2644" stopIfTrue="1">
      <formula>$E218=""</formula>
    </cfRule>
    <cfRule type="expression" dxfId="2251" priority="2645" stopIfTrue="1">
      <formula>#REF!&lt;&gt;""</formula>
    </cfRule>
    <cfRule type="expression" dxfId="2250" priority="2646" stopIfTrue="1">
      <formula>AND($F218="",$E218&lt;&gt;"")</formula>
    </cfRule>
  </conditionalFormatting>
  <conditionalFormatting sqref="P435:P436 J435:K436 N435:N436">
    <cfRule type="expression" dxfId="2249" priority="2707" stopIfTrue="1">
      <formula>#REF!=""</formula>
    </cfRule>
    <cfRule type="expression" dxfId="2248" priority="2708" stopIfTrue="1">
      <formula>#REF!&lt;&gt;""</formula>
    </cfRule>
    <cfRule type="expression" dxfId="2247" priority="2709" stopIfTrue="1">
      <formula>AND(#REF!="",#REF!&lt;&gt;"")</formula>
    </cfRule>
  </conditionalFormatting>
  <conditionalFormatting sqref="J429:K429">
    <cfRule type="expression" dxfId="2246" priority="2713" stopIfTrue="1">
      <formula>$E238=""</formula>
    </cfRule>
    <cfRule type="expression" dxfId="2245" priority="2714" stopIfTrue="1">
      <formula>#REF!&lt;&gt;""</formula>
    </cfRule>
    <cfRule type="expression" dxfId="2244" priority="2715" stopIfTrue="1">
      <formula>AND($F238="",$E238&lt;&gt;"")</formula>
    </cfRule>
  </conditionalFormatting>
  <conditionalFormatting sqref="J469:J471">
    <cfRule type="expression" dxfId="2243" priority="2734" stopIfTrue="1">
      <formula>$E8=""</formula>
    </cfRule>
    <cfRule type="expression" dxfId="2242" priority="2735" stopIfTrue="1">
      <formula>#REF!&lt;&gt;""</formula>
    </cfRule>
    <cfRule type="expression" dxfId="2241" priority="2736" stopIfTrue="1">
      <formula>AND($F8="",$E8&lt;&gt;"")</formula>
    </cfRule>
  </conditionalFormatting>
  <conditionalFormatting sqref="J482:K482">
    <cfRule type="expression" dxfId="2240" priority="2764" stopIfTrue="1">
      <formula>$E239=""</formula>
    </cfRule>
    <cfRule type="expression" dxfId="2239" priority="2765" stopIfTrue="1">
      <formula>#REF!&lt;&gt;""</formula>
    </cfRule>
    <cfRule type="expression" dxfId="2238" priority="2766" stopIfTrue="1">
      <formula>AND($F239="",$E239&lt;&gt;"")</formula>
    </cfRule>
  </conditionalFormatting>
  <conditionalFormatting sqref="J284:J285">
    <cfRule type="expression" dxfId="2237" priority="904" stopIfTrue="1">
      <formula>$E217=""</formula>
    </cfRule>
    <cfRule type="expression" dxfId="2236" priority="905" stopIfTrue="1">
      <formula>#REF!&lt;&gt;""</formula>
    </cfRule>
    <cfRule type="expression" dxfId="2235" priority="906" stopIfTrue="1">
      <formula>AND($F217="",$E217&lt;&gt;"")</formula>
    </cfRule>
  </conditionalFormatting>
  <conditionalFormatting sqref="J219:K219">
    <cfRule type="expression" dxfId="2234" priority="915" stopIfTrue="1">
      <formula>$E141=""</formula>
    </cfRule>
    <cfRule type="expression" dxfId="2233" priority="916" stopIfTrue="1">
      <formula>#REF!&lt;&gt;""</formula>
    </cfRule>
    <cfRule type="expression" dxfId="2232" priority="917" stopIfTrue="1">
      <formula>AND($F141="",$E141&lt;&gt;"")</formula>
    </cfRule>
  </conditionalFormatting>
  <conditionalFormatting sqref="K466:K467 N466:N467">
    <cfRule type="expression" dxfId="2231" priority="2291" stopIfTrue="1">
      <formula>$E4=""</formula>
    </cfRule>
    <cfRule type="expression" dxfId="2230" priority="2292" stopIfTrue="1">
      <formula>#REF!&lt;&gt;""</formula>
    </cfRule>
    <cfRule type="expression" dxfId="2229" priority="2293" stopIfTrue="1">
      <formula>AND($F4="",$E4&lt;&gt;"")</formula>
    </cfRule>
  </conditionalFormatting>
  <conditionalFormatting sqref="J428:K428">
    <cfRule type="expression" dxfId="2228" priority="1006" stopIfTrue="1">
      <formula>$E238=""</formula>
    </cfRule>
    <cfRule type="expression" dxfId="2227" priority="1007" stopIfTrue="1">
      <formula>#REF!&lt;&gt;""</formula>
    </cfRule>
    <cfRule type="expression" dxfId="2226" priority="1008" stopIfTrue="1">
      <formula>AND($F238="",$E238&lt;&gt;"")</formula>
    </cfRule>
  </conditionalFormatting>
  <conditionalFormatting sqref="J361:J362">
    <cfRule type="expression" dxfId="2225" priority="2464" stopIfTrue="1">
      <formula>$E219=""</formula>
    </cfRule>
    <cfRule type="expression" dxfId="2224" priority="2465" stopIfTrue="1">
      <formula>#REF!&lt;&gt;""</formula>
    </cfRule>
    <cfRule type="expression" dxfId="2223" priority="2466" stopIfTrue="1">
      <formula>AND($F219="",$E219&lt;&gt;"")</formula>
    </cfRule>
  </conditionalFormatting>
  <conditionalFormatting sqref="K361:K362">
    <cfRule type="expression" dxfId="2222" priority="1321" stopIfTrue="1">
      <formula>$E219=""</formula>
    </cfRule>
    <cfRule type="expression" dxfId="2221" priority="1322" stopIfTrue="1">
      <formula>#REF!&lt;&gt;""</formula>
    </cfRule>
    <cfRule type="expression" dxfId="2220" priority="1323" stopIfTrue="1">
      <formula>AND($F219="",$E219&lt;&gt;"")</formula>
    </cfRule>
  </conditionalFormatting>
  <conditionalFormatting sqref="K329:K330 N329:N330">
    <cfRule type="expression" dxfId="2219" priority="2485" stopIfTrue="1">
      <formula>$E218=""</formula>
    </cfRule>
    <cfRule type="expression" dxfId="2218" priority="2486" stopIfTrue="1">
      <formula>#REF!&lt;&gt;""</formula>
    </cfRule>
    <cfRule type="expression" dxfId="2217" priority="2487" stopIfTrue="1">
      <formula>AND($F218="",$E218&lt;&gt;"")</formula>
    </cfRule>
  </conditionalFormatting>
  <conditionalFormatting sqref="K360">
    <cfRule type="expression" dxfId="2216" priority="2488" stopIfTrue="1">
      <formula>$E219=""</formula>
    </cfRule>
    <cfRule type="expression" dxfId="2215" priority="2489" stopIfTrue="1">
      <formula>#REF!&lt;&gt;""</formula>
    </cfRule>
    <cfRule type="expression" dxfId="2214" priority="2490" stopIfTrue="1">
      <formula>AND($F219="",$E219&lt;&gt;"")</formula>
    </cfRule>
  </conditionalFormatting>
  <conditionalFormatting sqref="J246">
    <cfRule type="expression" dxfId="2213" priority="2452" stopIfTrue="1">
      <formula>$E217=""</formula>
    </cfRule>
    <cfRule type="expression" dxfId="2212" priority="2453" stopIfTrue="1">
      <formula>#REF!&lt;&gt;""</formula>
    </cfRule>
    <cfRule type="expression" dxfId="2211" priority="2454" stopIfTrue="1">
      <formula>AND($F217="",$E217&lt;&gt;"")</formula>
    </cfRule>
  </conditionalFormatting>
  <conditionalFormatting sqref="K414">
    <cfRule type="expression" dxfId="2210" priority="2320" stopIfTrue="1">
      <formula>$E238=""</formula>
    </cfRule>
    <cfRule type="expression" dxfId="2209" priority="2321" stopIfTrue="1">
      <formula>#REF!&lt;&gt;""</formula>
    </cfRule>
    <cfRule type="expression" dxfId="2208" priority="2322" stopIfTrue="1">
      <formula>AND($F238="",$E238&lt;&gt;"")</formula>
    </cfRule>
  </conditionalFormatting>
  <conditionalFormatting sqref="J277:K280">
    <cfRule type="expression" dxfId="2207" priority="3326" stopIfTrue="1">
      <formula>$E217=""</formula>
    </cfRule>
    <cfRule type="expression" dxfId="2206" priority="3327" stopIfTrue="1">
      <formula>#REF!&lt;&gt;""</formula>
    </cfRule>
    <cfRule type="expression" dxfId="2205" priority="3328" stopIfTrue="1">
      <formula>AND($F217="",$E217&lt;&gt;"")</formula>
    </cfRule>
  </conditionalFormatting>
  <conditionalFormatting sqref="K412:K413">
    <cfRule type="expression" dxfId="2204" priority="3329" stopIfTrue="1">
      <formula>$E238=""</formula>
    </cfRule>
    <cfRule type="expression" dxfId="2203" priority="3330" stopIfTrue="1">
      <formula>#REF!&lt;&gt;""</formula>
    </cfRule>
    <cfRule type="expression" dxfId="2202" priority="3331" stopIfTrue="1">
      <formula>AND($F238="",$E238&lt;&gt;"")</formula>
    </cfRule>
  </conditionalFormatting>
  <conditionalFormatting sqref="J249:J250">
    <cfRule type="expression" dxfId="2201" priority="3332" stopIfTrue="1">
      <formula>$E217=""</formula>
    </cfRule>
    <cfRule type="expression" dxfId="2200" priority="3333" stopIfTrue="1">
      <formula>#REF!&lt;&gt;""</formula>
    </cfRule>
    <cfRule type="expression" dxfId="2199" priority="3334" stopIfTrue="1">
      <formula>AND($F217="",$E217&lt;&gt;"")</formula>
    </cfRule>
  </conditionalFormatting>
  <conditionalFormatting sqref="J247:J248">
    <cfRule type="expression" dxfId="2198" priority="3335" stopIfTrue="1">
      <formula>$E217=""</formula>
    </cfRule>
    <cfRule type="expression" dxfId="2197" priority="3336" stopIfTrue="1">
      <formula>#REF!&lt;&gt;""</formula>
    </cfRule>
    <cfRule type="expression" dxfId="2196" priority="3337" stopIfTrue="1">
      <formula>AND($F217="",$E217&lt;&gt;"")</formula>
    </cfRule>
  </conditionalFormatting>
  <conditionalFormatting sqref="J369:J370">
    <cfRule type="expression" dxfId="2195" priority="3359" stopIfTrue="1">
      <formula>$E218=""</formula>
    </cfRule>
    <cfRule type="expression" dxfId="2194" priority="3360" stopIfTrue="1">
      <formula>#REF!&lt;&gt;""</formula>
    </cfRule>
    <cfRule type="expression" dxfId="2193" priority="3361" stopIfTrue="1">
      <formula>AND($F218="",$E218&lt;&gt;"")</formula>
    </cfRule>
  </conditionalFormatting>
  <conditionalFormatting sqref="J411:K411 N411">
    <cfRule type="expression" dxfId="2192" priority="3380" stopIfTrue="1">
      <formula>$E239=""</formula>
    </cfRule>
    <cfRule type="expression" dxfId="2191" priority="3381" stopIfTrue="1">
      <formula>#REF!&lt;&gt;""</formula>
    </cfRule>
    <cfRule type="expression" dxfId="2190" priority="3382" stopIfTrue="1">
      <formula>AND($F239="",$E239&lt;&gt;"")</formula>
    </cfRule>
  </conditionalFormatting>
  <conditionalFormatting sqref="J493:J494">
    <cfRule type="expression" dxfId="2189" priority="3404" stopIfTrue="1">
      <formula>$E238=""</formula>
    </cfRule>
    <cfRule type="expression" dxfId="2188" priority="3405" stopIfTrue="1">
      <formula>#REF!&lt;&gt;""</formula>
    </cfRule>
    <cfRule type="expression" dxfId="2187" priority="3406" stopIfTrue="1">
      <formula>AND($F238="",$E238&lt;&gt;"")</formula>
    </cfRule>
  </conditionalFormatting>
  <conditionalFormatting sqref="J399">
    <cfRule type="expression" dxfId="2186" priority="3413" stopIfTrue="1">
      <formula>#REF!=""</formula>
    </cfRule>
    <cfRule type="expression" dxfId="2185" priority="3414" stopIfTrue="1">
      <formula>#REF!&lt;&gt;""</formula>
    </cfRule>
    <cfRule type="expression" dxfId="2184" priority="3415" stopIfTrue="1">
      <formula>AND(#REF!="",#REF!&lt;&gt;"")</formula>
    </cfRule>
  </conditionalFormatting>
  <conditionalFormatting sqref="J485:K486">
    <cfRule type="expression" dxfId="2183" priority="3416" stopIfTrue="1">
      <formula>$E239=""</formula>
    </cfRule>
    <cfRule type="expression" dxfId="2182" priority="3417" stopIfTrue="1">
      <formula>#REF!&lt;&gt;""</formula>
    </cfRule>
    <cfRule type="expression" dxfId="2181" priority="3418" stopIfTrue="1">
      <formula>AND($F239="",$E239&lt;&gt;"")</formula>
    </cfRule>
  </conditionalFormatting>
  <conditionalFormatting sqref="J466:J467 J472">
    <cfRule type="expression" dxfId="2180" priority="3425" stopIfTrue="1">
      <formula>$E4=""</formula>
    </cfRule>
    <cfRule type="expression" dxfId="2179" priority="3426" stopIfTrue="1">
      <formula>#REF!&lt;&gt;""</formula>
    </cfRule>
    <cfRule type="expression" dxfId="2178" priority="3427" stopIfTrue="1">
      <formula>AND($F4="",$E4&lt;&gt;"")</formula>
    </cfRule>
  </conditionalFormatting>
  <conditionalFormatting sqref="J483:K484">
    <cfRule type="expression" dxfId="2177" priority="3428" stopIfTrue="1">
      <formula>$E239=""</formula>
    </cfRule>
    <cfRule type="expression" dxfId="2176" priority="3429" stopIfTrue="1">
      <formula>#REF!&lt;&gt;""</formula>
    </cfRule>
    <cfRule type="expression" dxfId="2175" priority="3430" stopIfTrue="1">
      <formula>AND($F239="",$E239&lt;&gt;"")</formula>
    </cfRule>
  </conditionalFormatting>
  <conditionalFormatting sqref="J488:J489">
    <cfRule type="expression" dxfId="2174" priority="3431" stopIfTrue="1">
      <formula>$E238=""</formula>
    </cfRule>
    <cfRule type="expression" dxfId="2173" priority="3432" stopIfTrue="1">
      <formula>#REF!&lt;&gt;""</formula>
    </cfRule>
    <cfRule type="expression" dxfId="2172" priority="3433" stopIfTrue="1">
      <formula>AND($F238="",$E238&lt;&gt;"")</formula>
    </cfRule>
  </conditionalFormatting>
  <conditionalFormatting sqref="J452:J453">
    <cfRule type="expression" dxfId="2171" priority="3437" stopIfTrue="1">
      <formula>$E243=""</formula>
    </cfRule>
    <cfRule type="expression" dxfId="2170" priority="3438" stopIfTrue="1">
      <formula>#REF!&lt;&gt;""</formula>
    </cfRule>
    <cfRule type="expression" dxfId="2169" priority="3439" stopIfTrue="1">
      <formula>AND($F243="",$E243&lt;&gt;"")</formula>
    </cfRule>
  </conditionalFormatting>
  <conditionalFormatting sqref="J508:J510">
    <cfRule type="expression" dxfId="2168" priority="4360" stopIfTrue="1">
      <formula>$E239=""</formula>
    </cfRule>
    <cfRule type="expression" dxfId="2167" priority="4361" stopIfTrue="1">
      <formula>#REF!&lt;&gt;""</formula>
    </cfRule>
    <cfRule type="expression" dxfId="2166" priority="4362" stopIfTrue="1">
      <formula>AND($F239="",$E239&lt;&gt;"")</formula>
    </cfRule>
  </conditionalFormatting>
  <conditionalFormatting sqref="E303:E305 E307:E308">
    <cfRule type="expression" dxfId="2165" priority="5115" stopIfTrue="1">
      <formula>$F104=""</formula>
    </cfRule>
    <cfRule type="expression" dxfId="2164" priority="5116" stopIfTrue="1">
      <formula>#REF!&lt;&gt;""</formula>
    </cfRule>
    <cfRule type="expression" dxfId="2163" priority="5117" stopIfTrue="1">
      <formula>AND($G104="",$F104&lt;&gt;"")</formula>
    </cfRule>
  </conditionalFormatting>
  <conditionalFormatting sqref="J507">
    <cfRule type="expression" dxfId="2162" priority="5168" stopIfTrue="1">
      <formula>$E239=""</formula>
    </cfRule>
    <cfRule type="expression" dxfId="2161" priority="5169" stopIfTrue="1">
      <formula>#REF!&lt;&gt;""</formula>
    </cfRule>
    <cfRule type="expression" dxfId="2160" priority="5170" stopIfTrue="1">
      <formula>AND($F239="",$E239&lt;&gt;"")</formula>
    </cfRule>
  </conditionalFormatting>
  <conditionalFormatting sqref="N684 J678:K684 N678:N682">
    <cfRule type="expression" dxfId="2159" priority="2383" stopIfTrue="1">
      <formula>#REF!=""</formula>
    </cfRule>
    <cfRule type="expression" dxfId="2158" priority="2384" stopIfTrue="1">
      <formula>#REF!&lt;&gt;""</formula>
    </cfRule>
    <cfRule type="expression" dxfId="2157" priority="2385" stopIfTrue="1">
      <formula>AND(#REF!="",#REF!&lt;&gt;"")</formula>
    </cfRule>
  </conditionalFormatting>
  <conditionalFormatting sqref="K388 K390:K391">
    <cfRule type="expression" dxfId="2156" priority="3389" stopIfTrue="1">
      <formula>$E236=""</formula>
    </cfRule>
    <cfRule type="expression" dxfId="2155" priority="3390" stopIfTrue="1">
      <formula>#REF!&lt;&gt;""</formula>
    </cfRule>
    <cfRule type="expression" dxfId="2154" priority="3391" stopIfTrue="1">
      <formula>AND($F236="",$E236&lt;&gt;"")</formula>
    </cfRule>
  </conditionalFormatting>
  <conditionalFormatting sqref="J511:J512">
    <cfRule type="expression" dxfId="2153" priority="4372" stopIfTrue="1">
      <formula>$E240=""</formula>
    </cfRule>
    <cfRule type="expression" dxfId="2152" priority="4373" stopIfTrue="1">
      <formula>#REF!&lt;&gt;""</formula>
    </cfRule>
    <cfRule type="expression" dxfId="2151" priority="4374" stopIfTrue="1">
      <formula>AND($F240="",$E240&lt;&gt;"")</formula>
    </cfRule>
  </conditionalFormatting>
  <conditionalFormatting sqref="J624:K624 N624 J440:K442">
    <cfRule type="expression" dxfId="2150" priority="5674" stopIfTrue="1">
      <formula>#REF!=""</formula>
    </cfRule>
    <cfRule type="expression" dxfId="2149" priority="5675" stopIfTrue="1">
      <formula>#REF!&lt;&gt;""</formula>
    </cfRule>
    <cfRule type="expression" dxfId="2148" priority="5676" stopIfTrue="1">
      <formula>AND(#REF!="",#REF!&lt;&gt;"")</formula>
    </cfRule>
  </conditionalFormatting>
  <conditionalFormatting sqref="J217:K217">
    <cfRule type="expression" dxfId="2147" priority="6307" stopIfTrue="1">
      <formula>$E141=""</formula>
    </cfRule>
    <cfRule type="expression" dxfId="2146" priority="6308" stopIfTrue="1">
      <formula>#REF!&lt;&gt;""</formula>
    </cfRule>
    <cfRule type="expression" dxfId="2145" priority="6309" stopIfTrue="1">
      <formula>AND($F141="",$E141&lt;&gt;"")</formula>
    </cfRule>
  </conditionalFormatting>
  <conditionalFormatting sqref="J226:J227">
    <cfRule type="expression" dxfId="2144" priority="6316" stopIfTrue="1">
      <formula>$E141=""</formula>
    </cfRule>
    <cfRule type="expression" dxfId="2143" priority="6317" stopIfTrue="1">
      <formula>#REF!&lt;&gt;""</formula>
    </cfRule>
    <cfRule type="expression" dxfId="2142" priority="6318" stopIfTrue="1">
      <formula>AND($F141="",$E141&lt;&gt;"")</formula>
    </cfRule>
  </conditionalFormatting>
  <conditionalFormatting sqref="J237:K237">
    <cfRule type="expression" dxfId="2141" priority="6319" stopIfTrue="1">
      <formula>$E141=""</formula>
    </cfRule>
    <cfRule type="expression" dxfId="2140" priority="6320" stopIfTrue="1">
      <formula>#REF!&lt;&gt;""</formula>
    </cfRule>
    <cfRule type="expression" dxfId="2139" priority="6321" stopIfTrue="1">
      <formula>AND($F141="",$E141&lt;&gt;"")</formula>
    </cfRule>
  </conditionalFormatting>
  <conditionalFormatting sqref="J461">
    <cfRule type="expression" dxfId="2138" priority="6322" stopIfTrue="1">
      <formula>$E238=""</formula>
    </cfRule>
    <cfRule type="expression" dxfId="2137" priority="6323" stopIfTrue="1">
      <formula>#REF!&lt;&gt;""</formula>
    </cfRule>
    <cfRule type="expression" dxfId="2136" priority="6324" stopIfTrue="1">
      <formula>AND($F238="",$E238&lt;&gt;"")</formula>
    </cfRule>
  </conditionalFormatting>
  <conditionalFormatting sqref="J236:K236">
    <cfRule type="expression" dxfId="2135" priority="6331" stopIfTrue="1">
      <formula>$E141=""</formula>
    </cfRule>
    <cfRule type="expression" dxfId="2134" priority="6332" stopIfTrue="1">
      <formula>#REF!&lt;&gt;""</formula>
    </cfRule>
    <cfRule type="expression" dxfId="2133" priority="6333" stopIfTrue="1">
      <formula>AND($F141="",$E141&lt;&gt;"")</formula>
    </cfRule>
  </conditionalFormatting>
  <conditionalFormatting sqref="J596:J597">
    <cfRule type="expression" dxfId="2132" priority="6337" stopIfTrue="1">
      <formula>$E415=""</formula>
    </cfRule>
    <cfRule type="expression" dxfId="2131" priority="6338" stopIfTrue="1">
      <formula>#REF!&lt;&gt;""</formula>
    </cfRule>
    <cfRule type="expression" dxfId="2130" priority="6339" stopIfTrue="1">
      <formula>AND($F415="",$E415&lt;&gt;"")</formula>
    </cfRule>
  </conditionalFormatting>
  <conditionalFormatting sqref="J303:J304">
    <cfRule type="expression" dxfId="2129" priority="6340" stopIfTrue="1">
      <formula>$E220=""</formula>
    </cfRule>
    <cfRule type="expression" dxfId="2128" priority="6341" stopIfTrue="1">
      <formula>#REF!&lt;&gt;""</formula>
    </cfRule>
    <cfRule type="expression" dxfId="2127" priority="6342" stopIfTrue="1">
      <formula>AND($F220="",$E220&lt;&gt;"")</formula>
    </cfRule>
  </conditionalFormatting>
  <conditionalFormatting sqref="J292 J294:J295">
    <cfRule type="expression" dxfId="2126" priority="6343" stopIfTrue="1">
      <formula>$E222=""</formula>
    </cfRule>
    <cfRule type="expression" dxfId="2125" priority="6344" stopIfTrue="1">
      <formula>#REF!&lt;&gt;""</formula>
    </cfRule>
    <cfRule type="expression" dxfId="2124" priority="6345" stopIfTrue="1">
      <formula>AND($F222="",$E222&lt;&gt;"")</formula>
    </cfRule>
  </conditionalFormatting>
  <conditionalFormatting sqref="J594">
    <cfRule type="expression" dxfId="2123" priority="6349" stopIfTrue="1">
      <formula>$E414=""</formula>
    </cfRule>
    <cfRule type="expression" dxfId="2122" priority="6350" stopIfTrue="1">
      <formula>#REF!&lt;&gt;""</formula>
    </cfRule>
    <cfRule type="expression" dxfId="2121" priority="6351" stopIfTrue="1">
      <formula>AND($F414="",$E414&lt;&gt;"")</formula>
    </cfRule>
  </conditionalFormatting>
  <conditionalFormatting sqref="J455:J456">
    <cfRule type="expression" dxfId="2120" priority="6352" stopIfTrue="1">
      <formula>$E239=""</formula>
    </cfRule>
    <cfRule type="expression" dxfId="2119" priority="6353" stopIfTrue="1">
      <formula>#REF!&lt;&gt;""</formula>
    </cfRule>
    <cfRule type="expression" dxfId="2118" priority="6354" stopIfTrue="1">
      <formula>AND($F239="",$E239&lt;&gt;"")</formula>
    </cfRule>
  </conditionalFormatting>
  <conditionalFormatting sqref="E305:E308">
    <cfRule type="expression" dxfId="2117" priority="6355" stopIfTrue="1">
      <formula>$F105=""</formula>
    </cfRule>
    <cfRule type="expression" dxfId="2116" priority="6356" stopIfTrue="1">
      <formula>#REF!&lt;&gt;""</formula>
    </cfRule>
    <cfRule type="expression" dxfId="2115" priority="6357" stopIfTrue="1">
      <formula>AND($G105="",$F105&lt;&gt;"")</formula>
    </cfRule>
  </conditionalFormatting>
  <conditionalFormatting sqref="E359">
    <cfRule type="expression" dxfId="2114" priority="6364" stopIfTrue="1">
      <formula>$F121=""</formula>
    </cfRule>
    <cfRule type="expression" dxfId="2113" priority="6365" stopIfTrue="1">
      <formula>#REF!&lt;&gt;""</formula>
    </cfRule>
    <cfRule type="expression" dxfId="2112" priority="6366" stopIfTrue="1">
      <formula>AND($G121="",$F121&lt;&gt;"")</formula>
    </cfRule>
  </conditionalFormatting>
  <conditionalFormatting sqref="J229 J232">
    <cfRule type="expression" dxfId="2111" priority="6370" stopIfTrue="1">
      <formula>$E141=""</formula>
    </cfRule>
    <cfRule type="expression" dxfId="2110" priority="6371" stopIfTrue="1">
      <formula>#REF!&lt;&gt;""</formula>
    </cfRule>
    <cfRule type="expression" dxfId="2109" priority="6372" stopIfTrue="1">
      <formula>AND($F141="",$E141&lt;&gt;"")</formula>
    </cfRule>
  </conditionalFormatting>
  <conditionalFormatting sqref="J604:J605">
    <cfRule type="expression" dxfId="2108" priority="6394" stopIfTrue="1">
      <formula>$E411=""</formula>
    </cfRule>
    <cfRule type="expression" dxfId="2107" priority="6395" stopIfTrue="1">
      <formula>#REF!&lt;&gt;""</formula>
    </cfRule>
    <cfRule type="expression" dxfId="2106" priority="6396" stopIfTrue="1">
      <formula>AND($F411="",$E411&lt;&gt;"")</formula>
    </cfRule>
  </conditionalFormatting>
  <conditionalFormatting sqref="J372">
    <cfRule type="expression" dxfId="2105" priority="6415" stopIfTrue="1">
      <formula>$E226=""</formula>
    </cfRule>
    <cfRule type="expression" dxfId="2104" priority="6416" stopIfTrue="1">
      <formula>#REF!&lt;&gt;""</formula>
    </cfRule>
    <cfRule type="expression" dxfId="2103" priority="6417" stopIfTrue="1">
      <formula>AND($F226="",$E226&lt;&gt;"")</formula>
    </cfRule>
  </conditionalFormatting>
  <conditionalFormatting sqref="K778:K790 K428:K434">
    <cfRule type="expression" dxfId="2102" priority="1973" stopIfTrue="1">
      <formula>#REF!=""</formula>
    </cfRule>
    <cfRule type="expression" dxfId="2101" priority="1974" stopIfTrue="1">
      <formula>#REF!&lt;&gt;""</formula>
    </cfRule>
    <cfRule type="expression" dxfId="2100" priority="1975" stopIfTrue="1">
      <formula>AND(#REF!="",#REF!&lt;&gt;"")</formula>
    </cfRule>
  </conditionalFormatting>
  <conditionalFormatting sqref="J573:N574 J622:N622 M564 J575:J586 J505 J376:J378 J544:L565 M565:N565 J740:J770 L624:M624 M544:N563 J30:J31">
    <cfRule type="expression" dxfId="2099" priority="1708" stopIfTrue="1">
      <formula>#REF!=""</formula>
    </cfRule>
    <cfRule type="expression" dxfId="2098" priority="1709" stopIfTrue="1">
      <formula>#REF!&lt;&gt;""</formula>
    </cfRule>
    <cfRule type="expression" dxfId="2097" priority="1710" stopIfTrue="1">
      <formula>AND(#REF!="",#REF!&lt;&gt;"")</formula>
    </cfRule>
  </conditionalFormatting>
  <conditionalFormatting sqref="J543:N543 K575:K586 J371 J590:J592 K740:K770 J234:J235">
    <cfRule type="expression" dxfId="2096" priority="1711" stopIfTrue="1">
      <formula>#REF!=""</formula>
    </cfRule>
    <cfRule type="expression" dxfId="2095" priority="1712" stopIfTrue="1">
      <formula>#REF!&lt;&gt;""</formula>
    </cfRule>
    <cfRule type="expression" dxfId="2094" priority="1713" stopIfTrue="1">
      <formula>AND(#REF!="",#REF!&lt;&gt;"")</formula>
    </cfRule>
  </conditionalFormatting>
  <conditionalFormatting sqref="K736 K714:K722 L734:M735 K488:K492 K496:K532 L566:M570 L625:L629 L632 L635:L647 L623:M623 M625:M628 M635:M641 M646:M647 L649:M650 M636:N639 N635 K725:K733 L141:M142 L64:L69 L81:L83 L90:L94 M64:M65 M67:M68 M82 M90:M92 L106:M108 M69:N69">
    <cfRule type="expression" dxfId="2093" priority="2545" stopIfTrue="1">
      <formula>#REF!=""</formula>
    </cfRule>
    <cfRule type="expression" dxfId="2092" priority="2546" stopIfTrue="1">
      <formula>#REF!&lt;&gt;""</formula>
    </cfRule>
    <cfRule type="expression" dxfId="2091" priority="2547" stopIfTrue="1">
      <formula>AND(#REF!="",#REF!&lt;&gt;"")</formula>
    </cfRule>
  </conditionalFormatting>
  <conditionalFormatting sqref="K734:K735 N734:N735 K493:K496 J711:J739 K141:K142 J141:J216 N141:N142">
    <cfRule type="expression" dxfId="2090" priority="2558" stopIfTrue="1">
      <formula>#REF!=""</formula>
    </cfRule>
    <cfRule type="expression" dxfId="2089" priority="2559" stopIfTrue="1">
      <formula>#REF!&lt;&gt;""</formula>
    </cfRule>
    <cfRule type="expression" dxfId="2088" priority="2560" stopIfTrue="1">
      <formula>AND(#REF!="",#REF!&lt;&gt;"")</formula>
    </cfRule>
  </conditionalFormatting>
  <conditionalFormatting sqref="K773:K774 N773:N774">
    <cfRule type="expression" dxfId="2087" priority="2494" stopIfTrue="1">
      <formula>#REF!=""</formula>
    </cfRule>
    <cfRule type="expression" dxfId="2086" priority="2495" stopIfTrue="1">
      <formula>#REF!&lt;&gt;""</formula>
    </cfRule>
    <cfRule type="expression" dxfId="2085" priority="2496" stopIfTrue="1">
      <formula>AND(#REF!="",#REF!&lt;&gt;"")</formula>
    </cfRule>
  </conditionalFormatting>
  <conditionalFormatting sqref="J771:J777 K771:N772 J623:K623 M629 M632:N632 N623 M642:N645 N625:N628 N635:N641 N646:N647 N649:N650 K708 J708:J710 M695 J689:K707 M701:N702 M693:N694 N689:N692 N696:N700 M704:N707 N703 A681 E692:E696 J633:N633 J443:K443 K469:K477 K479 K450:K462 K403:K410 K395 J438:K438 K599:K621 K588:K593 J566:K572 B559:B564 M570:N570 N566:N569 J403 K369:K387 J533:N539 J625:K632 N630:N631 N663:N664 J635:K677 M662:N662 N658:N661 K224:K235 J106:K108 K143:K216 K90:K94 J39:K57 J81:K83 K121 K67:K69 J90:J105 J109:J119 J58:J66 J64:K66 M66:N66 M81 M93:N94 N64:N65 N67:N68 N82 M83:N83 N90:N92 N106:N108 K243:K276 K284:K328 K28:K38">
    <cfRule type="expression" dxfId="2084" priority="1359" stopIfTrue="1">
      <formula>#REF!=""</formula>
    </cfRule>
    <cfRule type="expression" dxfId="2083" priority="1360" stopIfTrue="1">
      <formula>#REF!&lt;&gt;""</formula>
    </cfRule>
    <cfRule type="expression" dxfId="2082" priority="1361" stopIfTrue="1">
      <formula>AND(#REF!="",#REF!&lt;&gt;"")</formula>
    </cfRule>
  </conditionalFormatting>
  <conditionalFormatting sqref="J778:J790 A785 K775:N777 A760 A660 A635 A625 A371:A380 A383:A384 A387 E573:E574 E543:E544 E538:E540 E428:E434 A256:A258 A261:A262 A270:A271">
    <cfRule type="expression" dxfId="2081" priority="2521" stopIfTrue="1">
      <formula>#REF!=""</formula>
    </cfRule>
    <cfRule type="expression" dxfId="2080" priority="2522" stopIfTrue="1">
      <formula>#REF!&lt;&gt;""</formula>
    </cfRule>
    <cfRule type="expression" dxfId="2079" priority="2523" stopIfTrue="1">
      <formula>AND(#REF!="",#REF!&lt;&gt;"")</formula>
    </cfRule>
  </conditionalFormatting>
  <conditionalFormatting sqref="A697 A679 A714:A715 K478 K399 A428 E371:H387 K464:N465 K596:N598 A730 A196:A198 K95:K100 E238:H264 F265:H265 L95:N103 E266:H276">
    <cfRule type="expression" dxfId="2078" priority="1747" stopIfTrue="1">
      <formula>#REF!&lt;&gt;""</formula>
    </cfRule>
  </conditionalFormatting>
  <conditionalFormatting sqref="J463:K463 N463">
    <cfRule type="expression" dxfId="2077" priority="8101" stopIfTrue="1">
      <formula>$E10=""</formula>
    </cfRule>
    <cfRule type="expression" dxfId="2076" priority="8102" stopIfTrue="1">
      <formula>#REF!&lt;&gt;""</formula>
    </cfRule>
    <cfRule type="expression" dxfId="2075" priority="8103" stopIfTrue="1">
      <formula>AND($F10="",$E10&lt;&gt;"")</formula>
    </cfRule>
  </conditionalFormatting>
  <conditionalFormatting sqref="K540 L541:M542">
    <cfRule type="expression" dxfId="2074" priority="1720" stopIfTrue="1">
      <formula>#REF!=""</formula>
    </cfRule>
    <cfRule type="expression" dxfId="2073" priority="1721" stopIfTrue="1">
      <formula>#REF!&lt;&gt;""</formula>
    </cfRule>
    <cfRule type="expression" dxfId="2072" priority="1722" stopIfTrue="1">
      <formula>AND(#REF!="",#REF!&lt;&gt;"")</formula>
    </cfRule>
  </conditionalFormatting>
  <conditionalFormatting sqref="J540:J542 K541:K542 N541:N542">
    <cfRule type="expression" dxfId="2071" priority="1485" stopIfTrue="1">
      <formula>#REF!=""</formula>
    </cfRule>
    <cfRule type="expression" dxfId="2070" priority="1486" stopIfTrue="1">
      <formula>#REF!&lt;&gt;""</formula>
    </cfRule>
    <cfRule type="expression" dxfId="2069" priority="1487" stopIfTrue="1">
      <formula>AND(#REF!="",#REF!&lt;&gt;"")</formula>
    </cfRule>
  </conditionalFormatting>
  <conditionalFormatting sqref="E507:E515 E519:E524 E278:E302">
    <cfRule type="expression" dxfId="2068" priority="831" stopIfTrue="1">
      <formula>#REF!=""</formula>
    </cfRule>
    <cfRule type="expression" dxfId="2067" priority="832" stopIfTrue="1">
      <formula>#REF!&lt;&gt;""</formula>
    </cfRule>
    <cfRule type="expression" dxfId="2066" priority="833" stopIfTrue="1">
      <formula>AND(#REF!="",#REF!&lt;&gt;"")</formula>
    </cfRule>
  </conditionalFormatting>
  <conditionalFormatting sqref="J382">
    <cfRule type="expression" dxfId="2065" priority="8789" stopIfTrue="1">
      <formula>$E227=""</formula>
    </cfRule>
    <cfRule type="expression" dxfId="2064" priority="8790" stopIfTrue="1">
      <formula>#REF!&lt;&gt;""</formula>
    </cfRule>
    <cfRule type="expression" dxfId="2063" priority="8791" stopIfTrue="1">
      <formula>AND($F227="",$E227&lt;&gt;"")</formula>
    </cfRule>
  </conditionalFormatting>
  <conditionalFormatting sqref="J397:K398">
    <cfRule type="expression" dxfId="2062" priority="8825" stopIfTrue="1">
      <formula>$E239=""</formula>
    </cfRule>
    <cfRule type="expression" dxfId="2061" priority="8826" stopIfTrue="1">
      <formula>#REF!&lt;&gt;""</formula>
    </cfRule>
    <cfRule type="expression" dxfId="2060" priority="8827" stopIfTrue="1">
      <formula>AND($F239="",$E239&lt;&gt;"")</formula>
    </cfRule>
  </conditionalFormatting>
  <conditionalFormatting sqref="J449:K449">
    <cfRule type="expression" dxfId="2059" priority="8921" stopIfTrue="1">
      <formula>$E240=""</formula>
    </cfRule>
    <cfRule type="expression" dxfId="2058" priority="8922" stopIfTrue="1">
      <formula>#REF!&lt;&gt;""</formula>
    </cfRule>
    <cfRule type="expression" dxfId="2057" priority="8923" stopIfTrue="1">
      <formula>AND($F240="",$E240&lt;&gt;"")</formula>
    </cfRule>
  </conditionalFormatting>
  <conditionalFormatting sqref="E303:E305 E307:E308">
    <cfRule type="expression" dxfId="2056" priority="680" stopIfTrue="1">
      <formula>$F105=""</formula>
    </cfRule>
    <cfRule type="expression" dxfId="2055" priority="681" stopIfTrue="1">
      <formula>#REF!&lt;&gt;""</formula>
    </cfRule>
    <cfRule type="expression" dxfId="2054" priority="682" stopIfTrue="1">
      <formula>AND($G105="",$F105&lt;&gt;"")</formula>
    </cfRule>
  </conditionalFormatting>
  <conditionalFormatting sqref="J490:J491">
    <cfRule type="expression" dxfId="2053" priority="9197" stopIfTrue="1">
      <formula>$E239=""</formula>
    </cfRule>
    <cfRule type="expression" dxfId="2052" priority="9198" stopIfTrue="1">
      <formula>#REF!&lt;&gt;""</formula>
    </cfRule>
    <cfRule type="expression" dxfId="2051" priority="9199" stopIfTrue="1">
      <formula>AND($F239="",$E239&lt;&gt;"")</formula>
    </cfRule>
  </conditionalFormatting>
  <conditionalFormatting sqref="J480:K480 J479">
    <cfRule type="expression" dxfId="2050" priority="9200" stopIfTrue="1">
      <formula>$E13=""</formula>
    </cfRule>
    <cfRule type="expression" dxfId="2049" priority="9201" stopIfTrue="1">
      <formula>#REF!&lt;&gt;""</formula>
    </cfRule>
    <cfRule type="expression" dxfId="2048" priority="9202" stopIfTrue="1">
      <formula>AND($F13="",$E13&lt;&gt;"")</formula>
    </cfRule>
  </conditionalFormatting>
  <conditionalFormatting sqref="J395:J396 K396">
    <cfRule type="expression" dxfId="2047" priority="9344" stopIfTrue="1">
      <formula>$E238=""</formula>
    </cfRule>
    <cfRule type="expression" dxfId="2046" priority="9345" stopIfTrue="1">
      <formula>#REF!&lt;&gt;""</formula>
    </cfRule>
    <cfRule type="expression" dxfId="2045" priority="9346" stopIfTrue="1">
      <formula>AND($F238="",$E238&lt;&gt;"")</formula>
    </cfRule>
  </conditionalFormatting>
  <conditionalFormatting sqref="J388:J391">
    <cfRule type="expression" dxfId="2044" priority="9374" stopIfTrue="1">
      <formula>$E236=""</formula>
    </cfRule>
    <cfRule type="expression" dxfId="2043" priority="9375" stopIfTrue="1">
      <formula>#REF!&lt;&gt;""</formula>
    </cfRule>
    <cfRule type="expression" dxfId="2042" priority="9376" stopIfTrue="1">
      <formula>AND($F236="",$E236&lt;&gt;"")</formula>
    </cfRule>
  </conditionalFormatting>
  <conditionalFormatting sqref="J230:J231">
    <cfRule type="expression" dxfId="2041" priority="9599" stopIfTrue="1">
      <formula>$E143=""</formula>
    </cfRule>
    <cfRule type="expression" dxfId="2040" priority="9600" stopIfTrue="1">
      <formula>#REF!&lt;&gt;""</formula>
    </cfRule>
    <cfRule type="expression" dxfId="2039" priority="9601" stopIfTrue="1">
      <formula>AND($F143="",$E143&lt;&gt;"")</formula>
    </cfRule>
  </conditionalFormatting>
  <conditionalFormatting sqref="J351:J352">
    <cfRule type="expression" dxfId="2038" priority="9677" stopIfTrue="1">
      <formula>$E219=""</formula>
    </cfRule>
    <cfRule type="expression" dxfId="2037" priority="9678" stopIfTrue="1">
      <formula>#REF!&lt;&gt;""</formula>
    </cfRule>
    <cfRule type="expression" dxfId="2036" priority="9679" stopIfTrue="1">
      <formula>AND($F219="",$E219&lt;&gt;"")</formula>
    </cfRule>
  </conditionalFormatting>
  <conditionalFormatting sqref="J417:K419">
    <cfRule type="expression" dxfId="2035" priority="589" stopIfTrue="1">
      <formula>$E238=""</formula>
    </cfRule>
    <cfRule type="expression" dxfId="2034" priority="590" stopIfTrue="1">
      <formula>#REF!&lt;&gt;""</formula>
    </cfRule>
    <cfRule type="expression" dxfId="2033" priority="591" stopIfTrue="1">
      <formula>AND($F238="",$E238&lt;&gt;"")</formula>
    </cfRule>
  </conditionalFormatting>
  <conditionalFormatting sqref="M688">
    <cfRule type="expression" dxfId="2032" priority="574" stopIfTrue="1">
      <formula>$E661=""</formula>
    </cfRule>
    <cfRule type="expression" dxfId="2031" priority="575" stopIfTrue="1">
      <formula>#REF!&lt;&gt;""</formula>
    </cfRule>
    <cfRule type="expression" dxfId="2030" priority="576" stopIfTrue="1">
      <formula>AND($F661="",$E661&lt;&gt;"")</formula>
    </cfRule>
  </conditionalFormatting>
  <conditionalFormatting sqref="J407:J408">
    <cfRule type="expression" dxfId="2029" priority="9902" stopIfTrue="1">
      <formula>$E243=""</formula>
    </cfRule>
    <cfRule type="expression" dxfId="2028" priority="9903" stopIfTrue="1">
      <formula>#REF!&lt;&gt;""</formula>
    </cfRule>
    <cfRule type="expression" dxfId="2027" priority="9904" stopIfTrue="1">
      <formula>AND($F243="",$E243&lt;&gt;"")</formula>
    </cfRule>
  </conditionalFormatting>
  <conditionalFormatting sqref="J406">
    <cfRule type="expression" dxfId="2026" priority="9941" stopIfTrue="1">
      <formula>$E243=""</formula>
    </cfRule>
    <cfRule type="expression" dxfId="2025" priority="9942" stopIfTrue="1">
      <formula>#REF!&lt;&gt;""</formula>
    </cfRule>
    <cfRule type="expression" dxfId="2024" priority="9943" stopIfTrue="1">
      <formula>AND($F243="",$E243&lt;&gt;"")</formula>
    </cfRule>
  </conditionalFormatting>
  <conditionalFormatting sqref="J32:J38">
    <cfRule type="expression" dxfId="2023" priority="10262" stopIfTrue="1">
      <formula>#REF!=""</formula>
    </cfRule>
    <cfRule type="expression" dxfId="2022" priority="10263" stopIfTrue="1">
      <formula>#REF!&lt;&gt;""</formula>
    </cfRule>
    <cfRule type="expression" dxfId="2021" priority="10264" stopIfTrue="1">
      <formula>AND(#REF!="",#REF!&lt;&gt;"")</formula>
    </cfRule>
  </conditionalFormatting>
  <conditionalFormatting sqref="J414">
    <cfRule type="expression" dxfId="2020" priority="12166" stopIfTrue="1">
      <formula>$E238=""</formula>
    </cfRule>
    <cfRule type="expression" dxfId="2019" priority="12167" stopIfTrue="1">
      <formula>#REF!&lt;&gt;""</formula>
    </cfRule>
    <cfRule type="expression" dxfId="2018" priority="12168" stopIfTrue="1">
      <formula>AND($F238="",$E238&lt;&gt;"")</formula>
    </cfRule>
  </conditionalFormatting>
  <conditionalFormatting sqref="J412:J413">
    <cfRule type="expression" dxfId="2017" priority="12172" stopIfTrue="1">
      <formula>$E238=""</formula>
    </cfRule>
    <cfRule type="expression" dxfId="2016" priority="12173" stopIfTrue="1">
      <formula>#REF!&lt;&gt;""</formula>
    </cfRule>
    <cfRule type="expression" dxfId="2015" priority="12174" stopIfTrue="1">
      <formula>AND($F238="",$E238&lt;&gt;"")</formula>
    </cfRule>
  </conditionalFormatting>
  <conditionalFormatting sqref="J439:K439">
    <cfRule type="expression" dxfId="2014" priority="12310" stopIfTrue="1">
      <formula>$E277=""</formula>
    </cfRule>
    <cfRule type="expression" dxfId="2013" priority="12311" stopIfTrue="1">
      <formula>#REF!&lt;&gt;""</formula>
    </cfRule>
    <cfRule type="expression" dxfId="2012" priority="12312" stopIfTrue="1">
      <formula>AND($F277="",$E277&lt;&gt;"")</formula>
    </cfRule>
  </conditionalFormatting>
  <conditionalFormatting sqref="E294">
    <cfRule type="expression" dxfId="2011" priority="12364" stopIfTrue="1">
      <formula>$F109=""</formula>
    </cfRule>
    <cfRule type="expression" dxfId="2010" priority="12365" stopIfTrue="1">
      <formula>#REF!&lt;&gt;""</formula>
    </cfRule>
    <cfRule type="expression" dxfId="2009" priority="12366" stopIfTrue="1">
      <formula>AND($G109="",$F109&lt;&gt;"")</formula>
    </cfRule>
  </conditionalFormatting>
  <conditionalFormatting sqref="J264:J265">
    <cfRule type="expression" dxfId="2008" priority="480" stopIfTrue="1">
      <formula>$E220=""</formula>
    </cfRule>
    <cfRule type="expression" dxfId="2007" priority="481" stopIfTrue="1">
      <formula>#REF!&lt;&gt;""</formula>
    </cfRule>
    <cfRule type="expression" dxfId="2006" priority="482" stopIfTrue="1">
      <formula>AND($F220="",$E220&lt;&gt;"")</formula>
    </cfRule>
  </conditionalFormatting>
  <conditionalFormatting sqref="J506">
    <cfRule type="expression" dxfId="2005" priority="12397" stopIfTrue="1">
      <formula>$E241=""</formula>
    </cfRule>
    <cfRule type="expression" dxfId="2004" priority="12398" stopIfTrue="1">
      <formula>#REF!&lt;&gt;""</formula>
    </cfRule>
    <cfRule type="expression" dxfId="2003" priority="12399" stopIfTrue="1">
      <formula>AND($F241="",$E241&lt;&gt;"")</formula>
    </cfRule>
  </conditionalFormatting>
  <conditionalFormatting sqref="J360">
    <cfRule type="expression" dxfId="2002" priority="12508" stopIfTrue="1">
      <formula>$E219=""</formula>
    </cfRule>
    <cfRule type="expression" dxfId="2001" priority="12509" stopIfTrue="1">
      <formula>#REF!&lt;&gt;""</formula>
    </cfRule>
    <cfRule type="expression" dxfId="2000" priority="12510" stopIfTrue="1">
      <formula>AND($F219="",$E219&lt;&gt;"")</formula>
    </cfRule>
  </conditionalFormatting>
  <conditionalFormatting sqref="J220:K220">
    <cfRule type="expression" dxfId="1999" priority="12511" stopIfTrue="1">
      <formula>$E141=""</formula>
    </cfRule>
    <cfRule type="expression" dxfId="1998" priority="12512" stopIfTrue="1">
      <formula>#REF!&lt;&gt;""</formula>
    </cfRule>
    <cfRule type="expression" dxfId="1997" priority="12513" stopIfTrue="1">
      <formula>AND($F141="",$E141&lt;&gt;"")</formula>
    </cfRule>
  </conditionalFormatting>
  <conditionalFormatting sqref="J243">
    <cfRule type="expression" dxfId="1996" priority="12526" stopIfTrue="1">
      <formula>$E143=""</formula>
    </cfRule>
    <cfRule type="expression" dxfId="1995" priority="12527" stopIfTrue="1">
      <formula>#REF!&lt;&gt;""</formula>
    </cfRule>
    <cfRule type="expression" dxfId="1994" priority="12528" stopIfTrue="1">
      <formula>AND($F143="",$E143&lt;&gt;"")</formula>
    </cfRule>
  </conditionalFormatting>
  <conditionalFormatting sqref="J233">
    <cfRule type="expression" dxfId="1993" priority="12547" stopIfTrue="1">
      <formula>$E143=""</formula>
    </cfRule>
    <cfRule type="expression" dxfId="1992" priority="12548" stopIfTrue="1">
      <formula>#REF!&lt;&gt;""</formula>
    </cfRule>
    <cfRule type="expression" dxfId="1991" priority="12549" stopIfTrue="1">
      <formula>AND($F143="",$E143&lt;&gt;"")</formula>
    </cfRule>
  </conditionalFormatting>
  <conditionalFormatting sqref="J270:J271">
    <cfRule type="expression" dxfId="1990" priority="12706" stopIfTrue="1">
      <formula>$E218=""</formula>
    </cfRule>
    <cfRule type="expression" dxfId="1989" priority="12707" stopIfTrue="1">
      <formula>#REF!&lt;&gt;""</formula>
    </cfRule>
    <cfRule type="expression" dxfId="1988" priority="12708" stopIfTrue="1">
      <formula>AND($F218="",$E218&lt;&gt;"")</formula>
    </cfRule>
  </conditionalFormatting>
  <conditionalFormatting sqref="J410">
    <cfRule type="expression" dxfId="1987" priority="12712" stopIfTrue="1">
      <formula>$E243=""</formula>
    </cfRule>
    <cfRule type="expression" dxfId="1986" priority="12713" stopIfTrue="1">
      <formula>#REF!&lt;&gt;""</formula>
    </cfRule>
    <cfRule type="expression" dxfId="1985" priority="12714" stopIfTrue="1">
      <formula>AND($F243="",$E243&lt;&gt;"")</formula>
    </cfRule>
  </conditionalFormatting>
  <conditionalFormatting sqref="J256:J259">
    <cfRule type="expression" dxfId="1984" priority="12832" stopIfTrue="1">
      <formula>$E218=""</formula>
    </cfRule>
    <cfRule type="expression" dxfId="1983" priority="12833" stopIfTrue="1">
      <formula>#REF!&lt;&gt;""</formula>
    </cfRule>
    <cfRule type="expression" dxfId="1982" priority="12834" stopIfTrue="1">
      <formula>AND($F218="",$E218&lt;&gt;"")</formula>
    </cfRule>
  </conditionalFormatting>
  <conditionalFormatting sqref="J323 J315">
    <cfRule type="expression" dxfId="1981" priority="12886" stopIfTrue="1">
      <formula>$E221=""</formula>
    </cfRule>
    <cfRule type="expression" dxfId="1980" priority="12887" stopIfTrue="1">
      <formula>#REF!&lt;&gt;""</formula>
    </cfRule>
    <cfRule type="expression" dxfId="1979" priority="12888" stopIfTrue="1">
      <formula>AND($F221="",$E221&lt;&gt;"")</formula>
    </cfRule>
  </conditionalFormatting>
  <conditionalFormatting sqref="J322">
    <cfRule type="expression" dxfId="1978" priority="12970" stopIfTrue="1">
      <formula>$E229=""</formula>
    </cfRule>
    <cfRule type="expression" dxfId="1977" priority="12971" stopIfTrue="1">
      <formula>#REF!&lt;&gt;""</formula>
    </cfRule>
    <cfRule type="expression" dxfId="1976" priority="12972" stopIfTrue="1">
      <formula>AND($F229="",$E229&lt;&gt;"")</formula>
    </cfRule>
  </conditionalFormatting>
  <conditionalFormatting sqref="J255">
    <cfRule type="expression" dxfId="1975" priority="13003" stopIfTrue="1">
      <formula>$E218=""</formula>
    </cfRule>
    <cfRule type="expression" dxfId="1974" priority="13004" stopIfTrue="1">
      <formula>#REF!&lt;&gt;""</formula>
    </cfRule>
    <cfRule type="expression" dxfId="1973" priority="13005" stopIfTrue="1">
      <formula>AND($F218="",$E218&lt;&gt;"")</formula>
    </cfRule>
  </conditionalFormatting>
  <conditionalFormatting sqref="J254">
    <cfRule type="expression" dxfId="1972" priority="13039" stopIfTrue="1">
      <formula>$E218=""</formula>
    </cfRule>
    <cfRule type="expression" dxfId="1971" priority="13040" stopIfTrue="1">
      <formula>#REF!&lt;&gt;""</formula>
    </cfRule>
    <cfRule type="expression" dxfId="1970" priority="13041" stopIfTrue="1">
      <formula>AND($F218="",$E218&lt;&gt;"")</formula>
    </cfRule>
  </conditionalFormatting>
  <conditionalFormatting sqref="J253">
    <cfRule type="expression" dxfId="1969" priority="13075" stopIfTrue="1">
      <formula>$E218=""</formula>
    </cfRule>
    <cfRule type="expression" dxfId="1968" priority="13076" stopIfTrue="1">
      <formula>#REF!&lt;&gt;""</formula>
    </cfRule>
    <cfRule type="expression" dxfId="1967" priority="13077" stopIfTrue="1">
      <formula>AND($F218="",$E218&lt;&gt;"")</formula>
    </cfRule>
  </conditionalFormatting>
  <conditionalFormatting sqref="J252">
    <cfRule type="expression" dxfId="1966" priority="13102" stopIfTrue="1">
      <formula>$E218=""</formula>
    </cfRule>
    <cfRule type="expression" dxfId="1965" priority="13103" stopIfTrue="1">
      <formula>#REF!&lt;&gt;""</formula>
    </cfRule>
    <cfRule type="expression" dxfId="1964" priority="13104" stopIfTrue="1">
      <formula>AND($F218="",$E218&lt;&gt;"")</formula>
    </cfRule>
  </conditionalFormatting>
  <conditionalFormatting sqref="J251">
    <cfRule type="expression" dxfId="1963" priority="13129" stopIfTrue="1">
      <formula>$E218=""</formula>
    </cfRule>
    <cfRule type="expression" dxfId="1962" priority="13130" stopIfTrue="1">
      <formula>#REF!&lt;&gt;""</formula>
    </cfRule>
    <cfRule type="expression" dxfId="1961" priority="13131" stopIfTrue="1">
      <formula>AND($F218="",$E218&lt;&gt;"")</formula>
    </cfRule>
  </conditionalFormatting>
  <conditionalFormatting sqref="N221 J299:J300">
    <cfRule type="expression" dxfId="1960" priority="13177" stopIfTrue="1">
      <formula>$E141=""</formula>
    </cfRule>
    <cfRule type="expression" dxfId="1959" priority="13178" stopIfTrue="1">
      <formula>#REF!&lt;&gt;""</formula>
    </cfRule>
    <cfRule type="expression" dxfId="1958" priority="13179" stopIfTrue="1">
      <formula>AND($F141="",$E141&lt;&gt;"")</formula>
    </cfRule>
  </conditionalFormatting>
  <conditionalFormatting sqref="J221:K222">
    <cfRule type="expression" dxfId="1957" priority="13198" stopIfTrue="1">
      <formula>$E141=""</formula>
    </cfRule>
    <cfRule type="expression" dxfId="1956" priority="13199" stopIfTrue="1">
      <formula>#REF!&lt;&gt;""</formula>
    </cfRule>
    <cfRule type="expression" dxfId="1955" priority="13200" stopIfTrue="1">
      <formula>AND($F141="",$E141&lt;&gt;"")</formula>
    </cfRule>
  </conditionalFormatting>
  <conditionalFormatting sqref="J218:K218">
    <cfRule type="expression" dxfId="1954" priority="13216" stopIfTrue="1">
      <formula>$E141=""</formula>
    </cfRule>
    <cfRule type="expression" dxfId="1953" priority="13217" stopIfTrue="1">
      <formula>#REF!&lt;&gt;""</formula>
    </cfRule>
    <cfRule type="expression" dxfId="1952" priority="13218" stopIfTrue="1">
      <formula>AND($F141="",$E141&lt;&gt;"")</formula>
    </cfRule>
  </conditionalFormatting>
  <conditionalFormatting sqref="J599:J602">
    <cfRule type="expression" dxfId="1951" priority="13222" stopIfTrue="1">
      <formula>$E412=""</formula>
    </cfRule>
    <cfRule type="expression" dxfId="1950" priority="13223" stopIfTrue="1">
      <formula>#REF!&lt;&gt;""</formula>
    </cfRule>
    <cfRule type="expression" dxfId="1949" priority="13224" stopIfTrue="1">
      <formula>AND($F412="",$E412&lt;&gt;"")</formula>
    </cfRule>
  </conditionalFormatting>
  <conditionalFormatting sqref="E257:E259">
    <cfRule type="expression" dxfId="1948" priority="441" stopIfTrue="1">
      <formula>#REF!=""</formula>
    </cfRule>
    <cfRule type="expression" dxfId="1947" priority="442" stopIfTrue="1">
      <formula>#REF!&lt;&gt;""</formula>
    </cfRule>
    <cfRule type="expression" dxfId="1946" priority="443" stopIfTrue="1">
      <formula>AND(#REF!="",#REF!&lt;&gt;"")</formula>
    </cfRule>
  </conditionalFormatting>
  <conditionalFormatting sqref="E306:E308">
    <cfRule type="expression" dxfId="1945" priority="429" stopIfTrue="1">
      <formula>$F105=""</formula>
    </cfRule>
    <cfRule type="expression" dxfId="1944" priority="430" stopIfTrue="1">
      <formula>#REF!&lt;&gt;""</formula>
    </cfRule>
    <cfRule type="expression" dxfId="1943" priority="431" stopIfTrue="1">
      <formula>AND($G105="",$F105&lt;&gt;"")</formula>
    </cfRule>
  </conditionalFormatting>
  <conditionalFormatting sqref="E303:E305">
    <cfRule type="expression" dxfId="1942" priority="426" stopIfTrue="1">
      <formula>#REF!=""</formula>
    </cfRule>
    <cfRule type="expression" dxfId="1941" priority="427" stopIfTrue="1">
      <formula>#REF!&lt;&gt;""</formula>
    </cfRule>
    <cfRule type="expression" dxfId="1940" priority="428" stopIfTrue="1">
      <formula>AND(#REF!="",#REF!&lt;&gt;"")</formula>
    </cfRule>
  </conditionalFormatting>
  <conditionalFormatting sqref="J444:K446">
    <cfRule type="expression" dxfId="1939" priority="13351" stopIfTrue="1">
      <formula>$E238=""</formula>
    </cfRule>
    <cfRule type="expression" dxfId="1938" priority="13352" stopIfTrue="1">
      <formula>#REF!&lt;&gt;""</formula>
    </cfRule>
    <cfRule type="expression" dxfId="1937" priority="13353" stopIfTrue="1">
      <formula>AND($F238="",$E238&lt;&gt;"")</formula>
    </cfRule>
  </conditionalFormatting>
  <conditionalFormatting sqref="J321">
    <cfRule type="expression" dxfId="1936" priority="13420" stopIfTrue="1">
      <formula>$E229=""</formula>
    </cfRule>
    <cfRule type="expression" dxfId="1935" priority="13421" stopIfTrue="1">
      <formula>#REF!&lt;&gt;""</formula>
    </cfRule>
    <cfRule type="expression" dxfId="1934" priority="13422" stopIfTrue="1">
      <formula>AND($F229="",$E229&lt;&gt;"")</formula>
    </cfRule>
  </conditionalFormatting>
  <conditionalFormatting sqref="J497:J499">
    <cfRule type="expression" dxfId="1933" priority="13426" stopIfTrue="1">
      <formula>$E239=""</formula>
    </cfRule>
    <cfRule type="expression" dxfId="1932" priority="13427" stopIfTrue="1">
      <formula>#REF!&lt;&gt;""</formula>
    </cfRule>
    <cfRule type="expression" dxfId="1931" priority="13428" stopIfTrue="1">
      <formula>AND($F239="",$E239&lt;&gt;"")</formula>
    </cfRule>
  </conditionalFormatting>
  <conditionalFormatting sqref="J496">
    <cfRule type="expression" dxfId="1930" priority="393" stopIfTrue="1">
      <formula>$E238=""</formula>
    </cfRule>
    <cfRule type="expression" dxfId="1929" priority="394" stopIfTrue="1">
      <formula>#REF!&lt;&gt;""</formula>
    </cfRule>
    <cfRule type="expression" dxfId="1928" priority="395" stopIfTrue="1">
      <formula>AND($F238="",$E238&lt;&gt;"")</formula>
    </cfRule>
  </conditionalFormatting>
  <conditionalFormatting sqref="J359">
    <cfRule type="expression" dxfId="1927" priority="13525" stopIfTrue="1">
      <formula>$E219=""</formula>
    </cfRule>
    <cfRule type="expression" dxfId="1926" priority="13526" stopIfTrue="1">
      <formula>#REF!&lt;&gt;""</formula>
    </cfRule>
    <cfRule type="expression" dxfId="1925" priority="13527" stopIfTrue="1">
      <formula>AND($F219="",$E219&lt;&gt;"")</formula>
    </cfRule>
  </conditionalFormatting>
  <conditionalFormatting sqref="K359">
    <cfRule type="expression" dxfId="1924" priority="13543" stopIfTrue="1">
      <formula>$E219=""</formula>
    </cfRule>
    <cfRule type="expression" dxfId="1923" priority="13544" stopIfTrue="1">
      <formula>#REF!&lt;&gt;""</formula>
    </cfRule>
    <cfRule type="expression" dxfId="1922" priority="13545" stopIfTrue="1">
      <formula>AND($F219="",$E219&lt;&gt;"")</formula>
    </cfRule>
  </conditionalFormatting>
  <conditionalFormatting sqref="A434">
    <cfRule type="expression" dxfId="1921" priority="372" stopIfTrue="1">
      <formula>#REF!=""</formula>
    </cfRule>
    <cfRule type="expression" dxfId="1920" priority="373" stopIfTrue="1">
      <formula>#REF!&lt;&gt;""</formula>
    </cfRule>
    <cfRule type="expression" dxfId="1919" priority="374" stopIfTrue="1">
      <formula>AND(#REF!="",#REF!&lt;&gt;"")</formula>
    </cfRule>
  </conditionalFormatting>
  <conditionalFormatting sqref="E297:E298">
    <cfRule type="expression" dxfId="1918" priority="13753" stopIfTrue="1">
      <formula>$F106=""</formula>
    </cfRule>
    <cfRule type="expression" dxfId="1917" priority="13754" stopIfTrue="1">
      <formula>#REF!&lt;&gt;""</formula>
    </cfRule>
    <cfRule type="expression" dxfId="1916" priority="13755" stopIfTrue="1">
      <formula>AND($G106="",$F106&lt;&gt;"")</formula>
    </cfRule>
  </conditionalFormatting>
  <conditionalFormatting sqref="J297:J298">
    <cfRule type="expression" dxfId="1915" priority="13894" stopIfTrue="1">
      <formula>$E221=""</formula>
    </cfRule>
    <cfRule type="expression" dxfId="1914" priority="13895" stopIfTrue="1">
      <formula>#REF!&lt;&gt;""</formula>
    </cfRule>
    <cfRule type="expression" dxfId="1913" priority="13896" stopIfTrue="1">
      <formula>AND($F221="",$E221&lt;&gt;"")</formula>
    </cfRule>
  </conditionalFormatting>
  <conditionalFormatting sqref="K101:K102">
    <cfRule type="expression" dxfId="1912" priority="13909" stopIfTrue="1">
      <formula>$E104=""</formula>
    </cfRule>
    <cfRule type="expression" dxfId="1911" priority="13910" stopIfTrue="1">
      <formula>#REF!&lt;&gt;""</formula>
    </cfRule>
    <cfRule type="expression" dxfId="1910" priority="13911" stopIfTrue="1">
      <formula>AND($F104="",$E104&lt;&gt;"")</formula>
    </cfRule>
  </conditionalFormatting>
  <conditionalFormatting sqref="E293">
    <cfRule type="expression" dxfId="1909" priority="13930" stopIfTrue="1">
      <formula>$F106=""</formula>
    </cfRule>
    <cfRule type="expression" dxfId="1908" priority="13931" stopIfTrue="1">
      <formula>#REF!&lt;&gt;""</formula>
    </cfRule>
    <cfRule type="expression" dxfId="1907" priority="13932" stopIfTrue="1">
      <formula>AND($G106="",$F106&lt;&gt;"")</formula>
    </cfRule>
  </conditionalFormatting>
  <conditionalFormatting sqref="E256">
    <cfRule type="expression" dxfId="1906" priority="13966" stopIfTrue="1">
      <formula>#REF!=""</formula>
    </cfRule>
    <cfRule type="expression" dxfId="1905" priority="13967" stopIfTrue="1">
      <formula>#REF!&lt;&gt;""</formula>
    </cfRule>
    <cfRule type="expression" dxfId="1904" priority="13968" stopIfTrue="1">
      <formula>AND(#REF!="",#REF!&lt;&gt;"")</formula>
    </cfRule>
  </conditionalFormatting>
  <conditionalFormatting sqref="J224">
    <cfRule type="expression" dxfId="1903" priority="13990" stopIfTrue="1">
      <formula>$E141=""</formula>
    </cfRule>
    <cfRule type="expression" dxfId="1902" priority="13991" stopIfTrue="1">
      <formula>#REF!&lt;&gt;""</formula>
    </cfRule>
    <cfRule type="expression" dxfId="1901" priority="13992" stopIfTrue="1">
      <formula>AND($F141="",$E141&lt;&gt;"")</formula>
    </cfRule>
  </conditionalFormatting>
  <conditionalFormatting sqref="J235">
    <cfRule type="expression" dxfId="1900" priority="14014" stopIfTrue="1">
      <formula>$E143=""</formula>
    </cfRule>
    <cfRule type="expression" dxfId="1899" priority="14015" stopIfTrue="1">
      <formula>#REF!&lt;&gt;""</formula>
    </cfRule>
    <cfRule type="expression" dxfId="1898" priority="14016" stopIfTrue="1">
      <formula>AND($F143="",$E143&lt;&gt;"")</formula>
    </cfRule>
  </conditionalFormatting>
  <conditionalFormatting sqref="J244:J245">
    <cfRule type="expression" dxfId="1897" priority="14017" stopIfTrue="1">
      <formula>$E217=""</formula>
    </cfRule>
    <cfRule type="expression" dxfId="1896" priority="14018" stopIfTrue="1">
      <formula>#REF!&lt;&gt;""</formula>
    </cfRule>
    <cfRule type="expression" dxfId="1895" priority="14019" stopIfTrue="1">
      <formula>AND($F217="",$E217&lt;&gt;"")</formula>
    </cfRule>
  </conditionalFormatting>
  <conditionalFormatting sqref="J293">
    <cfRule type="expression" dxfId="1894" priority="14047" stopIfTrue="1">
      <formula>$E221=""</formula>
    </cfRule>
    <cfRule type="expression" dxfId="1893" priority="14048" stopIfTrue="1">
      <formula>#REF!&lt;&gt;""</formula>
    </cfRule>
    <cfRule type="expression" dxfId="1892" priority="14049" stopIfTrue="1">
      <formula>AND($F221="",$E221&lt;&gt;"")</formula>
    </cfRule>
  </conditionalFormatting>
  <conditionalFormatting sqref="J225">
    <cfRule type="expression" dxfId="1891" priority="14059" stopIfTrue="1">
      <formula>$E143=""</formula>
    </cfRule>
    <cfRule type="expression" dxfId="1890" priority="14060" stopIfTrue="1">
      <formula>#REF!&lt;&gt;""</formula>
    </cfRule>
    <cfRule type="expression" dxfId="1889" priority="14061" stopIfTrue="1">
      <formula>AND($F143="",$E143&lt;&gt;"")</formula>
    </cfRule>
  </conditionalFormatting>
  <conditionalFormatting sqref="J223:K223">
    <cfRule type="expression" dxfId="1888" priority="14101" stopIfTrue="1">
      <formula>$E142=""</formula>
    </cfRule>
    <cfRule type="expression" dxfId="1887" priority="14102" stopIfTrue="1">
      <formula>#REF!&lt;&gt;""</formula>
    </cfRule>
    <cfRule type="expression" dxfId="1886" priority="14103" stopIfTrue="1">
      <formula>AND($F142="",$E142&lt;&gt;"")</formula>
    </cfRule>
  </conditionalFormatting>
  <conditionalFormatting sqref="J379">
    <cfRule type="expression" dxfId="1885" priority="14119" stopIfTrue="1">
      <formula>$E226=""</formula>
    </cfRule>
    <cfRule type="expression" dxfId="1884" priority="14120" stopIfTrue="1">
      <formula>#REF!&lt;&gt;""</formula>
    </cfRule>
    <cfRule type="expression" dxfId="1883" priority="14121" stopIfTrue="1">
      <formula>AND($F226="",$E226&lt;&gt;"")</formula>
    </cfRule>
  </conditionalFormatting>
  <conditionalFormatting sqref="J228">
    <cfRule type="expression" dxfId="1882" priority="14143" stopIfTrue="1">
      <formula>$E142=""</formula>
    </cfRule>
    <cfRule type="expression" dxfId="1881" priority="14144" stopIfTrue="1">
      <formula>#REF!&lt;&gt;""</formula>
    </cfRule>
    <cfRule type="expression" dxfId="1880" priority="14145" stopIfTrue="1">
      <formula>AND($F142="",$E142&lt;&gt;"")</formula>
    </cfRule>
  </conditionalFormatting>
  <conditionalFormatting sqref="J374:J375">
    <cfRule type="expression" dxfId="1879" priority="14161" stopIfTrue="1">
      <formula>$E226=""</formula>
    </cfRule>
    <cfRule type="expression" dxfId="1878" priority="14162" stopIfTrue="1">
      <formula>#REF!&lt;&gt;""</formula>
    </cfRule>
    <cfRule type="expression" dxfId="1877" priority="14163" stopIfTrue="1">
      <formula>AND($F226="",$E226&lt;&gt;"")</formula>
    </cfRule>
  </conditionalFormatting>
  <conditionalFormatting sqref="J305">
    <cfRule type="expression" dxfId="1876" priority="14194" stopIfTrue="1">
      <formula>$E221=""</formula>
    </cfRule>
    <cfRule type="expression" dxfId="1875" priority="14195" stopIfTrue="1">
      <formula>#REF!&lt;&gt;""</formula>
    </cfRule>
    <cfRule type="expression" dxfId="1874" priority="14196" stopIfTrue="1">
      <formula>AND($F221="",$E221&lt;&gt;"")</formula>
    </cfRule>
  </conditionalFormatting>
  <conditionalFormatting sqref="J328">
    <cfRule type="expression" dxfId="1873" priority="14203" stopIfTrue="1">
      <formula>#REF!=""</formula>
    </cfRule>
    <cfRule type="expression" dxfId="1872" priority="14204" stopIfTrue="1">
      <formula>#REF!&lt;&gt;""</formula>
    </cfRule>
    <cfRule type="expression" dxfId="1871" priority="14205" stopIfTrue="1">
      <formula>AND(#REF!="",#REF!&lt;&gt;"")</formula>
    </cfRule>
  </conditionalFormatting>
  <conditionalFormatting sqref="J383:J384">
    <cfRule type="expression" dxfId="1870" priority="14550" stopIfTrue="1">
      <formula>$E226=""</formula>
    </cfRule>
    <cfRule type="expression" dxfId="1869" priority="14551" stopIfTrue="1">
      <formula>#REF!&lt;&gt;""</formula>
    </cfRule>
    <cfRule type="expression" dxfId="1868" priority="14552" stopIfTrue="1">
      <formula>AND($F226="",$E226&lt;&gt;"")</formula>
    </cfRule>
  </conditionalFormatting>
  <conditionalFormatting sqref="J431:K432">
    <cfRule type="expression" dxfId="1867" priority="14568" stopIfTrue="1">
      <formula>$E239=""</formula>
    </cfRule>
    <cfRule type="expression" dxfId="1866" priority="14569" stopIfTrue="1">
      <formula>#REF!&lt;&gt;""</formula>
    </cfRule>
    <cfRule type="expression" dxfId="1865" priority="14570" stopIfTrue="1">
      <formula>AND($F239="",$E239&lt;&gt;"")</formula>
    </cfRule>
  </conditionalFormatting>
  <conditionalFormatting sqref="J434:K434">
    <cfRule type="expression" dxfId="1864" priority="14574" stopIfTrue="1">
      <formula>#REF!=""</formula>
    </cfRule>
    <cfRule type="expression" dxfId="1863" priority="14575" stopIfTrue="1">
      <formula>#REF!&lt;&gt;""</formula>
    </cfRule>
    <cfRule type="expression" dxfId="1862" priority="14576" stopIfTrue="1">
      <formula>AND(#REF!="",#REF!&lt;&gt;"")</formula>
    </cfRule>
  </conditionalFormatting>
  <conditionalFormatting sqref="J447:K448">
    <cfRule type="expression" dxfId="1861" priority="14601" stopIfTrue="1">
      <formula>$E239=""</formula>
    </cfRule>
    <cfRule type="expression" dxfId="1860" priority="14602" stopIfTrue="1">
      <formula>#REF!&lt;&gt;""</formula>
    </cfRule>
    <cfRule type="expression" dxfId="1859" priority="14603" stopIfTrue="1">
      <formula>AND($F239="",$E239&lt;&gt;"")</formula>
    </cfRule>
  </conditionalFormatting>
  <conditionalFormatting sqref="J450">
    <cfRule type="expression" dxfId="1858" priority="14756" stopIfTrue="1">
      <formula>#REF!=""</formula>
    </cfRule>
    <cfRule type="expression" dxfId="1857" priority="14757" stopIfTrue="1">
      <formula>#REF!&lt;&gt;""</formula>
    </cfRule>
    <cfRule type="expression" dxfId="1856" priority="14758" stopIfTrue="1">
      <formula>AND(#REF!="",#REF!&lt;&gt;"")</formula>
    </cfRule>
  </conditionalFormatting>
  <conditionalFormatting sqref="J451 J454">
    <cfRule type="expression" dxfId="1855" priority="14795" stopIfTrue="1">
      <formula>$E241=""</formula>
    </cfRule>
    <cfRule type="expression" dxfId="1854" priority="14796" stopIfTrue="1">
      <formula>#REF!&lt;&gt;""</formula>
    </cfRule>
    <cfRule type="expression" dxfId="1853" priority="14797" stopIfTrue="1">
      <formula>AND($F241="",$E241&lt;&gt;"")</formula>
    </cfRule>
  </conditionalFormatting>
  <conditionalFormatting sqref="J262:J263">
    <cfRule type="expression" dxfId="1852" priority="14998" stopIfTrue="1">
      <formula>$E219=""</formula>
    </cfRule>
    <cfRule type="expression" dxfId="1851" priority="14999" stopIfTrue="1">
      <formula>#REF!&lt;&gt;""</formula>
    </cfRule>
    <cfRule type="expression" dxfId="1850" priority="15000" stopIfTrue="1">
      <formula>AND($F219="",$E219&lt;&gt;"")</formula>
    </cfRule>
  </conditionalFormatting>
  <conditionalFormatting sqref="J404:J405">
    <cfRule type="expression" dxfId="1849" priority="15040" stopIfTrue="1">
      <formula>$E243=""</formula>
    </cfRule>
    <cfRule type="expression" dxfId="1848" priority="15041" stopIfTrue="1">
      <formula>#REF!&lt;&gt;""</formula>
    </cfRule>
    <cfRule type="expression" dxfId="1847" priority="15042" stopIfTrue="1">
      <formula>AND($F243="",$E243&lt;&gt;"")</formula>
    </cfRule>
  </conditionalFormatting>
  <conditionalFormatting sqref="J261">
    <cfRule type="expression" dxfId="1846" priority="15091" stopIfTrue="1">
      <formula>$E220=""</formula>
    </cfRule>
    <cfRule type="expression" dxfId="1845" priority="15092" stopIfTrue="1">
      <formula>#REF!&lt;&gt;""</formula>
    </cfRule>
    <cfRule type="expression" dxfId="1844" priority="15093" stopIfTrue="1">
      <formula>AND($F220="",$E220&lt;&gt;"")</formula>
    </cfRule>
  </conditionalFormatting>
  <conditionalFormatting sqref="E261">
    <cfRule type="expression" dxfId="1843" priority="15100" stopIfTrue="1">
      <formula>#REF!=""</formula>
    </cfRule>
    <cfRule type="expression" dxfId="1842" priority="15101" stopIfTrue="1">
      <formula>#REF!&lt;&gt;""</formula>
    </cfRule>
    <cfRule type="expression" dxfId="1841" priority="15102" stopIfTrue="1">
      <formula>AND(#REF!="",#REF!&lt;&gt;"")</formula>
    </cfRule>
  </conditionalFormatting>
  <conditionalFormatting sqref="J261">
    <cfRule type="expression" dxfId="1840" priority="366" stopIfTrue="1">
      <formula>$E205=""</formula>
    </cfRule>
    <cfRule type="expression" dxfId="1839" priority="367" stopIfTrue="1">
      <formula>#REF!&lt;&gt;""</formula>
    </cfRule>
    <cfRule type="expression" dxfId="1838" priority="368" stopIfTrue="1">
      <formula>AND($F205="",$E205&lt;&gt;"")</formula>
    </cfRule>
  </conditionalFormatting>
  <conditionalFormatting sqref="J258:J259">
    <cfRule type="expression" dxfId="1837" priority="363" stopIfTrue="1">
      <formula>$E205=""</formula>
    </cfRule>
    <cfRule type="expression" dxfId="1836" priority="364" stopIfTrue="1">
      <formula>#REF!&lt;&gt;""</formula>
    </cfRule>
    <cfRule type="expression" dxfId="1835" priority="365" stopIfTrue="1">
      <formula>AND($F205="",$E205&lt;&gt;"")</formula>
    </cfRule>
  </conditionalFormatting>
  <conditionalFormatting sqref="E306:E308">
    <cfRule type="expression" dxfId="1834" priority="15345" stopIfTrue="1">
      <formula>$F101=""</formula>
    </cfRule>
    <cfRule type="expression" dxfId="1833" priority="15346" stopIfTrue="1">
      <formula>#REF!&lt;&gt;""</formula>
    </cfRule>
    <cfRule type="expression" dxfId="1832" priority="15347" stopIfTrue="1">
      <formula>AND($G101="",$F101&lt;&gt;"")</formula>
    </cfRule>
  </conditionalFormatting>
  <conditionalFormatting sqref="J260">
    <cfRule type="expression" dxfId="1831" priority="15390" stopIfTrue="1">
      <formula>$E221=""</formula>
    </cfRule>
    <cfRule type="expression" dxfId="1830" priority="15391" stopIfTrue="1">
      <formula>#REF!&lt;&gt;""</formula>
    </cfRule>
    <cfRule type="expression" dxfId="1829" priority="15392" stopIfTrue="1">
      <formula>AND($F221="",$E221&lt;&gt;"")</formula>
    </cfRule>
  </conditionalFormatting>
  <conditionalFormatting sqref="E260">
    <cfRule type="expression" dxfId="1828" priority="15396" stopIfTrue="1">
      <formula>#REF!=""</formula>
    </cfRule>
    <cfRule type="expression" dxfId="1827" priority="15397" stopIfTrue="1">
      <formula>#REF!&lt;&gt;""</formula>
    </cfRule>
    <cfRule type="expression" dxfId="1826" priority="15398" stopIfTrue="1">
      <formula>AND(#REF!="",#REF!&lt;&gt;"")</formula>
    </cfRule>
  </conditionalFormatting>
  <conditionalFormatting sqref="J260">
    <cfRule type="expression" dxfId="1825" priority="15411" stopIfTrue="1">
      <formula>$E206=""</formula>
    </cfRule>
    <cfRule type="expression" dxfId="1824" priority="15412" stopIfTrue="1">
      <formula>#REF!&lt;&gt;""</formula>
    </cfRule>
    <cfRule type="expression" dxfId="1823" priority="15413" stopIfTrue="1">
      <formula>AND($F206="",$E206&lt;&gt;"")</formula>
    </cfRule>
  </conditionalFormatting>
  <conditionalFormatting sqref="E259:E260">
    <cfRule type="expression" dxfId="1822" priority="360" stopIfTrue="1">
      <formula>$F71=""</formula>
    </cfRule>
    <cfRule type="expression" dxfId="1821" priority="361" stopIfTrue="1">
      <formula>#REF!&lt;&gt;""</formula>
    </cfRule>
    <cfRule type="expression" dxfId="1820" priority="362" stopIfTrue="1">
      <formula>AND($G71="",$F71&lt;&gt;"")</formula>
    </cfRule>
  </conditionalFormatting>
  <conditionalFormatting sqref="E290">
    <cfRule type="expression" dxfId="1819" priority="15667" stopIfTrue="1">
      <formula>$F106=""</formula>
    </cfRule>
    <cfRule type="expression" dxfId="1818" priority="15668" stopIfTrue="1">
      <formula>#REF!&lt;&gt;""</formula>
    </cfRule>
    <cfRule type="expression" dxfId="1817" priority="15669" stopIfTrue="1">
      <formula>AND($G106="",$F106&lt;&gt;"")</formula>
    </cfRule>
  </conditionalFormatting>
  <conditionalFormatting sqref="E303:E305 E307:E308">
    <cfRule type="expression" dxfId="1816" priority="15697" stopIfTrue="1">
      <formula>$F106=""</formula>
    </cfRule>
    <cfRule type="expression" dxfId="1815" priority="15698" stopIfTrue="1">
      <formula>#REF!&lt;&gt;""</formula>
    </cfRule>
    <cfRule type="expression" dxfId="1814" priority="15699" stopIfTrue="1">
      <formula>AND($G106="",$F106&lt;&gt;"")</formula>
    </cfRule>
  </conditionalFormatting>
  <conditionalFormatting sqref="J324:J325">
    <cfRule type="expression" dxfId="1813" priority="15721" stopIfTrue="1">
      <formula>$E229=""</formula>
    </cfRule>
    <cfRule type="expression" dxfId="1812" priority="15722" stopIfTrue="1">
      <formula>#REF!&lt;&gt;""</formula>
    </cfRule>
    <cfRule type="expression" dxfId="1811" priority="15723" stopIfTrue="1">
      <formula>AND($F229="",$E229&lt;&gt;"")</formula>
    </cfRule>
  </conditionalFormatting>
  <conditionalFormatting sqref="J317">
    <cfRule type="expression" dxfId="1810" priority="15754" stopIfTrue="1">
      <formula>$E221=""</formula>
    </cfRule>
    <cfRule type="expression" dxfId="1809" priority="15755" stopIfTrue="1">
      <formula>#REF!&lt;&gt;""</formula>
    </cfRule>
    <cfRule type="expression" dxfId="1808" priority="15756" stopIfTrue="1">
      <formula>AND($F221="",$E221&lt;&gt;"")</formula>
    </cfRule>
  </conditionalFormatting>
  <conditionalFormatting sqref="J283:K283">
    <cfRule type="expression" dxfId="1807" priority="15775" stopIfTrue="1">
      <formula>$E219=""</formula>
    </cfRule>
    <cfRule type="expression" dxfId="1806" priority="15776" stopIfTrue="1">
      <formula>#REF!&lt;&gt;""</formula>
    </cfRule>
    <cfRule type="expression" dxfId="1805" priority="15777" stopIfTrue="1">
      <formula>AND($F219="",$E219&lt;&gt;"")</formula>
    </cfRule>
  </conditionalFormatting>
  <conditionalFormatting sqref="E297:E298">
    <cfRule type="expression" dxfId="1804" priority="15826" stopIfTrue="1">
      <formula>$F110=""</formula>
    </cfRule>
    <cfRule type="expression" dxfId="1803" priority="15827" stopIfTrue="1">
      <formula>#REF!&lt;&gt;""</formula>
    </cfRule>
    <cfRule type="expression" dxfId="1802" priority="15828" stopIfTrue="1">
      <formula>AND($G110="",$F110&lt;&gt;"")</formula>
    </cfRule>
  </conditionalFormatting>
  <conditionalFormatting sqref="J296">
    <cfRule type="expression" dxfId="1801" priority="15847" stopIfTrue="1">
      <formula>$E225=""</formula>
    </cfRule>
    <cfRule type="expression" dxfId="1800" priority="15848" stopIfTrue="1">
      <formula>#REF!&lt;&gt;""</formula>
    </cfRule>
    <cfRule type="expression" dxfId="1799" priority="15849" stopIfTrue="1">
      <formula>AND($F225="",$E225&lt;&gt;"")</formula>
    </cfRule>
  </conditionalFormatting>
  <conditionalFormatting sqref="E291:E292">
    <cfRule type="expression" dxfId="1798" priority="354" stopIfTrue="1">
      <formula>$F107=""</formula>
    </cfRule>
    <cfRule type="expression" dxfId="1797" priority="355" stopIfTrue="1">
      <formula>#REF!&lt;&gt;""</formula>
    </cfRule>
    <cfRule type="expression" dxfId="1796" priority="356" stopIfTrue="1">
      <formula>AND($G107="",$F107&lt;&gt;"")</formula>
    </cfRule>
  </conditionalFormatting>
  <conditionalFormatting sqref="E295:E296">
    <cfRule type="expression" dxfId="1795" priority="348" stopIfTrue="1">
      <formula>$F110=""</formula>
    </cfRule>
    <cfRule type="expression" dxfId="1794" priority="349" stopIfTrue="1">
      <formula>#REF!&lt;&gt;""</formula>
    </cfRule>
    <cfRule type="expression" dxfId="1793" priority="350" stopIfTrue="1">
      <formula>AND($G110="",$F110&lt;&gt;"")</formula>
    </cfRule>
  </conditionalFormatting>
  <conditionalFormatting sqref="J326">
    <cfRule type="expression" dxfId="1792" priority="15898" stopIfTrue="1">
      <formula>$E230=""</formula>
    </cfRule>
    <cfRule type="expression" dxfId="1791" priority="15899" stopIfTrue="1">
      <formula>#REF!&lt;&gt;""</formula>
    </cfRule>
    <cfRule type="expression" dxfId="1790" priority="15900" stopIfTrue="1">
      <formula>AND($F230="",$E230&lt;&gt;"")</formula>
    </cfRule>
  </conditionalFormatting>
  <conditionalFormatting sqref="E360">
    <cfRule type="expression" dxfId="1789" priority="15919" stopIfTrue="1">
      <formula>$F121=""</formula>
    </cfRule>
    <cfRule type="expression" dxfId="1788" priority="15920" stopIfTrue="1">
      <formula>#REF!&lt;&gt;""</formula>
    </cfRule>
    <cfRule type="expression" dxfId="1787" priority="15921" stopIfTrue="1">
      <formula>AND($G121="",$F121&lt;&gt;"")</formula>
    </cfRule>
  </conditionalFormatting>
  <conditionalFormatting sqref="J371">
    <cfRule type="expression" dxfId="1786" priority="15934" stopIfTrue="1">
      <formula>$E226=""</formula>
    </cfRule>
    <cfRule type="expression" dxfId="1785" priority="15935" stopIfTrue="1">
      <formula>#REF!&lt;&gt;""</formula>
    </cfRule>
    <cfRule type="expression" dxfId="1784" priority="15936" stopIfTrue="1">
      <formula>AND($F226="",$E226&lt;&gt;"")</formula>
    </cfRule>
  </conditionalFormatting>
  <conditionalFormatting sqref="J363:J364">
    <cfRule type="expression" dxfId="1783" priority="15952" stopIfTrue="1">
      <formula>$E220=""</formula>
    </cfRule>
    <cfRule type="expression" dxfId="1782" priority="15953" stopIfTrue="1">
      <formula>#REF!&lt;&gt;""</formula>
    </cfRule>
    <cfRule type="expression" dxfId="1781" priority="15954" stopIfTrue="1">
      <formula>AND($F220="",$E220&lt;&gt;"")</formula>
    </cfRule>
  </conditionalFormatting>
  <conditionalFormatting sqref="K363:K364">
    <cfRule type="expression" dxfId="1780" priority="15958" stopIfTrue="1">
      <formula>$E220=""</formula>
    </cfRule>
    <cfRule type="expression" dxfId="1779" priority="15959" stopIfTrue="1">
      <formula>#REF!&lt;&gt;""</formula>
    </cfRule>
    <cfRule type="expression" dxfId="1778" priority="15960" stopIfTrue="1">
      <formula>AND($F220="",$E220&lt;&gt;"")</formula>
    </cfRule>
  </conditionalFormatting>
  <conditionalFormatting sqref="E361:E364">
    <cfRule type="expression" dxfId="1777" priority="342" stopIfTrue="1">
      <formula>$F121=""</formula>
    </cfRule>
    <cfRule type="expression" dxfId="1776" priority="343" stopIfTrue="1">
      <formula>#REF!&lt;&gt;""</formula>
    </cfRule>
    <cfRule type="expression" dxfId="1775" priority="344" stopIfTrue="1">
      <formula>AND($G121="",$F121&lt;&gt;"")</formula>
    </cfRule>
  </conditionalFormatting>
  <conditionalFormatting sqref="J380:J381">
    <cfRule type="expression" dxfId="1774" priority="15976" stopIfTrue="1">
      <formula>$E226=""</formula>
    </cfRule>
    <cfRule type="expression" dxfId="1773" priority="15977" stopIfTrue="1">
      <formula>#REF!&lt;&gt;""</formula>
    </cfRule>
    <cfRule type="expression" dxfId="1772" priority="15978" stopIfTrue="1">
      <formula>AND($F226="",$E226&lt;&gt;"")</formula>
    </cfRule>
  </conditionalFormatting>
  <conditionalFormatting sqref="J376:J377">
    <cfRule type="expression" dxfId="1771" priority="16018" stopIfTrue="1">
      <formula>$E226=""</formula>
    </cfRule>
    <cfRule type="expression" dxfId="1770" priority="16019" stopIfTrue="1">
      <formula>#REF!&lt;&gt;""</formula>
    </cfRule>
    <cfRule type="expression" dxfId="1769" priority="16020" stopIfTrue="1">
      <formula>AND($F226="",$E226&lt;&gt;"")</formula>
    </cfRule>
  </conditionalFormatting>
  <conditionalFormatting sqref="J409">
    <cfRule type="expression" dxfId="1768" priority="16066" stopIfTrue="1">
      <formula>$E244=""</formula>
    </cfRule>
    <cfRule type="expression" dxfId="1767" priority="16067" stopIfTrue="1">
      <formula>#REF!&lt;&gt;""</formula>
    </cfRule>
    <cfRule type="expression" dxfId="1766" priority="16068" stopIfTrue="1">
      <formula>AND($F244="",$E244&lt;&gt;"")</formula>
    </cfRule>
  </conditionalFormatting>
  <conditionalFormatting sqref="J415:K416 N415">
    <cfRule type="expression" dxfId="1765" priority="16069" stopIfTrue="1">
      <formula>$E237=""</formula>
    </cfRule>
    <cfRule type="expression" dxfId="1764" priority="16070" stopIfTrue="1">
      <formula>#REF!&lt;&gt;""</formula>
    </cfRule>
    <cfRule type="expression" dxfId="1763" priority="16071" stopIfTrue="1">
      <formula>AND($F237="",$E237&lt;&gt;"")</formula>
    </cfRule>
  </conditionalFormatting>
  <conditionalFormatting sqref="J420:K421">
    <cfRule type="expression" dxfId="1762" priority="16126" stopIfTrue="1">
      <formula>$E238=""</formula>
    </cfRule>
    <cfRule type="expression" dxfId="1761" priority="16127" stopIfTrue="1">
      <formula>#REF!&lt;&gt;""</formula>
    </cfRule>
    <cfRule type="expression" dxfId="1760" priority="16128" stopIfTrue="1">
      <formula>AND($F238="",$E238&lt;&gt;"")</formula>
    </cfRule>
  </conditionalFormatting>
  <conditionalFormatting sqref="J430:K430">
    <cfRule type="expression" dxfId="1759" priority="16150" stopIfTrue="1">
      <formula>$E239=""</formula>
    </cfRule>
    <cfRule type="expression" dxfId="1758" priority="16151" stopIfTrue="1">
      <formula>#REF!&lt;&gt;""</formula>
    </cfRule>
    <cfRule type="expression" dxfId="1757" priority="16152" stopIfTrue="1">
      <formula>AND($F239="",$E239&lt;&gt;"")</formula>
    </cfRule>
  </conditionalFormatting>
  <conditionalFormatting sqref="J433:K433">
    <cfRule type="expression" dxfId="1756" priority="16174" stopIfTrue="1">
      <formula>$E240=""</formula>
    </cfRule>
    <cfRule type="expression" dxfId="1755" priority="16175" stopIfTrue="1">
      <formula>#REF!&lt;&gt;""</formula>
    </cfRule>
    <cfRule type="expression" dxfId="1754" priority="16176" stopIfTrue="1">
      <formula>AND($F240="",$E240&lt;&gt;"")</formula>
    </cfRule>
  </conditionalFormatting>
  <conditionalFormatting sqref="J462">
    <cfRule type="expression" dxfId="1753" priority="16177" stopIfTrue="1">
      <formula>$E238=""</formula>
    </cfRule>
    <cfRule type="expression" dxfId="1752" priority="16178" stopIfTrue="1">
      <formula>#REF!&lt;&gt;""</formula>
    </cfRule>
    <cfRule type="expression" dxfId="1751" priority="16179" stopIfTrue="1">
      <formula>AND($F238="",$E238&lt;&gt;"")</formula>
    </cfRule>
  </conditionalFormatting>
  <conditionalFormatting sqref="J457">
    <cfRule type="expression" dxfId="1750" priority="16195" stopIfTrue="1">
      <formula>$E240=""</formula>
    </cfRule>
    <cfRule type="expression" dxfId="1749" priority="16196" stopIfTrue="1">
      <formula>#REF!&lt;&gt;""</formula>
    </cfRule>
    <cfRule type="expression" dxfId="1748" priority="16197" stopIfTrue="1">
      <formula>AND($F240="",$E240&lt;&gt;"")</formula>
    </cfRule>
  </conditionalFormatting>
  <conditionalFormatting sqref="J460">
    <cfRule type="expression" dxfId="1747" priority="16201" stopIfTrue="1">
      <formula>$E238=""</formula>
    </cfRule>
    <cfRule type="expression" dxfId="1746" priority="16202" stopIfTrue="1">
      <formula>#REF!&lt;&gt;""</formula>
    </cfRule>
    <cfRule type="expression" dxfId="1745" priority="16203" stopIfTrue="1">
      <formula>AND($F238="",$E238&lt;&gt;"")</formula>
    </cfRule>
  </conditionalFormatting>
  <conditionalFormatting sqref="K468 N468">
    <cfRule type="expression" dxfId="1744" priority="16213" stopIfTrue="1">
      <formula>$E5=""</formula>
    </cfRule>
    <cfRule type="expression" dxfId="1743" priority="16214" stopIfTrue="1">
      <formula>#REF!&lt;&gt;""</formula>
    </cfRule>
    <cfRule type="expression" dxfId="1742" priority="16215" stopIfTrue="1">
      <formula>AND($F5="",$E5&lt;&gt;"")</formula>
    </cfRule>
  </conditionalFormatting>
  <conditionalFormatting sqref="J476:J477">
    <cfRule type="expression" dxfId="1741" priority="16219" stopIfTrue="1">
      <formula>$E3=""</formula>
    </cfRule>
    <cfRule type="expression" dxfId="1740" priority="16220" stopIfTrue="1">
      <formula>#REF!&lt;&gt;""</formula>
    </cfRule>
    <cfRule type="expression" dxfId="1739" priority="16221" stopIfTrue="1">
      <formula>AND($F3="",$E3&lt;&gt;"")</formula>
    </cfRule>
  </conditionalFormatting>
  <conditionalFormatting sqref="J475">
    <cfRule type="expression" dxfId="1738" priority="16225" stopIfTrue="1">
      <formula>$E3=""</formula>
    </cfRule>
    <cfRule type="expression" dxfId="1737" priority="16226" stopIfTrue="1">
      <formula>#REF!&lt;&gt;""</formula>
    </cfRule>
    <cfRule type="expression" dxfId="1736" priority="16227" stopIfTrue="1">
      <formula>AND($F3="",$E3&lt;&gt;"")</formula>
    </cfRule>
  </conditionalFormatting>
  <conditionalFormatting sqref="J481:K481">
    <cfRule type="expression" dxfId="1735" priority="16231" stopIfTrue="1">
      <formula>$E239=""</formula>
    </cfRule>
    <cfRule type="expression" dxfId="1734" priority="16232" stopIfTrue="1">
      <formula>#REF!&lt;&gt;""</formula>
    </cfRule>
    <cfRule type="expression" dxfId="1733" priority="16233" stopIfTrue="1">
      <formula>AND($F239="",$E239&lt;&gt;"")</formula>
    </cfRule>
  </conditionalFormatting>
  <conditionalFormatting sqref="J487:K487">
    <cfRule type="expression" dxfId="1732" priority="16237" stopIfTrue="1">
      <formula>$E240=""</formula>
    </cfRule>
    <cfRule type="expression" dxfId="1731" priority="16238" stopIfTrue="1">
      <formula>#REF!&lt;&gt;""</formula>
    </cfRule>
    <cfRule type="expression" dxfId="1730" priority="16239" stopIfTrue="1">
      <formula>AND($F240="",$E240&lt;&gt;"")</formula>
    </cfRule>
  </conditionalFormatting>
  <conditionalFormatting sqref="J492">
    <cfRule type="expression" dxfId="1729" priority="16246" stopIfTrue="1">
      <formula>$E240=""</formula>
    </cfRule>
    <cfRule type="expression" dxfId="1728" priority="16247" stopIfTrue="1">
      <formula>#REF!&lt;&gt;""</formula>
    </cfRule>
    <cfRule type="expression" dxfId="1727" priority="16248" stopIfTrue="1">
      <formula>AND($F240="",$E240&lt;&gt;"")</formula>
    </cfRule>
  </conditionalFormatting>
  <conditionalFormatting sqref="J496">
    <cfRule type="expression" dxfId="1726" priority="16252" stopIfTrue="1">
      <formula>$E239=""</formula>
    </cfRule>
    <cfRule type="expression" dxfId="1725" priority="16253" stopIfTrue="1">
      <formula>#REF!&lt;&gt;""</formula>
    </cfRule>
    <cfRule type="expression" dxfId="1724" priority="16254" stopIfTrue="1">
      <formula>AND($F239="",$E239&lt;&gt;"")</formula>
    </cfRule>
  </conditionalFormatting>
  <conditionalFormatting sqref="J495">
    <cfRule type="expression" dxfId="1723" priority="16258" stopIfTrue="1">
      <formula>$E239=""</formula>
    </cfRule>
    <cfRule type="expression" dxfId="1722" priority="16259" stopIfTrue="1">
      <formula>#REF!&lt;&gt;""</formula>
    </cfRule>
    <cfRule type="expression" dxfId="1721" priority="16260" stopIfTrue="1">
      <formula>AND($F239="",$E239&lt;&gt;"")</formula>
    </cfRule>
  </conditionalFormatting>
  <conditionalFormatting sqref="J595">
    <cfRule type="expression" dxfId="1720" priority="16261" stopIfTrue="1">
      <formula>$E414=""</formula>
    </cfRule>
    <cfRule type="expression" dxfId="1719" priority="16262" stopIfTrue="1">
      <formula>#REF!&lt;&gt;""</formula>
    </cfRule>
    <cfRule type="expression" dxfId="1718" priority="16263" stopIfTrue="1">
      <formula>AND($F414="",$E414&lt;&gt;"")</formula>
    </cfRule>
  </conditionalFormatting>
  <conditionalFormatting sqref="J593 J607:J610">
    <cfRule type="expression" dxfId="1717" priority="292" stopIfTrue="1">
      <formula>$E398=""</formula>
    </cfRule>
    <cfRule type="expression" dxfId="1716" priority="293" stopIfTrue="1">
      <formula>#REF!&lt;&gt;""</formula>
    </cfRule>
    <cfRule type="expression" dxfId="1715" priority="294" stopIfTrue="1">
      <formula>AND($F398="",$E398&lt;&gt;"")</formula>
    </cfRule>
  </conditionalFormatting>
  <conditionalFormatting sqref="J588">
    <cfRule type="expression" dxfId="1714" priority="295" stopIfTrue="1">
      <formula>$E398=""</formula>
    </cfRule>
    <cfRule type="expression" dxfId="1713" priority="296" stopIfTrue="1">
      <formula>#REF!&lt;&gt;""</formula>
    </cfRule>
    <cfRule type="expression" dxfId="1712" priority="297" stopIfTrue="1">
      <formula>AND($F398="",$E398&lt;&gt;"")</formula>
    </cfRule>
  </conditionalFormatting>
  <conditionalFormatting sqref="J598">
    <cfRule type="expression" dxfId="1711" priority="16267" stopIfTrue="1">
      <formula>$E416=""</formula>
    </cfRule>
    <cfRule type="expression" dxfId="1710" priority="16268" stopIfTrue="1">
      <formula>#REF!&lt;&gt;""</formula>
    </cfRule>
    <cfRule type="expression" dxfId="1709" priority="16269" stopIfTrue="1">
      <formula>AND($F416="",$E416&lt;&gt;"")</formula>
    </cfRule>
  </conditionalFormatting>
  <conditionalFormatting sqref="J603">
    <cfRule type="expression" dxfId="1708" priority="16273" stopIfTrue="1">
      <formula>$E415=""</formula>
    </cfRule>
    <cfRule type="expression" dxfId="1707" priority="16274" stopIfTrue="1">
      <formula>#REF!&lt;&gt;""</formula>
    </cfRule>
    <cfRule type="expression" dxfId="1706" priority="16275" stopIfTrue="1">
      <formula>AND($F415="",$E415&lt;&gt;"")</formula>
    </cfRule>
  </conditionalFormatting>
  <conditionalFormatting sqref="J606">
    <cfRule type="expression" dxfId="1705" priority="16285" stopIfTrue="1">
      <formula>$E412=""</formula>
    </cfRule>
    <cfRule type="expression" dxfId="1704" priority="16286" stopIfTrue="1">
      <formula>#REF!&lt;&gt;""</formula>
    </cfRule>
    <cfRule type="expression" dxfId="1703" priority="16287" stopIfTrue="1">
      <formula>AND($F412="",$E412&lt;&gt;"")</formula>
    </cfRule>
  </conditionalFormatting>
  <conditionalFormatting sqref="J685:J687">
    <cfRule type="expression" dxfId="1702" priority="16288" stopIfTrue="1">
      <formula>#REF!=""</formula>
    </cfRule>
    <cfRule type="expression" dxfId="1701" priority="16289" stopIfTrue="1">
      <formula>#REF!&lt;&gt;""</formula>
    </cfRule>
    <cfRule type="expression" dxfId="1700" priority="16290" stopIfTrue="1">
      <formula>AND(#REF!="",#REF!&lt;&gt;"")</formula>
    </cfRule>
  </conditionalFormatting>
  <conditionalFormatting sqref="K688">
    <cfRule type="expression" dxfId="1699" priority="16297" stopIfTrue="1">
      <formula>$E658=""</formula>
    </cfRule>
    <cfRule type="expression" dxfId="1698" priority="16298" stopIfTrue="1">
      <formula>#REF!&lt;&gt;""</formula>
    </cfRule>
    <cfRule type="expression" dxfId="1697" priority="16299" stopIfTrue="1">
      <formula>AND($F658="",$E658&lt;&gt;"")</formula>
    </cfRule>
  </conditionalFormatting>
  <conditionalFormatting sqref="M683">
    <cfRule type="expression" dxfId="1696" priority="16300" stopIfTrue="1">
      <formula>#REF!=""</formula>
    </cfRule>
    <cfRule type="expression" dxfId="1695" priority="16301" stopIfTrue="1">
      <formula>#REF!&lt;&gt;""</formula>
    </cfRule>
    <cfRule type="expression" dxfId="1694" priority="16302" stopIfTrue="1">
      <formula>AND(#REF!="",#REF!&lt;&gt;"")</formula>
    </cfRule>
  </conditionalFormatting>
  <conditionalFormatting sqref="J378">
    <cfRule type="expression" dxfId="1693" priority="16904" stopIfTrue="1">
      <formula>$E227=""</formula>
    </cfRule>
    <cfRule type="expression" dxfId="1692" priority="16905" stopIfTrue="1">
      <formula>#REF!&lt;&gt;""</formula>
    </cfRule>
    <cfRule type="expression" dxfId="1691" priority="16906" stopIfTrue="1">
      <formula>AND($F227="",$E227&lt;&gt;"")</formula>
    </cfRule>
  </conditionalFormatting>
  <conditionalFormatting sqref="E369:E370">
    <cfRule type="expression" dxfId="1690" priority="16946" stopIfTrue="1">
      <formula>$F122=""</formula>
    </cfRule>
    <cfRule type="expression" dxfId="1689" priority="16947" stopIfTrue="1">
      <formula>#REF!&lt;&gt;""</formula>
    </cfRule>
    <cfRule type="expression" dxfId="1688" priority="16948" stopIfTrue="1">
      <formula>AND($G122="",$F122&lt;&gt;"")</formula>
    </cfRule>
  </conditionalFormatting>
  <conditionalFormatting sqref="K355:K356">
    <cfRule type="expression" dxfId="1687" priority="16964" stopIfTrue="1">
      <formula>$E219=""</formula>
    </cfRule>
    <cfRule type="expression" dxfId="1686" priority="16965" stopIfTrue="1">
      <formula>#REF!&lt;&gt;""</formula>
    </cfRule>
    <cfRule type="expression" dxfId="1685" priority="16966" stopIfTrue="1">
      <formula>AND($F219="",$E219&lt;&gt;"")</formula>
    </cfRule>
  </conditionalFormatting>
  <conditionalFormatting sqref="K354">
    <cfRule type="expression" dxfId="1684" priority="16982" stopIfTrue="1">
      <formula>$E219=""</formula>
    </cfRule>
    <cfRule type="expression" dxfId="1683" priority="16983" stopIfTrue="1">
      <formula>#REF!&lt;&gt;""</formula>
    </cfRule>
    <cfRule type="expression" dxfId="1682" priority="16984" stopIfTrue="1">
      <formula>AND($F219="",$E219&lt;&gt;"")</formula>
    </cfRule>
  </conditionalFormatting>
  <conditionalFormatting sqref="K353">
    <cfRule type="expression" dxfId="1681" priority="17024" stopIfTrue="1">
      <formula>$E219=""</formula>
    </cfRule>
    <cfRule type="expression" dxfId="1680" priority="17025" stopIfTrue="1">
      <formula>#REF!&lt;&gt;""</formula>
    </cfRule>
    <cfRule type="expression" dxfId="1679" priority="17026" stopIfTrue="1">
      <formula>AND($F219="",$E219&lt;&gt;"")</formula>
    </cfRule>
  </conditionalFormatting>
  <conditionalFormatting sqref="J355:J356">
    <cfRule type="expression" dxfId="1678" priority="17048" stopIfTrue="1">
      <formula>$E219=""</formula>
    </cfRule>
    <cfRule type="expression" dxfId="1677" priority="17049" stopIfTrue="1">
      <formula>#REF!&lt;&gt;""</formula>
    </cfRule>
    <cfRule type="expression" dxfId="1676" priority="17050" stopIfTrue="1">
      <formula>AND($F219="",$E219&lt;&gt;"")</formula>
    </cfRule>
  </conditionalFormatting>
  <conditionalFormatting sqref="K351:K352">
    <cfRule type="expression" dxfId="1675" priority="17066" stopIfTrue="1">
      <formula>$E219=""</formula>
    </cfRule>
    <cfRule type="expression" dxfId="1674" priority="17067" stopIfTrue="1">
      <formula>#REF!&lt;&gt;""</formula>
    </cfRule>
    <cfRule type="expression" dxfId="1673" priority="17068" stopIfTrue="1">
      <formula>AND($F219="",$E219&lt;&gt;"")</formula>
    </cfRule>
  </conditionalFormatting>
  <conditionalFormatting sqref="J354">
    <cfRule type="expression" dxfId="1672" priority="17090" stopIfTrue="1">
      <formula>$E219=""</formula>
    </cfRule>
    <cfRule type="expression" dxfId="1671" priority="17091" stopIfTrue="1">
      <formula>#REF!&lt;&gt;""</formula>
    </cfRule>
    <cfRule type="expression" dxfId="1670" priority="17092" stopIfTrue="1">
      <formula>AND($F219="",$E219&lt;&gt;"")</formula>
    </cfRule>
  </conditionalFormatting>
  <conditionalFormatting sqref="J353">
    <cfRule type="expression" dxfId="1669" priority="17189" stopIfTrue="1">
      <formula>$E219=""</formula>
    </cfRule>
    <cfRule type="expression" dxfId="1668" priority="17190" stopIfTrue="1">
      <formula>#REF!&lt;&gt;""</formula>
    </cfRule>
    <cfRule type="expression" dxfId="1667" priority="17191" stopIfTrue="1">
      <formula>AND($F219="",$E219&lt;&gt;"")</formula>
    </cfRule>
  </conditionalFormatting>
  <conditionalFormatting sqref="J234">
    <cfRule type="expression" dxfId="1666" priority="17204" stopIfTrue="1">
      <formula>$E143=""</formula>
    </cfRule>
    <cfRule type="expression" dxfId="1665" priority="17205" stopIfTrue="1">
      <formula>#REF!&lt;&gt;""</formula>
    </cfRule>
    <cfRule type="expression" dxfId="1664" priority="17206" stopIfTrue="1">
      <formula>AND($F143="",$E143&lt;&gt;"")</formula>
    </cfRule>
  </conditionalFormatting>
  <conditionalFormatting sqref="J276">
    <cfRule type="expression" dxfId="1663" priority="17234" stopIfTrue="1">
      <formula>$E219=""</formula>
    </cfRule>
    <cfRule type="expression" dxfId="1662" priority="17235" stopIfTrue="1">
      <formula>#REF!&lt;&gt;""</formula>
    </cfRule>
    <cfRule type="expression" dxfId="1661" priority="17236" stopIfTrue="1">
      <formula>AND($F219="",$E219&lt;&gt;"")</formula>
    </cfRule>
  </conditionalFormatting>
  <conditionalFormatting sqref="J272:J275">
    <cfRule type="expression" dxfId="1660" priority="17267" stopIfTrue="1">
      <formula>$E219=""</formula>
    </cfRule>
    <cfRule type="expression" dxfId="1659" priority="17268" stopIfTrue="1">
      <formula>#REF!&lt;&gt;""</formula>
    </cfRule>
    <cfRule type="expression" dxfId="1658" priority="17269" stopIfTrue="1">
      <formula>AND($F219="",$E219&lt;&gt;"")</formula>
    </cfRule>
  </conditionalFormatting>
  <conditionalFormatting sqref="J524:J525">
    <cfRule type="expression" dxfId="1657" priority="17273" stopIfTrue="1">
      <formula>$E241=""</formula>
    </cfRule>
    <cfRule type="expression" dxfId="1656" priority="17274" stopIfTrue="1">
      <formula>#REF!&lt;&gt;""</formula>
    </cfRule>
    <cfRule type="expression" dxfId="1655" priority="17275" stopIfTrue="1">
      <formula>AND($F241="",$E241&lt;&gt;"")</formula>
    </cfRule>
  </conditionalFormatting>
  <conditionalFormatting sqref="J587:K587 N587">
    <cfRule type="expression" dxfId="1654" priority="17276" stopIfTrue="1">
      <formula>$E412=""</formula>
    </cfRule>
    <cfRule type="expression" dxfId="1653" priority="17277" stopIfTrue="1">
      <formula>#REF!&lt;&gt;""</formula>
    </cfRule>
    <cfRule type="expression" dxfId="1652" priority="17278" stopIfTrue="1">
      <formula>AND($F412="",$E412&lt;&gt;"")</formula>
    </cfRule>
  </conditionalFormatting>
  <conditionalFormatting sqref="J513:J514">
    <cfRule type="expression" dxfId="1651" priority="17282" stopIfTrue="1">
      <formula>$E241=""</formula>
    </cfRule>
    <cfRule type="expression" dxfId="1650" priority="17283" stopIfTrue="1">
      <formula>#REF!&lt;&gt;""</formula>
    </cfRule>
    <cfRule type="expression" dxfId="1649" priority="17284" stopIfTrue="1">
      <formula>AND($F241="",$E241&lt;&gt;"")</formula>
    </cfRule>
  </conditionalFormatting>
  <conditionalFormatting sqref="E521:E523">
    <cfRule type="expression" dxfId="1648" priority="264" stopIfTrue="1">
      <formula>#REF!=""</formula>
    </cfRule>
    <cfRule type="expression" dxfId="1647" priority="265" stopIfTrue="1">
      <formula>#REF!&lt;&gt;""</formula>
    </cfRule>
    <cfRule type="expression" dxfId="1646" priority="266" stopIfTrue="1">
      <formula>AND(#REF!="",#REF!&lt;&gt;"")</formula>
    </cfRule>
  </conditionalFormatting>
  <conditionalFormatting sqref="E522:E524">
    <cfRule type="expression" dxfId="1645" priority="261" stopIfTrue="1">
      <formula>#REF!=""</formula>
    </cfRule>
    <cfRule type="expression" dxfId="1644" priority="262" stopIfTrue="1">
      <formula>#REF!&lt;&gt;""</formula>
    </cfRule>
    <cfRule type="expression" dxfId="1643" priority="263" stopIfTrue="1">
      <formula>AND(#REF!="",#REF!&lt;&gt;"")</formula>
    </cfRule>
  </conditionalFormatting>
  <conditionalFormatting sqref="J521:J523">
    <cfRule type="expression" dxfId="1642" priority="17288" stopIfTrue="1">
      <formula>$E242=""</formula>
    </cfRule>
    <cfRule type="expression" dxfId="1641" priority="17289" stopIfTrue="1">
      <formula>#REF!&lt;&gt;""</formula>
    </cfRule>
    <cfRule type="expression" dxfId="1640" priority="17290" stopIfTrue="1">
      <formula>AND($F242="",$E242&lt;&gt;"")</formula>
    </cfRule>
  </conditionalFormatting>
  <conditionalFormatting sqref="E519:E520">
    <cfRule type="expression" dxfId="1639" priority="258" stopIfTrue="1">
      <formula>#REF!=""</formula>
    </cfRule>
    <cfRule type="expression" dxfId="1638" priority="259" stopIfTrue="1">
      <formula>#REF!&lt;&gt;""</formula>
    </cfRule>
    <cfRule type="expression" dxfId="1637" priority="260" stopIfTrue="1">
      <formula>AND(#REF!="",#REF!&lt;&gt;"")</formula>
    </cfRule>
  </conditionalFormatting>
  <conditionalFormatting sqref="J528:J530">
    <cfRule type="expression" dxfId="1636" priority="17294" stopIfTrue="1">
      <formula>$E242=""</formula>
    </cfRule>
    <cfRule type="expression" dxfId="1635" priority="17295" stopIfTrue="1">
      <formula>#REF!&lt;&gt;""</formula>
    </cfRule>
    <cfRule type="expression" dxfId="1634" priority="17296" stopIfTrue="1">
      <formula>AND($F242="",$E242&lt;&gt;"")</formula>
    </cfRule>
  </conditionalFormatting>
  <conditionalFormatting sqref="J527">
    <cfRule type="expression" dxfId="1633" priority="17300" stopIfTrue="1">
      <formula>$E242=""</formula>
    </cfRule>
    <cfRule type="expression" dxfId="1632" priority="17301" stopIfTrue="1">
      <formula>#REF!&lt;&gt;""</formula>
    </cfRule>
    <cfRule type="expression" dxfId="1631" priority="17302" stopIfTrue="1">
      <formula>AND($F242="",$E242&lt;&gt;"")</formula>
    </cfRule>
  </conditionalFormatting>
  <conditionalFormatting sqref="J526">
    <cfRule type="expression" dxfId="1630" priority="17306" stopIfTrue="1">
      <formula>$E242=""</formula>
    </cfRule>
    <cfRule type="expression" dxfId="1629" priority="17307" stopIfTrue="1">
      <formula>#REF!&lt;&gt;""</formula>
    </cfRule>
    <cfRule type="expression" dxfId="1628" priority="17308" stopIfTrue="1">
      <formula>AND($F242="",$E242&lt;&gt;"")</formula>
    </cfRule>
  </conditionalFormatting>
  <conditionalFormatting sqref="J531:J532">
    <cfRule type="expression" dxfId="1627" priority="17312" stopIfTrue="1">
      <formula>$E244=""</formula>
    </cfRule>
    <cfRule type="expression" dxfId="1626" priority="17313" stopIfTrue="1">
      <formula>#REF!&lt;&gt;""</formula>
    </cfRule>
    <cfRule type="expression" dxfId="1625" priority="17314" stopIfTrue="1">
      <formula>AND($F244="",$E244&lt;&gt;"")</formula>
    </cfRule>
  </conditionalFormatting>
  <conditionalFormatting sqref="J519:J520">
    <cfRule type="expression" dxfId="1624" priority="17318" stopIfTrue="1">
      <formula>$E242=""</formula>
    </cfRule>
    <cfRule type="expression" dxfId="1623" priority="17319" stopIfTrue="1">
      <formula>#REF!&lt;&gt;""</formula>
    </cfRule>
    <cfRule type="expression" dxfId="1622" priority="17320" stopIfTrue="1">
      <formula>AND($F242="",$E242&lt;&gt;"")</formula>
    </cfRule>
  </conditionalFormatting>
  <conditionalFormatting sqref="J518">
    <cfRule type="expression" dxfId="1621" priority="17324" stopIfTrue="1">
      <formula>$E242=""</formula>
    </cfRule>
    <cfRule type="expression" dxfId="1620" priority="17325" stopIfTrue="1">
      <formula>#REF!&lt;&gt;""</formula>
    </cfRule>
    <cfRule type="expression" dxfId="1619" priority="17326" stopIfTrue="1">
      <formula>AND($F242="",$E242&lt;&gt;"")</formula>
    </cfRule>
  </conditionalFormatting>
  <conditionalFormatting sqref="J516:J517">
    <cfRule type="expression" dxfId="1618" priority="17330" stopIfTrue="1">
      <formula>$E242=""</formula>
    </cfRule>
    <cfRule type="expression" dxfId="1617" priority="17331" stopIfTrue="1">
      <formula>#REF!&lt;&gt;""</formula>
    </cfRule>
    <cfRule type="expression" dxfId="1616" priority="17332" stopIfTrue="1">
      <formula>AND($F242="",$E242&lt;&gt;"")</formula>
    </cfRule>
  </conditionalFormatting>
  <conditionalFormatting sqref="J515">
    <cfRule type="expression" dxfId="1615" priority="17336" stopIfTrue="1">
      <formula>$E242=""</formula>
    </cfRule>
    <cfRule type="expression" dxfId="1614" priority="17337" stopIfTrue="1">
      <formula>#REF!&lt;&gt;""</formula>
    </cfRule>
    <cfRule type="expression" dxfId="1613" priority="17338" stopIfTrue="1">
      <formula>AND($F242="",$E242&lt;&gt;"")</formula>
    </cfRule>
  </conditionalFormatting>
  <conditionalFormatting sqref="J517:J518">
    <cfRule type="expression" dxfId="1612" priority="246" stopIfTrue="1">
      <formula>$E231=""</formula>
    </cfRule>
    <cfRule type="expression" dxfId="1611" priority="247" stopIfTrue="1">
      <formula>#REF!&lt;&gt;""</formula>
    </cfRule>
    <cfRule type="expression" dxfId="1610" priority="248" stopIfTrue="1">
      <formula>AND($F231="",$E231&lt;&gt;"")</formula>
    </cfRule>
  </conditionalFormatting>
  <conditionalFormatting sqref="J500:J502">
    <cfRule type="expression" dxfId="1609" priority="17342" stopIfTrue="1">
      <formula>$E240=""</formula>
    </cfRule>
    <cfRule type="expression" dxfId="1608" priority="17343" stopIfTrue="1">
      <formula>#REF!&lt;&gt;""</formula>
    </cfRule>
    <cfRule type="expression" dxfId="1607" priority="17344" stopIfTrue="1">
      <formula>AND($F240="",$E240&lt;&gt;"")</formula>
    </cfRule>
  </conditionalFormatting>
  <conditionalFormatting sqref="J290:J291">
    <cfRule type="expression" dxfId="1606" priority="17369" stopIfTrue="1">
      <formula>$E221=""</formula>
    </cfRule>
    <cfRule type="expression" dxfId="1605" priority="17370" stopIfTrue="1">
      <formula>#REF!&lt;&gt;""</formula>
    </cfRule>
    <cfRule type="expression" dxfId="1604" priority="17371" stopIfTrue="1">
      <formula>AND($F221="",$E221&lt;&gt;"")</formula>
    </cfRule>
  </conditionalFormatting>
  <conditionalFormatting sqref="J288:J289">
    <cfRule type="expression" dxfId="1603" priority="17378" stopIfTrue="1">
      <formula>$E218=""</formula>
    </cfRule>
    <cfRule type="expression" dxfId="1602" priority="17379" stopIfTrue="1">
      <formula>#REF!&lt;&gt;""</formula>
    </cfRule>
    <cfRule type="expression" dxfId="1601" priority="17380" stopIfTrue="1">
      <formula>AND($F218="",$E218&lt;&gt;"")</formula>
    </cfRule>
  </conditionalFormatting>
  <conditionalFormatting sqref="J287">
    <cfRule type="expression" dxfId="1600" priority="17387" stopIfTrue="1">
      <formula>$E218=""</formula>
    </cfRule>
    <cfRule type="expression" dxfId="1599" priority="17388" stopIfTrue="1">
      <formula>#REF!&lt;&gt;""</formula>
    </cfRule>
    <cfRule type="expression" dxfId="1598" priority="17389" stopIfTrue="1">
      <formula>AND($F218="",$E218&lt;&gt;"")</formula>
    </cfRule>
  </conditionalFormatting>
  <conditionalFormatting sqref="J286">
    <cfRule type="expression" dxfId="1597" priority="17396" stopIfTrue="1">
      <formula>$E218=""</formula>
    </cfRule>
    <cfRule type="expression" dxfId="1596" priority="17397" stopIfTrue="1">
      <formula>#REF!&lt;&gt;""</formula>
    </cfRule>
    <cfRule type="expression" dxfId="1595" priority="17398" stopIfTrue="1">
      <formula>AND($F218="",$E218&lt;&gt;"")</formula>
    </cfRule>
  </conditionalFormatting>
  <conditionalFormatting sqref="A210">
    <cfRule type="expression" dxfId="1594" priority="245" stopIfTrue="1">
      <formula>#REF!&lt;&gt;""</formula>
    </cfRule>
  </conditionalFormatting>
  <conditionalFormatting sqref="J394:K394">
    <cfRule type="expression" dxfId="1593" priority="17420" stopIfTrue="1">
      <formula>$E239=""</formula>
    </cfRule>
    <cfRule type="expression" dxfId="1592" priority="17421" stopIfTrue="1">
      <formula>#REF!&lt;&gt;""</formula>
    </cfRule>
    <cfRule type="expression" dxfId="1591" priority="17422" stopIfTrue="1">
      <formula>AND($F239="",$E239&lt;&gt;"")</formula>
    </cfRule>
  </conditionalFormatting>
  <conditionalFormatting sqref="J387">
    <cfRule type="expression" dxfId="1590" priority="17441" stopIfTrue="1">
      <formula>$E227=""</formula>
    </cfRule>
    <cfRule type="expression" dxfId="1589" priority="17442" stopIfTrue="1">
      <formula>#REF!&lt;&gt;""</formula>
    </cfRule>
    <cfRule type="expression" dxfId="1588" priority="17443" stopIfTrue="1">
      <formula>AND($F227="",$E227&lt;&gt;"")</formula>
    </cfRule>
  </conditionalFormatting>
  <conditionalFormatting sqref="J386">
    <cfRule type="expression" dxfId="1587" priority="17462" stopIfTrue="1">
      <formula>$E227=""</formula>
    </cfRule>
    <cfRule type="expression" dxfId="1586" priority="17463" stopIfTrue="1">
      <formula>#REF!&lt;&gt;""</formula>
    </cfRule>
    <cfRule type="expression" dxfId="1585" priority="17464" stopIfTrue="1">
      <formula>AND($F227="",$E227&lt;&gt;"")</formula>
    </cfRule>
  </conditionalFormatting>
  <conditionalFormatting sqref="J385">
    <cfRule type="expression" dxfId="1584" priority="17483" stopIfTrue="1">
      <formula>$E227=""</formula>
    </cfRule>
    <cfRule type="expression" dxfId="1583" priority="17484" stopIfTrue="1">
      <formula>#REF!&lt;&gt;""</formula>
    </cfRule>
    <cfRule type="expression" dxfId="1582" priority="17485" stopIfTrue="1">
      <formula>AND($F227="",$E227&lt;&gt;"")</formula>
    </cfRule>
  </conditionalFormatting>
  <conditionalFormatting sqref="L17:M24">
    <cfRule type="expression" dxfId="1581" priority="136" stopIfTrue="1">
      <formula>$E17=""</formula>
    </cfRule>
    <cfRule type="expression" dxfId="1580" priority="137" stopIfTrue="1">
      <formula>#REF!&lt;&gt;""</formula>
    </cfRule>
    <cfRule type="expression" dxfId="1579" priority="138" stopIfTrue="1">
      <formula>AND($F17="",$E17&lt;&gt;"")</formula>
    </cfRule>
  </conditionalFormatting>
  <conditionalFormatting sqref="L20:M24 L27:M27 M72:M79 M82 M85:M86 L241:M242 L72:L89">
    <cfRule type="expression" dxfId="1578" priority="139" stopIfTrue="1">
      <formula>#REF!=""</formula>
    </cfRule>
    <cfRule type="expression" dxfId="1577" priority="140" stopIfTrue="1">
      <formula>#REF!&lt;&gt;""</formula>
    </cfRule>
    <cfRule type="expression" dxfId="1576" priority="141" stopIfTrue="1">
      <formula>AND(#REF!="",#REF!&lt;&gt;"")</formula>
    </cfRule>
  </conditionalFormatting>
  <conditionalFormatting sqref="L685:L687 M685">
    <cfRule type="expression" dxfId="1575" priority="158" stopIfTrue="1">
      <formula>#REF!=""</formula>
    </cfRule>
    <cfRule type="expression" dxfId="1574" priority="159" stopIfTrue="1">
      <formula>#REF!&lt;&gt;""</formula>
    </cfRule>
    <cfRule type="expression" dxfId="1573" priority="160" stopIfTrue="1">
      <formula>AND(#REF!="",#REF!&lt;&gt;"")</formula>
    </cfRule>
  </conditionalFormatting>
  <conditionalFormatting sqref="L435:M436">
    <cfRule type="expression" dxfId="1572" priority="185" stopIfTrue="1">
      <formula>#REF!=""</formula>
    </cfRule>
    <cfRule type="expression" dxfId="1571" priority="186" stopIfTrue="1">
      <formula>#REF!&lt;&gt;""</formula>
    </cfRule>
    <cfRule type="expression" dxfId="1570" priority="187" stopIfTrue="1">
      <formula>AND(#REF!="",#REF!&lt;&gt;"")</formula>
    </cfRule>
  </conditionalFormatting>
  <conditionalFormatting sqref="L466:M467">
    <cfRule type="expression" dxfId="1569" priority="155" stopIfTrue="1">
      <formula>$E4=""</formula>
    </cfRule>
    <cfRule type="expression" dxfId="1568" priority="156" stopIfTrue="1">
      <formula>#REF!&lt;&gt;""</formula>
    </cfRule>
    <cfRule type="expression" dxfId="1567" priority="157" stopIfTrue="1">
      <formula>AND($F4="",$E4&lt;&gt;"")</formula>
    </cfRule>
  </conditionalFormatting>
  <conditionalFormatting sqref="L329:M330">
    <cfRule type="expression" dxfId="1566" priority="164" stopIfTrue="1">
      <formula>$E218=""</formula>
    </cfRule>
    <cfRule type="expression" dxfId="1565" priority="165" stopIfTrue="1">
      <formula>#REF!&lt;&gt;""</formula>
    </cfRule>
    <cfRule type="expression" dxfId="1564" priority="166" stopIfTrue="1">
      <formula>AND($F218="",$E218&lt;&gt;"")</formula>
    </cfRule>
  </conditionalFormatting>
  <conditionalFormatting sqref="L411:M411">
    <cfRule type="expression" dxfId="1563" priority="203" stopIfTrue="1">
      <formula>$E239=""</formula>
    </cfRule>
    <cfRule type="expression" dxfId="1562" priority="204" stopIfTrue="1">
      <formula>#REF!&lt;&gt;""</formula>
    </cfRule>
    <cfRule type="expression" dxfId="1561" priority="205" stopIfTrue="1">
      <formula>AND($F239="",$E239&lt;&gt;"")</formula>
    </cfRule>
  </conditionalFormatting>
  <conditionalFormatting sqref="L678:M682 L684:M684">
    <cfRule type="expression" dxfId="1560" priority="161" stopIfTrue="1">
      <formula>#REF!=""</formula>
    </cfRule>
    <cfRule type="expression" dxfId="1559" priority="162" stopIfTrue="1">
      <formula>#REF!&lt;&gt;""</formula>
    </cfRule>
    <cfRule type="expression" dxfId="1558" priority="163" stopIfTrue="1">
      <formula>AND(#REF!="",#REF!&lt;&gt;"")</formula>
    </cfRule>
  </conditionalFormatting>
  <conditionalFormatting sqref="L773:M774">
    <cfRule type="expression" dxfId="1557" priority="167" stopIfTrue="1">
      <formula>#REF!=""</formula>
    </cfRule>
    <cfRule type="expression" dxfId="1556" priority="168" stopIfTrue="1">
      <formula>#REF!&lt;&gt;""</formula>
    </cfRule>
    <cfRule type="expression" dxfId="1555" priority="169" stopIfTrue="1">
      <formula>AND(#REF!="",#REF!&lt;&gt;"")</formula>
    </cfRule>
  </conditionalFormatting>
  <conditionalFormatting sqref="L689:L707 M689:M692 M696:M700 M703">
    <cfRule type="expression" dxfId="1554" priority="182" stopIfTrue="1">
      <formula>#REF!=""</formula>
    </cfRule>
    <cfRule type="expression" dxfId="1553" priority="183" stopIfTrue="1">
      <formula>#REF!&lt;&gt;""</formula>
    </cfRule>
    <cfRule type="expression" dxfId="1552" priority="184" stopIfTrue="1">
      <formula>AND(#REF!="",#REF!&lt;&gt;"")</formula>
    </cfRule>
  </conditionalFormatting>
  <conditionalFormatting sqref="L630:M631">
    <cfRule type="expression" dxfId="1551" priority="188" stopIfTrue="1">
      <formula>#REF!=""</formula>
    </cfRule>
    <cfRule type="expression" dxfId="1550" priority="189" stopIfTrue="1">
      <formula>#REF!&lt;&gt;""</formula>
    </cfRule>
    <cfRule type="expression" dxfId="1549" priority="190" stopIfTrue="1">
      <formula>AND(#REF!="",#REF!&lt;&gt;"")</formula>
    </cfRule>
  </conditionalFormatting>
  <conditionalFormatting sqref="L663:M664">
    <cfRule type="expression" dxfId="1548" priority="191" stopIfTrue="1">
      <formula>#REF!=""</formula>
    </cfRule>
    <cfRule type="expression" dxfId="1547" priority="192" stopIfTrue="1">
      <formula>#REF!&lt;&gt;""</formula>
    </cfRule>
    <cfRule type="expression" dxfId="1546" priority="193" stopIfTrue="1">
      <formula>AND(#REF!="",#REF!&lt;&gt;"")</formula>
    </cfRule>
  </conditionalFormatting>
  <conditionalFormatting sqref="L659:L662 M659:M661">
    <cfRule type="expression" dxfId="1545" priority="194" stopIfTrue="1">
      <formula>#REF!=""</formula>
    </cfRule>
    <cfRule type="expression" dxfId="1544" priority="195" stopIfTrue="1">
      <formula>#REF!&lt;&gt;""</formula>
    </cfRule>
    <cfRule type="expression" dxfId="1543" priority="196" stopIfTrue="1">
      <formula>AND(#REF!="",#REF!&lt;&gt;"")</formula>
    </cfRule>
  </conditionalFormatting>
  <conditionalFormatting sqref="L658:M658">
    <cfRule type="expression" dxfId="1542" priority="197" stopIfTrue="1">
      <formula>#REF!=""</formula>
    </cfRule>
    <cfRule type="expression" dxfId="1541" priority="198" stopIfTrue="1">
      <formula>#REF!&lt;&gt;""</formula>
    </cfRule>
    <cfRule type="expression" dxfId="1540" priority="199" stopIfTrue="1">
      <formula>AND(#REF!="",#REF!&lt;&gt;"")</formula>
    </cfRule>
  </conditionalFormatting>
  <conditionalFormatting sqref="L463:M463">
    <cfRule type="expression" dxfId="1539" priority="212" stopIfTrue="1">
      <formula>$E10=""</formula>
    </cfRule>
    <cfRule type="expression" dxfId="1538" priority="213" stopIfTrue="1">
      <formula>#REF!&lt;&gt;""</formula>
    </cfRule>
    <cfRule type="expression" dxfId="1537" priority="214" stopIfTrue="1">
      <formula>AND($F10="",$E10&lt;&gt;"")</formula>
    </cfRule>
  </conditionalFormatting>
  <conditionalFormatting sqref="L688">
    <cfRule type="expression" dxfId="1536" priority="133" stopIfTrue="1">
      <formula>$E661=""</formula>
    </cfRule>
    <cfRule type="expression" dxfId="1535" priority="134" stopIfTrue="1">
      <formula>#REF!&lt;&gt;""</formula>
    </cfRule>
    <cfRule type="expression" dxfId="1534" priority="135" stopIfTrue="1">
      <formula>AND($F661="",$E661&lt;&gt;"")</formula>
    </cfRule>
  </conditionalFormatting>
  <conditionalFormatting sqref="L221:M221">
    <cfRule type="expression" dxfId="1533" priority="218" stopIfTrue="1">
      <formula>$E141=""</formula>
    </cfRule>
    <cfRule type="expression" dxfId="1532" priority="219" stopIfTrue="1">
      <formula>#REF!&lt;&gt;""</formula>
    </cfRule>
    <cfRule type="expression" dxfId="1531" priority="220" stopIfTrue="1">
      <formula>AND($F141="",$E141&lt;&gt;"")</formula>
    </cfRule>
  </conditionalFormatting>
  <conditionalFormatting sqref="L415:M415">
    <cfRule type="expression" dxfId="1530" priority="221" stopIfTrue="1">
      <formula>$E237=""</formula>
    </cfRule>
    <cfRule type="expression" dxfId="1529" priority="222" stopIfTrue="1">
      <formula>#REF!&lt;&gt;""</formula>
    </cfRule>
    <cfRule type="expression" dxfId="1528" priority="223" stopIfTrue="1">
      <formula>AND($F237="",$E237&lt;&gt;"")</formula>
    </cfRule>
  </conditionalFormatting>
  <conditionalFormatting sqref="L468:M468">
    <cfRule type="expression" dxfId="1527" priority="224" stopIfTrue="1">
      <formula>$E5=""</formula>
    </cfRule>
    <cfRule type="expression" dxfId="1526" priority="225" stopIfTrue="1">
      <formula>#REF!&lt;&gt;""</formula>
    </cfRule>
    <cfRule type="expression" dxfId="1525" priority="226" stopIfTrue="1">
      <formula>AND($F5="",$E5&lt;&gt;"")</formula>
    </cfRule>
  </conditionalFormatting>
  <conditionalFormatting sqref="L683">
    <cfRule type="expression" dxfId="1524" priority="227" stopIfTrue="1">
      <formula>#REF!=""</formula>
    </cfRule>
    <cfRule type="expression" dxfId="1523" priority="228" stopIfTrue="1">
      <formula>#REF!&lt;&gt;""</formula>
    </cfRule>
    <cfRule type="expression" dxfId="1522" priority="229" stopIfTrue="1">
      <formula>AND(#REF!="",#REF!&lt;&gt;"")</formula>
    </cfRule>
  </conditionalFormatting>
  <conditionalFormatting sqref="L587:M587">
    <cfRule type="expression" dxfId="1521" priority="242" stopIfTrue="1">
      <formula>$E412=""</formula>
    </cfRule>
    <cfRule type="expression" dxfId="1520" priority="243" stopIfTrue="1">
      <formula>#REF!&lt;&gt;""</formula>
    </cfRule>
    <cfRule type="expression" dxfId="1519" priority="244" stopIfTrue="1">
      <formula>AND($F412="",$E412&lt;&gt;"")</formula>
    </cfRule>
  </conditionalFormatting>
  <conditionalFormatting sqref="J269">
    <cfRule type="expression" dxfId="1518" priority="17531" stopIfTrue="1">
      <formula>$E221=""</formula>
    </cfRule>
    <cfRule type="expression" dxfId="1517" priority="17532" stopIfTrue="1">
      <formula>#REF!&lt;&gt;""</formula>
    </cfRule>
    <cfRule type="expression" dxfId="1516" priority="17533" stopIfTrue="1">
      <formula>AND($F221="",$E221&lt;&gt;"")</formula>
    </cfRule>
  </conditionalFormatting>
  <conditionalFormatting sqref="J268">
    <cfRule type="expression" dxfId="1515" priority="17579" stopIfTrue="1">
      <formula>$E221=""</formula>
    </cfRule>
    <cfRule type="expression" dxfId="1514" priority="17580" stopIfTrue="1">
      <formula>#REF!&lt;&gt;""</formula>
    </cfRule>
    <cfRule type="expression" dxfId="1513" priority="17581" stopIfTrue="1">
      <formula>AND($F221="",$E221&lt;&gt;"")</formula>
    </cfRule>
  </conditionalFormatting>
  <conditionalFormatting sqref="J267">
    <cfRule type="expression" dxfId="1512" priority="17627" stopIfTrue="1">
      <formula>$E221=""</formula>
    </cfRule>
    <cfRule type="expression" dxfId="1511" priority="17628" stopIfTrue="1">
      <formula>#REF!&lt;&gt;""</formula>
    </cfRule>
    <cfRule type="expression" dxfId="1510" priority="17629" stopIfTrue="1">
      <formula>AND($F221="",$E221&lt;&gt;"")</formula>
    </cfRule>
  </conditionalFormatting>
  <conditionalFormatting sqref="J266">
    <cfRule type="expression" dxfId="1509" priority="17675" stopIfTrue="1">
      <formula>$E221=""</formula>
    </cfRule>
    <cfRule type="expression" dxfId="1508" priority="17676" stopIfTrue="1">
      <formula>#REF!&lt;&gt;""</formula>
    </cfRule>
    <cfRule type="expression" dxfId="1507" priority="17677" stopIfTrue="1">
      <formula>AND($F221="",$E221&lt;&gt;"")</formula>
    </cfRule>
  </conditionalFormatting>
  <conditionalFormatting sqref="E265 O123">
    <cfRule type="expression" dxfId="1506" priority="132" stopIfTrue="1">
      <formula>#REF!&lt;&gt;""</formula>
    </cfRule>
  </conditionalFormatting>
  <conditionalFormatting sqref="O123">
    <cfRule type="expression" dxfId="1505" priority="130" stopIfTrue="1">
      <formula>$I123&lt;&gt;""</formula>
    </cfRule>
  </conditionalFormatting>
  <conditionalFormatting sqref="O123">
    <cfRule type="expression" dxfId="1504" priority="127" stopIfTrue="1">
      <formula>$H123=""</formula>
    </cfRule>
    <cfRule type="expression" dxfId="1503" priority="128" stopIfTrue="1">
      <formula>#REF!&lt;&gt;""</formula>
    </cfRule>
    <cfRule type="expression" dxfId="1502" priority="129" stopIfTrue="1">
      <formula>AND($I123="",$H123&lt;&gt;"")</formula>
    </cfRule>
  </conditionalFormatting>
  <conditionalFormatting sqref="A692">
    <cfRule type="expression" dxfId="1501" priority="126" stopIfTrue="1">
      <formula>#REF!&lt;&gt;""</formula>
    </cfRule>
  </conditionalFormatting>
  <conditionalFormatting sqref="J350">
    <cfRule type="expression" dxfId="1500" priority="17852" stopIfTrue="1">
      <formula>$E219=""</formula>
    </cfRule>
    <cfRule type="expression" dxfId="1499" priority="17853" stopIfTrue="1">
      <formula>#REF!&lt;&gt;""</formula>
    </cfRule>
    <cfRule type="expression" dxfId="1498" priority="17854" stopIfTrue="1">
      <formula>AND($F219="",$E219&lt;&gt;"")</formula>
    </cfRule>
  </conditionalFormatting>
  <conditionalFormatting sqref="K350">
    <cfRule type="expression" dxfId="1497" priority="17861" stopIfTrue="1">
      <formula>$E219=""</formula>
    </cfRule>
    <cfRule type="expression" dxfId="1496" priority="17862" stopIfTrue="1">
      <formula>#REF!&lt;&gt;""</formula>
    </cfRule>
    <cfRule type="expression" dxfId="1495" priority="17863" stopIfTrue="1">
      <formula>AND($F219="",$E219&lt;&gt;"")</formula>
    </cfRule>
  </conditionalFormatting>
  <conditionalFormatting sqref="J335:J336">
    <cfRule type="expression" dxfId="1494" priority="17930" stopIfTrue="1">
      <formula>$E219=""</formula>
    </cfRule>
    <cfRule type="expression" dxfId="1493" priority="17931" stopIfTrue="1">
      <formula>#REF!&lt;&gt;""</formula>
    </cfRule>
    <cfRule type="expression" dxfId="1492" priority="17932" stopIfTrue="1">
      <formula>AND($F219="",$E219&lt;&gt;"")</formula>
    </cfRule>
  </conditionalFormatting>
  <conditionalFormatting sqref="K335:K336">
    <cfRule type="expression" dxfId="1491" priority="17939" stopIfTrue="1">
      <formula>$E219=""</formula>
    </cfRule>
    <cfRule type="expression" dxfId="1490" priority="17940" stopIfTrue="1">
      <formula>#REF!&lt;&gt;""</formula>
    </cfRule>
    <cfRule type="expression" dxfId="1489" priority="17941" stopIfTrue="1">
      <formula>AND($F219="",$E219&lt;&gt;"")</formula>
    </cfRule>
  </conditionalFormatting>
  <conditionalFormatting sqref="J333:J334">
    <cfRule type="expression" dxfId="1488" priority="18008" stopIfTrue="1">
      <formula>$E219=""</formula>
    </cfRule>
    <cfRule type="expression" dxfId="1487" priority="18009" stopIfTrue="1">
      <formula>#REF!&lt;&gt;""</formula>
    </cfRule>
    <cfRule type="expression" dxfId="1486" priority="18010" stopIfTrue="1">
      <formula>AND($F219="",$E219&lt;&gt;"")</formula>
    </cfRule>
  </conditionalFormatting>
  <conditionalFormatting sqref="K333:K334">
    <cfRule type="expression" dxfId="1485" priority="18017" stopIfTrue="1">
      <formula>$E219=""</formula>
    </cfRule>
    <cfRule type="expression" dxfId="1484" priority="18018" stopIfTrue="1">
      <formula>#REF!&lt;&gt;""</formula>
    </cfRule>
    <cfRule type="expression" dxfId="1483" priority="18019" stopIfTrue="1">
      <formula>AND($F219="",$E219&lt;&gt;"")</formula>
    </cfRule>
  </conditionalFormatting>
  <conditionalFormatting sqref="J332">
    <cfRule type="expression" dxfId="1482" priority="18086" stopIfTrue="1">
      <formula>$E219=""</formula>
    </cfRule>
    <cfRule type="expression" dxfId="1481" priority="18087" stopIfTrue="1">
      <formula>#REF!&lt;&gt;""</formula>
    </cfRule>
    <cfRule type="expression" dxfId="1480" priority="18088" stopIfTrue="1">
      <formula>AND($F219="",$E219&lt;&gt;"")</formula>
    </cfRule>
  </conditionalFormatting>
  <conditionalFormatting sqref="K332">
    <cfRule type="expression" dxfId="1479" priority="18095" stopIfTrue="1">
      <formula>$E219=""</formula>
    </cfRule>
    <cfRule type="expression" dxfId="1478" priority="18096" stopIfTrue="1">
      <formula>#REF!&lt;&gt;""</formula>
    </cfRule>
    <cfRule type="expression" dxfId="1477" priority="18097" stopIfTrue="1">
      <formula>AND($F219="",$E219&lt;&gt;"")</formula>
    </cfRule>
  </conditionalFormatting>
  <conditionalFormatting sqref="J331">
    <cfRule type="expression" dxfId="1476" priority="18164" stopIfTrue="1">
      <formula>$E219=""</formula>
    </cfRule>
    <cfRule type="expression" dxfId="1475" priority="18165" stopIfTrue="1">
      <formula>#REF!&lt;&gt;""</formula>
    </cfRule>
    <cfRule type="expression" dxfId="1474" priority="18166" stopIfTrue="1">
      <formula>AND($F219="",$E219&lt;&gt;"")</formula>
    </cfRule>
  </conditionalFormatting>
  <conditionalFormatting sqref="K331">
    <cfRule type="expression" dxfId="1473" priority="18173" stopIfTrue="1">
      <formula>$E219=""</formula>
    </cfRule>
    <cfRule type="expression" dxfId="1472" priority="18174" stopIfTrue="1">
      <formula>#REF!&lt;&gt;""</formula>
    </cfRule>
    <cfRule type="expression" dxfId="1471" priority="18175" stopIfTrue="1">
      <formula>AND($F219="",$E219&lt;&gt;"")</formula>
    </cfRule>
  </conditionalFormatting>
  <conditionalFormatting sqref="J347:J348">
    <cfRule type="expression" dxfId="1470" priority="18296" stopIfTrue="1">
      <formula>$E220=""</formula>
    </cfRule>
    <cfRule type="expression" dxfId="1469" priority="18297" stopIfTrue="1">
      <formula>#REF!&lt;&gt;""</formula>
    </cfRule>
    <cfRule type="expression" dxfId="1468" priority="18298" stopIfTrue="1">
      <formula>AND($F220="",$E220&lt;&gt;"")</formula>
    </cfRule>
  </conditionalFormatting>
  <conditionalFormatting sqref="K347:K348">
    <cfRule type="expression" dxfId="1467" priority="18302" stopIfTrue="1">
      <formula>$E220=""</formula>
    </cfRule>
    <cfRule type="expression" dxfId="1466" priority="18303" stopIfTrue="1">
      <formula>#REF!&lt;&gt;""</formula>
    </cfRule>
    <cfRule type="expression" dxfId="1465" priority="18304" stopIfTrue="1">
      <formula>AND($F220="",$E220&lt;&gt;"")</formula>
    </cfRule>
  </conditionalFormatting>
  <conditionalFormatting sqref="J346">
    <cfRule type="expression" dxfId="1464" priority="18410" stopIfTrue="1">
      <formula>$E222=""</formula>
    </cfRule>
    <cfRule type="expression" dxfId="1463" priority="18411" stopIfTrue="1">
      <formula>#REF!&lt;&gt;""</formula>
    </cfRule>
    <cfRule type="expression" dxfId="1462" priority="18412" stopIfTrue="1">
      <formula>AND($F222="",$E222&lt;&gt;"")</formula>
    </cfRule>
  </conditionalFormatting>
  <conditionalFormatting sqref="K346">
    <cfRule type="expression" dxfId="1461" priority="18416" stopIfTrue="1">
      <formula>$E222=""</formula>
    </cfRule>
    <cfRule type="expression" dxfId="1460" priority="18417" stopIfTrue="1">
      <formula>#REF!&lt;&gt;""</formula>
    </cfRule>
    <cfRule type="expression" dxfId="1459" priority="18418" stopIfTrue="1">
      <formula>AND($F222="",$E222&lt;&gt;"")</formula>
    </cfRule>
  </conditionalFormatting>
  <conditionalFormatting sqref="E318:E320">
    <cfRule type="expression" dxfId="1458" priority="18578" stopIfTrue="1">
      <formula>$F106=""</formula>
    </cfRule>
    <cfRule type="expression" dxfId="1457" priority="18579" stopIfTrue="1">
      <formula>#REF!&lt;&gt;""</formula>
    </cfRule>
    <cfRule type="expression" dxfId="1456" priority="18580" stopIfTrue="1">
      <formula>AND($G106="",$F106&lt;&gt;"")</formula>
    </cfRule>
  </conditionalFormatting>
  <conditionalFormatting sqref="E318:E319">
    <cfRule type="expression" dxfId="1455" priority="18593" stopIfTrue="1">
      <formula>$F102=""</formula>
    </cfRule>
    <cfRule type="expression" dxfId="1454" priority="18594" stopIfTrue="1">
      <formula>#REF!&lt;&gt;""</formula>
    </cfRule>
    <cfRule type="expression" dxfId="1453" priority="18595" stopIfTrue="1">
      <formula>AND($G102="",$F102&lt;&gt;"")</formula>
    </cfRule>
  </conditionalFormatting>
  <conditionalFormatting sqref="E317:E319">
    <cfRule type="expression" dxfId="1452" priority="18641" stopIfTrue="1">
      <formula>$F106=""</formula>
    </cfRule>
    <cfRule type="expression" dxfId="1451" priority="18642" stopIfTrue="1">
      <formula>#REF!&lt;&gt;""</formula>
    </cfRule>
    <cfRule type="expression" dxfId="1450" priority="18643" stopIfTrue="1">
      <formula>AND($G106="",$F106&lt;&gt;"")</formula>
    </cfRule>
  </conditionalFormatting>
  <conditionalFormatting sqref="E317">
    <cfRule type="expression" dxfId="1449" priority="18662" stopIfTrue="1">
      <formula>$F102=""</formula>
    </cfRule>
    <cfRule type="expression" dxfId="1448" priority="18663" stopIfTrue="1">
      <formula>#REF!&lt;&gt;""</formula>
    </cfRule>
    <cfRule type="expression" dxfId="1447" priority="18664" stopIfTrue="1">
      <formula>AND($G102="",$F102&lt;&gt;"")</formula>
    </cfRule>
  </conditionalFormatting>
  <conditionalFormatting sqref="E316:E317">
    <cfRule type="expression" dxfId="1446" priority="18704" stopIfTrue="1">
      <formula>$F106=""</formula>
    </cfRule>
    <cfRule type="expression" dxfId="1445" priority="18705" stopIfTrue="1">
      <formula>#REF!&lt;&gt;""</formula>
    </cfRule>
    <cfRule type="expression" dxfId="1444" priority="18706" stopIfTrue="1">
      <formula>AND($G106="",$F106&lt;&gt;"")</formula>
    </cfRule>
  </conditionalFormatting>
  <conditionalFormatting sqref="J316">
    <cfRule type="expression" dxfId="1443" priority="18716" stopIfTrue="1">
      <formula>$E221=""</formula>
    </cfRule>
    <cfRule type="expression" dxfId="1442" priority="18717" stopIfTrue="1">
      <formula>#REF!&lt;&gt;""</formula>
    </cfRule>
    <cfRule type="expression" dxfId="1441" priority="18718" stopIfTrue="1">
      <formula>AND($F221="",$E221&lt;&gt;"")</formula>
    </cfRule>
  </conditionalFormatting>
  <conditionalFormatting sqref="E316">
    <cfRule type="expression" dxfId="1440" priority="18725" stopIfTrue="1">
      <formula>$F102=""</formula>
    </cfRule>
    <cfRule type="expression" dxfId="1439" priority="18726" stopIfTrue="1">
      <formula>#REF!&lt;&gt;""</formula>
    </cfRule>
    <cfRule type="expression" dxfId="1438" priority="18727" stopIfTrue="1">
      <formula>AND($G102="",$F102&lt;&gt;"")</formula>
    </cfRule>
  </conditionalFormatting>
  <conditionalFormatting sqref="J327 J320">
    <cfRule type="expression" dxfId="1437" priority="18764" stopIfTrue="1">
      <formula>$E222=""</formula>
    </cfRule>
    <cfRule type="expression" dxfId="1436" priority="18765" stopIfTrue="1">
      <formula>#REF!&lt;&gt;""</formula>
    </cfRule>
    <cfRule type="expression" dxfId="1435" priority="18766" stopIfTrue="1">
      <formula>AND($F222="",$E222&lt;&gt;"")</formula>
    </cfRule>
  </conditionalFormatting>
  <conditionalFormatting sqref="E320 E315">
    <cfRule type="expression" dxfId="1434" priority="18812" stopIfTrue="1">
      <formula>$F102=""</formula>
    </cfRule>
    <cfRule type="expression" dxfId="1433" priority="18813" stopIfTrue="1">
      <formula>#REF!&lt;&gt;""</formula>
    </cfRule>
    <cfRule type="expression" dxfId="1432" priority="18814" stopIfTrue="1">
      <formula>AND($G102="",$F102&lt;&gt;"")</formula>
    </cfRule>
  </conditionalFormatting>
  <conditionalFormatting sqref="E320">
    <cfRule type="expression" dxfId="1431" priority="18818" stopIfTrue="1">
      <formula>$F103=""</formula>
    </cfRule>
    <cfRule type="expression" dxfId="1430" priority="18819" stopIfTrue="1">
      <formula>#REF!&lt;&gt;""</formula>
    </cfRule>
    <cfRule type="expression" dxfId="1429" priority="18820" stopIfTrue="1">
      <formula>AND($G103="",$F103&lt;&gt;"")</formula>
    </cfRule>
  </conditionalFormatting>
  <conditionalFormatting sqref="J341:J342">
    <cfRule type="expression" dxfId="1428" priority="18881" stopIfTrue="1">
      <formula>$E221=""</formula>
    </cfRule>
    <cfRule type="expression" dxfId="1427" priority="18882" stopIfTrue="1">
      <formula>#REF!&lt;&gt;""</formula>
    </cfRule>
    <cfRule type="expression" dxfId="1426" priority="18883" stopIfTrue="1">
      <formula>AND($F221="",$E221&lt;&gt;"")</formula>
    </cfRule>
  </conditionalFormatting>
  <conditionalFormatting sqref="K341:K342">
    <cfRule type="expression" dxfId="1425" priority="18887" stopIfTrue="1">
      <formula>$E221=""</formula>
    </cfRule>
    <cfRule type="expression" dxfId="1424" priority="18888" stopIfTrue="1">
      <formula>#REF!&lt;&gt;""</formula>
    </cfRule>
    <cfRule type="expression" dxfId="1423" priority="18889" stopIfTrue="1">
      <formula>AND($F221="",$E221&lt;&gt;"")</formula>
    </cfRule>
  </conditionalFormatting>
  <conditionalFormatting sqref="M645:N645">
    <cfRule type="expression" dxfId="1422" priority="120" stopIfTrue="1">
      <formula>#REF!=""</formula>
    </cfRule>
    <cfRule type="expression" dxfId="1421" priority="121" stopIfTrue="1">
      <formula>#REF!&lt;&gt;""</formula>
    </cfRule>
    <cfRule type="expression" dxfId="1420" priority="122" stopIfTrue="1">
      <formula>AND(#REF!="",#REF!&lt;&gt;"")</formula>
    </cfRule>
  </conditionalFormatting>
  <conditionalFormatting sqref="J615:J618">
    <cfRule type="expression" dxfId="1419" priority="18893" stopIfTrue="1">
      <formula>$E415=""</formula>
    </cfRule>
    <cfRule type="expression" dxfId="1418" priority="18894" stopIfTrue="1">
      <formula>#REF!&lt;&gt;""</formula>
    </cfRule>
    <cfRule type="expression" dxfId="1417" priority="18895" stopIfTrue="1">
      <formula>AND($F415="",$E415&lt;&gt;"")</formula>
    </cfRule>
  </conditionalFormatting>
  <conditionalFormatting sqref="J612:J613">
    <cfRule type="expression" dxfId="1416" priority="18899" stopIfTrue="1">
      <formula>$E415=""</formula>
    </cfRule>
    <cfRule type="expression" dxfId="1415" priority="18900" stopIfTrue="1">
      <formula>#REF!&lt;&gt;""</formula>
    </cfRule>
    <cfRule type="expression" dxfId="1414" priority="18901" stopIfTrue="1">
      <formula>AND($F415="",$E415&lt;&gt;"")</formula>
    </cfRule>
  </conditionalFormatting>
  <conditionalFormatting sqref="J611">
    <cfRule type="expression" dxfId="1413" priority="18905" stopIfTrue="1">
      <formula>$E415=""</formula>
    </cfRule>
    <cfRule type="expression" dxfId="1412" priority="18906" stopIfTrue="1">
      <formula>#REF!&lt;&gt;""</formula>
    </cfRule>
    <cfRule type="expression" dxfId="1411" priority="18907" stopIfTrue="1">
      <formula>AND($F415="",$E415&lt;&gt;"")</formula>
    </cfRule>
  </conditionalFormatting>
  <conditionalFormatting sqref="J614">
    <cfRule type="expression" dxfId="1410" priority="18911" stopIfTrue="1">
      <formula>$E416=""</formula>
    </cfRule>
    <cfRule type="expression" dxfId="1409" priority="18912" stopIfTrue="1">
      <formula>#REF!&lt;&gt;""</formula>
    </cfRule>
    <cfRule type="expression" dxfId="1408" priority="18913" stopIfTrue="1">
      <formula>AND($F416="",$E416&lt;&gt;"")</formula>
    </cfRule>
  </conditionalFormatting>
  <conditionalFormatting sqref="J619">
    <cfRule type="expression" dxfId="1407" priority="18917" stopIfTrue="1">
      <formula>$E416=""</formula>
    </cfRule>
    <cfRule type="expression" dxfId="1406" priority="18918" stopIfTrue="1">
      <formula>#REF!&lt;&gt;""</formula>
    </cfRule>
    <cfRule type="expression" dxfId="1405" priority="18919" stopIfTrue="1">
      <formula>AND($F416="",$E416&lt;&gt;"")</formula>
    </cfRule>
  </conditionalFormatting>
  <conditionalFormatting sqref="J621">
    <cfRule type="expression" dxfId="1404" priority="18923" stopIfTrue="1">
      <formula>$E417=""</formula>
    </cfRule>
    <cfRule type="expression" dxfId="1403" priority="18924" stopIfTrue="1">
      <formula>#REF!&lt;&gt;""</formula>
    </cfRule>
    <cfRule type="expression" dxfId="1402" priority="18925" stopIfTrue="1">
      <formula>AND($F417="",$E417&lt;&gt;"")</formula>
    </cfRule>
  </conditionalFormatting>
  <conditionalFormatting sqref="J620">
    <cfRule type="expression" dxfId="1401" priority="18929" stopIfTrue="1">
      <formula>$E417=""</formula>
    </cfRule>
    <cfRule type="expression" dxfId="1400" priority="18930" stopIfTrue="1">
      <formula>#REF!&lt;&gt;""</formula>
    </cfRule>
    <cfRule type="expression" dxfId="1399" priority="18931" stopIfTrue="1">
      <formula>AND($F417="",$E417&lt;&gt;"")</formula>
    </cfRule>
  </conditionalFormatting>
  <conditionalFormatting sqref="J373">
    <cfRule type="expression" dxfId="1398" priority="19466" stopIfTrue="1">
      <formula>$E226=""</formula>
    </cfRule>
    <cfRule type="expression" dxfId="1397" priority="19467" stopIfTrue="1">
      <formula>#REF!&lt;&gt;""</formula>
    </cfRule>
    <cfRule type="expression" dxfId="1396" priority="19468" stopIfTrue="1">
      <formula>AND($F226="",$E226&lt;&gt;"")</formula>
    </cfRule>
  </conditionalFormatting>
  <conditionalFormatting sqref="J368">
    <cfRule type="expression" dxfId="1395" priority="19499" stopIfTrue="1">
      <formula>$E221=""</formula>
    </cfRule>
    <cfRule type="expression" dxfId="1394" priority="19500" stopIfTrue="1">
      <formula>#REF!&lt;&gt;""</formula>
    </cfRule>
    <cfRule type="expression" dxfId="1393" priority="19501" stopIfTrue="1">
      <formula>AND($F221="",$E221&lt;&gt;"")</formula>
    </cfRule>
  </conditionalFormatting>
  <conditionalFormatting sqref="K368">
    <cfRule type="expression" dxfId="1392" priority="19505" stopIfTrue="1">
      <formula>$E221=""</formula>
    </cfRule>
    <cfRule type="expression" dxfId="1391" priority="19506" stopIfTrue="1">
      <formula>#REF!&lt;&gt;""</formula>
    </cfRule>
    <cfRule type="expression" dxfId="1390" priority="19507" stopIfTrue="1">
      <formula>AND($F221="",$E221&lt;&gt;"")</formula>
    </cfRule>
  </conditionalFormatting>
  <conditionalFormatting sqref="E368">
    <cfRule type="expression" dxfId="1389" priority="19511" stopIfTrue="1">
      <formula>$F124=""</formula>
    </cfRule>
    <cfRule type="expression" dxfId="1388" priority="19512" stopIfTrue="1">
      <formula>#REF!&lt;&gt;""</formula>
    </cfRule>
    <cfRule type="expression" dxfId="1387" priority="19513" stopIfTrue="1">
      <formula>AND($G124="",$F124&lt;&gt;"")</formula>
    </cfRule>
  </conditionalFormatting>
  <conditionalFormatting sqref="J367">
    <cfRule type="expression" dxfId="1386" priority="19544" stopIfTrue="1">
      <formula>$E221=""</formula>
    </cfRule>
    <cfRule type="expression" dxfId="1385" priority="19545" stopIfTrue="1">
      <formula>#REF!&lt;&gt;""</formula>
    </cfRule>
    <cfRule type="expression" dxfId="1384" priority="19546" stopIfTrue="1">
      <formula>AND($F221="",$E221&lt;&gt;"")</formula>
    </cfRule>
  </conditionalFormatting>
  <conditionalFormatting sqref="K367">
    <cfRule type="expression" dxfId="1383" priority="19550" stopIfTrue="1">
      <formula>$E221=""</formula>
    </cfRule>
    <cfRule type="expression" dxfId="1382" priority="19551" stopIfTrue="1">
      <formula>#REF!&lt;&gt;""</formula>
    </cfRule>
    <cfRule type="expression" dxfId="1381" priority="19552" stopIfTrue="1">
      <formula>AND($F221="",$E221&lt;&gt;"")</formula>
    </cfRule>
  </conditionalFormatting>
  <conditionalFormatting sqref="E367">
    <cfRule type="expression" dxfId="1380" priority="19556" stopIfTrue="1">
      <formula>$F124=""</formula>
    </cfRule>
    <cfRule type="expression" dxfId="1379" priority="19557" stopIfTrue="1">
      <formula>#REF!&lt;&gt;""</formula>
    </cfRule>
    <cfRule type="expression" dxfId="1378" priority="19558" stopIfTrue="1">
      <formula>AND($G124="",$F124&lt;&gt;"")</formula>
    </cfRule>
  </conditionalFormatting>
  <conditionalFormatting sqref="J366">
    <cfRule type="expression" dxfId="1377" priority="19589" stopIfTrue="1">
      <formula>$E221=""</formula>
    </cfRule>
    <cfRule type="expression" dxfId="1376" priority="19590" stopIfTrue="1">
      <formula>#REF!&lt;&gt;""</formula>
    </cfRule>
    <cfRule type="expression" dxfId="1375" priority="19591" stopIfTrue="1">
      <formula>AND($F221="",$E221&lt;&gt;"")</formula>
    </cfRule>
  </conditionalFormatting>
  <conditionalFormatting sqref="K366">
    <cfRule type="expression" dxfId="1374" priority="19595" stopIfTrue="1">
      <formula>$E221=""</formula>
    </cfRule>
    <cfRule type="expression" dxfId="1373" priority="19596" stopIfTrue="1">
      <formula>#REF!&lt;&gt;""</formula>
    </cfRule>
    <cfRule type="expression" dxfId="1372" priority="19597" stopIfTrue="1">
      <formula>AND($F221="",$E221&lt;&gt;"")</formula>
    </cfRule>
  </conditionalFormatting>
  <conditionalFormatting sqref="E366">
    <cfRule type="expression" dxfId="1371" priority="19601" stopIfTrue="1">
      <formula>$F124=""</formula>
    </cfRule>
    <cfRule type="expression" dxfId="1370" priority="19602" stopIfTrue="1">
      <formula>#REF!&lt;&gt;""</formula>
    </cfRule>
    <cfRule type="expression" dxfId="1369" priority="19603" stopIfTrue="1">
      <formula>AND($G124="",$F124&lt;&gt;"")</formula>
    </cfRule>
  </conditionalFormatting>
  <conditionalFormatting sqref="J365">
    <cfRule type="expression" dxfId="1368" priority="19634" stopIfTrue="1">
      <formula>$E221=""</formula>
    </cfRule>
    <cfRule type="expression" dxfId="1367" priority="19635" stopIfTrue="1">
      <formula>#REF!&lt;&gt;""</formula>
    </cfRule>
    <cfRule type="expression" dxfId="1366" priority="19636" stopIfTrue="1">
      <formula>AND($F221="",$E221&lt;&gt;"")</formula>
    </cfRule>
  </conditionalFormatting>
  <conditionalFormatting sqref="K365">
    <cfRule type="expression" dxfId="1365" priority="19640" stopIfTrue="1">
      <formula>$E221=""</formula>
    </cfRule>
    <cfRule type="expression" dxfId="1364" priority="19641" stopIfTrue="1">
      <formula>#REF!&lt;&gt;""</formula>
    </cfRule>
    <cfRule type="expression" dxfId="1363" priority="19642" stopIfTrue="1">
      <formula>AND($F221="",$E221&lt;&gt;"")</formula>
    </cfRule>
  </conditionalFormatting>
  <conditionalFormatting sqref="E365">
    <cfRule type="expression" dxfId="1362" priority="19646" stopIfTrue="1">
      <formula>$F124=""</formula>
    </cfRule>
    <cfRule type="expression" dxfId="1361" priority="19647" stopIfTrue="1">
      <formula>#REF!&lt;&gt;""</formula>
    </cfRule>
    <cfRule type="expression" dxfId="1360" priority="19648" stopIfTrue="1">
      <formula>AND($G124="",$F124&lt;&gt;"")</formula>
    </cfRule>
  </conditionalFormatting>
  <conditionalFormatting sqref="E368">
    <cfRule type="expression" dxfId="1359" priority="116" stopIfTrue="1">
      <formula>$F125=""</formula>
    </cfRule>
    <cfRule type="expression" dxfId="1358" priority="117" stopIfTrue="1">
      <formula>#REF!&lt;&gt;""</formula>
    </cfRule>
    <cfRule type="expression" dxfId="1357" priority="118" stopIfTrue="1">
      <formula>AND($G125="",$F125&lt;&gt;"")</formula>
    </cfRule>
  </conditionalFormatting>
  <conditionalFormatting sqref="A717 E275:H275">
    <cfRule type="expression" dxfId="1356" priority="115" stopIfTrue="1">
      <formula>#REF!&lt;&gt;""</formula>
    </cfRule>
  </conditionalFormatting>
  <conditionalFormatting sqref="A720:A722">
    <cfRule type="expression" dxfId="1355" priority="114" stopIfTrue="1">
      <formula>#REF!&lt;&gt;""</formula>
    </cfRule>
  </conditionalFormatting>
  <conditionalFormatting sqref="E275">
    <cfRule type="expression" dxfId="1354" priority="110" stopIfTrue="1">
      <formula>$F153=""</formula>
    </cfRule>
    <cfRule type="expression" dxfId="1353" priority="111" stopIfTrue="1">
      <formula>#REF!&lt;&gt;""</formula>
    </cfRule>
    <cfRule type="expression" dxfId="1352" priority="112" stopIfTrue="1">
      <formula>AND($G153="",$F153&lt;&gt;"")</formula>
    </cfRule>
  </conditionalFormatting>
  <conditionalFormatting sqref="E274:H275 E276:G276">
    <cfRule type="expression" dxfId="1351" priority="109" stopIfTrue="1">
      <formula>#REF!&lt;&gt;""</formula>
    </cfRule>
  </conditionalFormatting>
  <conditionalFormatting sqref="E274">
    <cfRule type="expression" dxfId="1350" priority="105" stopIfTrue="1">
      <formula>$F152=""</formula>
    </cfRule>
    <cfRule type="expression" dxfId="1349" priority="106" stopIfTrue="1">
      <formula>#REF!&lt;&gt;""</formula>
    </cfRule>
    <cfRule type="expression" dxfId="1348" priority="107" stopIfTrue="1">
      <formula>AND($G152="",$F152&lt;&gt;"")</formula>
    </cfRule>
  </conditionalFormatting>
  <conditionalFormatting sqref="E276">
    <cfRule type="expression" dxfId="1347" priority="100" stopIfTrue="1">
      <formula>$F154=""</formula>
    </cfRule>
    <cfRule type="expression" dxfId="1346" priority="101" stopIfTrue="1">
      <formula>#REF!&lt;&gt;""</formula>
    </cfRule>
    <cfRule type="expression" dxfId="1345" priority="102" stopIfTrue="1">
      <formula>AND($G154="",$F154&lt;&gt;"")</formula>
    </cfRule>
  </conditionalFormatting>
  <conditionalFormatting sqref="J504">
    <cfRule type="expression" dxfId="1344" priority="21128" stopIfTrue="1">
      <formula>$E242=""</formula>
    </cfRule>
    <cfRule type="expression" dxfId="1343" priority="21129" stopIfTrue="1">
      <formula>#REF!&lt;&gt;""</formula>
    </cfRule>
    <cfRule type="expression" dxfId="1342" priority="21130" stopIfTrue="1">
      <formula>AND($F242="",$E242&lt;&gt;"")</formula>
    </cfRule>
  </conditionalFormatting>
  <conditionalFormatting sqref="J503">
    <cfRule type="expression" dxfId="1341" priority="21140" stopIfTrue="1">
      <formula>$E242=""</formula>
    </cfRule>
    <cfRule type="expression" dxfId="1340" priority="21141" stopIfTrue="1">
      <formula>#REF!&lt;&gt;""</formula>
    </cfRule>
    <cfRule type="expression" dxfId="1339" priority="21142" stopIfTrue="1">
      <formula>AND($F242="",$E242&lt;&gt;"")</formula>
    </cfRule>
  </conditionalFormatting>
  <conditionalFormatting sqref="E315:E316">
    <cfRule type="expression" dxfId="1338" priority="21173" stopIfTrue="1">
      <formula>$F106=""</formula>
    </cfRule>
    <cfRule type="expression" dxfId="1337" priority="21174" stopIfTrue="1">
      <formula>#REF!&lt;&gt;""</formula>
    </cfRule>
    <cfRule type="expression" dxfId="1336" priority="21175" stopIfTrue="1">
      <formula>AND($G106="",$F106&lt;&gt;"")</formula>
    </cfRule>
  </conditionalFormatting>
  <conditionalFormatting sqref="E315">
    <cfRule type="expression" dxfId="1335" priority="21179" stopIfTrue="1">
      <formula>$F107=""</formula>
    </cfRule>
    <cfRule type="expression" dxfId="1334" priority="21180" stopIfTrue="1">
      <formula>#REF!&lt;&gt;""</formula>
    </cfRule>
    <cfRule type="expression" dxfId="1333" priority="21181" stopIfTrue="1">
      <formula>AND($G107="",$F107&lt;&gt;"")</formula>
    </cfRule>
  </conditionalFormatting>
  <conditionalFormatting sqref="J318:J319">
    <cfRule type="expression" dxfId="1332" priority="21188" stopIfTrue="1">
      <formula>$E221=""</formula>
    </cfRule>
    <cfRule type="expression" dxfId="1331" priority="21189" stopIfTrue="1">
      <formula>#REF!&lt;&gt;""</formula>
    </cfRule>
    <cfRule type="expression" dxfId="1330" priority="21190" stopIfTrue="1">
      <formula>AND($F221="",$E221&lt;&gt;"")</formula>
    </cfRule>
  </conditionalFormatting>
  <conditionalFormatting sqref="E311:E313">
    <cfRule type="expression" dxfId="1329" priority="21212" stopIfTrue="1">
      <formula>$F107=""</formula>
    </cfRule>
    <cfRule type="expression" dxfId="1328" priority="21213" stopIfTrue="1">
      <formula>#REF!&lt;&gt;""</formula>
    </cfRule>
    <cfRule type="expression" dxfId="1327" priority="21214" stopIfTrue="1">
      <formula>AND($G107="",$F107&lt;&gt;"")</formula>
    </cfRule>
  </conditionalFormatting>
  <conditionalFormatting sqref="E311:E313">
    <cfRule type="expression" dxfId="1326" priority="21230" stopIfTrue="1">
      <formula>$F106=""</formula>
    </cfRule>
    <cfRule type="expression" dxfId="1325" priority="21231" stopIfTrue="1">
      <formula>#REF!&lt;&gt;""</formula>
    </cfRule>
    <cfRule type="expression" dxfId="1324" priority="21232" stopIfTrue="1">
      <formula>AND($G106="",$F106&lt;&gt;"")</formula>
    </cfRule>
  </conditionalFormatting>
  <conditionalFormatting sqref="E311:E313">
    <cfRule type="expression" dxfId="1323" priority="21245" stopIfTrue="1">
      <formula>$F102=""</formula>
    </cfRule>
    <cfRule type="expression" dxfId="1322" priority="21246" stopIfTrue="1">
      <formula>#REF!&lt;&gt;""</formula>
    </cfRule>
    <cfRule type="expression" dxfId="1321" priority="21247" stopIfTrue="1">
      <formula>AND($G102="",$F102&lt;&gt;"")</formula>
    </cfRule>
  </conditionalFormatting>
  <conditionalFormatting sqref="E310:E313">
    <cfRule type="expression" dxfId="1320" priority="21269" stopIfTrue="1">
      <formula>$F107=""</formula>
    </cfRule>
    <cfRule type="expression" dxfId="1319" priority="21270" stopIfTrue="1">
      <formula>#REF!&lt;&gt;""</formula>
    </cfRule>
    <cfRule type="expression" dxfId="1318" priority="21271" stopIfTrue="1">
      <formula>AND($G107="",$F107&lt;&gt;"")</formula>
    </cfRule>
  </conditionalFormatting>
  <conditionalFormatting sqref="E310">
    <cfRule type="expression" dxfId="1317" priority="21287" stopIfTrue="1">
      <formula>$F106=""</formula>
    </cfRule>
    <cfRule type="expression" dxfId="1316" priority="21288" stopIfTrue="1">
      <formula>#REF!&lt;&gt;""</formula>
    </cfRule>
    <cfRule type="expression" dxfId="1315" priority="21289" stopIfTrue="1">
      <formula>AND($G106="",$F106&lt;&gt;"")</formula>
    </cfRule>
  </conditionalFormatting>
  <conditionalFormatting sqref="J310">
    <cfRule type="expression" dxfId="1314" priority="21293" stopIfTrue="1">
      <formula>$E221=""</formula>
    </cfRule>
    <cfRule type="expression" dxfId="1313" priority="21294" stopIfTrue="1">
      <formula>#REF!&lt;&gt;""</formula>
    </cfRule>
    <cfRule type="expression" dxfId="1312" priority="21295" stopIfTrue="1">
      <formula>AND($F221="",$E221&lt;&gt;"")</formula>
    </cfRule>
  </conditionalFormatting>
  <conditionalFormatting sqref="E310">
    <cfRule type="expression" dxfId="1311" priority="21302" stopIfTrue="1">
      <formula>$F102=""</formula>
    </cfRule>
    <cfRule type="expression" dxfId="1310" priority="21303" stopIfTrue="1">
      <formula>#REF!&lt;&gt;""</formula>
    </cfRule>
    <cfRule type="expression" dxfId="1309" priority="21304" stopIfTrue="1">
      <formula>AND($G102="",$F102&lt;&gt;"")</formula>
    </cfRule>
  </conditionalFormatting>
  <conditionalFormatting sqref="E307:E309">
    <cfRule type="expression" dxfId="1308" priority="90" stopIfTrue="1">
      <formula>#REF!=""</formula>
    </cfRule>
    <cfRule type="expression" dxfId="1307" priority="91" stopIfTrue="1">
      <formula>#REF!&lt;&gt;""</formula>
    </cfRule>
    <cfRule type="expression" dxfId="1306" priority="92" stopIfTrue="1">
      <formula>AND(#REF!="",#REF!&lt;&gt;"")</formula>
    </cfRule>
  </conditionalFormatting>
  <conditionalFormatting sqref="A726:A728">
    <cfRule type="expression" dxfId="1305" priority="86" stopIfTrue="1">
      <formula>#REF!&lt;&gt;""</formula>
    </cfRule>
  </conditionalFormatting>
  <conditionalFormatting sqref="K745:K748">
    <cfRule type="expression" dxfId="1304" priority="83" stopIfTrue="1">
      <formula>#REF!=""</formula>
    </cfRule>
    <cfRule type="expression" dxfId="1303" priority="84" stopIfTrue="1">
      <formula>#REF!&lt;&gt;""</formula>
    </cfRule>
    <cfRule type="expression" dxfId="1302" priority="85" stopIfTrue="1">
      <formula>AND(#REF!="",#REF!&lt;&gt;"")</formula>
    </cfRule>
  </conditionalFormatting>
  <conditionalFormatting sqref="J745:J748">
    <cfRule type="expression" dxfId="1301" priority="80" stopIfTrue="1">
      <formula>#REF!=""</formula>
    </cfRule>
    <cfRule type="expression" dxfId="1300" priority="81" stopIfTrue="1">
      <formula>#REF!&lt;&gt;""</formula>
    </cfRule>
    <cfRule type="expression" dxfId="1299" priority="82" stopIfTrue="1">
      <formula>AND(#REF!="",#REF!&lt;&gt;"")</formula>
    </cfRule>
  </conditionalFormatting>
  <conditionalFormatting sqref="A746">
    <cfRule type="expression" dxfId="1298" priority="79" stopIfTrue="1">
      <formula>#REF!&lt;&gt;""</formula>
    </cfRule>
  </conditionalFormatting>
  <conditionalFormatting sqref="J339:J340">
    <cfRule type="expression" dxfId="1297" priority="21341" stopIfTrue="1">
      <formula>$E220=""</formula>
    </cfRule>
    <cfRule type="expression" dxfId="1296" priority="21342" stopIfTrue="1">
      <formula>#REF!&lt;&gt;""</formula>
    </cfRule>
    <cfRule type="expression" dxfId="1295" priority="21343" stopIfTrue="1">
      <formula>AND($F220="",$E220&lt;&gt;"")</formula>
    </cfRule>
  </conditionalFormatting>
  <conditionalFormatting sqref="K339:K340">
    <cfRule type="expression" dxfId="1294" priority="21347" stopIfTrue="1">
      <formula>$E220=""</formula>
    </cfRule>
    <cfRule type="expression" dxfId="1293" priority="21348" stopIfTrue="1">
      <formula>#REF!&lt;&gt;""</formula>
    </cfRule>
    <cfRule type="expression" dxfId="1292" priority="21349" stopIfTrue="1">
      <formula>AND($F220="",$E220&lt;&gt;"")</formula>
    </cfRule>
  </conditionalFormatting>
  <conditionalFormatting sqref="J337:J338">
    <cfRule type="expression" dxfId="1291" priority="21386" stopIfTrue="1">
      <formula>$E220=""</formula>
    </cfRule>
    <cfRule type="expression" dxfId="1290" priority="21387" stopIfTrue="1">
      <formula>#REF!&lt;&gt;""</formula>
    </cfRule>
    <cfRule type="expression" dxfId="1289" priority="21388" stopIfTrue="1">
      <formula>AND($F220="",$E220&lt;&gt;"")</formula>
    </cfRule>
  </conditionalFormatting>
  <conditionalFormatting sqref="K337:K338">
    <cfRule type="expression" dxfId="1288" priority="21392" stopIfTrue="1">
      <formula>$E220=""</formula>
    </cfRule>
    <cfRule type="expression" dxfId="1287" priority="21393" stopIfTrue="1">
      <formula>#REF!&lt;&gt;""</formula>
    </cfRule>
    <cfRule type="expression" dxfId="1286" priority="21394" stopIfTrue="1">
      <formula>AND($F220="",$E220&lt;&gt;"")</formula>
    </cfRule>
  </conditionalFormatting>
  <conditionalFormatting sqref="J344:J345">
    <cfRule type="expression" dxfId="1285" priority="21431" stopIfTrue="1">
      <formula>$E222=""</formula>
    </cfRule>
    <cfRule type="expression" dxfId="1284" priority="21432" stopIfTrue="1">
      <formula>#REF!&lt;&gt;""</formula>
    </cfRule>
    <cfRule type="expression" dxfId="1283" priority="21433" stopIfTrue="1">
      <formula>AND($F222="",$E222&lt;&gt;"")</formula>
    </cfRule>
  </conditionalFormatting>
  <conditionalFormatting sqref="K344:K345">
    <cfRule type="expression" dxfId="1282" priority="21437" stopIfTrue="1">
      <formula>$E222=""</formula>
    </cfRule>
    <cfRule type="expression" dxfId="1281" priority="21438" stopIfTrue="1">
      <formula>#REF!&lt;&gt;""</formula>
    </cfRule>
    <cfRule type="expression" dxfId="1280" priority="21439" stopIfTrue="1">
      <formula>AND($F222="",$E222&lt;&gt;"")</formula>
    </cfRule>
  </conditionalFormatting>
  <conditionalFormatting sqref="J343">
    <cfRule type="expression" dxfId="1279" priority="21521" stopIfTrue="1">
      <formula>$E222=""</formula>
    </cfRule>
    <cfRule type="expression" dxfId="1278" priority="21522" stopIfTrue="1">
      <formula>#REF!&lt;&gt;""</formula>
    </cfRule>
    <cfRule type="expression" dxfId="1277" priority="21523" stopIfTrue="1">
      <formula>AND($F222="",$E222&lt;&gt;"")</formula>
    </cfRule>
  </conditionalFormatting>
  <conditionalFormatting sqref="K343">
    <cfRule type="expression" dxfId="1276" priority="21527" stopIfTrue="1">
      <formula>$E222=""</formula>
    </cfRule>
    <cfRule type="expression" dxfId="1275" priority="21528" stopIfTrue="1">
      <formula>#REF!&lt;&gt;""</formula>
    </cfRule>
    <cfRule type="expression" dxfId="1274" priority="21529" stopIfTrue="1">
      <formula>AND($F222="",$E222&lt;&gt;"")</formula>
    </cfRule>
  </conditionalFormatting>
  <conditionalFormatting sqref="J28:J29">
    <cfRule type="expression" dxfId="1273" priority="21866" stopIfTrue="1">
      <formula>$E1048576=""</formula>
    </cfRule>
    <cfRule type="expression" dxfId="1272" priority="21867" stopIfTrue="1">
      <formula>#REF!&lt;&gt;""</formula>
    </cfRule>
    <cfRule type="expression" dxfId="1271" priority="21868" stopIfTrue="1">
      <formula>AND($F1048576="",$E1048576&lt;&gt;"")</formula>
    </cfRule>
  </conditionalFormatting>
  <conditionalFormatting sqref="J349">
    <cfRule type="expression" dxfId="1270" priority="21905" stopIfTrue="1">
      <formula>$E221=""</formula>
    </cfRule>
    <cfRule type="expression" dxfId="1269" priority="21906" stopIfTrue="1">
      <formula>#REF!&lt;&gt;""</formula>
    </cfRule>
    <cfRule type="expression" dxfId="1268" priority="21907" stopIfTrue="1">
      <formula>AND($F221="",$E221&lt;&gt;"")</formula>
    </cfRule>
  </conditionalFormatting>
  <conditionalFormatting sqref="K349">
    <cfRule type="expression" dxfId="1267" priority="21911" stopIfTrue="1">
      <formula>$E221=""</formula>
    </cfRule>
    <cfRule type="expression" dxfId="1266" priority="21912" stopIfTrue="1">
      <formula>#REF!&lt;&gt;""</formula>
    </cfRule>
    <cfRule type="expression" dxfId="1265" priority="21913" stopIfTrue="1">
      <formula>AND($F221="",$E221&lt;&gt;"")</formula>
    </cfRule>
  </conditionalFormatting>
  <conditionalFormatting sqref="E307:E309">
    <cfRule type="expression" dxfId="1264" priority="70" stopIfTrue="1">
      <formula>#REF!=""</formula>
    </cfRule>
    <cfRule type="expression" dxfId="1263" priority="71" stopIfTrue="1">
      <formula>#REF!&lt;&gt;""</formula>
    </cfRule>
    <cfRule type="expression" dxfId="1262" priority="72" stopIfTrue="1">
      <formula>AND(#REF!="",#REF!&lt;&gt;"")</formula>
    </cfRule>
  </conditionalFormatting>
  <conditionalFormatting sqref="E310:E313">
    <cfRule type="expression" dxfId="1261" priority="64" stopIfTrue="1">
      <formula>$F108=""</formula>
    </cfRule>
    <cfRule type="expression" dxfId="1260" priority="65" stopIfTrue="1">
      <formula>#REF!&lt;&gt;""</formula>
    </cfRule>
    <cfRule type="expression" dxfId="1259" priority="66" stopIfTrue="1">
      <formula>AND($G108="",$F108&lt;&gt;"")</formula>
    </cfRule>
  </conditionalFormatting>
  <conditionalFormatting sqref="E310">
    <cfRule type="expression" dxfId="1258" priority="61" stopIfTrue="1">
      <formula>$F107=""</formula>
    </cfRule>
    <cfRule type="expression" dxfId="1257" priority="62" stopIfTrue="1">
      <formula>#REF!&lt;&gt;""</formula>
    </cfRule>
    <cfRule type="expression" dxfId="1256" priority="63" stopIfTrue="1">
      <formula>AND($G107="",$F107&lt;&gt;"")</formula>
    </cfRule>
  </conditionalFormatting>
  <conditionalFormatting sqref="E310:E313">
    <cfRule type="expression" dxfId="1255" priority="58" stopIfTrue="1">
      <formula>$F103=""</formula>
    </cfRule>
    <cfRule type="expression" dxfId="1254" priority="59" stopIfTrue="1">
      <formula>#REF!&lt;&gt;""</formula>
    </cfRule>
    <cfRule type="expression" dxfId="1253" priority="60" stopIfTrue="1">
      <formula>AND($G103="",$F103&lt;&gt;"")</formula>
    </cfRule>
  </conditionalFormatting>
  <conditionalFormatting sqref="E310:E313">
    <cfRule type="expression" dxfId="1252" priority="55" stopIfTrue="1">
      <formula>$F109=""</formula>
    </cfRule>
    <cfRule type="expression" dxfId="1251" priority="56" stopIfTrue="1">
      <formula>#REF!&lt;&gt;""</formula>
    </cfRule>
    <cfRule type="expression" dxfId="1250" priority="57" stopIfTrue="1">
      <formula>AND($G109="",$F109&lt;&gt;"")</formula>
    </cfRule>
  </conditionalFormatting>
  <conditionalFormatting sqref="E310:E313">
    <cfRule type="expression" dxfId="1249" priority="52" stopIfTrue="1">
      <formula>$F110=""</formula>
    </cfRule>
    <cfRule type="expression" dxfId="1248" priority="53" stopIfTrue="1">
      <formula>#REF!&lt;&gt;""</formula>
    </cfRule>
    <cfRule type="expression" dxfId="1247" priority="54" stopIfTrue="1">
      <formula>AND($G110="",$F110&lt;&gt;"")</formula>
    </cfRule>
  </conditionalFormatting>
  <conditionalFormatting sqref="E310">
    <cfRule type="expression" dxfId="1246" priority="49" stopIfTrue="1">
      <formula>#REF!=""</formula>
    </cfRule>
    <cfRule type="expression" dxfId="1245" priority="50" stopIfTrue="1">
      <formula>#REF!&lt;&gt;""</formula>
    </cfRule>
    <cfRule type="expression" dxfId="1244" priority="51" stopIfTrue="1">
      <formula>AND(#REF!="",#REF!&lt;&gt;"")</formula>
    </cfRule>
  </conditionalFormatting>
  <conditionalFormatting sqref="E310:E313">
    <cfRule type="expression" dxfId="1243" priority="46" stopIfTrue="1">
      <formula>$F111=""</formula>
    </cfRule>
    <cfRule type="expression" dxfId="1242" priority="47" stopIfTrue="1">
      <formula>#REF!&lt;&gt;""</formula>
    </cfRule>
    <cfRule type="expression" dxfId="1241" priority="48" stopIfTrue="1">
      <formula>AND($G111="",$F111&lt;&gt;"")</formula>
    </cfRule>
  </conditionalFormatting>
  <conditionalFormatting sqref="E310">
    <cfRule type="expression" dxfId="1240" priority="43" stopIfTrue="1">
      <formula>$F109=""</formula>
    </cfRule>
    <cfRule type="expression" dxfId="1239" priority="44" stopIfTrue="1">
      <formula>#REF!&lt;&gt;""</formula>
    </cfRule>
    <cfRule type="expression" dxfId="1238" priority="45" stopIfTrue="1">
      <formula>AND($G109="",$F109&lt;&gt;"")</formula>
    </cfRule>
  </conditionalFormatting>
  <conditionalFormatting sqref="E310">
    <cfRule type="expression" dxfId="1237" priority="40" stopIfTrue="1">
      <formula>$F110=""</formula>
    </cfRule>
    <cfRule type="expression" dxfId="1236" priority="41" stopIfTrue="1">
      <formula>#REF!&lt;&gt;""</formula>
    </cfRule>
    <cfRule type="expression" dxfId="1235" priority="42" stopIfTrue="1">
      <formula>AND($G110="",$F110&lt;&gt;"")</formula>
    </cfRule>
  </conditionalFormatting>
  <conditionalFormatting sqref="E310">
    <cfRule type="expression" dxfId="1234" priority="37" stopIfTrue="1">
      <formula>#REF!=""</formula>
    </cfRule>
    <cfRule type="expression" dxfId="1233" priority="38" stopIfTrue="1">
      <formula>#REF!&lt;&gt;""</formula>
    </cfRule>
    <cfRule type="expression" dxfId="1232" priority="39" stopIfTrue="1">
      <formula>AND(#REF!="",#REF!&lt;&gt;"")</formula>
    </cfRule>
  </conditionalFormatting>
  <conditionalFormatting sqref="E310">
    <cfRule type="expression" dxfId="1231" priority="34" stopIfTrue="1">
      <formula>$F111=""</formula>
    </cfRule>
    <cfRule type="expression" dxfId="1230" priority="35" stopIfTrue="1">
      <formula>#REF!&lt;&gt;""</formula>
    </cfRule>
    <cfRule type="expression" dxfId="1229" priority="36" stopIfTrue="1">
      <formula>AND($G111="",$F111&lt;&gt;"")</formula>
    </cfRule>
  </conditionalFormatting>
  <conditionalFormatting sqref="E311:E314">
    <cfRule type="expression" dxfId="1228" priority="16" stopIfTrue="1">
      <formula>#REF!=""</formula>
    </cfRule>
    <cfRule type="expression" dxfId="1227" priority="17" stopIfTrue="1">
      <formula>#REF!&lt;&gt;""</formula>
    </cfRule>
    <cfRule type="expression" dxfId="1226" priority="18" stopIfTrue="1">
      <formula>AND(#REF!="",#REF!&lt;&gt;"")</formula>
    </cfRule>
  </conditionalFormatting>
  <conditionalFormatting sqref="E311:E314">
    <cfRule type="expression" dxfId="1225" priority="4" stopIfTrue="1">
      <formula>#REF!=""</formula>
    </cfRule>
    <cfRule type="expression" dxfId="1224" priority="5" stopIfTrue="1">
      <formula>#REF!&lt;&gt;""</formula>
    </cfRule>
    <cfRule type="expression" dxfId="1223" priority="6" stopIfTrue="1">
      <formula>AND(#REF!="",#REF!&lt;&gt;"")</formula>
    </cfRule>
  </conditionalFormatting>
  <conditionalFormatting sqref="E314">
    <cfRule type="expression" dxfId="1222" priority="21962" stopIfTrue="1">
      <formula>$F108=""</formula>
    </cfRule>
    <cfRule type="expression" dxfId="1221" priority="21963" stopIfTrue="1">
      <formula>#REF!&lt;&gt;""</formula>
    </cfRule>
    <cfRule type="expression" dxfId="1220" priority="21964" stopIfTrue="1">
      <formula>AND($G108="",$F108&lt;&gt;"")</formula>
    </cfRule>
  </conditionalFormatting>
  <conditionalFormatting sqref="E314">
    <cfRule type="expression" dxfId="1219" priority="21968" stopIfTrue="1">
      <formula>$F107=""</formula>
    </cfRule>
    <cfRule type="expression" dxfId="1218" priority="21969" stopIfTrue="1">
      <formula>#REF!&lt;&gt;""</formula>
    </cfRule>
    <cfRule type="expression" dxfId="1217" priority="21970" stopIfTrue="1">
      <formula>AND($G107="",$F107&lt;&gt;"")</formula>
    </cfRule>
  </conditionalFormatting>
  <conditionalFormatting sqref="J314">
    <cfRule type="expression" dxfId="1216" priority="21974" stopIfTrue="1">
      <formula>$E222=""</formula>
    </cfRule>
    <cfRule type="expression" dxfId="1215" priority="21975" stopIfTrue="1">
      <formula>#REF!&lt;&gt;""</formula>
    </cfRule>
    <cfRule type="expression" dxfId="1214" priority="21976" stopIfTrue="1">
      <formula>AND($F222="",$E222&lt;&gt;"")</formula>
    </cfRule>
  </conditionalFormatting>
  <conditionalFormatting sqref="E314">
    <cfRule type="expression" dxfId="1213" priority="21980" stopIfTrue="1">
      <formula>$F103=""</formula>
    </cfRule>
    <cfRule type="expression" dxfId="1212" priority="21981" stopIfTrue="1">
      <formula>#REF!&lt;&gt;""</formula>
    </cfRule>
    <cfRule type="expression" dxfId="1211" priority="21982" stopIfTrue="1">
      <formula>AND($G103="",$F103&lt;&gt;"")</formula>
    </cfRule>
  </conditionalFormatting>
  <conditionalFormatting sqref="E314">
    <cfRule type="expression" dxfId="1210" priority="21986" stopIfTrue="1">
      <formula>$F110=""</formula>
    </cfRule>
    <cfRule type="expression" dxfId="1209" priority="21987" stopIfTrue="1">
      <formula>#REF!&lt;&gt;""</formula>
    </cfRule>
    <cfRule type="expression" dxfId="1208" priority="21988" stopIfTrue="1">
      <formula>AND($G110="",$F110&lt;&gt;"")</formula>
    </cfRule>
  </conditionalFormatting>
  <conditionalFormatting sqref="E314">
    <cfRule type="expression" dxfId="1207" priority="21992" stopIfTrue="1">
      <formula>$F109=""</formula>
    </cfRule>
    <cfRule type="expression" dxfId="1206" priority="21993" stopIfTrue="1">
      <formula>#REF!&lt;&gt;""</formula>
    </cfRule>
    <cfRule type="expression" dxfId="1205" priority="21994" stopIfTrue="1">
      <formula>AND($G109="",$F109&lt;&gt;"")</formula>
    </cfRule>
  </conditionalFormatting>
  <conditionalFormatting sqref="E314">
    <cfRule type="expression" dxfId="1204" priority="21998" stopIfTrue="1">
      <formula>$F105=""</formula>
    </cfRule>
    <cfRule type="expression" dxfId="1203" priority="21999" stopIfTrue="1">
      <formula>#REF!&lt;&gt;""</formula>
    </cfRule>
    <cfRule type="expression" dxfId="1202" priority="22000" stopIfTrue="1">
      <formula>AND($G105="",$F105&lt;&gt;"")</formula>
    </cfRule>
  </conditionalFormatting>
  <conditionalFormatting sqref="E314">
    <cfRule type="expression" dxfId="1201" priority="22004" stopIfTrue="1">
      <formula>$F111=""</formula>
    </cfRule>
    <cfRule type="expression" dxfId="1200" priority="22005" stopIfTrue="1">
      <formula>#REF!&lt;&gt;""</formula>
    </cfRule>
    <cfRule type="expression" dxfId="1199" priority="22006" stopIfTrue="1">
      <formula>AND($G111="",$F111&lt;&gt;"")</formula>
    </cfRule>
  </conditionalFormatting>
  <conditionalFormatting sqref="E314">
    <cfRule type="expression" dxfId="1198" priority="22010" stopIfTrue="1">
      <formula>$F112=""</formula>
    </cfRule>
    <cfRule type="expression" dxfId="1197" priority="22011" stopIfTrue="1">
      <formula>#REF!&lt;&gt;""</formula>
    </cfRule>
    <cfRule type="expression" dxfId="1196" priority="22012" stopIfTrue="1">
      <formula>AND($G112="",$F112&lt;&gt;"")</formula>
    </cfRule>
  </conditionalFormatting>
  <conditionalFormatting sqref="E314">
    <cfRule type="expression" dxfId="1195" priority="22016" stopIfTrue="1">
      <formula>$F113=""</formula>
    </cfRule>
    <cfRule type="expression" dxfId="1194" priority="22017" stopIfTrue="1">
      <formula>#REF!&lt;&gt;""</formula>
    </cfRule>
    <cfRule type="expression" dxfId="1193" priority="22018" stopIfTrue="1">
      <formula>AND($G113="",$F113&lt;&gt;"")</formula>
    </cfRule>
  </conditionalFormatting>
  <conditionalFormatting sqref="J311:J313">
    <cfRule type="expression" dxfId="1192" priority="22040" stopIfTrue="1">
      <formula>$E221=""</formula>
    </cfRule>
    <cfRule type="expression" dxfId="1191" priority="22041" stopIfTrue="1">
      <formula>#REF!&lt;&gt;""</formula>
    </cfRule>
    <cfRule type="expression" dxfId="1190" priority="22042" stopIfTrue="1">
      <formula>AND($F221="",$E221&lt;&gt;"")</formula>
    </cfRule>
  </conditionalFormatting>
  <conditionalFormatting sqref="E309">
    <cfRule type="expression" dxfId="1189" priority="22064" stopIfTrue="1">
      <formula>$F108=""</formula>
    </cfRule>
    <cfRule type="expression" dxfId="1188" priority="22065" stopIfTrue="1">
      <formula>#REF!&lt;&gt;""</formula>
    </cfRule>
    <cfRule type="expression" dxfId="1187" priority="22066" stopIfTrue="1">
      <formula>AND($G108="",$F108&lt;&gt;"")</formula>
    </cfRule>
  </conditionalFormatting>
  <conditionalFormatting sqref="E309">
    <cfRule type="expression" dxfId="1186" priority="22082" stopIfTrue="1">
      <formula>$F107=""</formula>
    </cfRule>
    <cfRule type="expression" dxfId="1185" priority="22083" stopIfTrue="1">
      <formula>#REF!&lt;&gt;""</formula>
    </cfRule>
    <cfRule type="expression" dxfId="1184" priority="22084" stopIfTrue="1">
      <formula>AND($G107="",$F107&lt;&gt;"")</formula>
    </cfRule>
  </conditionalFormatting>
  <conditionalFormatting sqref="J309">
    <cfRule type="expression" dxfId="1183" priority="22088" stopIfTrue="1">
      <formula>$E222=""</formula>
    </cfRule>
    <cfRule type="expression" dxfId="1182" priority="22089" stopIfTrue="1">
      <formula>#REF!&lt;&gt;""</formula>
    </cfRule>
    <cfRule type="expression" dxfId="1181" priority="22090" stopIfTrue="1">
      <formula>AND($F222="",$E222&lt;&gt;"")</formula>
    </cfRule>
  </conditionalFormatting>
  <conditionalFormatting sqref="E309">
    <cfRule type="expression" dxfId="1180" priority="22097" stopIfTrue="1">
      <formula>$F103=""</formula>
    </cfRule>
    <cfRule type="expression" dxfId="1179" priority="22098" stopIfTrue="1">
      <formula>#REF!&lt;&gt;""</formula>
    </cfRule>
    <cfRule type="expression" dxfId="1178" priority="22099" stopIfTrue="1">
      <formula>AND($G103="",$F103&lt;&gt;"")</formula>
    </cfRule>
  </conditionalFormatting>
  <conditionalFormatting sqref="E309">
    <cfRule type="expression" dxfId="1177" priority="22115" stopIfTrue="1">
      <formula>$F109=""</formula>
    </cfRule>
    <cfRule type="expression" dxfId="1176" priority="22116" stopIfTrue="1">
      <formula>#REF!&lt;&gt;""</formula>
    </cfRule>
    <cfRule type="expression" dxfId="1175" priority="22117" stopIfTrue="1">
      <formula>AND($G109="",$F109&lt;&gt;"")</formula>
    </cfRule>
  </conditionalFormatting>
  <conditionalFormatting sqref="E309">
    <cfRule type="expression" dxfId="1174" priority="22121" stopIfTrue="1">
      <formula>$F110=""</formula>
    </cfRule>
    <cfRule type="expression" dxfId="1173" priority="22122" stopIfTrue="1">
      <formula>#REF!&lt;&gt;""</formula>
    </cfRule>
    <cfRule type="expression" dxfId="1172" priority="22123" stopIfTrue="1">
      <formula>AND($G110="",$F110&lt;&gt;"")</formula>
    </cfRule>
  </conditionalFormatting>
  <conditionalFormatting sqref="E309">
    <cfRule type="expression" dxfId="1171" priority="22127" stopIfTrue="1">
      <formula>$F111=""</formula>
    </cfRule>
    <cfRule type="expression" dxfId="1170" priority="22128" stopIfTrue="1">
      <formula>#REF!&lt;&gt;""</formula>
    </cfRule>
    <cfRule type="expression" dxfId="1169" priority="22129" stopIfTrue="1">
      <formula>AND($G111="",$F111&lt;&gt;"")</formula>
    </cfRule>
  </conditionalFormatting>
  <conditionalFormatting sqref="J427:K427">
    <cfRule type="expression" dxfId="1168" priority="22151" stopIfTrue="1">
      <formula>$E239=""</formula>
    </cfRule>
    <cfRule type="expression" dxfId="1167" priority="22152" stopIfTrue="1">
      <formula>#REF!&lt;&gt;""</formula>
    </cfRule>
    <cfRule type="expression" dxfId="1166" priority="22153" stopIfTrue="1">
      <formula>AND($F239="",$E239&lt;&gt;"")</formula>
    </cfRule>
  </conditionalFormatting>
  <conditionalFormatting sqref="J424:K426">
    <cfRule type="expression" dxfId="1165" priority="22175" stopIfTrue="1">
      <formula>$E239=""</formula>
    </cfRule>
    <cfRule type="expression" dxfId="1164" priority="22176" stopIfTrue="1">
      <formula>#REF!&lt;&gt;""</formula>
    </cfRule>
    <cfRule type="expression" dxfId="1163" priority="22177" stopIfTrue="1">
      <formula>AND($F239="",$E239&lt;&gt;"")</formula>
    </cfRule>
  </conditionalFormatting>
  <conditionalFormatting sqref="J423:K423">
    <cfRule type="expression" dxfId="1162" priority="22199" stopIfTrue="1">
      <formula>$E239=""</formula>
    </cfRule>
    <cfRule type="expression" dxfId="1161" priority="22200" stopIfTrue="1">
      <formula>#REF!&lt;&gt;""</formula>
    </cfRule>
    <cfRule type="expression" dxfId="1160" priority="22201" stopIfTrue="1">
      <formula>AND($F239="",$E239&lt;&gt;"")</formula>
    </cfRule>
  </conditionalFormatting>
  <conditionalFormatting sqref="J422:K422">
    <cfRule type="expression" dxfId="1159" priority="22223" stopIfTrue="1">
      <formula>$E239=""</formula>
    </cfRule>
    <cfRule type="expression" dxfId="1158" priority="22224" stopIfTrue="1">
      <formula>#REF!&lt;&gt;""</formula>
    </cfRule>
    <cfRule type="expression" dxfId="1157" priority="22225" stopIfTrue="1">
      <formula>AND($F239="",$E239&lt;&gt;"")</formula>
    </cfRule>
  </conditionalFormatting>
  <conditionalFormatting sqref="K358">
    <cfRule type="expression" dxfId="1156" priority="22262" stopIfTrue="1">
      <formula>$E220=""</formula>
    </cfRule>
    <cfRule type="expression" dxfId="1155" priority="22263" stopIfTrue="1">
      <formula>#REF!&lt;&gt;""</formula>
    </cfRule>
    <cfRule type="expression" dxfId="1154" priority="22264" stopIfTrue="1">
      <formula>AND($F220="",$E220&lt;&gt;"")</formula>
    </cfRule>
  </conditionalFormatting>
  <conditionalFormatting sqref="J358">
    <cfRule type="expression" dxfId="1153" priority="22268" stopIfTrue="1">
      <formula>$E220=""</formula>
    </cfRule>
    <cfRule type="expression" dxfId="1152" priority="22269" stopIfTrue="1">
      <formula>#REF!&lt;&gt;""</formula>
    </cfRule>
    <cfRule type="expression" dxfId="1151" priority="22270" stopIfTrue="1">
      <formula>AND($F220="",$E220&lt;&gt;"")</formula>
    </cfRule>
  </conditionalFormatting>
  <conditionalFormatting sqref="K357">
    <cfRule type="expression" dxfId="1150" priority="22307" stopIfTrue="1">
      <formula>$E220=""</formula>
    </cfRule>
    <cfRule type="expression" dxfId="1149" priority="22308" stopIfTrue="1">
      <formula>#REF!&lt;&gt;""</formula>
    </cfRule>
    <cfRule type="expression" dxfId="1148" priority="22309" stopIfTrue="1">
      <formula>AND($F220="",$E220&lt;&gt;"")</formula>
    </cfRule>
  </conditionalFormatting>
  <conditionalFormatting sqref="J357">
    <cfRule type="expression" dxfId="1147" priority="22313" stopIfTrue="1">
      <formula>$E220=""</formula>
    </cfRule>
    <cfRule type="expression" dxfId="1146" priority="22314" stopIfTrue="1">
      <formula>#REF!&lt;&gt;""</formula>
    </cfRule>
    <cfRule type="expression" dxfId="1145" priority="22315" stopIfTrue="1">
      <formula>AND($F220="",$E220&lt;&gt;"")</formula>
    </cfRule>
  </conditionalFormatting>
  <conditionalFormatting sqref="J306:J308">
    <cfRule type="expression" dxfId="1144" priority="22352" stopIfTrue="1">
      <formula>$E220=""</formula>
    </cfRule>
    <cfRule type="expression" dxfId="1143" priority="22353" stopIfTrue="1">
      <formula>#REF!&lt;&gt;""</formula>
    </cfRule>
    <cfRule type="expression" dxfId="1142" priority="22354" stopIfTrue="1">
      <formula>AND($F220="",$E220&lt;&gt;"")</formula>
    </cfRule>
  </conditionalFormatting>
  <conditionalFormatting sqref="J302">
    <cfRule type="expression" dxfId="1141" priority="22394" stopIfTrue="1">
      <formula>$E220=""</formula>
    </cfRule>
    <cfRule type="expression" dxfId="1140" priority="22395" stopIfTrue="1">
      <formula>#REF!&lt;&gt;""</formula>
    </cfRule>
    <cfRule type="expression" dxfId="1139" priority="22396" stopIfTrue="1">
      <formula>AND($F220="",$E220&lt;&gt;"")</formula>
    </cfRule>
  </conditionalFormatting>
  <conditionalFormatting sqref="J301">
    <cfRule type="expression" dxfId="1138" priority="22436" stopIfTrue="1">
      <formula>$E220=""</formula>
    </cfRule>
    <cfRule type="expression" dxfId="1137" priority="22437" stopIfTrue="1">
      <formula>#REF!&lt;&gt;""</formula>
    </cfRule>
    <cfRule type="expression" dxfId="1136" priority="22438" stopIfTrue="1">
      <formula>AND($F220="",$E220&lt;&gt;"")</formula>
    </cfRule>
  </conditionalFormatting>
  <pageMargins left="0.59055118110236227" right="0.19685039370078741" top="0.19685039370078741" bottom="0" header="0.51181102362204722" footer="0.51181102362204722"/>
  <pageSetup paperSize="9" scale="50" fitToHeight="10" orientation="portrait" r:id="rId1"/>
  <headerFooter alignWithMargins="0">
    <oddFooter>&amp;R&amp;P</oddFooter>
  </headerFooter>
  <rowBreaks count="12" manualBreakCount="12">
    <brk id="60" max="13" man="1"/>
    <brk id="105" max="13" man="1"/>
    <brk id="161" max="13" man="1"/>
    <brk id="221" max="13" man="1"/>
    <brk id="272" max="13" man="1"/>
    <brk id="374" max="13" man="1"/>
    <brk id="429" max="13" man="1"/>
    <brk id="481" max="13" man="1"/>
    <brk id="542" max="13" man="1"/>
    <brk id="587" max="13" man="1"/>
    <brk id="681" max="13" man="1"/>
    <brk id="790" max="13" man="1"/>
  </rowBreaks>
  <colBreaks count="1" manualBreakCount="1">
    <brk id="32" max="27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rgb="FFFF0000"/>
  </sheetPr>
  <dimension ref="A1:XFD953"/>
  <sheetViews>
    <sheetView zoomScaleSheetLayoutView="90" workbookViewId="0">
      <selection activeCell="A9" sqref="A9:L9"/>
    </sheetView>
  </sheetViews>
  <sheetFormatPr defaultRowHeight="15.75" x14ac:dyDescent="0.25"/>
  <cols>
    <col min="1" max="1" width="44" style="292" customWidth="1"/>
    <col min="2" max="2" width="7.85546875" style="224" customWidth="1"/>
    <col min="3" max="3" width="4" style="147" customWidth="1"/>
    <col min="4" max="4" width="3.85546875" style="147" customWidth="1"/>
    <col min="5" max="5" width="6.85546875" style="147" customWidth="1"/>
    <col min="6" max="6" width="6.85546875" style="335" customWidth="1"/>
    <col min="7" max="7" width="6.85546875" style="147" customWidth="1"/>
    <col min="8" max="8" width="8.42578125" style="147" customWidth="1"/>
    <col min="9" max="9" width="7.28515625" style="147" customWidth="1"/>
    <col min="10" max="10" width="12" style="147" customWidth="1"/>
    <col min="11" max="11" width="0.42578125" style="169" hidden="1" customWidth="1"/>
    <col min="12" max="12" width="12.28515625" style="108" customWidth="1"/>
    <col min="13" max="13" width="14.5703125" style="108" customWidth="1"/>
    <col min="14" max="14" width="15.85546875" style="174" customWidth="1"/>
    <col min="15" max="15" width="14.42578125" style="108" customWidth="1"/>
    <col min="16" max="16" width="10.140625" style="108" bestFit="1" customWidth="1"/>
    <col min="17" max="16384" width="9.140625" style="108"/>
  </cols>
  <sheetData>
    <row r="1" spans="1:17" x14ac:dyDescent="0.25">
      <c r="E1" s="1037"/>
      <c r="F1" s="1037"/>
      <c r="G1" s="1037"/>
      <c r="H1" s="1037"/>
      <c r="I1" s="1037"/>
      <c r="J1" s="1037"/>
      <c r="K1" s="1037"/>
      <c r="L1" s="1037"/>
      <c r="N1" s="1156"/>
    </row>
    <row r="2" spans="1:17" ht="12.75" customHeight="1" x14ac:dyDescent="0.25">
      <c r="A2" s="293"/>
      <c r="B2" s="294"/>
      <c r="C2" s="227"/>
      <c r="D2" s="227"/>
      <c r="E2" s="1037" t="s">
        <v>344</v>
      </c>
      <c r="F2" s="1037"/>
      <c r="G2" s="1037"/>
      <c r="H2" s="1037"/>
      <c r="I2" s="1037"/>
      <c r="J2" s="1037"/>
      <c r="K2" s="1037"/>
      <c r="L2" s="1037"/>
      <c r="N2" s="1156"/>
    </row>
    <row r="3" spans="1:17" ht="16.5" customHeight="1" x14ac:dyDescent="0.25">
      <c r="A3" s="295"/>
      <c r="B3" s="296"/>
      <c r="C3" s="148" t="s">
        <v>241</v>
      </c>
      <c r="D3" s="148"/>
      <c r="E3" s="148"/>
      <c r="F3" s="297"/>
      <c r="G3" s="148"/>
      <c r="H3" s="148"/>
      <c r="I3" s="148"/>
      <c r="J3" s="148"/>
      <c r="K3" s="148"/>
      <c r="L3" s="148"/>
      <c r="N3" s="1156"/>
    </row>
    <row r="4" spans="1:17" ht="18.75" customHeight="1" x14ac:dyDescent="0.25">
      <c r="A4" s="295"/>
      <c r="B4" s="296"/>
      <c r="C4" s="148"/>
      <c r="D4" s="1041" t="s">
        <v>438</v>
      </c>
      <c r="E4" s="1041"/>
      <c r="F4" s="1041"/>
      <c r="G4" s="1041"/>
      <c r="H4" s="1041"/>
      <c r="I4" s="1041"/>
      <c r="J4" s="1041"/>
      <c r="K4" s="148"/>
      <c r="L4" s="148"/>
      <c r="N4" s="322"/>
    </row>
    <row r="5" spans="1:17" ht="12.75" customHeight="1" x14ac:dyDescent="0.25">
      <c r="A5" s="295"/>
      <c r="B5" s="296"/>
      <c r="C5" s="1172" t="s">
        <v>0</v>
      </c>
      <c r="D5" s="1172"/>
      <c r="E5" s="1172"/>
      <c r="F5" s="1172"/>
      <c r="G5" s="1172"/>
      <c r="H5" s="1172"/>
      <c r="I5" s="1172"/>
      <c r="J5" s="1172"/>
      <c r="K5" s="148"/>
      <c r="L5" s="170"/>
      <c r="N5" s="225"/>
    </row>
    <row r="6" spans="1:17" ht="12.75" customHeight="1" x14ac:dyDescent="0.25">
      <c r="A6" s="295"/>
      <c r="B6" s="1037" t="s">
        <v>227</v>
      </c>
      <c r="C6" s="1037"/>
      <c r="D6" s="1037"/>
      <c r="E6" s="1037"/>
      <c r="F6" s="1037"/>
      <c r="G6" s="1037"/>
      <c r="H6" s="1037"/>
      <c r="I6" s="1037"/>
      <c r="J6" s="1037"/>
      <c r="K6" s="1037"/>
      <c r="L6" s="141"/>
      <c r="N6" s="178"/>
    </row>
    <row r="7" spans="1:17" x14ac:dyDescent="0.25">
      <c r="A7" s="1039" t="s">
        <v>713</v>
      </c>
      <c r="B7" s="1039"/>
      <c r="C7" s="1039"/>
      <c r="D7" s="1039"/>
      <c r="E7" s="1039"/>
      <c r="F7" s="1039"/>
      <c r="G7" s="1039"/>
      <c r="H7" s="1039"/>
      <c r="I7" s="1039"/>
      <c r="J7" s="1039"/>
      <c r="K7" s="1039"/>
      <c r="L7" s="141"/>
      <c r="N7" s="225"/>
    </row>
    <row r="8" spans="1:17" ht="20.25" x14ac:dyDescent="0.25">
      <c r="A8" s="1039"/>
      <c r="B8" s="1039"/>
      <c r="C8" s="1039"/>
      <c r="D8" s="1039"/>
      <c r="E8" s="1039"/>
      <c r="F8" s="1039"/>
      <c r="G8" s="1039"/>
      <c r="H8" s="1039"/>
      <c r="I8" s="1039"/>
      <c r="J8" s="1039"/>
      <c r="K8" s="1039"/>
      <c r="L8" s="156"/>
      <c r="N8" s="634"/>
    </row>
    <row r="9" spans="1:17" x14ac:dyDescent="0.25">
      <c r="A9" s="1037" t="s">
        <v>863</v>
      </c>
      <c r="B9" s="1037"/>
      <c r="C9" s="1037"/>
      <c r="D9" s="1037"/>
      <c r="E9" s="1037"/>
      <c r="F9" s="1037"/>
      <c r="G9" s="1037"/>
      <c r="H9" s="1037"/>
      <c r="I9" s="1037"/>
      <c r="J9" s="1037"/>
      <c r="K9" s="1037"/>
      <c r="L9" s="1037"/>
      <c r="N9" s="1157"/>
    </row>
    <row r="10" spans="1:17" ht="79.5" customHeight="1" x14ac:dyDescent="0.25">
      <c r="A10" s="1040" t="s">
        <v>726</v>
      </c>
      <c r="B10" s="1040"/>
      <c r="C10" s="1040"/>
      <c r="D10" s="1040"/>
      <c r="E10" s="1040"/>
      <c r="F10" s="1040"/>
      <c r="G10" s="1040"/>
      <c r="H10" s="1040"/>
      <c r="I10" s="1040"/>
      <c r="J10" s="1040"/>
      <c r="K10" s="1040"/>
      <c r="N10" s="1157"/>
    </row>
    <row r="11" spans="1:17" ht="21" customHeight="1" x14ac:dyDescent="0.25">
      <c r="A11" s="1038" t="s">
        <v>43</v>
      </c>
      <c r="B11" s="1038"/>
      <c r="C11" s="1038"/>
      <c r="D11" s="1038"/>
      <c r="E11" s="1038"/>
      <c r="F11" s="1038"/>
      <c r="G11" s="1038"/>
      <c r="H11" s="1038"/>
      <c r="I11" s="1038"/>
      <c r="J11" s="1038"/>
      <c r="K11" s="1038"/>
      <c r="N11" s="1157"/>
    </row>
    <row r="12" spans="1:17" ht="21" customHeight="1" x14ac:dyDescent="0.25">
      <c r="A12" s="298" t="s">
        <v>59</v>
      </c>
      <c r="B12" s="1169" t="s">
        <v>63</v>
      </c>
      <c r="C12" s="1170"/>
      <c r="D12" s="1170"/>
      <c r="E12" s="1171"/>
      <c r="F12" s="299" t="s">
        <v>64</v>
      </c>
      <c r="G12" s="131" t="s">
        <v>61</v>
      </c>
      <c r="H12" s="131" t="s">
        <v>62</v>
      </c>
      <c r="I12" s="131" t="s">
        <v>60</v>
      </c>
      <c r="J12" s="131" t="s">
        <v>345</v>
      </c>
      <c r="K12" s="171" t="s">
        <v>226</v>
      </c>
      <c r="L12" s="131" t="s">
        <v>399</v>
      </c>
      <c r="M12" s="131" t="s">
        <v>675</v>
      </c>
      <c r="N12" s="1157"/>
    </row>
    <row r="13" spans="1:17" s="302" customFormat="1" ht="21" customHeight="1" x14ac:dyDescent="0.2">
      <c r="A13" s="300">
        <v>1</v>
      </c>
      <c r="B13" s="1173">
        <v>2</v>
      </c>
      <c r="C13" s="1173"/>
      <c r="D13" s="1173"/>
      <c r="E13" s="1173"/>
      <c r="F13" s="301"/>
      <c r="G13" s="132">
        <v>3</v>
      </c>
      <c r="H13" s="132">
        <v>4</v>
      </c>
      <c r="I13" s="132">
        <v>5</v>
      </c>
      <c r="J13" s="204">
        <v>6</v>
      </c>
      <c r="K13" s="205"/>
      <c r="L13" s="204">
        <v>7</v>
      </c>
      <c r="M13" s="204">
        <v>8</v>
      </c>
      <c r="N13" s="495"/>
    </row>
    <row r="14" spans="1:17" s="302" customFormat="1" ht="21" customHeight="1" x14ac:dyDescent="0.2">
      <c r="A14" s="303" t="s">
        <v>566</v>
      </c>
      <c r="B14" s="599"/>
      <c r="C14" s="599"/>
      <c r="D14" s="599"/>
      <c r="E14" s="600"/>
      <c r="F14" s="601"/>
      <c r="G14" s="595"/>
      <c r="H14" s="595"/>
      <c r="I14" s="595"/>
      <c r="J14" s="628">
        <f>J16+J32+J185+J200+J243+J316+J324+J332+J365+J386+J422+J481+J536+J566+J594+J655+J663+J679+J719-13+2.6-6.7+3.2</f>
        <v>254264.01000000004</v>
      </c>
      <c r="K14" s="628" t="e">
        <f>K16+K32+K185+K200+K243+K316+K324+K332+K365+K386+K422+K481+K536+K566+K594+K655+K663+K679+K719</f>
        <v>#REF!</v>
      </c>
      <c r="L14" s="628">
        <f>L16+L32+L185+L200+L243+L316+L324+L332+L365+L386+L422+L481+L536+L566+L594+L655+L663+L679+L719-1+1034.9-33.9-1001.1</f>
        <v>121659.59999999999</v>
      </c>
      <c r="M14" s="628">
        <f>M16+M32+M185+M200+M243+M316+M324+M332+M365+M386+M422+M481+M536+M566+M594+M655+M663+M679+M719-97.8+1001.5-0.4+99.8+0.1-1001.1</f>
        <v>101151.6</v>
      </c>
      <c r="N14" s="712"/>
    </row>
    <row r="15" spans="1:17" ht="21" hidden="1" customHeight="1" x14ac:dyDescent="0.25">
      <c r="A15" s="650"/>
      <c r="B15" s="651"/>
      <c r="C15" s="651"/>
      <c r="D15" s="651"/>
      <c r="E15" s="652"/>
      <c r="F15" s="653"/>
      <c r="G15" s="654"/>
      <c r="H15" s="654"/>
      <c r="I15" s="654"/>
      <c r="J15" s="655"/>
      <c r="K15" s="655"/>
      <c r="L15" s="655"/>
      <c r="M15" s="655"/>
      <c r="N15" s="635" t="s">
        <v>705</v>
      </c>
    </row>
    <row r="16" spans="1:17" ht="48" customHeight="1" x14ac:dyDescent="0.25">
      <c r="A16" s="176" t="s">
        <v>687</v>
      </c>
      <c r="B16" s="979" t="s">
        <v>9</v>
      </c>
      <c r="C16" s="979"/>
      <c r="D16" s="979"/>
      <c r="E16" s="980"/>
      <c r="F16" s="192"/>
      <c r="G16" s="290"/>
      <c r="H16" s="290"/>
      <c r="I16" s="290"/>
      <c r="J16" s="149">
        <f t="shared" ref="J16:M19" si="0">J17</f>
        <v>30</v>
      </c>
      <c r="K16" s="149">
        <f t="shared" si="0"/>
        <v>0</v>
      </c>
      <c r="L16" s="149">
        <f t="shared" si="0"/>
        <v>30</v>
      </c>
      <c r="M16" s="149">
        <f t="shared" si="0"/>
        <v>30</v>
      </c>
      <c r="N16" s="620"/>
      <c r="O16" s="713"/>
      <c r="P16" s="713"/>
      <c r="Q16" s="713"/>
    </row>
    <row r="17" spans="1:19" ht="30" x14ac:dyDescent="0.25">
      <c r="A17" s="176" t="s">
        <v>297</v>
      </c>
      <c r="B17" s="978" t="s">
        <v>565</v>
      </c>
      <c r="C17" s="979"/>
      <c r="D17" s="979"/>
      <c r="E17" s="980"/>
      <c r="F17" s="192"/>
      <c r="G17" s="290"/>
      <c r="H17" s="290"/>
      <c r="I17" s="290"/>
      <c r="J17" s="134">
        <f t="shared" si="0"/>
        <v>30</v>
      </c>
      <c r="K17" s="134">
        <f t="shared" si="0"/>
        <v>0</v>
      </c>
      <c r="L17" s="134">
        <f t="shared" si="0"/>
        <v>30</v>
      </c>
      <c r="M17" s="134">
        <f t="shared" si="0"/>
        <v>30</v>
      </c>
      <c r="N17" s="241"/>
      <c r="O17" s="241"/>
      <c r="P17" s="241"/>
      <c r="Q17" s="241"/>
    </row>
    <row r="18" spans="1:19" ht="33" customHeight="1" x14ac:dyDescent="0.25">
      <c r="A18" s="304" t="s">
        <v>304</v>
      </c>
      <c r="B18" s="978" t="s">
        <v>470</v>
      </c>
      <c r="C18" s="979"/>
      <c r="D18" s="979"/>
      <c r="E18" s="980"/>
      <c r="F18" s="192"/>
      <c r="G18" s="290"/>
      <c r="H18" s="290"/>
      <c r="I18" s="290"/>
      <c r="J18" s="134">
        <f t="shared" si="0"/>
        <v>30</v>
      </c>
      <c r="K18" s="134">
        <f t="shared" si="0"/>
        <v>0</v>
      </c>
      <c r="L18" s="134">
        <f t="shared" si="0"/>
        <v>30</v>
      </c>
      <c r="M18" s="134">
        <f t="shared" si="0"/>
        <v>30</v>
      </c>
      <c r="N18" s="241"/>
      <c r="O18" s="241"/>
      <c r="P18" s="241"/>
      <c r="Q18" s="241"/>
      <c r="R18" s="241"/>
      <c r="S18" s="241"/>
    </row>
    <row r="19" spans="1:19" ht="32.25" customHeight="1" x14ac:dyDescent="0.25">
      <c r="A19" s="305" t="s">
        <v>465</v>
      </c>
      <c r="B19" s="978" t="s">
        <v>470</v>
      </c>
      <c r="C19" s="979"/>
      <c r="D19" s="979"/>
      <c r="E19" s="980"/>
      <c r="F19" s="306" t="s">
        <v>466</v>
      </c>
      <c r="G19" s="290"/>
      <c r="H19" s="290"/>
      <c r="I19" s="290"/>
      <c r="J19" s="134">
        <f>J20</f>
        <v>30</v>
      </c>
      <c r="K19" s="134">
        <f t="shared" si="0"/>
        <v>0</v>
      </c>
      <c r="L19" s="134">
        <f t="shared" si="0"/>
        <v>30</v>
      </c>
      <c r="M19" s="134">
        <f t="shared" si="0"/>
        <v>30</v>
      </c>
      <c r="N19" s="322"/>
    </row>
    <row r="20" spans="1:19" ht="33" customHeight="1" x14ac:dyDescent="0.25">
      <c r="A20" s="203" t="s">
        <v>482</v>
      </c>
      <c r="B20" s="978" t="s">
        <v>470</v>
      </c>
      <c r="C20" s="979"/>
      <c r="D20" s="979"/>
      <c r="E20" s="980"/>
      <c r="F20" s="306">
        <v>120</v>
      </c>
      <c r="G20" s="290"/>
      <c r="H20" s="290"/>
      <c r="I20" s="290"/>
      <c r="J20" s="134">
        <f>J21</f>
        <v>30</v>
      </c>
      <c r="K20" s="134">
        <f>K21</f>
        <v>0</v>
      </c>
      <c r="L20" s="134">
        <f>L21</f>
        <v>30</v>
      </c>
      <c r="M20" s="134">
        <f>M21</f>
        <v>30</v>
      </c>
      <c r="N20" s="322"/>
    </row>
    <row r="21" spans="1:19" ht="18" customHeight="1" x14ac:dyDescent="0.25">
      <c r="A21" s="176" t="s">
        <v>68</v>
      </c>
      <c r="B21" s="978" t="s">
        <v>470</v>
      </c>
      <c r="C21" s="979"/>
      <c r="D21" s="979"/>
      <c r="E21" s="980"/>
      <c r="F21" s="306">
        <v>120</v>
      </c>
      <c r="G21" s="95" t="s">
        <v>69</v>
      </c>
      <c r="H21" s="290"/>
      <c r="I21" s="290"/>
      <c r="J21" s="134">
        <f>J22+J31</f>
        <v>30</v>
      </c>
      <c r="K21" s="134">
        <f t="shared" ref="K21:M21" si="1">K22+K31</f>
        <v>0</v>
      </c>
      <c r="L21" s="134">
        <f t="shared" si="1"/>
        <v>30</v>
      </c>
      <c r="M21" s="134">
        <f t="shared" si="1"/>
        <v>30</v>
      </c>
      <c r="N21" s="322"/>
    </row>
    <row r="22" spans="1:19" ht="45.75" customHeight="1" x14ac:dyDescent="0.25">
      <c r="A22" s="176" t="s">
        <v>187</v>
      </c>
      <c r="B22" s="978" t="s">
        <v>470</v>
      </c>
      <c r="C22" s="979"/>
      <c r="D22" s="979"/>
      <c r="E22" s="980"/>
      <c r="F22" s="306">
        <v>120</v>
      </c>
      <c r="G22" s="95" t="s">
        <v>69</v>
      </c>
      <c r="H22" s="95" t="s">
        <v>73</v>
      </c>
      <c r="I22" s="290"/>
      <c r="J22" s="134">
        <f>J23+J24+J25</f>
        <v>28</v>
      </c>
      <c r="K22" s="134">
        <f>K23+K24+K25</f>
        <v>0</v>
      </c>
      <c r="L22" s="134">
        <f>L23+L24+L25</f>
        <v>28</v>
      </c>
      <c r="M22" s="134">
        <f>M23+M24+M25</f>
        <v>28</v>
      </c>
      <c r="N22" s="322"/>
    </row>
    <row r="23" spans="1:19" ht="30.75" customHeight="1" x14ac:dyDescent="0.25">
      <c r="A23" s="176" t="s">
        <v>183</v>
      </c>
      <c r="B23" s="978" t="s">
        <v>470</v>
      </c>
      <c r="C23" s="979"/>
      <c r="D23" s="979"/>
      <c r="E23" s="980"/>
      <c r="F23" s="306">
        <v>120</v>
      </c>
      <c r="G23" s="95" t="s">
        <v>69</v>
      </c>
      <c r="H23" s="95" t="s">
        <v>73</v>
      </c>
      <c r="I23" s="131">
        <v>900</v>
      </c>
      <c r="J23" s="134">
        <v>25</v>
      </c>
      <c r="K23" s="171"/>
      <c r="L23" s="134">
        <v>25</v>
      </c>
      <c r="M23" s="134">
        <v>25</v>
      </c>
      <c r="N23" s="322"/>
    </row>
    <row r="24" spans="1:19" ht="58.5" hidden="1" customHeight="1" x14ac:dyDescent="0.25">
      <c r="A24" s="176"/>
      <c r="B24" s="978"/>
      <c r="C24" s="979"/>
      <c r="D24" s="979"/>
      <c r="E24" s="980"/>
      <c r="F24" s="306"/>
      <c r="G24" s="95"/>
      <c r="H24" s="95"/>
      <c r="I24" s="131"/>
      <c r="J24" s="134"/>
      <c r="K24" s="171"/>
      <c r="L24" s="134"/>
      <c r="M24" s="134"/>
      <c r="N24" s="680"/>
    </row>
    <row r="25" spans="1:19" ht="56.25" customHeight="1" x14ac:dyDescent="0.25">
      <c r="A25" s="176" t="s">
        <v>728</v>
      </c>
      <c r="B25" s="978" t="s">
        <v>470</v>
      </c>
      <c r="C25" s="979"/>
      <c r="D25" s="979"/>
      <c r="E25" s="980"/>
      <c r="F25" s="306">
        <v>120</v>
      </c>
      <c r="G25" s="95" t="s">
        <v>69</v>
      </c>
      <c r="H25" s="95" t="s">
        <v>73</v>
      </c>
      <c r="I25" s="131">
        <v>926</v>
      </c>
      <c r="J25" s="134">
        <v>3</v>
      </c>
      <c r="K25" s="171"/>
      <c r="L25" s="134">
        <v>3</v>
      </c>
      <c r="M25" s="134">
        <v>3</v>
      </c>
      <c r="N25" s="322"/>
    </row>
    <row r="26" spans="1:19" ht="24" customHeight="1" x14ac:dyDescent="0.25">
      <c r="A26" s="304" t="s">
        <v>304</v>
      </c>
      <c r="B26" s="978" t="s">
        <v>470</v>
      </c>
      <c r="C26" s="979"/>
      <c r="D26" s="979"/>
      <c r="E26" s="980"/>
      <c r="F26" s="194"/>
      <c r="G26" s="95"/>
      <c r="H26" s="95"/>
      <c r="I26" s="131"/>
      <c r="J26" s="134">
        <f>J27</f>
        <v>2</v>
      </c>
      <c r="K26" s="134">
        <f t="shared" ref="K26:M26" si="2">K27</f>
        <v>0</v>
      </c>
      <c r="L26" s="134">
        <f t="shared" si="2"/>
        <v>2</v>
      </c>
      <c r="M26" s="134">
        <f t="shared" si="2"/>
        <v>2</v>
      </c>
      <c r="N26" s="818"/>
    </row>
    <row r="27" spans="1:19" ht="56.25" customHeight="1" x14ac:dyDescent="0.25">
      <c r="A27" s="305" t="s">
        <v>465</v>
      </c>
      <c r="B27" s="978" t="s">
        <v>470</v>
      </c>
      <c r="C27" s="979"/>
      <c r="D27" s="979"/>
      <c r="E27" s="980"/>
      <c r="F27" s="194">
        <v>100</v>
      </c>
      <c r="G27" s="95"/>
      <c r="H27" s="95"/>
      <c r="I27" s="131"/>
      <c r="J27" s="134">
        <f>J28</f>
        <v>2</v>
      </c>
      <c r="K27" s="134">
        <f t="shared" ref="K27:M27" si="3">K28</f>
        <v>0</v>
      </c>
      <c r="L27" s="134">
        <f t="shared" si="3"/>
        <v>2</v>
      </c>
      <c r="M27" s="134">
        <f t="shared" si="3"/>
        <v>2</v>
      </c>
      <c r="N27" s="818"/>
    </row>
    <row r="28" spans="1:19" ht="27.75" customHeight="1" x14ac:dyDescent="0.25">
      <c r="A28" s="203" t="s">
        <v>482</v>
      </c>
      <c r="B28" s="978" t="s">
        <v>470</v>
      </c>
      <c r="C28" s="979"/>
      <c r="D28" s="979"/>
      <c r="E28" s="980"/>
      <c r="F28" s="194">
        <v>120</v>
      </c>
      <c r="G28" s="95"/>
      <c r="H28" s="95"/>
      <c r="I28" s="131"/>
      <c r="J28" s="134">
        <f>J29</f>
        <v>2</v>
      </c>
      <c r="K28" s="134">
        <f t="shared" ref="K28:M28" si="4">K29</f>
        <v>0</v>
      </c>
      <c r="L28" s="134">
        <f t="shared" si="4"/>
        <v>2</v>
      </c>
      <c r="M28" s="134">
        <f t="shared" si="4"/>
        <v>2</v>
      </c>
      <c r="N28" s="818"/>
    </row>
    <row r="29" spans="1:19" ht="27.75" customHeight="1" x14ac:dyDescent="0.25">
      <c r="A29" s="176" t="s">
        <v>68</v>
      </c>
      <c r="B29" s="978" t="s">
        <v>470</v>
      </c>
      <c r="C29" s="979"/>
      <c r="D29" s="979"/>
      <c r="E29" s="980"/>
      <c r="F29" s="194">
        <v>120</v>
      </c>
      <c r="G29" s="95" t="s">
        <v>69</v>
      </c>
      <c r="H29" s="95"/>
      <c r="I29" s="131"/>
      <c r="J29" s="134">
        <f>J30</f>
        <v>2</v>
      </c>
      <c r="K29" s="134">
        <f t="shared" ref="K29:M29" si="5">K30</f>
        <v>0</v>
      </c>
      <c r="L29" s="134">
        <f t="shared" si="5"/>
        <v>2</v>
      </c>
      <c r="M29" s="134">
        <f t="shared" si="5"/>
        <v>2</v>
      </c>
      <c r="N29" s="818"/>
    </row>
    <row r="30" spans="1:19" ht="27.75" customHeight="1" x14ac:dyDescent="0.25">
      <c r="A30" s="176" t="s">
        <v>121</v>
      </c>
      <c r="B30" s="978" t="s">
        <v>470</v>
      </c>
      <c r="C30" s="979"/>
      <c r="D30" s="979"/>
      <c r="E30" s="980"/>
      <c r="F30" s="194">
        <v>120</v>
      </c>
      <c r="G30" s="95" t="s">
        <v>69</v>
      </c>
      <c r="H30" s="95" t="s">
        <v>93</v>
      </c>
      <c r="I30" s="131"/>
      <c r="J30" s="134">
        <f>J31</f>
        <v>2</v>
      </c>
      <c r="K30" s="134">
        <f t="shared" ref="K30:M30" si="6">K31</f>
        <v>0</v>
      </c>
      <c r="L30" s="134">
        <f t="shared" si="6"/>
        <v>2</v>
      </c>
      <c r="M30" s="134">
        <f t="shared" si="6"/>
        <v>2</v>
      </c>
      <c r="N30" s="818"/>
    </row>
    <row r="31" spans="1:19" ht="27.75" customHeight="1" x14ac:dyDescent="0.25">
      <c r="A31" s="176" t="s">
        <v>727</v>
      </c>
      <c r="B31" s="978" t="s">
        <v>470</v>
      </c>
      <c r="C31" s="979"/>
      <c r="D31" s="979"/>
      <c r="E31" s="980"/>
      <c r="F31" s="194">
        <v>120</v>
      </c>
      <c r="G31" s="95" t="s">
        <v>69</v>
      </c>
      <c r="H31" s="95" t="s">
        <v>93</v>
      </c>
      <c r="I31" s="131">
        <v>901</v>
      </c>
      <c r="J31" s="134">
        <v>2</v>
      </c>
      <c r="K31" s="171"/>
      <c r="L31" s="134">
        <v>2</v>
      </c>
      <c r="M31" s="134">
        <v>2</v>
      </c>
      <c r="N31" s="818"/>
    </row>
    <row r="32" spans="1:19" ht="63.75" customHeight="1" x14ac:dyDescent="0.25">
      <c r="A32" s="176" t="s">
        <v>688</v>
      </c>
      <c r="B32" s="979" t="s">
        <v>113</v>
      </c>
      <c r="C32" s="979"/>
      <c r="D32" s="979"/>
      <c r="E32" s="980"/>
      <c r="F32" s="192"/>
      <c r="G32" s="95"/>
      <c r="H32" s="95"/>
      <c r="I32" s="95"/>
      <c r="J32" s="111">
        <f>J33+J137+J166</f>
        <v>83567.893000000011</v>
      </c>
      <c r="K32" s="111">
        <f>K33+K137+K166</f>
        <v>50292.2</v>
      </c>
      <c r="L32" s="111">
        <f>L33+L137+L166</f>
        <v>59281.599999999999</v>
      </c>
      <c r="M32" s="111">
        <f>M33+M137+M166</f>
        <v>56334.30000000001</v>
      </c>
      <c r="N32" s="716"/>
    </row>
    <row r="33" spans="1:20" ht="60.75" customHeight="1" x14ac:dyDescent="0.25">
      <c r="A33" s="176" t="s">
        <v>722</v>
      </c>
      <c r="B33" s="979" t="s">
        <v>272</v>
      </c>
      <c r="C33" s="979"/>
      <c r="D33" s="979"/>
      <c r="E33" s="980"/>
      <c r="F33" s="192"/>
      <c r="G33" s="95"/>
      <c r="H33" s="95"/>
      <c r="I33" s="95"/>
      <c r="J33" s="111">
        <f>J34+J47+J96+J123+J109+J136</f>
        <v>78786.593000000008</v>
      </c>
      <c r="K33" s="111">
        <f>K34+K47+K96+K123</f>
        <v>45819.6</v>
      </c>
      <c r="L33" s="111">
        <f>L34+L47+L96+L123+L109</f>
        <v>54676.1</v>
      </c>
      <c r="M33" s="111">
        <f>M34+M47+M96+M123+M109</f>
        <v>51728.700000000012</v>
      </c>
      <c r="N33" s="635"/>
      <c r="O33" s="307"/>
      <c r="P33" s="307"/>
      <c r="Q33" s="307"/>
      <c r="R33" s="307"/>
      <c r="S33" s="307"/>
      <c r="T33" s="307"/>
    </row>
    <row r="34" spans="1:20" ht="33" customHeight="1" x14ac:dyDescent="0.25">
      <c r="A34" s="176" t="s">
        <v>242</v>
      </c>
      <c r="B34" s="978" t="s">
        <v>430</v>
      </c>
      <c r="C34" s="979"/>
      <c r="D34" s="979"/>
      <c r="E34" s="980"/>
      <c r="F34" s="192"/>
      <c r="G34" s="95"/>
      <c r="H34" s="95"/>
      <c r="I34" s="95"/>
      <c r="J34" s="111">
        <f>J35+J41</f>
        <v>8249.7999999999993</v>
      </c>
      <c r="K34" s="111">
        <f>K35+K41</f>
        <v>5343.2</v>
      </c>
      <c r="L34" s="111">
        <f>L35+L41</f>
        <v>5343.2</v>
      </c>
      <c r="M34" s="111">
        <f>M35+M41</f>
        <v>4859.8</v>
      </c>
    </row>
    <row r="35" spans="1:20" ht="21.75" customHeight="1" x14ac:dyDescent="0.25">
      <c r="A35" s="176" t="s">
        <v>179</v>
      </c>
      <c r="B35" s="978" t="s">
        <v>308</v>
      </c>
      <c r="C35" s="979"/>
      <c r="D35" s="979"/>
      <c r="E35" s="980"/>
      <c r="F35" s="192"/>
      <c r="G35" s="95"/>
      <c r="H35" s="95"/>
      <c r="I35" s="95"/>
      <c r="J35" s="111">
        <f t="shared" ref="J35:M37" si="7">J36</f>
        <v>1877.7000000000003</v>
      </c>
      <c r="K35" s="111">
        <f t="shared" si="7"/>
        <v>748.8</v>
      </c>
      <c r="L35" s="111">
        <f t="shared" si="7"/>
        <v>748.80000000000018</v>
      </c>
      <c r="M35" s="111">
        <f t="shared" si="7"/>
        <v>748.80000000000018</v>
      </c>
    </row>
    <row r="36" spans="1:20" ht="33" customHeight="1" x14ac:dyDescent="0.25">
      <c r="A36" s="176" t="s">
        <v>538</v>
      </c>
      <c r="B36" s="978" t="s">
        <v>308</v>
      </c>
      <c r="C36" s="979"/>
      <c r="D36" s="979"/>
      <c r="E36" s="980"/>
      <c r="F36" s="192">
        <v>600</v>
      </c>
      <c r="G36" s="95"/>
      <c r="H36" s="95"/>
      <c r="I36" s="95"/>
      <c r="J36" s="111">
        <f t="shared" si="7"/>
        <v>1877.7000000000003</v>
      </c>
      <c r="K36" s="111">
        <f t="shared" si="7"/>
        <v>748.8</v>
      </c>
      <c r="L36" s="111">
        <f t="shared" si="7"/>
        <v>748.80000000000018</v>
      </c>
      <c r="M36" s="111">
        <f t="shared" si="7"/>
        <v>748.80000000000018</v>
      </c>
    </row>
    <row r="37" spans="1:20" ht="24.75" customHeight="1" x14ac:dyDescent="0.25">
      <c r="A37" s="176" t="s">
        <v>539</v>
      </c>
      <c r="B37" s="978" t="s">
        <v>308</v>
      </c>
      <c r="C37" s="979"/>
      <c r="D37" s="979"/>
      <c r="E37" s="980"/>
      <c r="F37" s="192">
        <v>610</v>
      </c>
      <c r="G37" s="95"/>
      <c r="H37" s="95"/>
      <c r="I37" s="95"/>
      <c r="J37" s="111">
        <f t="shared" si="7"/>
        <v>1877.7000000000003</v>
      </c>
      <c r="K37" s="111">
        <f t="shared" si="7"/>
        <v>748.8</v>
      </c>
      <c r="L37" s="111">
        <f t="shared" si="7"/>
        <v>748.80000000000018</v>
      </c>
      <c r="M37" s="111">
        <f t="shared" si="7"/>
        <v>748.80000000000018</v>
      </c>
    </row>
    <row r="38" spans="1:20" ht="21" customHeight="1" x14ac:dyDescent="0.25">
      <c r="A38" s="176" t="s">
        <v>126</v>
      </c>
      <c r="B38" s="978" t="s">
        <v>308</v>
      </c>
      <c r="C38" s="979"/>
      <c r="D38" s="979"/>
      <c r="E38" s="980"/>
      <c r="F38" s="192">
        <v>610</v>
      </c>
      <c r="G38" s="95" t="s">
        <v>94</v>
      </c>
      <c r="H38" s="95"/>
      <c r="I38" s="95"/>
      <c r="J38" s="111">
        <f>J39</f>
        <v>1877.7000000000003</v>
      </c>
      <c r="K38" s="111">
        <f t="shared" ref="K38:M39" si="8">K39</f>
        <v>748.8</v>
      </c>
      <c r="L38" s="111">
        <f t="shared" si="8"/>
        <v>748.80000000000018</v>
      </c>
      <c r="M38" s="111">
        <f t="shared" si="8"/>
        <v>748.80000000000018</v>
      </c>
    </row>
    <row r="39" spans="1:20" ht="18" customHeight="1" x14ac:dyDescent="0.25">
      <c r="A39" s="176" t="s">
        <v>156</v>
      </c>
      <c r="B39" s="978" t="s">
        <v>308</v>
      </c>
      <c r="C39" s="979"/>
      <c r="D39" s="979"/>
      <c r="E39" s="980"/>
      <c r="F39" s="192">
        <v>610</v>
      </c>
      <c r="G39" s="95" t="s">
        <v>94</v>
      </c>
      <c r="H39" s="95" t="s">
        <v>69</v>
      </c>
      <c r="I39" s="95"/>
      <c r="J39" s="111">
        <f>J40</f>
        <v>1877.7000000000003</v>
      </c>
      <c r="K39" s="111">
        <f t="shared" si="8"/>
        <v>748.8</v>
      </c>
      <c r="L39" s="111">
        <f t="shared" si="8"/>
        <v>748.80000000000018</v>
      </c>
      <c r="M39" s="111">
        <f t="shared" si="8"/>
        <v>748.80000000000018</v>
      </c>
    </row>
    <row r="40" spans="1:20" ht="60" customHeight="1" x14ac:dyDescent="0.25">
      <c r="A40" s="176" t="s">
        <v>728</v>
      </c>
      <c r="B40" s="978" t="s">
        <v>308</v>
      </c>
      <c r="C40" s="979"/>
      <c r="D40" s="979"/>
      <c r="E40" s="980"/>
      <c r="F40" s="192">
        <v>610</v>
      </c>
      <c r="G40" s="95" t="s">
        <v>94</v>
      </c>
      <c r="H40" s="95" t="s">
        <v>69</v>
      </c>
      <c r="I40" s="95" t="s">
        <v>189</v>
      </c>
      <c r="J40" s="111">
        <f>'ведомст 7'!L629</f>
        <v>1877.7000000000003</v>
      </c>
      <c r="K40" s="111">
        <f>'ведомст 7'!M629</f>
        <v>748.8</v>
      </c>
      <c r="L40" s="111">
        <f>'ведомст 7'!N629</f>
        <v>748.80000000000018</v>
      </c>
      <c r="M40" s="111">
        <f>'ведомст 7'!N629</f>
        <v>748.80000000000018</v>
      </c>
    </row>
    <row r="41" spans="1:20" ht="46.5" customHeight="1" x14ac:dyDescent="0.25">
      <c r="A41" s="888" t="s">
        <v>818</v>
      </c>
      <c r="B41" s="979" t="s">
        <v>274</v>
      </c>
      <c r="C41" s="979"/>
      <c r="D41" s="979"/>
      <c r="E41" s="980"/>
      <c r="F41" s="192"/>
      <c r="G41" s="122"/>
      <c r="H41" s="122"/>
      <c r="I41" s="95"/>
      <c r="J41" s="111">
        <f t="shared" ref="J41:M45" si="9">J42</f>
        <v>6372.0999999999995</v>
      </c>
      <c r="K41" s="111">
        <f t="shared" si="9"/>
        <v>4594.3999999999996</v>
      </c>
      <c r="L41" s="111">
        <f t="shared" si="9"/>
        <v>4594.3999999999996</v>
      </c>
      <c r="M41" s="111">
        <f t="shared" si="9"/>
        <v>4111</v>
      </c>
    </row>
    <row r="42" spans="1:20" ht="45" customHeight="1" x14ac:dyDescent="0.25">
      <c r="A42" s="176" t="s">
        <v>538</v>
      </c>
      <c r="B42" s="979" t="s">
        <v>274</v>
      </c>
      <c r="C42" s="979"/>
      <c r="D42" s="979"/>
      <c r="E42" s="980"/>
      <c r="F42" s="192">
        <v>600</v>
      </c>
      <c r="G42" s="122"/>
      <c r="H42" s="122"/>
      <c r="I42" s="95"/>
      <c r="J42" s="111">
        <f t="shared" si="9"/>
        <v>6372.0999999999995</v>
      </c>
      <c r="K42" s="111">
        <f t="shared" si="9"/>
        <v>4594.3999999999996</v>
      </c>
      <c r="L42" s="111">
        <f t="shared" si="9"/>
        <v>4594.3999999999996</v>
      </c>
      <c r="M42" s="111">
        <f t="shared" si="9"/>
        <v>4111</v>
      </c>
    </row>
    <row r="43" spans="1:20" ht="26.25" customHeight="1" x14ac:dyDescent="0.25">
      <c r="A43" s="176" t="s">
        <v>539</v>
      </c>
      <c r="B43" s="979" t="s">
        <v>274</v>
      </c>
      <c r="C43" s="979"/>
      <c r="D43" s="979"/>
      <c r="E43" s="980"/>
      <c r="F43" s="192">
        <v>610</v>
      </c>
      <c r="G43" s="122"/>
      <c r="H43" s="122"/>
      <c r="I43" s="95"/>
      <c r="J43" s="111">
        <f t="shared" si="9"/>
        <v>6372.0999999999995</v>
      </c>
      <c r="K43" s="111">
        <f t="shared" si="9"/>
        <v>4594.3999999999996</v>
      </c>
      <c r="L43" s="111">
        <f t="shared" si="9"/>
        <v>4594.3999999999996</v>
      </c>
      <c r="M43" s="111">
        <f t="shared" si="9"/>
        <v>4111</v>
      </c>
    </row>
    <row r="44" spans="1:20" ht="21" customHeight="1" x14ac:dyDescent="0.25">
      <c r="A44" s="176" t="s">
        <v>126</v>
      </c>
      <c r="B44" s="979" t="s">
        <v>274</v>
      </c>
      <c r="C44" s="979"/>
      <c r="D44" s="979"/>
      <c r="E44" s="980"/>
      <c r="F44" s="192">
        <v>610</v>
      </c>
      <c r="G44" s="122" t="s">
        <v>94</v>
      </c>
      <c r="H44" s="122"/>
      <c r="I44" s="95"/>
      <c r="J44" s="111">
        <f t="shared" si="9"/>
        <v>6372.0999999999995</v>
      </c>
      <c r="K44" s="111">
        <f t="shared" si="9"/>
        <v>4594.3999999999996</v>
      </c>
      <c r="L44" s="111">
        <f t="shared" si="9"/>
        <v>4594.3999999999996</v>
      </c>
      <c r="M44" s="111">
        <f t="shared" si="9"/>
        <v>4111</v>
      </c>
    </row>
    <row r="45" spans="1:20" ht="22.5" customHeight="1" x14ac:dyDescent="0.25">
      <c r="A45" s="308" t="s">
        <v>186</v>
      </c>
      <c r="B45" s="979" t="s">
        <v>274</v>
      </c>
      <c r="C45" s="979"/>
      <c r="D45" s="979"/>
      <c r="E45" s="980"/>
      <c r="F45" s="192">
        <v>610</v>
      </c>
      <c r="G45" s="95" t="s">
        <v>94</v>
      </c>
      <c r="H45" s="111" t="s">
        <v>69</v>
      </c>
      <c r="I45" s="124"/>
      <c r="J45" s="111">
        <f t="shared" si="9"/>
        <v>6372.0999999999995</v>
      </c>
      <c r="K45" s="111">
        <f t="shared" si="9"/>
        <v>4594.3999999999996</v>
      </c>
      <c r="L45" s="111">
        <f t="shared" si="9"/>
        <v>4594.3999999999996</v>
      </c>
      <c r="M45" s="111">
        <f t="shared" si="9"/>
        <v>4111</v>
      </c>
    </row>
    <row r="46" spans="1:20" ht="32.25" customHeight="1" x14ac:dyDescent="0.25">
      <c r="A46" s="176" t="s">
        <v>728</v>
      </c>
      <c r="B46" s="979" t="s">
        <v>274</v>
      </c>
      <c r="C46" s="979"/>
      <c r="D46" s="979"/>
      <c r="E46" s="980"/>
      <c r="F46" s="192">
        <v>610</v>
      </c>
      <c r="G46" s="95" t="s">
        <v>94</v>
      </c>
      <c r="H46" s="111" t="s">
        <v>69</v>
      </c>
      <c r="I46" s="95">
        <v>926</v>
      </c>
      <c r="J46" s="111">
        <f>'ведомст 7'!L632</f>
        <v>6372.0999999999995</v>
      </c>
      <c r="K46" s="111">
        <f>'ведомст 7'!M632</f>
        <v>4594.3999999999996</v>
      </c>
      <c r="L46" s="111">
        <f>'ведомст 7'!M632</f>
        <v>4594.3999999999996</v>
      </c>
      <c r="M46" s="111">
        <f>'ведомст 7'!N632</f>
        <v>4111</v>
      </c>
    </row>
    <row r="47" spans="1:20" ht="32.25" customHeight="1" x14ac:dyDescent="0.25">
      <c r="A47" s="309" t="s">
        <v>177</v>
      </c>
      <c r="B47" s="208" t="s">
        <v>206</v>
      </c>
      <c r="C47" s="208"/>
      <c r="D47" s="208"/>
      <c r="E47" s="209"/>
      <c r="F47" s="192"/>
      <c r="G47" s="95"/>
      <c r="H47" s="111"/>
      <c r="I47" s="95"/>
      <c r="J47" s="111">
        <f>J66+J72+J78+J54+J84+J65+J48+J95</f>
        <v>62696.193000000007</v>
      </c>
      <c r="K47" s="111">
        <f t="shared" ref="K47:M47" si="10">K66+K72+K78+K54+K84+K65</f>
        <v>40476.400000000001</v>
      </c>
      <c r="L47" s="111">
        <f t="shared" si="10"/>
        <v>45298.8</v>
      </c>
      <c r="M47" s="111">
        <f t="shared" si="10"/>
        <v>40306.400000000009</v>
      </c>
    </row>
    <row r="48" spans="1:20" ht="32.25" customHeight="1" x14ac:dyDescent="0.25">
      <c r="A48" s="929" t="s">
        <v>339</v>
      </c>
      <c r="B48" s="978" t="s">
        <v>834</v>
      </c>
      <c r="C48" s="979"/>
      <c r="D48" s="979"/>
      <c r="E48" s="980"/>
      <c r="F48" s="192"/>
      <c r="G48" s="95"/>
      <c r="H48" s="111"/>
      <c r="I48" s="95"/>
      <c r="J48" s="111">
        <f>J49</f>
        <v>600</v>
      </c>
      <c r="K48" s="111">
        <f t="shared" ref="K48:M48" si="11">K49</f>
        <v>0</v>
      </c>
      <c r="L48" s="111">
        <f t="shared" si="11"/>
        <v>0</v>
      </c>
      <c r="M48" s="111">
        <f t="shared" si="11"/>
        <v>0</v>
      </c>
      <c r="N48" s="863"/>
    </row>
    <row r="49" spans="1:14" ht="32.25" customHeight="1" x14ac:dyDescent="0.25">
      <c r="A49" s="176" t="s">
        <v>538</v>
      </c>
      <c r="B49" s="978" t="s">
        <v>616</v>
      </c>
      <c r="C49" s="979"/>
      <c r="D49" s="979"/>
      <c r="E49" s="980"/>
      <c r="F49" s="192">
        <v>600</v>
      </c>
      <c r="G49" s="95"/>
      <c r="H49" s="111"/>
      <c r="I49" s="95"/>
      <c r="J49" s="111">
        <f>J50</f>
        <v>600</v>
      </c>
      <c r="K49" s="111">
        <f t="shared" ref="K49:M49" si="12">K50</f>
        <v>0</v>
      </c>
      <c r="L49" s="111">
        <f t="shared" si="12"/>
        <v>0</v>
      </c>
      <c r="M49" s="111">
        <f t="shared" si="12"/>
        <v>0</v>
      </c>
      <c r="N49" s="863"/>
    </row>
    <row r="50" spans="1:14" ht="32.25" customHeight="1" x14ac:dyDescent="0.25">
      <c r="A50" s="176" t="s">
        <v>539</v>
      </c>
      <c r="B50" s="978" t="s">
        <v>616</v>
      </c>
      <c r="C50" s="979"/>
      <c r="D50" s="979"/>
      <c r="E50" s="980"/>
      <c r="F50" s="192">
        <v>610</v>
      </c>
      <c r="G50" s="95"/>
      <c r="H50" s="111"/>
      <c r="I50" s="95"/>
      <c r="J50" s="111">
        <f>J51</f>
        <v>600</v>
      </c>
      <c r="K50" s="111">
        <f t="shared" ref="K50:M50" si="13">K51</f>
        <v>0</v>
      </c>
      <c r="L50" s="111">
        <f t="shared" si="13"/>
        <v>0</v>
      </c>
      <c r="M50" s="111">
        <f t="shared" si="13"/>
        <v>0</v>
      </c>
      <c r="N50" s="863"/>
    </row>
    <row r="51" spans="1:14" ht="32.25" customHeight="1" x14ac:dyDescent="0.25">
      <c r="A51" s="176" t="s">
        <v>126</v>
      </c>
      <c r="B51" s="978" t="s">
        <v>616</v>
      </c>
      <c r="C51" s="979"/>
      <c r="D51" s="979"/>
      <c r="E51" s="980"/>
      <c r="F51" s="192">
        <v>610</v>
      </c>
      <c r="G51" s="95" t="s">
        <v>94</v>
      </c>
      <c r="H51" s="111"/>
      <c r="I51" s="95"/>
      <c r="J51" s="111">
        <f>J52</f>
        <v>600</v>
      </c>
      <c r="K51" s="111">
        <f t="shared" ref="K51:M51" si="14">K52</f>
        <v>0</v>
      </c>
      <c r="L51" s="111">
        <f t="shared" si="14"/>
        <v>0</v>
      </c>
      <c r="M51" s="111">
        <f t="shared" si="14"/>
        <v>0</v>
      </c>
      <c r="N51" s="863"/>
    </row>
    <row r="52" spans="1:14" ht="32.25" customHeight="1" x14ac:dyDescent="0.25">
      <c r="A52" s="176" t="s">
        <v>128</v>
      </c>
      <c r="B52" s="978" t="s">
        <v>616</v>
      </c>
      <c r="C52" s="979"/>
      <c r="D52" s="979"/>
      <c r="E52" s="980"/>
      <c r="F52" s="192">
        <v>610</v>
      </c>
      <c r="G52" s="95" t="s">
        <v>94</v>
      </c>
      <c r="H52" s="95" t="s">
        <v>70</v>
      </c>
      <c r="I52" s="95"/>
      <c r="J52" s="111">
        <f>J53</f>
        <v>600</v>
      </c>
      <c r="K52" s="111">
        <f t="shared" ref="K52:M52" si="15">K53</f>
        <v>0</v>
      </c>
      <c r="L52" s="111">
        <f t="shared" si="15"/>
        <v>0</v>
      </c>
      <c r="M52" s="111">
        <f t="shared" si="15"/>
        <v>0</v>
      </c>
      <c r="N52" s="863"/>
    </row>
    <row r="53" spans="1:14" ht="32.25" customHeight="1" x14ac:dyDescent="0.25">
      <c r="A53" s="176" t="s">
        <v>728</v>
      </c>
      <c r="B53" s="978" t="s">
        <v>616</v>
      </c>
      <c r="C53" s="979"/>
      <c r="D53" s="979"/>
      <c r="E53" s="980"/>
      <c r="F53" s="192">
        <v>610</v>
      </c>
      <c r="G53" s="95" t="s">
        <v>94</v>
      </c>
      <c r="H53" s="95" t="s">
        <v>70</v>
      </c>
      <c r="I53" s="95" t="s">
        <v>189</v>
      </c>
      <c r="J53" s="111">
        <f>'ведомст 7'!L639</f>
        <v>600</v>
      </c>
      <c r="K53" s="111"/>
      <c r="L53" s="111">
        <f>'ведомст 7'!M639</f>
        <v>0</v>
      </c>
      <c r="M53" s="111">
        <f>'ведомст 7'!N639</f>
        <v>0</v>
      </c>
      <c r="N53" s="863"/>
    </row>
    <row r="54" spans="1:14" ht="77.25" customHeight="1" x14ac:dyDescent="0.25">
      <c r="A54" s="98" t="s">
        <v>651</v>
      </c>
      <c r="B54" s="978" t="s">
        <v>616</v>
      </c>
      <c r="C54" s="979"/>
      <c r="D54" s="979"/>
      <c r="E54" s="980"/>
      <c r="F54" s="192"/>
      <c r="G54" s="95"/>
      <c r="H54" s="111"/>
      <c r="I54" s="95"/>
      <c r="J54" s="111">
        <f t="shared" ref="J54:M58" si="16">J55</f>
        <v>150</v>
      </c>
      <c r="K54" s="111">
        <f t="shared" si="16"/>
        <v>0</v>
      </c>
      <c r="L54" s="111">
        <f t="shared" si="16"/>
        <v>100</v>
      </c>
      <c r="M54" s="111">
        <f t="shared" si="16"/>
        <v>100</v>
      </c>
      <c r="N54" s="358"/>
    </row>
    <row r="55" spans="1:14" ht="32.25" customHeight="1" x14ac:dyDescent="0.25">
      <c r="A55" s="176" t="s">
        <v>538</v>
      </c>
      <c r="B55" s="978" t="s">
        <v>616</v>
      </c>
      <c r="C55" s="979"/>
      <c r="D55" s="979"/>
      <c r="E55" s="980"/>
      <c r="F55" s="192">
        <v>600</v>
      </c>
      <c r="G55" s="95"/>
      <c r="H55" s="111"/>
      <c r="I55" s="95"/>
      <c r="J55" s="111">
        <f t="shared" si="16"/>
        <v>150</v>
      </c>
      <c r="K55" s="111">
        <f t="shared" si="16"/>
        <v>0</v>
      </c>
      <c r="L55" s="111">
        <f t="shared" si="16"/>
        <v>100</v>
      </c>
      <c r="M55" s="111">
        <f t="shared" si="16"/>
        <v>100</v>
      </c>
      <c r="N55" s="358"/>
    </row>
    <row r="56" spans="1:14" ht="21" customHeight="1" x14ac:dyDescent="0.25">
      <c r="A56" s="176" t="s">
        <v>539</v>
      </c>
      <c r="B56" s="978" t="s">
        <v>616</v>
      </c>
      <c r="C56" s="979"/>
      <c r="D56" s="979"/>
      <c r="E56" s="980"/>
      <c r="F56" s="192">
        <v>610</v>
      </c>
      <c r="G56" s="95"/>
      <c r="H56" s="111"/>
      <c r="I56" s="95"/>
      <c r="J56" s="111">
        <f t="shared" si="16"/>
        <v>150</v>
      </c>
      <c r="K56" s="111">
        <f t="shared" si="16"/>
        <v>0</v>
      </c>
      <c r="L56" s="111">
        <f t="shared" si="16"/>
        <v>100</v>
      </c>
      <c r="M56" s="111">
        <f t="shared" si="16"/>
        <v>100</v>
      </c>
      <c r="N56" s="358"/>
    </row>
    <row r="57" spans="1:14" ht="21" customHeight="1" x14ac:dyDescent="0.25">
      <c r="A57" s="176" t="s">
        <v>126</v>
      </c>
      <c r="B57" s="978" t="s">
        <v>616</v>
      </c>
      <c r="C57" s="979"/>
      <c r="D57" s="979"/>
      <c r="E57" s="980"/>
      <c r="F57" s="192">
        <v>610</v>
      </c>
      <c r="G57" s="95" t="s">
        <v>94</v>
      </c>
      <c r="H57" s="95"/>
      <c r="I57" s="95"/>
      <c r="J57" s="111">
        <f t="shared" si="16"/>
        <v>150</v>
      </c>
      <c r="K57" s="111">
        <f t="shared" si="16"/>
        <v>0</v>
      </c>
      <c r="L57" s="111">
        <f t="shared" si="16"/>
        <v>100</v>
      </c>
      <c r="M57" s="111">
        <f t="shared" si="16"/>
        <v>100</v>
      </c>
      <c r="N57" s="358"/>
    </row>
    <row r="58" spans="1:14" ht="21" customHeight="1" x14ac:dyDescent="0.25">
      <c r="A58" s="176" t="s">
        <v>128</v>
      </c>
      <c r="B58" s="978" t="s">
        <v>616</v>
      </c>
      <c r="C58" s="979"/>
      <c r="D58" s="979"/>
      <c r="E58" s="980"/>
      <c r="F58" s="192">
        <v>610</v>
      </c>
      <c r="G58" s="95" t="s">
        <v>94</v>
      </c>
      <c r="H58" s="95" t="s">
        <v>70</v>
      </c>
      <c r="I58" s="95"/>
      <c r="J58" s="111">
        <f t="shared" si="16"/>
        <v>150</v>
      </c>
      <c r="K58" s="111">
        <f t="shared" si="16"/>
        <v>0</v>
      </c>
      <c r="L58" s="111">
        <f t="shared" si="16"/>
        <v>100</v>
      </c>
      <c r="M58" s="111">
        <f t="shared" si="16"/>
        <v>100</v>
      </c>
      <c r="N58" s="358"/>
    </row>
    <row r="59" spans="1:14" ht="62.25" customHeight="1" x14ac:dyDescent="0.25">
      <c r="A59" s="176" t="s">
        <v>728</v>
      </c>
      <c r="B59" s="978" t="s">
        <v>616</v>
      </c>
      <c r="C59" s="979"/>
      <c r="D59" s="979"/>
      <c r="E59" s="980"/>
      <c r="F59" s="192">
        <v>610</v>
      </c>
      <c r="G59" s="95" t="s">
        <v>94</v>
      </c>
      <c r="H59" s="95" t="s">
        <v>70</v>
      </c>
      <c r="I59" s="95" t="s">
        <v>189</v>
      </c>
      <c r="J59" s="111">
        <f>100+50</f>
        <v>150</v>
      </c>
      <c r="K59" s="111"/>
      <c r="L59" s="111">
        <v>100</v>
      </c>
      <c r="M59" s="111">
        <v>100</v>
      </c>
      <c r="N59" s="358"/>
    </row>
    <row r="60" spans="1:14" ht="72" customHeight="1" x14ac:dyDescent="0.25">
      <c r="A60" s="785" t="s">
        <v>785</v>
      </c>
      <c r="B60" s="563" t="s">
        <v>671</v>
      </c>
      <c r="C60" s="569"/>
      <c r="D60" s="569"/>
      <c r="E60" s="556"/>
      <c r="F60" s="192"/>
      <c r="G60" s="95"/>
      <c r="H60" s="95"/>
      <c r="I60" s="95"/>
      <c r="J60" s="111">
        <f>J61</f>
        <v>3437.3</v>
      </c>
      <c r="K60" s="111">
        <f t="shared" ref="K60:M60" si="17">K61</f>
        <v>0</v>
      </c>
      <c r="L60" s="111">
        <f t="shared" si="17"/>
        <v>3437.3</v>
      </c>
      <c r="M60" s="111">
        <f t="shared" si="17"/>
        <v>3437.3</v>
      </c>
      <c r="N60" s="560"/>
    </row>
    <row r="61" spans="1:14" ht="32.25" customHeight="1" x14ac:dyDescent="0.25">
      <c r="A61" s="176" t="s">
        <v>538</v>
      </c>
      <c r="B61" s="563" t="s">
        <v>671</v>
      </c>
      <c r="C61" s="569"/>
      <c r="D61" s="569"/>
      <c r="E61" s="565"/>
      <c r="F61" s="192">
        <v>600</v>
      </c>
      <c r="G61" s="95"/>
      <c r="H61" s="95"/>
      <c r="I61" s="95"/>
      <c r="J61" s="111">
        <f>J62</f>
        <v>3437.3</v>
      </c>
      <c r="K61" s="111">
        <f t="shared" ref="K61:M61" si="18">K62</f>
        <v>0</v>
      </c>
      <c r="L61" s="111">
        <f t="shared" si="18"/>
        <v>3437.3</v>
      </c>
      <c r="M61" s="111">
        <f t="shared" si="18"/>
        <v>3437.3</v>
      </c>
      <c r="N61" s="560"/>
    </row>
    <row r="62" spans="1:14" ht="32.25" customHeight="1" x14ac:dyDescent="0.25">
      <c r="A62" s="176" t="s">
        <v>539</v>
      </c>
      <c r="B62" s="563" t="s">
        <v>671</v>
      </c>
      <c r="C62" s="569"/>
      <c r="D62" s="569"/>
      <c r="E62" s="565"/>
      <c r="F62" s="192">
        <v>610</v>
      </c>
      <c r="G62" s="95"/>
      <c r="H62" s="95"/>
      <c r="I62" s="95"/>
      <c r="J62" s="111">
        <f>J63</f>
        <v>3437.3</v>
      </c>
      <c r="K62" s="111">
        <f t="shared" ref="K62:M62" si="19">K63</f>
        <v>0</v>
      </c>
      <c r="L62" s="111">
        <f t="shared" si="19"/>
        <v>3437.3</v>
      </c>
      <c r="M62" s="111">
        <f t="shared" si="19"/>
        <v>3437.3</v>
      </c>
      <c r="N62" s="560"/>
    </row>
    <row r="63" spans="1:14" ht="32.25" customHeight="1" x14ac:dyDescent="0.25">
      <c r="A63" s="176" t="s">
        <v>126</v>
      </c>
      <c r="B63" s="563" t="s">
        <v>671</v>
      </c>
      <c r="C63" s="569"/>
      <c r="D63" s="569"/>
      <c r="E63" s="565"/>
      <c r="F63" s="192">
        <v>610</v>
      </c>
      <c r="G63" s="95" t="s">
        <v>94</v>
      </c>
      <c r="H63" s="95"/>
      <c r="I63" s="95"/>
      <c r="J63" s="111">
        <f>J64</f>
        <v>3437.3</v>
      </c>
      <c r="K63" s="111">
        <f t="shared" ref="K63:M63" si="20">K64</f>
        <v>0</v>
      </c>
      <c r="L63" s="111">
        <f t="shared" si="20"/>
        <v>3437.3</v>
      </c>
      <c r="M63" s="111">
        <f t="shared" si="20"/>
        <v>3437.3</v>
      </c>
      <c r="N63" s="560"/>
    </row>
    <row r="64" spans="1:14" ht="32.25" customHeight="1" x14ac:dyDescent="0.25">
      <c r="A64" s="176" t="s">
        <v>128</v>
      </c>
      <c r="B64" s="563" t="s">
        <v>671</v>
      </c>
      <c r="C64" s="569"/>
      <c r="D64" s="569"/>
      <c r="E64" s="565"/>
      <c r="F64" s="192">
        <v>610</v>
      </c>
      <c r="G64" s="95" t="s">
        <v>94</v>
      </c>
      <c r="H64" s="95" t="s">
        <v>70</v>
      </c>
      <c r="I64" s="95"/>
      <c r="J64" s="111">
        <f>J65</f>
        <v>3437.3</v>
      </c>
      <c r="K64" s="111">
        <f t="shared" ref="K64:M64" si="21">K65</f>
        <v>0</v>
      </c>
      <c r="L64" s="111">
        <f t="shared" si="21"/>
        <v>3437.3</v>
      </c>
      <c r="M64" s="111">
        <f t="shared" si="21"/>
        <v>3437.3</v>
      </c>
      <c r="N64" s="560"/>
    </row>
    <row r="65" spans="1:14" ht="53.25" customHeight="1" x14ac:dyDescent="0.25">
      <c r="A65" s="176" t="s">
        <v>728</v>
      </c>
      <c r="B65" s="563" t="s">
        <v>671</v>
      </c>
      <c r="C65" s="569"/>
      <c r="D65" s="569"/>
      <c r="E65" s="565"/>
      <c r="F65" s="192">
        <v>610</v>
      </c>
      <c r="G65" s="95" t="s">
        <v>94</v>
      </c>
      <c r="H65" s="95" t="s">
        <v>70</v>
      </c>
      <c r="I65" s="95" t="s">
        <v>189</v>
      </c>
      <c r="J65" s="111">
        <v>3437.3</v>
      </c>
      <c r="K65" s="111"/>
      <c r="L65" s="111">
        <f>'ведомст 7'!M645</f>
        <v>3437.3</v>
      </c>
      <c r="M65" s="111">
        <f>'ведомст 7'!N645</f>
        <v>3437.3</v>
      </c>
      <c r="N65" s="570"/>
    </row>
    <row r="66" spans="1:14" ht="32.25" customHeight="1" x14ac:dyDescent="0.25">
      <c r="A66" s="176" t="s">
        <v>132</v>
      </c>
      <c r="B66" s="564" t="s">
        <v>281</v>
      </c>
      <c r="C66" s="564"/>
      <c r="D66" s="564"/>
      <c r="E66" s="565"/>
      <c r="F66" s="192"/>
      <c r="G66" s="95"/>
      <c r="H66" s="95"/>
      <c r="I66" s="95"/>
      <c r="J66" s="122">
        <f t="shared" ref="J66:M70" si="22">J67</f>
        <v>8380.5000000000018</v>
      </c>
      <c r="K66" s="122">
        <f t="shared" si="22"/>
        <v>4397.9999999999991</v>
      </c>
      <c r="L66" s="122">
        <f t="shared" si="22"/>
        <v>4397.9999999999991</v>
      </c>
      <c r="M66" s="122">
        <f t="shared" si="22"/>
        <v>1897.3000000000031</v>
      </c>
      <c r="N66" s="570"/>
    </row>
    <row r="67" spans="1:14" ht="32.25" customHeight="1" x14ac:dyDescent="0.25">
      <c r="A67" s="176" t="s">
        <v>538</v>
      </c>
      <c r="B67" s="564" t="s">
        <v>281</v>
      </c>
      <c r="C67" s="564"/>
      <c r="D67" s="564"/>
      <c r="E67" s="565"/>
      <c r="F67" s="192">
        <v>600</v>
      </c>
      <c r="G67" s="95"/>
      <c r="H67" s="95"/>
      <c r="I67" s="95"/>
      <c r="J67" s="122">
        <f t="shared" si="22"/>
        <v>8380.5000000000018</v>
      </c>
      <c r="K67" s="122">
        <f t="shared" si="22"/>
        <v>4397.9999999999991</v>
      </c>
      <c r="L67" s="122">
        <f t="shared" si="22"/>
        <v>4397.9999999999991</v>
      </c>
      <c r="M67" s="122">
        <f t="shared" si="22"/>
        <v>1897.3000000000031</v>
      </c>
      <c r="N67" s="570"/>
    </row>
    <row r="68" spans="1:14" ht="32.25" customHeight="1" x14ac:dyDescent="0.25">
      <c r="A68" s="176" t="s">
        <v>539</v>
      </c>
      <c r="B68" s="564" t="s">
        <v>281</v>
      </c>
      <c r="C68" s="564"/>
      <c r="D68" s="564"/>
      <c r="E68" s="565"/>
      <c r="F68" s="192">
        <v>610</v>
      </c>
      <c r="G68" s="95"/>
      <c r="H68" s="95"/>
      <c r="I68" s="95"/>
      <c r="J68" s="122">
        <f t="shared" si="22"/>
        <v>8380.5000000000018</v>
      </c>
      <c r="K68" s="122">
        <f t="shared" si="22"/>
        <v>4397.9999999999991</v>
      </c>
      <c r="L68" s="122">
        <f t="shared" si="22"/>
        <v>4397.9999999999991</v>
      </c>
      <c r="M68" s="122">
        <f t="shared" si="22"/>
        <v>1897.3000000000031</v>
      </c>
      <c r="N68" s="570"/>
    </row>
    <row r="69" spans="1:14" ht="25.5" customHeight="1" x14ac:dyDescent="0.25">
      <c r="A69" s="176" t="s">
        <v>126</v>
      </c>
      <c r="B69" s="979" t="s">
        <v>281</v>
      </c>
      <c r="C69" s="979"/>
      <c r="D69" s="979"/>
      <c r="E69" s="980"/>
      <c r="F69" s="192">
        <v>610</v>
      </c>
      <c r="G69" s="95" t="s">
        <v>94</v>
      </c>
      <c r="H69" s="95"/>
      <c r="I69" s="95"/>
      <c r="J69" s="122">
        <f t="shared" si="22"/>
        <v>8380.5000000000018</v>
      </c>
      <c r="K69" s="122">
        <f t="shared" si="22"/>
        <v>4397.9999999999991</v>
      </c>
      <c r="L69" s="122">
        <f t="shared" si="22"/>
        <v>4397.9999999999991</v>
      </c>
      <c r="M69" s="122">
        <f t="shared" si="22"/>
        <v>1897.3000000000031</v>
      </c>
    </row>
    <row r="70" spans="1:14" ht="24.75" customHeight="1" x14ac:dyDescent="0.25">
      <c r="A70" s="176" t="s">
        <v>128</v>
      </c>
      <c r="B70" s="979" t="s">
        <v>281</v>
      </c>
      <c r="C70" s="979"/>
      <c r="D70" s="979"/>
      <c r="E70" s="980"/>
      <c r="F70" s="192">
        <v>610</v>
      </c>
      <c r="G70" s="95" t="s">
        <v>94</v>
      </c>
      <c r="H70" s="95" t="s">
        <v>70</v>
      </c>
      <c r="I70" s="95"/>
      <c r="J70" s="122">
        <f t="shared" si="22"/>
        <v>8380.5000000000018</v>
      </c>
      <c r="K70" s="122">
        <f t="shared" si="22"/>
        <v>4397.9999999999991</v>
      </c>
      <c r="L70" s="122">
        <f t="shared" si="22"/>
        <v>4397.9999999999991</v>
      </c>
      <c r="M70" s="122">
        <f t="shared" si="22"/>
        <v>1897.3000000000031</v>
      </c>
    </row>
    <row r="71" spans="1:14" ht="52.5" customHeight="1" x14ac:dyDescent="0.25">
      <c r="A71" s="176" t="s">
        <v>728</v>
      </c>
      <c r="B71" s="979" t="s">
        <v>281</v>
      </c>
      <c r="C71" s="979"/>
      <c r="D71" s="979"/>
      <c r="E71" s="980"/>
      <c r="F71" s="192">
        <v>610</v>
      </c>
      <c r="G71" s="95" t="s">
        <v>94</v>
      </c>
      <c r="H71" s="95" t="s">
        <v>70</v>
      </c>
      <c r="I71" s="95" t="s">
        <v>189</v>
      </c>
      <c r="J71" s="122">
        <f>'ведомст 7'!L648</f>
        <v>8380.5000000000018</v>
      </c>
      <c r="K71" s="122">
        <f>'ведомст 7'!M648</f>
        <v>4397.9999999999991</v>
      </c>
      <c r="L71" s="122">
        <f>'ведомст 7'!M648</f>
        <v>4397.9999999999991</v>
      </c>
      <c r="M71" s="122">
        <f>'ведомст 7'!N648</f>
        <v>1897.3000000000031</v>
      </c>
    </row>
    <row r="72" spans="1:14" ht="24" customHeight="1" x14ac:dyDescent="0.25">
      <c r="A72" s="176" t="s">
        <v>426</v>
      </c>
      <c r="B72" s="979" t="s">
        <v>275</v>
      </c>
      <c r="C72" s="979"/>
      <c r="D72" s="979"/>
      <c r="E72" s="980"/>
      <c r="F72" s="192"/>
      <c r="G72" s="129"/>
      <c r="H72" s="95"/>
      <c r="I72" s="95"/>
      <c r="J72" s="111">
        <f t="shared" ref="J72:M74" si="23">J73</f>
        <v>2271.3000000000002</v>
      </c>
      <c r="K72" s="111">
        <f t="shared" si="23"/>
        <v>2424</v>
      </c>
      <c r="L72" s="111">
        <f t="shared" si="23"/>
        <v>2424</v>
      </c>
      <c r="M72" s="111">
        <f t="shared" si="23"/>
        <v>2518.9</v>
      </c>
    </row>
    <row r="73" spans="1:14" ht="45" x14ac:dyDescent="0.25">
      <c r="A73" s="176" t="s">
        <v>538</v>
      </c>
      <c r="B73" s="979" t="s">
        <v>275</v>
      </c>
      <c r="C73" s="979"/>
      <c r="D73" s="979"/>
      <c r="E73" s="980"/>
      <c r="F73" s="192">
        <v>600</v>
      </c>
      <c r="G73" s="129"/>
      <c r="H73" s="95"/>
      <c r="I73" s="95"/>
      <c r="J73" s="111">
        <f t="shared" si="23"/>
        <v>2271.3000000000002</v>
      </c>
      <c r="K73" s="111">
        <f t="shared" si="23"/>
        <v>2424</v>
      </c>
      <c r="L73" s="111">
        <f t="shared" si="23"/>
        <v>2424</v>
      </c>
      <c r="M73" s="111">
        <f t="shared" si="23"/>
        <v>2518.9</v>
      </c>
    </row>
    <row r="74" spans="1:14" ht="25.5" customHeight="1" x14ac:dyDescent="0.25">
      <c r="A74" s="176" t="s">
        <v>539</v>
      </c>
      <c r="B74" s="979" t="s">
        <v>275</v>
      </c>
      <c r="C74" s="979"/>
      <c r="D74" s="979"/>
      <c r="E74" s="980"/>
      <c r="F74" s="192">
        <v>610</v>
      </c>
      <c r="G74" s="129"/>
      <c r="H74" s="95"/>
      <c r="I74" s="95"/>
      <c r="J74" s="111">
        <f t="shared" si="23"/>
        <v>2271.3000000000002</v>
      </c>
      <c r="K74" s="111">
        <f t="shared" si="23"/>
        <v>2424</v>
      </c>
      <c r="L74" s="111">
        <f t="shared" si="23"/>
        <v>2424</v>
      </c>
      <c r="M74" s="111">
        <f t="shared" si="23"/>
        <v>2518.9</v>
      </c>
    </row>
    <row r="75" spans="1:14" x14ac:dyDescent="0.25">
      <c r="A75" s="176" t="s">
        <v>96</v>
      </c>
      <c r="B75" s="979" t="s">
        <v>275</v>
      </c>
      <c r="C75" s="979"/>
      <c r="D75" s="979"/>
      <c r="E75" s="980"/>
      <c r="F75" s="192">
        <v>610</v>
      </c>
      <c r="G75" s="95" t="s">
        <v>92</v>
      </c>
      <c r="H75" s="111"/>
      <c r="I75" s="95"/>
      <c r="J75" s="111">
        <f>J76</f>
        <v>2271.3000000000002</v>
      </c>
      <c r="K75" s="111">
        <f t="shared" ref="K75:M76" si="24">K76</f>
        <v>2424</v>
      </c>
      <c r="L75" s="111">
        <f t="shared" si="24"/>
        <v>2424</v>
      </c>
      <c r="M75" s="111">
        <f t="shared" si="24"/>
        <v>2518.9</v>
      </c>
    </row>
    <row r="76" spans="1:14" x14ac:dyDescent="0.25">
      <c r="A76" s="176" t="s">
        <v>98</v>
      </c>
      <c r="B76" s="979" t="s">
        <v>275</v>
      </c>
      <c r="C76" s="979"/>
      <c r="D76" s="979"/>
      <c r="E76" s="980"/>
      <c r="F76" s="192">
        <v>610</v>
      </c>
      <c r="G76" s="95" t="s">
        <v>92</v>
      </c>
      <c r="H76" s="95" t="s">
        <v>88</v>
      </c>
      <c r="I76" s="95"/>
      <c r="J76" s="111">
        <f>J77</f>
        <v>2271.3000000000002</v>
      </c>
      <c r="K76" s="111">
        <f t="shared" si="24"/>
        <v>2424</v>
      </c>
      <c r="L76" s="111">
        <f t="shared" si="24"/>
        <v>2424</v>
      </c>
      <c r="M76" s="111">
        <f t="shared" si="24"/>
        <v>2518.9</v>
      </c>
    </row>
    <row r="77" spans="1:14" ht="51.75" customHeight="1" x14ac:dyDescent="0.25">
      <c r="A77" s="176" t="s">
        <v>728</v>
      </c>
      <c r="B77" s="979" t="s">
        <v>275</v>
      </c>
      <c r="C77" s="979"/>
      <c r="D77" s="979"/>
      <c r="E77" s="980"/>
      <c r="F77" s="192">
        <v>610</v>
      </c>
      <c r="G77" s="95" t="s">
        <v>92</v>
      </c>
      <c r="H77" s="95" t="s">
        <v>88</v>
      </c>
      <c r="I77" s="95">
        <v>926</v>
      </c>
      <c r="J77" s="111">
        <f>'ведомст 7'!L764</f>
        <v>2271.3000000000002</v>
      </c>
      <c r="K77" s="111">
        <f>'ведомст 7'!M764</f>
        <v>2424</v>
      </c>
      <c r="L77" s="111">
        <f>'ведомст 7'!M764</f>
        <v>2424</v>
      </c>
      <c r="M77" s="111">
        <f>'ведомст 7'!N764</f>
        <v>2518.9</v>
      </c>
    </row>
    <row r="78" spans="1:14" ht="108" customHeight="1" x14ac:dyDescent="0.25">
      <c r="A78" s="888" t="s">
        <v>819</v>
      </c>
      <c r="B78" s="979" t="s">
        <v>276</v>
      </c>
      <c r="C78" s="979"/>
      <c r="D78" s="979"/>
      <c r="E78" s="980"/>
      <c r="F78" s="192"/>
      <c r="G78" s="95"/>
      <c r="H78" s="95"/>
      <c r="I78" s="95"/>
      <c r="J78" s="111">
        <f t="shared" ref="J78:M82" si="25">J79</f>
        <v>44807.8</v>
      </c>
      <c r="K78" s="111">
        <f t="shared" si="25"/>
        <v>33654.400000000001</v>
      </c>
      <c r="L78" s="111">
        <f t="shared" si="25"/>
        <v>33654.400000000001</v>
      </c>
      <c r="M78" s="111">
        <f t="shared" si="25"/>
        <v>31103</v>
      </c>
    </row>
    <row r="79" spans="1:14" ht="47.25" customHeight="1" x14ac:dyDescent="0.25">
      <c r="A79" s="176" t="s">
        <v>538</v>
      </c>
      <c r="B79" s="979" t="s">
        <v>276</v>
      </c>
      <c r="C79" s="979"/>
      <c r="D79" s="979"/>
      <c r="E79" s="980"/>
      <c r="F79" s="192">
        <v>600</v>
      </c>
      <c r="G79" s="95"/>
      <c r="H79" s="95"/>
      <c r="I79" s="95"/>
      <c r="J79" s="111">
        <f t="shared" si="25"/>
        <v>44807.8</v>
      </c>
      <c r="K79" s="111">
        <f t="shared" si="25"/>
        <v>33654.400000000001</v>
      </c>
      <c r="L79" s="111">
        <f t="shared" si="25"/>
        <v>33654.400000000001</v>
      </c>
      <c r="M79" s="111">
        <f t="shared" si="25"/>
        <v>31103</v>
      </c>
    </row>
    <row r="80" spans="1:14" ht="21" customHeight="1" x14ac:dyDescent="0.25">
      <c r="A80" s="176" t="s">
        <v>539</v>
      </c>
      <c r="B80" s="979" t="s">
        <v>276</v>
      </c>
      <c r="C80" s="979"/>
      <c r="D80" s="979"/>
      <c r="E80" s="980"/>
      <c r="F80" s="192">
        <v>610</v>
      </c>
      <c r="G80" s="95"/>
      <c r="H80" s="95"/>
      <c r="I80" s="95"/>
      <c r="J80" s="111">
        <f t="shared" si="25"/>
        <v>44807.8</v>
      </c>
      <c r="K80" s="111">
        <f t="shared" si="25"/>
        <v>33654.400000000001</v>
      </c>
      <c r="L80" s="111">
        <f t="shared" si="25"/>
        <v>33654.400000000001</v>
      </c>
      <c r="M80" s="111">
        <f t="shared" si="25"/>
        <v>31103</v>
      </c>
    </row>
    <row r="81" spans="1:14" ht="21" customHeight="1" x14ac:dyDescent="0.25">
      <c r="A81" s="176" t="s">
        <v>126</v>
      </c>
      <c r="B81" s="979" t="s">
        <v>276</v>
      </c>
      <c r="C81" s="979"/>
      <c r="D81" s="979"/>
      <c r="E81" s="980"/>
      <c r="F81" s="192">
        <v>610</v>
      </c>
      <c r="G81" s="95" t="s">
        <v>94</v>
      </c>
      <c r="H81" s="95"/>
      <c r="I81" s="95"/>
      <c r="J81" s="111">
        <f t="shared" si="25"/>
        <v>44807.8</v>
      </c>
      <c r="K81" s="111">
        <f t="shared" si="25"/>
        <v>33654.400000000001</v>
      </c>
      <c r="L81" s="111">
        <f t="shared" si="25"/>
        <v>33654.400000000001</v>
      </c>
      <c r="M81" s="111">
        <f t="shared" si="25"/>
        <v>31103</v>
      </c>
    </row>
    <row r="82" spans="1:14" ht="21" customHeight="1" x14ac:dyDescent="0.25">
      <c r="A82" s="176" t="s">
        <v>128</v>
      </c>
      <c r="B82" s="979" t="s">
        <v>276</v>
      </c>
      <c r="C82" s="979"/>
      <c r="D82" s="979"/>
      <c r="E82" s="980"/>
      <c r="F82" s="192">
        <v>610</v>
      </c>
      <c r="G82" s="95" t="s">
        <v>94</v>
      </c>
      <c r="H82" s="95" t="s">
        <v>70</v>
      </c>
      <c r="I82" s="95"/>
      <c r="J82" s="111">
        <f>J83</f>
        <v>44807.8</v>
      </c>
      <c r="K82" s="111">
        <f t="shared" si="25"/>
        <v>33654.400000000001</v>
      </c>
      <c r="L82" s="111">
        <f>L83</f>
        <v>33654.400000000001</v>
      </c>
      <c r="M82" s="111">
        <f>M83</f>
        <v>31103</v>
      </c>
    </row>
    <row r="83" spans="1:14" ht="43.5" customHeight="1" x14ac:dyDescent="0.25">
      <c r="A83" s="176" t="s">
        <v>728</v>
      </c>
      <c r="B83" s="979" t="s">
        <v>276</v>
      </c>
      <c r="C83" s="979"/>
      <c r="D83" s="979"/>
      <c r="E83" s="980"/>
      <c r="F83" s="192">
        <v>610</v>
      </c>
      <c r="G83" s="95" t="s">
        <v>94</v>
      </c>
      <c r="H83" s="95" t="s">
        <v>70</v>
      </c>
      <c r="I83" s="95" t="s">
        <v>189</v>
      </c>
      <c r="J83" s="111">
        <f>'ведомст 7'!L651</f>
        <v>44807.8</v>
      </c>
      <c r="K83" s="111">
        <f>'ведомст 7'!M651</f>
        <v>33654.400000000001</v>
      </c>
      <c r="L83" s="111">
        <f>'ведомст 7'!M651</f>
        <v>33654.400000000001</v>
      </c>
      <c r="M83" s="111">
        <f>'ведомст 7'!N651</f>
        <v>31103</v>
      </c>
    </row>
    <row r="84" spans="1:14" ht="45.75" customHeight="1" x14ac:dyDescent="0.25">
      <c r="A84" s="102" t="s">
        <v>652</v>
      </c>
      <c r="B84" s="969" t="s">
        <v>662</v>
      </c>
      <c r="C84" s="970"/>
      <c r="D84" s="970"/>
      <c r="E84" s="971"/>
      <c r="F84" s="192"/>
      <c r="G84" s="95"/>
      <c r="H84" s="95"/>
      <c r="I84" s="95"/>
      <c r="J84" s="111">
        <f>J85</f>
        <v>1221.0999999999999</v>
      </c>
      <c r="K84" s="116"/>
      <c r="L84" s="111">
        <f t="shared" ref="L84:M88" si="26">L85</f>
        <v>1285.0999999999999</v>
      </c>
      <c r="M84" s="111">
        <f t="shared" si="26"/>
        <v>1249.9000000000001</v>
      </c>
      <c r="N84" s="424"/>
    </row>
    <row r="85" spans="1:14" ht="43.5" customHeight="1" x14ac:dyDescent="0.25">
      <c r="A85" s="176" t="s">
        <v>538</v>
      </c>
      <c r="B85" s="969" t="s">
        <v>662</v>
      </c>
      <c r="C85" s="970"/>
      <c r="D85" s="970"/>
      <c r="E85" s="971"/>
      <c r="F85" s="192">
        <v>600</v>
      </c>
      <c r="G85" s="95"/>
      <c r="H85" s="95"/>
      <c r="I85" s="95"/>
      <c r="J85" s="111">
        <f>J86</f>
        <v>1221.0999999999999</v>
      </c>
      <c r="K85" s="116"/>
      <c r="L85" s="111">
        <f t="shared" si="26"/>
        <v>1285.0999999999999</v>
      </c>
      <c r="M85" s="111">
        <f t="shared" si="26"/>
        <v>1249.9000000000001</v>
      </c>
      <c r="N85" s="405"/>
    </row>
    <row r="86" spans="1:14" ht="29.25" customHeight="1" x14ac:dyDescent="0.25">
      <c r="A86" s="176" t="s">
        <v>539</v>
      </c>
      <c r="B86" s="969" t="s">
        <v>662</v>
      </c>
      <c r="C86" s="970"/>
      <c r="D86" s="970"/>
      <c r="E86" s="971"/>
      <c r="F86" s="192">
        <v>610</v>
      </c>
      <c r="G86" s="95"/>
      <c r="H86" s="95"/>
      <c r="I86" s="95"/>
      <c r="J86" s="111">
        <f>J87</f>
        <v>1221.0999999999999</v>
      </c>
      <c r="K86" s="116"/>
      <c r="L86" s="111">
        <f t="shared" si="26"/>
        <v>1285.0999999999999</v>
      </c>
      <c r="M86" s="111">
        <f t="shared" si="26"/>
        <v>1249.9000000000001</v>
      </c>
      <c r="N86" s="405"/>
    </row>
    <row r="87" spans="1:14" ht="18" customHeight="1" x14ac:dyDescent="0.25">
      <c r="A87" s="176" t="s">
        <v>126</v>
      </c>
      <c r="B87" s="969" t="s">
        <v>662</v>
      </c>
      <c r="C87" s="970"/>
      <c r="D87" s="970"/>
      <c r="E87" s="971"/>
      <c r="F87" s="192">
        <v>610</v>
      </c>
      <c r="G87" s="95" t="s">
        <v>94</v>
      </c>
      <c r="H87" s="95"/>
      <c r="I87" s="95"/>
      <c r="J87" s="111">
        <f>J88</f>
        <v>1221.0999999999999</v>
      </c>
      <c r="K87" s="116"/>
      <c r="L87" s="111">
        <f t="shared" si="26"/>
        <v>1285.0999999999999</v>
      </c>
      <c r="M87" s="111">
        <f t="shared" si="26"/>
        <v>1249.9000000000001</v>
      </c>
      <c r="N87" s="405"/>
    </row>
    <row r="88" spans="1:14" ht="24" customHeight="1" x14ac:dyDescent="0.25">
      <c r="A88" s="176" t="s">
        <v>128</v>
      </c>
      <c r="B88" s="969" t="s">
        <v>662</v>
      </c>
      <c r="C88" s="970"/>
      <c r="D88" s="970"/>
      <c r="E88" s="971"/>
      <c r="F88" s="192">
        <v>610</v>
      </c>
      <c r="G88" s="95" t="s">
        <v>94</v>
      </c>
      <c r="H88" s="95" t="s">
        <v>70</v>
      </c>
      <c r="I88" s="95"/>
      <c r="J88" s="111">
        <f>J89</f>
        <v>1221.0999999999999</v>
      </c>
      <c r="K88" s="116"/>
      <c r="L88" s="111">
        <f t="shared" si="26"/>
        <v>1285.0999999999999</v>
      </c>
      <c r="M88" s="111">
        <f t="shared" si="26"/>
        <v>1249.9000000000001</v>
      </c>
      <c r="N88" s="405"/>
    </row>
    <row r="89" spans="1:14" ht="33" customHeight="1" x14ac:dyDescent="0.25">
      <c r="A89" s="176" t="s">
        <v>728</v>
      </c>
      <c r="B89" s="969" t="s">
        <v>662</v>
      </c>
      <c r="C89" s="970"/>
      <c r="D89" s="970"/>
      <c r="E89" s="971"/>
      <c r="F89" s="192">
        <v>610</v>
      </c>
      <c r="G89" s="95" t="s">
        <v>94</v>
      </c>
      <c r="H89" s="95" t="s">
        <v>70</v>
      </c>
      <c r="I89" s="95" t="s">
        <v>189</v>
      </c>
      <c r="J89" s="111">
        <f>'ведомст 7'!L654</f>
        <v>1221.0999999999999</v>
      </c>
      <c r="K89" s="111">
        <f>'ведомст 7'!M654</f>
        <v>1285.0999999999999</v>
      </c>
      <c r="L89" s="111">
        <f>'ведомст 7'!M654</f>
        <v>1285.0999999999999</v>
      </c>
      <c r="M89" s="111">
        <f>'ведомст 7'!N654</f>
        <v>1249.9000000000001</v>
      </c>
      <c r="N89" s="405"/>
    </row>
    <row r="90" spans="1:14" ht="33" customHeight="1" x14ac:dyDescent="0.25">
      <c r="A90" s="263" t="s">
        <v>852</v>
      </c>
      <c r="B90" s="969" t="s">
        <v>849</v>
      </c>
      <c r="C90" s="970"/>
      <c r="D90" s="970"/>
      <c r="E90" s="971"/>
      <c r="F90" s="192"/>
      <c r="G90" s="95"/>
      <c r="H90" s="95"/>
      <c r="I90" s="95"/>
      <c r="J90" s="111">
        <f>J91</f>
        <v>1828.193</v>
      </c>
      <c r="K90" s="111"/>
      <c r="L90" s="111">
        <v>0</v>
      </c>
      <c r="M90" s="111">
        <v>0</v>
      </c>
      <c r="N90" s="863"/>
    </row>
    <row r="91" spans="1:14" ht="33" customHeight="1" x14ac:dyDescent="0.25">
      <c r="A91" s="176" t="s">
        <v>538</v>
      </c>
      <c r="B91" s="969" t="s">
        <v>849</v>
      </c>
      <c r="C91" s="970"/>
      <c r="D91" s="970"/>
      <c r="E91" s="971"/>
      <c r="F91" s="192">
        <v>600</v>
      </c>
      <c r="G91" s="95"/>
      <c r="H91" s="95"/>
      <c r="I91" s="95"/>
      <c r="J91" s="111">
        <f>J92</f>
        <v>1828.193</v>
      </c>
      <c r="K91" s="111"/>
      <c r="L91" s="111">
        <v>0</v>
      </c>
      <c r="M91" s="111">
        <v>0</v>
      </c>
      <c r="N91" s="863"/>
    </row>
    <row r="92" spans="1:14" ht="33" customHeight="1" x14ac:dyDescent="0.25">
      <c r="A92" s="176" t="s">
        <v>539</v>
      </c>
      <c r="B92" s="969" t="s">
        <v>849</v>
      </c>
      <c r="C92" s="970"/>
      <c r="D92" s="970"/>
      <c r="E92" s="971"/>
      <c r="F92" s="192">
        <v>610</v>
      </c>
      <c r="G92" s="95"/>
      <c r="H92" s="95"/>
      <c r="I92" s="95"/>
      <c r="J92" s="111">
        <f>J93</f>
        <v>1828.193</v>
      </c>
      <c r="K92" s="111"/>
      <c r="L92" s="111">
        <v>0</v>
      </c>
      <c r="M92" s="111">
        <v>0</v>
      </c>
      <c r="N92" s="863"/>
    </row>
    <row r="93" spans="1:14" ht="21" customHeight="1" x14ac:dyDescent="0.25">
      <c r="A93" s="176" t="s">
        <v>126</v>
      </c>
      <c r="B93" s="969" t="s">
        <v>849</v>
      </c>
      <c r="C93" s="970"/>
      <c r="D93" s="970"/>
      <c r="E93" s="971"/>
      <c r="F93" s="192">
        <v>610</v>
      </c>
      <c r="G93" s="95" t="s">
        <v>94</v>
      </c>
      <c r="H93" s="95"/>
      <c r="I93" s="95"/>
      <c r="J93" s="111">
        <f>J94</f>
        <v>1828.193</v>
      </c>
      <c r="K93" s="111"/>
      <c r="L93" s="111">
        <v>0</v>
      </c>
      <c r="M93" s="111">
        <v>0</v>
      </c>
      <c r="N93" s="863"/>
    </row>
    <row r="94" spans="1:14" ht="21.75" customHeight="1" x14ac:dyDescent="0.25">
      <c r="A94" s="176" t="s">
        <v>128</v>
      </c>
      <c r="B94" s="969" t="s">
        <v>849</v>
      </c>
      <c r="C94" s="970"/>
      <c r="D94" s="970"/>
      <c r="E94" s="971"/>
      <c r="F94" s="192">
        <v>610</v>
      </c>
      <c r="G94" s="95" t="s">
        <v>94</v>
      </c>
      <c r="H94" s="95" t="s">
        <v>70</v>
      </c>
      <c r="I94" s="95"/>
      <c r="J94" s="111">
        <f>J95</f>
        <v>1828.193</v>
      </c>
      <c r="K94" s="111"/>
      <c r="L94" s="111">
        <v>0</v>
      </c>
      <c r="M94" s="111">
        <v>0</v>
      </c>
      <c r="N94" s="863"/>
    </row>
    <row r="95" spans="1:14" ht="33" customHeight="1" x14ac:dyDescent="0.25">
      <c r="A95" s="176" t="s">
        <v>728</v>
      </c>
      <c r="B95" s="969" t="s">
        <v>849</v>
      </c>
      <c r="C95" s="970"/>
      <c r="D95" s="970"/>
      <c r="E95" s="971"/>
      <c r="F95" s="192">
        <v>610</v>
      </c>
      <c r="G95" s="95" t="s">
        <v>94</v>
      </c>
      <c r="H95" s="95" t="s">
        <v>70</v>
      </c>
      <c r="I95" s="95" t="s">
        <v>189</v>
      </c>
      <c r="J95" s="111">
        <f>'ведомст 7'!L657</f>
        <v>1828.193</v>
      </c>
      <c r="K95" s="111"/>
      <c r="L95" s="111">
        <v>0</v>
      </c>
      <c r="M95" s="111">
        <v>0</v>
      </c>
      <c r="N95" s="863"/>
    </row>
    <row r="96" spans="1:14" ht="28.5" customHeight="1" x14ac:dyDescent="0.25">
      <c r="A96" s="200" t="s">
        <v>278</v>
      </c>
      <c r="B96" s="208" t="s">
        <v>277</v>
      </c>
      <c r="C96" s="208"/>
      <c r="D96" s="208"/>
      <c r="E96" s="209"/>
      <c r="F96" s="192"/>
      <c r="G96" s="95"/>
      <c r="H96" s="95"/>
      <c r="I96" s="95"/>
      <c r="J96" s="111">
        <f>J97+J103+J116</f>
        <v>6890.6</v>
      </c>
      <c r="K96" s="111">
        <f>K97+K103</f>
        <v>0</v>
      </c>
      <c r="L96" s="111">
        <f>L97+L103</f>
        <v>3574.0999999999995</v>
      </c>
      <c r="M96" s="111">
        <f>M97+M103</f>
        <v>6102.5</v>
      </c>
      <c r="N96" s="182"/>
    </row>
    <row r="97" spans="1:14" ht="18.75" customHeight="1" x14ac:dyDescent="0.25">
      <c r="A97" s="176" t="s">
        <v>395</v>
      </c>
      <c r="B97" s="975" t="s">
        <v>394</v>
      </c>
      <c r="C97" s="976"/>
      <c r="D97" s="976"/>
      <c r="E97" s="977"/>
      <c r="F97" s="192"/>
      <c r="G97" s="95"/>
      <c r="H97" s="95"/>
      <c r="I97" s="95"/>
      <c r="J97" s="122">
        <f t="shared" ref="J97:M99" si="27">J98</f>
        <v>0</v>
      </c>
      <c r="K97" s="122">
        <f t="shared" si="27"/>
        <v>0</v>
      </c>
      <c r="L97" s="122">
        <f t="shared" si="27"/>
        <v>2560</v>
      </c>
      <c r="M97" s="122">
        <f t="shared" si="27"/>
        <v>5030</v>
      </c>
      <c r="N97" s="1061"/>
    </row>
    <row r="98" spans="1:14" ht="18.75" customHeight="1" x14ac:dyDescent="0.25">
      <c r="A98" s="310" t="s">
        <v>391</v>
      </c>
      <c r="B98" s="975" t="s">
        <v>394</v>
      </c>
      <c r="C98" s="976"/>
      <c r="D98" s="976"/>
      <c r="E98" s="977"/>
      <c r="F98" s="192">
        <v>800</v>
      </c>
      <c r="G98" s="95"/>
      <c r="H98" s="95"/>
      <c r="I98" s="95"/>
      <c r="J98" s="122">
        <f t="shared" si="27"/>
        <v>0</v>
      </c>
      <c r="K98" s="122">
        <f t="shared" si="27"/>
        <v>0</v>
      </c>
      <c r="L98" s="122">
        <f t="shared" si="27"/>
        <v>2560</v>
      </c>
      <c r="M98" s="122">
        <f t="shared" si="27"/>
        <v>5030</v>
      </c>
      <c r="N98" s="1061"/>
    </row>
    <row r="99" spans="1:14" ht="18.75" customHeight="1" x14ac:dyDescent="0.25">
      <c r="A99" s="203" t="s">
        <v>214</v>
      </c>
      <c r="B99" s="975" t="s">
        <v>394</v>
      </c>
      <c r="C99" s="976"/>
      <c r="D99" s="976"/>
      <c r="E99" s="977"/>
      <c r="F99" s="192">
        <v>870</v>
      </c>
      <c r="G99" s="95"/>
      <c r="H99" s="95"/>
      <c r="I99" s="95"/>
      <c r="J99" s="122">
        <f t="shared" si="27"/>
        <v>0</v>
      </c>
      <c r="K99" s="122">
        <f t="shared" si="27"/>
        <v>0</v>
      </c>
      <c r="L99" s="122">
        <f t="shared" si="27"/>
        <v>2560</v>
      </c>
      <c r="M99" s="122">
        <f t="shared" si="27"/>
        <v>5030</v>
      </c>
      <c r="N99" s="1061"/>
    </row>
    <row r="100" spans="1:14" ht="18.75" customHeight="1" x14ac:dyDescent="0.25">
      <c r="A100" s="176" t="s">
        <v>395</v>
      </c>
      <c r="B100" s="975" t="s">
        <v>394</v>
      </c>
      <c r="C100" s="976"/>
      <c r="D100" s="976"/>
      <c r="E100" s="977"/>
      <c r="F100" s="192">
        <v>870</v>
      </c>
      <c r="G100" s="95" t="s">
        <v>392</v>
      </c>
      <c r="H100" s="95"/>
      <c r="I100" s="95"/>
      <c r="J100" s="122">
        <f t="shared" ref="J100:M101" si="28">J101</f>
        <v>0</v>
      </c>
      <c r="K100" s="122">
        <f t="shared" si="28"/>
        <v>0</v>
      </c>
      <c r="L100" s="122">
        <f t="shared" si="28"/>
        <v>2560</v>
      </c>
      <c r="M100" s="122">
        <f t="shared" si="28"/>
        <v>5030</v>
      </c>
      <c r="N100" s="1061"/>
    </row>
    <row r="101" spans="1:14" ht="18.75" customHeight="1" x14ac:dyDescent="0.25">
      <c r="A101" s="176" t="s">
        <v>395</v>
      </c>
      <c r="B101" s="975" t="s">
        <v>394</v>
      </c>
      <c r="C101" s="976"/>
      <c r="D101" s="976"/>
      <c r="E101" s="977"/>
      <c r="F101" s="192">
        <v>870</v>
      </c>
      <c r="G101" s="95" t="s">
        <v>392</v>
      </c>
      <c r="H101" s="95" t="s">
        <v>392</v>
      </c>
      <c r="I101" s="95"/>
      <c r="J101" s="122">
        <f t="shared" si="28"/>
        <v>0</v>
      </c>
      <c r="K101" s="122">
        <f t="shared" si="28"/>
        <v>0</v>
      </c>
      <c r="L101" s="122">
        <f t="shared" si="28"/>
        <v>2560</v>
      </c>
      <c r="M101" s="122">
        <f t="shared" si="28"/>
        <v>5030</v>
      </c>
      <c r="N101" s="1061"/>
    </row>
    <row r="102" spans="1:14" ht="31.5" customHeight="1" x14ac:dyDescent="0.25">
      <c r="A102" s="176" t="s">
        <v>728</v>
      </c>
      <c r="B102" s="975" t="s">
        <v>394</v>
      </c>
      <c r="C102" s="976"/>
      <c r="D102" s="976"/>
      <c r="E102" s="977"/>
      <c r="F102" s="192">
        <v>870</v>
      </c>
      <c r="G102" s="95" t="s">
        <v>392</v>
      </c>
      <c r="H102" s="95" t="s">
        <v>392</v>
      </c>
      <c r="I102" s="95" t="s">
        <v>189</v>
      </c>
      <c r="J102" s="122">
        <v>0</v>
      </c>
      <c r="K102" s="116"/>
      <c r="L102" s="164">
        <f>'ведомст 7'!M789</f>
        <v>2560</v>
      </c>
      <c r="M102" s="164">
        <f>'ведомст 7'!N789</f>
        <v>5030</v>
      </c>
      <c r="N102" s="1061"/>
    </row>
    <row r="103" spans="1:14" ht="24" customHeight="1" x14ac:dyDescent="0.25">
      <c r="A103" s="176" t="s">
        <v>133</v>
      </c>
      <c r="B103" s="978" t="s">
        <v>280</v>
      </c>
      <c r="C103" s="979"/>
      <c r="D103" s="979"/>
      <c r="E103" s="980"/>
      <c r="F103" s="192"/>
      <c r="G103" s="95"/>
      <c r="H103" s="95"/>
      <c r="I103" s="95"/>
      <c r="J103" s="122">
        <f t="shared" ref="J103:M107" si="29">J104</f>
        <v>6890.6</v>
      </c>
      <c r="K103" s="122">
        <f t="shared" si="29"/>
        <v>0</v>
      </c>
      <c r="L103" s="122">
        <f t="shared" si="29"/>
        <v>1014.0999999999995</v>
      </c>
      <c r="M103" s="122">
        <f t="shared" si="29"/>
        <v>1072.5</v>
      </c>
    </row>
    <row r="104" spans="1:14" ht="45" x14ac:dyDescent="0.25">
      <c r="A104" s="176" t="s">
        <v>538</v>
      </c>
      <c r="B104" s="978" t="s">
        <v>280</v>
      </c>
      <c r="C104" s="979"/>
      <c r="D104" s="979"/>
      <c r="E104" s="980"/>
      <c r="F104" s="192">
        <v>600</v>
      </c>
      <c r="G104" s="95"/>
      <c r="H104" s="95"/>
      <c r="I104" s="95"/>
      <c r="J104" s="122">
        <f t="shared" si="29"/>
        <v>6890.6</v>
      </c>
      <c r="K104" s="122">
        <f t="shared" si="29"/>
        <v>0</v>
      </c>
      <c r="L104" s="122">
        <f t="shared" si="29"/>
        <v>1014.0999999999995</v>
      </c>
      <c r="M104" s="122">
        <f t="shared" si="29"/>
        <v>1072.5</v>
      </c>
    </row>
    <row r="105" spans="1:14" ht="24" customHeight="1" x14ac:dyDescent="0.25">
      <c r="A105" s="176" t="s">
        <v>539</v>
      </c>
      <c r="B105" s="978" t="s">
        <v>280</v>
      </c>
      <c r="C105" s="979"/>
      <c r="D105" s="979"/>
      <c r="E105" s="980"/>
      <c r="F105" s="192">
        <v>610</v>
      </c>
      <c r="G105" s="95"/>
      <c r="H105" s="95"/>
      <c r="I105" s="95"/>
      <c r="J105" s="122">
        <f t="shared" si="29"/>
        <v>6890.6</v>
      </c>
      <c r="K105" s="122">
        <f t="shared" si="29"/>
        <v>0</v>
      </c>
      <c r="L105" s="122">
        <f t="shared" si="29"/>
        <v>1014.0999999999995</v>
      </c>
      <c r="M105" s="122">
        <f t="shared" si="29"/>
        <v>1072.5</v>
      </c>
    </row>
    <row r="106" spans="1:14" ht="24" customHeight="1" x14ac:dyDescent="0.25">
      <c r="A106" s="176" t="s">
        <v>126</v>
      </c>
      <c r="B106" s="978" t="s">
        <v>280</v>
      </c>
      <c r="C106" s="979"/>
      <c r="D106" s="979"/>
      <c r="E106" s="980"/>
      <c r="F106" s="192">
        <v>610</v>
      </c>
      <c r="G106" s="95" t="s">
        <v>94</v>
      </c>
      <c r="H106" s="95"/>
      <c r="I106" s="95"/>
      <c r="J106" s="122">
        <f t="shared" si="29"/>
        <v>6890.6</v>
      </c>
      <c r="K106" s="122">
        <f t="shared" si="29"/>
        <v>0</v>
      </c>
      <c r="L106" s="122">
        <f t="shared" si="29"/>
        <v>1014.0999999999995</v>
      </c>
      <c r="M106" s="122">
        <f t="shared" si="29"/>
        <v>1072.5</v>
      </c>
    </row>
    <row r="107" spans="1:14" ht="24" customHeight="1" x14ac:dyDescent="0.25">
      <c r="A107" s="176" t="s">
        <v>307</v>
      </c>
      <c r="B107" s="978" t="s">
        <v>280</v>
      </c>
      <c r="C107" s="979"/>
      <c r="D107" s="979"/>
      <c r="E107" s="980"/>
      <c r="F107" s="192">
        <v>610</v>
      </c>
      <c r="G107" s="95" t="s">
        <v>94</v>
      </c>
      <c r="H107" s="95" t="s">
        <v>88</v>
      </c>
      <c r="I107" s="95"/>
      <c r="J107" s="122">
        <f t="shared" si="29"/>
        <v>6890.6</v>
      </c>
      <c r="K107" s="122">
        <f t="shared" si="29"/>
        <v>0</v>
      </c>
      <c r="L107" s="122">
        <f t="shared" si="29"/>
        <v>1014.0999999999995</v>
      </c>
      <c r="M107" s="122">
        <f t="shared" si="29"/>
        <v>1072.5</v>
      </c>
    </row>
    <row r="108" spans="1:14" ht="31.5" customHeight="1" x14ac:dyDescent="0.25">
      <c r="A108" s="176" t="s">
        <v>728</v>
      </c>
      <c r="B108" s="978" t="s">
        <v>280</v>
      </c>
      <c r="C108" s="979"/>
      <c r="D108" s="979"/>
      <c r="E108" s="980"/>
      <c r="F108" s="192">
        <v>610</v>
      </c>
      <c r="G108" s="95" t="s">
        <v>94</v>
      </c>
      <c r="H108" s="95" t="s">
        <v>88</v>
      </c>
      <c r="I108" s="95" t="s">
        <v>189</v>
      </c>
      <c r="J108" s="122">
        <f>'ведомст 7'!L665</f>
        <v>6890.6</v>
      </c>
      <c r="K108" s="116"/>
      <c r="L108" s="122">
        <f>'ведомст 7'!M665</f>
        <v>1014.0999999999995</v>
      </c>
      <c r="M108" s="122">
        <f>'ведомст 7'!N665</f>
        <v>1072.5</v>
      </c>
    </row>
    <row r="109" spans="1:14" ht="62.25" customHeight="1" x14ac:dyDescent="0.25">
      <c r="A109" s="203" t="s">
        <v>626</v>
      </c>
      <c r="B109" s="360" t="s">
        <v>624</v>
      </c>
      <c r="C109" s="360"/>
      <c r="D109" s="360"/>
      <c r="E109" s="361"/>
      <c r="F109" s="192"/>
      <c r="G109" s="95"/>
      <c r="H109" s="95"/>
      <c r="I109" s="95"/>
      <c r="J109" s="122">
        <f>J111</f>
        <v>350</v>
      </c>
      <c r="K109" s="122">
        <f t="shared" ref="K109:M109" si="30">K111</f>
        <v>0</v>
      </c>
      <c r="L109" s="122">
        <f t="shared" si="30"/>
        <v>460</v>
      </c>
      <c r="M109" s="122">
        <f t="shared" si="30"/>
        <v>460</v>
      </c>
      <c r="N109" s="364"/>
    </row>
    <row r="110" spans="1:14" ht="93.75" customHeight="1" x14ac:dyDescent="0.25">
      <c r="A110" s="102" t="s">
        <v>649</v>
      </c>
      <c r="B110" s="400" t="s">
        <v>617</v>
      </c>
      <c r="C110" s="398"/>
      <c r="D110" s="398"/>
      <c r="E110" s="399"/>
      <c r="F110" s="192"/>
      <c r="G110" s="95"/>
      <c r="H110" s="95"/>
      <c r="I110" s="95"/>
      <c r="J110" s="122">
        <f>J111</f>
        <v>350</v>
      </c>
      <c r="K110" s="122">
        <v>122.2</v>
      </c>
      <c r="L110" s="122">
        <v>460</v>
      </c>
      <c r="M110" s="122">
        <v>460</v>
      </c>
      <c r="N110" s="497"/>
    </row>
    <row r="111" spans="1:14" ht="45.75" customHeight="1" x14ac:dyDescent="0.25">
      <c r="A111" s="369" t="s">
        <v>538</v>
      </c>
      <c r="B111" s="400" t="s">
        <v>617</v>
      </c>
      <c r="C111" s="367"/>
      <c r="D111" s="367"/>
      <c r="E111" s="368"/>
      <c r="F111" s="370">
        <v>600</v>
      </c>
      <c r="G111" s="371"/>
      <c r="H111" s="95"/>
      <c r="I111" s="95"/>
      <c r="J111" s="122">
        <f>J112</f>
        <v>350</v>
      </c>
      <c r="K111" s="122">
        <f t="shared" ref="K111:M111" si="31">K112</f>
        <v>0</v>
      </c>
      <c r="L111" s="122">
        <f t="shared" si="31"/>
        <v>460</v>
      </c>
      <c r="M111" s="122">
        <f t="shared" si="31"/>
        <v>460</v>
      </c>
      <c r="N111" s="385"/>
    </row>
    <row r="112" spans="1:14" ht="75.75" customHeight="1" x14ac:dyDescent="0.25">
      <c r="A112" s="397" t="s">
        <v>642</v>
      </c>
      <c r="B112" s="366" t="s">
        <v>617</v>
      </c>
      <c r="C112" s="367"/>
      <c r="D112" s="367"/>
      <c r="E112" s="368"/>
      <c r="F112" s="370">
        <v>630</v>
      </c>
      <c r="G112" s="371"/>
      <c r="H112" s="95"/>
      <c r="I112" s="95"/>
      <c r="J112" s="122">
        <f>J113</f>
        <v>350</v>
      </c>
      <c r="K112" s="122">
        <f t="shared" ref="K112:M112" si="32">K113</f>
        <v>0</v>
      </c>
      <c r="L112" s="122">
        <f t="shared" si="32"/>
        <v>460</v>
      </c>
      <c r="M112" s="122">
        <f t="shared" si="32"/>
        <v>460</v>
      </c>
      <c r="N112" s="395"/>
    </row>
    <row r="113" spans="1:14" ht="18.75" customHeight="1" x14ac:dyDescent="0.25">
      <c r="A113" s="176" t="s">
        <v>126</v>
      </c>
      <c r="B113" s="366" t="s">
        <v>617</v>
      </c>
      <c r="C113" s="367"/>
      <c r="D113" s="367"/>
      <c r="E113" s="368"/>
      <c r="F113" s="370">
        <v>630</v>
      </c>
      <c r="G113" s="95" t="s">
        <v>94</v>
      </c>
      <c r="H113" s="95"/>
      <c r="I113" s="95"/>
      <c r="J113" s="122">
        <f>J114</f>
        <v>350</v>
      </c>
      <c r="K113" s="122">
        <f t="shared" ref="K113:M113" si="33">K114</f>
        <v>0</v>
      </c>
      <c r="L113" s="122">
        <f t="shared" si="33"/>
        <v>460</v>
      </c>
      <c r="M113" s="122">
        <f t="shared" si="33"/>
        <v>460</v>
      </c>
      <c r="N113" s="364"/>
    </row>
    <row r="114" spans="1:14" ht="21" customHeight="1" x14ac:dyDescent="0.25">
      <c r="A114" s="176" t="s">
        <v>307</v>
      </c>
      <c r="B114" s="366" t="s">
        <v>617</v>
      </c>
      <c r="C114" s="367"/>
      <c r="D114" s="367"/>
      <c r="E114" s="368"/>
      <c r="F114" s="370">
        <v>630</v>
      </c>
      <c r="G114" s="95" t="s">
        <v>94</v>
      </c>
      <c r="H114" s="95" t="s">
        <v>88</v>
      </c>
      <c r="I114" s="95"/>
      <c r="J114" s="122">
        <f>J115</f>
        <v>350</v>
      </c>
      <c r="K114" s="122">
        <f t="shared" ref="K114:M114" si="34">K115</f>
        <v>0</v>
      </c>
      <c r="L114" s="122">
        <f t="shared" si="34"/>
        <v>460</v>
      </c>
      <c r="M114" s="122">
        <f t="shared" si="34"/>
        <v>460</v>
      </c>
      <c r="N114" s="364"/>
    </row>
    <row r="115" spans="1:14" ht="31.5" customHeight="1" x14ac:dyDescent="0.25">
      <c r="A115" s="176" t="s">
        <v>728</v>
      </c>
      <c r="B115" s="366" t="s">
        <v>617</v>
      </c>
      <c r="C115" s="367"/>
      <c r="D115" s="367"/>
      <c r="E115" s="368"/>
      <c r="F115" s="370">
        <v>630</v>
      </c>
      <c r="G115" s="95" t="s">
        <v>94</v>
      </c>
      <c r="H115" s="95" t="s">
        <v>88</v>
      </c>
      <c r="I115" s="95" t="s">
        <v>189</v>
      </c>
      <c r="J115" s="122">
        <f>'ведомст 7'!L672</f>
        <v>350</v>
      </c>
      <c r="K115" s="116"/>
      <c r="L115" s="122">
        <v>460</v>
      </c>
      <c r="M115" s="122">
        <v>460</v>
      </c>
      <c r="N115" s="364"/>
    </row>
    <row r="116" spans="1:14" ht="31.5" hidden="1" customHeight="1" x14ac:dyDescent="0.25">
      <c r="A116" s="658" t="s">
        <v>635</v>
      </c>
      <c r="B116" s="656" t="s">
        <v>725</v>
      </c>
      <c r="C116" s="367"/>
      <c r="D116" s="367"/>
      <c r="E116" s="368"/>
      <c r="F116" s="370"/>
      <c r="G116" s="95"/>
      <c r="H116" s="95"/>
      <c r="I116" s="95"/>
      <c r="J116" s="122"/>
      <c r="K116" s="116"/>
      <c r="L116" s="122"/>
      <c r="M116" s="122"/>
      <c r="N116" s="635" t="s">
        <v>707</v>
      </c>
    </row>
    <row r="117" spans="1:14" ht="21.75" hidden="1" customHeight="1" x14ac:dyDescent="0.25">
      <c r="A117" s="203" t="s">
        <v>339</v>
      </c>
      <c r="B117" s="1166" t="s">
        <v>636</v>
      </c>
      <c r="C117" s="1167"/>
      <c r="D117" s="1167"/>
      <c r="E117" s="1168"/>
      <c r="F117" s="370"/>
      <c r="G117" s="95"/>
      <c r="H117" s="95"/>
      <c r="I117" s="95"/>
      <c r="J117" s="122"/>
      <c r="K117" s="116"/>
      <c r="L117" s="122"/>
      <c r="M117" s="122"/>
      <c r="N117" s="379"/>
    </row>
    <row r="118" spans="1:14" ht="31.5" hidden="1" customHeight="1" x14ac:dyDescent="0.25">
      <c r="A118" s="369" t="s">
        <v>538</v>
      </c>
      <c r="B118" s="1166" t="s">
        <v>636</v>
      </c>
      <c r="C118" s="1167"/>
      <c r="D118" s="1167"/>
      <c r="E118" s="1168"/>
      <c r="F118" s="370">
        <v>600</v>
      </c>
      <c r="G118" s="95"/>
      <c r="H118" s="95"/>
      <c r="I118" s="95"/>
      <c r="J118" s="122"/>
      <c r="K118" s="116"/>
      <c r="L118" s="122"/>
      <c r="M118" s="122"/>
      <c r="N118" s="379"/>
    </row>
    <row r="119" spans="1:14" ht="21" hidden="1" customHeight="1" x14ac:dyDescent="0.25">
      <c r="A119" s="176" t="s">
        <v>539</v>
      </c>
      <c r="B119" s="1166" t="s">
        <v>636</v>
      </c>
      <c r="C119" s="1167"/>
      <c r="D119" s="1167"/>
      <c r="E119" s="1168"/>
      <c r="F119" s="370">
        <v>610</v>
      </c>
      <c r="G119" s="95"/>
      <c r="H119" s="95"/>
      <c r="I119" s="95"/>
      <c r="J119" s="122"/>
      <c r="K119" s="116"/>
      <c r="L119" s="122"/>
      <c r="M119" s="122"/>
      <c r="N119" s="379"/>
    </row>
    <row r="120" spans="1:14" ht="21" hidden="1" customHeight="1" x14ac:dyDescent="0.25">
      <c r="A120" s="176" t="s">
        <v>126</v>
      </c>
      <c r="B120" s="1166" t="s">
        <v>636</v>
      </c>
      <c r="C120" s="1167"/>
      <c r="D120" s="1167"/>
      <c r="E120" s="1168"/>
      <c r="F120" s="370">
        <v>610</v>
      </c>
      <c r="G120" s="95" t="s">
        <v>94</v>
      </c>
      <c r="H120" s="95"/>
      <c r="I120" s="95"/>
      <c r="J120" s="122"/>
      <c r="K120" s="116"/>
      <c r="L120" s="122"/>
      <c r="M120" s="122"/>
      <c r="N120" s="379"/>
    </row>
    <row r="121" spans="1:14" ht="21" hidden="1" customHeight="1" x14ac:dyDescent="0.25">
      <c r="A121" s="176" t="s">
        <v>307</v>
      </c>
      <c r="B121" s="1166" t="s">
        <v>636</v>
      </c>
      <c r="C121" s="1167"/>
      <c r="D121" s="1167"/>
      <c r="E121" s="1168"/>
      <c r="F121" s="370">
        <v>610</v>
      </c>
      <c r="G121" s="95" t="s">
        <v>94</v>
      </c>
      <c r="H121" s="95" t="s">
        <v>88</v>
      </c>
      <c r="I121" s="95"/>
      <c r="J121" s="122"/>
      <c r="K121" s="116"/>
      <c r="L121" s="122"/>
      <c r="M121" s="122"/>
      <c r="N121" s="379"/>
    </row>
    <row r="122" spans="1:14" ht="31.5" hidden="1" customHeight="1" x14ac:dyDescent="0.25">
      <c r="A122" s="176" t="s">
        <v>185</v>
      </c>
      <c r="B122" s="1166" t="s">
        <v>636</v>
      </c>
      <c r="C122" s="1167"/>
      <c r="D122" s="1167"/>
      <c r="E122" s="1168"/>
      <c r="F122" s="370">
        <v>610</v>
      </c>
      <c r="G122" s="95" t="s">
        <v>94</v>
      </c>
      <c r="H122" s="95" t="s">
        <v>88</v>
      </c>
      <c r="I122" s="95" t="s">
        <v>189</v>
      </c>
      <c r="J122" s="122"/>
      <c r="K122" s="116"/>
      <c r="L122" s="122"/>
      <c r="M122" s="122"/>
      <c r="N122" s="379"/>
    </row>
    <row r="123" spans="1:14" ht="42" hidden="1" customHeight="1" x14ac:dyDescent="0.25">
      <c r="A123" s="657" t="s">
        <v>729</v>
      </c>
      <c r="B123" s="1149" t="s">
        <v>247</v>
      </c>
      <c r="C123" s="1149"/>
      <c r="D123" s="1149"/>
      <c r="E123" s="1150"/>
      <c r="F123" s="192"/>
      <c r="G123" s="95"/>
      <c r="H123" s="95"/>
      <c r="I123" s="95"/>
      <c r="J123" s="122">
        <f t="shared" ref="J123:M128" si="35">J124</f>
        <v>0</v>
      </c>
      <c r="K123" s="122">
        <f t="shared" si="35"/>
        <v>0</v>
      </c>
      <c r="L123" s="122">
        <f t="shared" si="35"/>
        <v>0</v>
      </c>
      <c r="M123" s="122">
        <f t="shared" si="35"/>
        <v>0</v>
      </c>
      <c r="N123" s="635" t="s">
        <v>706</v>
      </c>
    </row>
    <row r="124" spans="1:14" ht="32.25" hidden="1" customHeight="1" x14ac:dyDescent="0.25">
      <c r="A124" s="199" t="s">
        <v>50</v>
      </c>
      <c r="B124" s="976" t="s">
        <v>248</v>
      </c>
      <c r="C124" s="976"/>
      <c r="D124" s="976"/>
      <c r="E124" s="977"/>
      <c r="F124" s="192"/>
      <c r="G124" s="95"/>
      <c r="H124" s="95"/>
      <c r="I124" s="95"/>
      <c r="J124" s="122">
        <f t="shared" si="35"/>
        <v>0</v>
      </c>
      <c r="K124" s="122">
        <f t="shared" si="35"/>
        <v>0</v>
      </c>
      <c r="L124" s="122">
        <f t="shared" si="35"/>
        <v>0</v>
      </c>
      <c r="M124" s="122">
        <f t="shared" si="35"/>
        <v>0</v>
      </c>
    </row>
    <row r="125" spans="1:14" ht="141.75" hidden="1" x14ac:dyDescent="0.25">
      <c r="A125" s="311" t="s">
        <v>544</v>
      </c>
      <c r="B125" s="976" t="s">
        <v>248</v>
      </c>
      <c r="C125" s="976"/>
      <c r="D125" s="976"/>
      <c r="E125" s="977"/>
      <c r="F125" s="661">
        <v>300</v>
      </c>
      <c r="G125" s="95"/>
      <c r="H125" s="95"/>
      <c r="I125" s="95"/>
      <c r="J125" s="122">
        <f t="shared" si="35"/>
        <v>0</v>
      </c>
      <c r="K125" s="122">
        <f t="shared" si="35"/>
        <v>0</v>
      </c>
      <c r="L125" s="122">
        <f t="shared" si="35"/>
        <v>0</v>
      </c>
      <c r="M125" s="122">
        <f t="shared" si="35"/>
        <v>0</v>
      </c>
      <c r="N125" s="497" t="s">
        <v>710</v>
      </c>
    </row>
    <row r="126" spans="1:14" ht="27" hidden="1" customHeight="1" x14ac:dyDescent="0.25">
      <c r="A126" s="196" t="s">
        <v>49</v>
      </c>
      <c r="B126" s="976" t="s">
        <v>248</v>
      </c>
      <c r="C126" s="976"/>
      <c r="D126" s="976"/>
      <c r="E126" s="977"/>
      <c r="F126" s="661">
        <v>350</v>
      </c>
      <c r="G126" s="95"/>
      <c r="H126" s="95"/>
      <c r="I126" s="95"/>
      <c r="J126" s="122">
        <f t="shared" si="35"/>
        <v>0</v>
      </c>
      <c r="K126" s="122">
        <f t="shared" si="35"/>
        <v>0</v>
      </c>
      <c r="L126" s="122">
        <f t="shared" si="35"/>
        <v>0</v>
      </c>
      <c r="M126" s="122">
        <f t="shared" si="35"/>
        <v>0</v>
      </c>
    </row>
    <row r="127" spans="1:14" ht="27" hidden="1" customHeight="1" x14ac:dyDescent="0.25">
      <c r="A127" s="176" t="s">
        <v>126</v>
      </c>
      <c r="B127" s="976" t="s">
        <v>248</v>
      </c>
      <c r="C127" s="976"/>
      <c r="D127" s="976"/>
      <c r="E127" s="977"/>
      <c r="F127" s="661">
        <v>350</v>
      </c>
      <c r="G127" s="95" t="s">
        <v>94</v>
      </c>
      <c r="H127" s="95"/>
      <c r="I127" s="95"/>
      <c r="J127" s="122">
        <f t="shared" si="35"/>
        <v>0</v>
      </c>
      <c r="K127" s="122">
        <f t="shared" si="35"/>
        <v>0</v>
      </c>
      <c r="L127" s="122">
        <f t="shared" si="35"/>
        <v>0</v>
      </c>
      <c r="M127" s="122">
        <f t="shared" si="35"/>
        <v>0</v>
      </c>
    </row>
    <row r="128" spans="1:14" ht="27" hidden="1" customHeight="1" x14ac:dyDescent="0.25">
      <c r="A128" s="176" t="s">
        <v>221</v>
      </c>
      <c r="B128" s="976" t="s">
        <v>248</v>
      </c>
      <c r="C128" s="976"/>
      <c r="D128" s="976"/>
      <c r="E128" s="977"/>
      <c r="F128" s="661">
        <v>350</v>
      </c>
      <c r="G128" s="95" t="s">
        <v>94</v>
      </c>
      <c r="H128" s="95" t="s">
        <v>78</v>
      </c>
      <c r="I128" s="95"/>
      <c r="J128" s="122">
        <f t="shared" si="35"/>
        <v>0</v>
      </c>
      <c r="K128" s="122">
        <f t="shared" si="35"/>
        <v>0</v>
      </c>
      <c r="L128" s="122">
        <f t="shared" si="35"/>
        <v>0</v>
      </c>
      <c r="M128" s="122">
        <f t="shared" si="35"/>
        <v>0</v>
      </c>
    </row>
    <row r="129" spans="1:14" ht="28.5" hidden="1" customHeight="1" x14ac:dyDescent="0.25">
      <c r="A129" s="176" t="s">
        <v>185</v>
      </c>
      <c r="B129" s="976" t="s">
        <v>248</v>
      </c>
      <c r="C129" s="976"/>
      <c r="D129" s="976"/>
      <c r="E129" s="977"/>
      <c r="F129" s="661">
        <v>350</v>
      </c>
      <c r="G129" s="95" t="s">
        <v>94</v>
      </c>
      <c r="H129" s="95" t="s">
        <v>78</v>
      </c>
      <c r="I129" s="95" t="s">
        <v>189</v>
      </c>
      <c r="J129" s="122"/>
      <c r="K129" s="116"/>
      <c r="L129" s="122"/>
      <c r="M129" s="122"/>
    </row>
    <row r="130" spans="1:14" ht="28.5" customHeight="1" x14ac:dyDescent="0.25">
      <c r="A130" s="203" t="s">
        <v>635</v>
      </c>
      <c r="B130" s="836" t="s">
        <v>247</v>
      </c>
      <c r="C130" s="367"/>
      <c r="D130" s="367"/>
      <c r="E130" s="368"/>
      <c r="F130" s="370"/>
      <c r="G130" s="95"/>
      <c r="H130" s="95"/>
      <c r="I130" s="95"/>
      <c r="J130" s="122">
        <f t="shared" ref="J130:J135" si="36">J131</f>
        <v>600</v>
      </c>
      <c r="K130" s="116"/>
      <c r="L130" s="122">
        <v>0</v>
      </c>
      <c r="M130" s="122">
        <v>0</v>
      </c>
      <c r="N130" s="692"/>
    </row>
    <row r="131" spans="1:14" ht="28.5" customHeight="1" x14ac:dyDescent="0.25">
      <c r="A131" s="203" t="s">
        <v>339</v>
      </c>
      <c r="B131" s="1166" t="s">
        <v>636</v>
      </c>
      <c r="C131" s="1167"/>
      <c r="D131" s="1167"/>
      <c r="E131" s="1168"/>
      <c r="F131" s="370"/>
      <c r="G131" s="95"/>
      <c r="H131" s="95"/>
      <c r="I131" s="95"/>
      <c r="J131" s="122">
        <f t="shared" si="36"/>
        <v>600</v>
      </c>
      <c r="K131" s="116"/>
      <c r="L131" s="122">
        <v>0</v>
      </c>
      <c r="M131" s="122">
        <v>0</v>
      </c>
      <c r="N131" s="692"/>
    </row>
    <row r="132" spans="1:14" ht="28.5" customHeight="1" x14ac:dyDescent="0.25">
      <c r="A132" s="369" t="s">
        <v>538</v>
      </c>
      <c r="B132" s="1166" t="s">
        <v>636</v>
      </c>
      <c r="C132" s="1167"/>
      <c r="D132" s="1167"/>
      <c r="E132" s="1168"/>
      <c r="F132" s="370">
        <v>600</v>
      </c>
      <c r="G132" s="95"/>
      <c r="H132" s="95"/>
      <c r="I132" s="95"/>
      <c r="J132" s="122">
        <f t="shared" si="36"/>
        <v>600</v>
      </c>
      <c r="K132" s="116"/>
      <c r="L132" s="122">
        <v>0</v>
      </c>
      <c r="M132" s="122">
        <v>0</v>
      </c>
      <c r="N132" s="692"/>
    </row>
    <row r="133" spans="1:14" ht="28.5" customHeight="1" x14ac:dyDescent="0.25">
      <c r="A133" s="176" t="s">
        <v>539</v>
      </c>
      <c r="B133" s="1166" t="s">
        <v>636</v>
      </c>
      <c r="C133" s="1167"/>
      <c r="D133" s="1167"/>
      <c r="E133" s="1168"/>
      <c r="F133" s="370">
        <v>610</v>
      </c>
      <c r="G133" s="95"/>
      <c r="H133" s="95"/>
      <c r="I133" s="95"/>
      <c r="J133" s="122">
        <f t="shared" si="36"/>
        <v>600</v>
      </c>
      <c r="K133" s="116"/>
      <c r="L133" s="122">
        <v>0</v>
      </c>
      <c r="M133" s="122">
        <v>0</v>
      </c>
      <c r="N133" s="692"/>
    </row>
    <row r="134" spans="1:14" ht="28.5" customHeight="1" x14ac:dyDescent="0.25">
      <c r="A134" s="176" t="s">
        <v>126</v>
      </c>
      <c r="B134" s="1166" t="s">
        <v>636</v>
      </c>
      <c r="C134" s="1167"/>
      <c r="D134" s="1167"/>
      <c r="E134" s="1168"/>
      <c r="F134" s="370">
        <v>610</v>
      </c>
      <c r="G134" s="95" t="s">
        <v>94</v>
      </c>
      <c r="H134" s="95"/>
      <c r="I134" s="95"/>
      <c r="J134" s="122">
        <f t="shared" si="36"/>
        <v>600</v>
      </c>
      <c r="K134" s="116"/>
      <c r="L134" s="122">
        <v>0</v>
      </c>
      <c r="M134" s="122">
        <v>0</v>
      </c>
      <c r="N134" s="692"/>
    </row>
    <row r="135" spans="1:14" ht="28.5" customHeight="1" x14ac:dyDescent="0.25">
      <c r="A135" s="176" t="s">
        <v>307</v>
      </c>
      <c r="B135" s="1166" t="s">
        <v>636</v>
      </c>
      <c r="C135" s="1167"/>
      <c r="D135" s="1167"/>
      <c r="E135" s="1168"/>
      <c r="F135" s="370">
        <v>610</v>
      </c>
      <c r="G135" s="95" t="s">
        <v>94</v>
      </c>
      <c r="H135" s="95" t="s">
        <v>88</v>
      </c>
      <c r="I135" s="95"/>
      <c r="J135" s="122">
        <f t="shared" si="36"/>
        <v>600</v>
      </c>
      <c r="K135" s="116"/>
      <c r="L135" s="122">
        <v>0</v>
      </c>
      <c r="M135" s="122">
        <v>0</v>
      </c>
      <c r="N135" s="692"/>
    </row>
    <row r="136" spans="1:14" ht="28.5" customHeight="1" x14ac:dyDescent="0.25">
      <c r="A136" s="176" t="s">
        <v>728</v>
      </c>
      <c r="B136" s="1166" t="s">
        <v>636</v>
      </c>
      <c r="C136" s="1167"/>
      <c r="D136" s="1167"/>
      <c r="E136" s="1168"/>
      <c r="F136" s="370">
        <v>610</v>
      </c>
      <c r="G136" s="95" t="s">
        <v>94</v>
      </c>
      <c r="H136" s="95" t="s">
        <v>88</v>
      </c>
      <c r="I136" s="95" t="s">
        <v>189</v>
      </c>
      <c r="J136" s="122">
        <v>600</v>
      </c>
      <c r="K136" s="116"/>
      <c r="L136" s="122">
        <v>0</v>
      </c>
      <c r="M136" s="122">
        <v>0</v>
      </c>
      <c r="N136" s="692"/>
    </row>
    <row r="137" spans="1:14" ht="63" customHeight="1" x14ac:dyDescent="0.25">
      <c r="A137" s="176" t="s">
        <v>703</v>
      </c>
      <c r="B137" s="979" t="s">
        <v>114</v>
      </c>
      <c r="C137" s="979"/>
      <c r="D137" s="979"/>
      <c r="E137" s="980"/>
      <c r="F137" s="192"/>
      <c r="G137" s="95"/>
      <c r="H137" s="95"/>
      <c r="I137" s="95"/>
      <c r="J137" s="111">
        <f>J138+J152+J159+J144</f>
        <v>1786.8</v>
      </c>
      <c r="K137" s="111">
        <f t="shared" ref="K137:M137" si="37">K138+K152+K159+K144</f>
        <v>772.5</v>
      </c>
      <c r="L137" s="111">
        <f t="shared" si="37"/>
        <v>1610.8999999999999</v>
      </c>
      <c r="M137" s="111">
        <f t="shared" si="37"/>
        <v>1610.8999999999999</v>
      </c>
      <c r="N137" s="635"/>
    </row>
    <row r="138" spans="1:14" ht="60" x14ac:dyDescent="0.25">
      <c r="A138" s="176" t="s">
        <v>543</v>
      </c>
      <c r="B138" s="979" t="s">
        <v>115</v>
      </c>
      <c r="C138" s="979"/>
      <c r="D138" s="979"/>
      <c r="E138" s="980"/>
      <c r="F138" s="192"/>
      <c r="G138" s="95"/>
      <c r="H138" s="95"/>
      <c r="I138" s="95"/>
      <c r="J138" s="122">
        <f>J146</f>
        <v>978.5</v>
      </c>
      <c r="K138" s="122">
        <f>K146</f>
        <v>0</v>
      </c>
      <c r="L138" s="122">
        <f>L146</f>
        <v>800.8</v>
      </c>
      <c r="M138" s="122">
        <f>M146</f>
        <v>800.8</v>
      </c>
      <c r="N138" s="197"/>
    </row>
    <row r="139" spans="1:14" ht="40.5" customHeight="1" x14ac:dyDescent="0.25">
      <c r="A139" s="242" t="s">
        <v>50</v>
      </c>
      <c r="B139" s="976" t="s">
        <v>735</v>
      </c>
      <c r="C139" s="976"/>
      <c r="D139" s="976"/>
      <c r="E139" s="977"/>
      <c r="F139" s="192"/>
      <c r="G139" s="95"/>
      <c r="H139" s="95"/>
      <c r="I139" s="95"/>
      <c r="J139" s="122">
        <f>J140</f>
        <v>10</v>
      </c>
      <c r="K139" s="122">
        <f t="shared" ref="K139:M139" si="38">K140</f>
        <v>0</v>
      </c>
      <c r="L139" s="122">
        <f t="shared" si="38"/>
        <v>10</v>
      </c>
      <c r="M139" s="122">
        <f t="shared" si="38"/>
        <v>10</v>
      </c>
      <c r="N139" s="696"/>
    </row>
    <row r="140" spans="1:14" ht="30" x14ac:dyDescent="0.25">
      <c r="A140" s="311" t="s">
        <v>544</v>
      </c>
      <c r="B140" s="976" t="s">
        <v>735</v>
      </c>
      <c r="C140" s="976"/>
      <c r="D140" s="976"/>
      <c r="E140" s="977"/>
      <c r="F140" s="192">
        <v>300</v>
      </c>
      <c r="G140" s="95"/>
      <c r="H140" s="95"/>
      <c r="I140" s="95"/>
      <c r="J140" s="122">
        <f>J141</f>
        <v>10</v>
      </c>
      <c r="K140" s="122">
        <f t="shared" ref="K140:M140" si="39">K141</f>
        <v>0</v>
      </c>
      <c r="L140" s="122">
        <f t="shared" si="39"/>
        <v>10</v>
      </c>
      <c r="M140" s="122">
        <f t="shared" si="39"/>
        <v>10</v>
      </c>
      <c r="N140" s="696"/>
    </row>
    <row r="141" spans="1:14" x14ac:dyDescent="0.25">
      <c r="A141" s="196" t="s">
        <v>49</v>
      </c>
      <c r="B141" s="976" t="s">
        <v>735</v>
      </c>
      <c r="C141" s="976"/>
      <c r="D141" s="976"/>
      <c r="E141" s="977"/>
      <c r="F141" s="192">
        <v>350</v>
      </c>
      <c r="G141" s="95"/>
      <c r="H141" s="95"/>
      <c r="I141" s="95"/>
      <c r="J141" s="122">
        <f>J142</f>
        <v>10</v>
      </c>
      <c r="K141" s="122">
        <f t="shared" ref="K141:M141" si="40">K142</f>
        <v>0</v>
      </c>
      <c r="L141" s="122">
        <f t="shared" si="40"/>
        <v>10</v>
      </c>
      <c r="M141" s="122">
        <f t="shared" si="40"/>
        <v>10</v>
      </c>
      <c r="N141" s="696"/>
    </row>
    <row r="142" spans="1:14" x14ac:dyDescent="0.25">
      <c r="A142" s="176" t="s">
        <v>126</v>
      </c>
      <c r="B142" s="976" t="s">
        <v>735</v>
      </c>
      <c r="C142" s="976"/>
      <c r="D142" s="976"/>
      <c r="E142" s="977"/>
      <c r="F142" s="192">
        <v>350</v>
      </c>
      <c r="G142" s="95" t="s">
        <v>94</v>
      </c>
      <c r="H142" s="95"/>
      <c r="I142" s="95"/>
      <c r="J142" s="122">
        <f>J143</f>
        <v>10</v>
      </c>
      <c r="K142" s="122">
        <f t="shared" ref="K142:M142" si="41">K143</f>
        <v>0</v>
      </c>
      <c r="L142" s="122">
        <f t="shared" si="41"/>
        <v>10</v>
      </c>
      <c r="M142" s="122">
        <f t="shared" si="41"/>
        <v>10</v>
      </c>
      <c r="N142" s="696"/>
    </row>
    <row r="143" spans="1:14" x14ac:dyDescent="0.25">
      <c r="A143" s="176" t="s">
        <v>221</v>
      </c>
      <c r="B143" s="976" t="s">
        <v>735</v>
      </c>
      <c r="C143" s="976"/>
      <c r="D143" s="976"/>
      <c r="E143" s="977"/>
      <c r="F143" s="192">
        <v>350</v>
      </c>
      <c r="G143" s="95" t="s">
        <v>94</v>
      </c>
      <c r="H143" s="95" t="s">
        <v>78</v>
      </c>
      <c r="I143" s="95"/>
      <c r="J143" s="122">
        <f>J144</f>
        <v>10</v>
      </c>
      <c r="K143" s="122">
        <f t="shared" ref="K143:M143" si="42">K144</f>
        <v>0</v>
      </c>
      <c r="L143" s="122">
        <f t="shared" si="42"/>
        <v>10</v>
      </c>
      <c r="M143" s="122">
        <f t="shared" si="42"/>
        <v>10</v>
      </c>
      <c r="N143" s="696"/>
    </row>
    <row r="144" spans="1:14" ht="45" x14ac:dyDescent="0.25">
      <c r="A144" s="176" t="s">
        <v>728</v>
      </c>
      <c r="B144" s="976" t="s">
        <v>735</v>
      </c>
      <c r="C144" s="976"/>
      <c r="D144" s="976"/>
      <c r="E144" s="977"/>
      <c r="F144" s="192">
        <v>350</v>
      </c>
      <c r="G144" s="95" t="s">
        <v>94</v>
      </c>
      <c r="H144" s="95" t="s">
        <v>78</v>
      </c>
      <c r="I144" s="95" t="s">
        <v>189</v>
      </c>
      <c r="J144" s="122">
        <v>10</v>
      </c>
      <c r="K144" s="122"/>
      <c r="L144" s="122">
        <v>10</v>
      </c>
      <c r="M144" s="122">
        <v>10</v>
      </c>
      <c r="N144" s="696"/>
    </row>
    <row r="145" spans="1:14" hidden="1" x14ac:dyDescent="0.25">
      <c r="A145" s="176"/>
      <c r="B145" s="694"/>
      <c r="C145" s="694"/>
      <c r="D145" s="694"/>
      <c r="E145" s="695"/>
      <c r="F145" s="192"/>
      <c r="G145" s="95"/>
      <c r="H145" s="95"/>
      <c r="I145" s="95"/>
      <c r="J145" s="122"/>
      <c r="K145" s="122"/>
      <c r="L145" s="122"/>
      <c r="M145" s="122"/>
      <c r="N145" s="696"/>
    </row>
    <row r="146" spans="1:14" ht="48" customHeight="1" x14ac:dyDescent="0.25">
      <c r="A146" s="176" t="s">
        <v>57</v>
      </c>
      <c r="B146" s="979" t="s">
        <v>209</v>
      </c>
      <c r="C146" s="979"/>
      <c r="D146" s="979"/>
      <c r="E146" s="980"/>
      <c r="F146" s="192"/>
      <c r="G146" s="95"/>
      <c r="H146" s="95"/>
      <c r="I146" s="95"/>
      <c r="J146" s="122">
        <f t="shared" ref="J146:M150" si="43">J147</f>
        <v>978.5</v>
      </c>
      <c r="K146" s="122">
        <f t="shared" si="43"/>
        <v>0</v>
      </c>
      <c r="L146" s="122">
        <f t="shared" si="43"/>
        <v>800.8</v>
      </c>
      <c r="M146" s="122">
        <f t="shared" si="43"/>
        <v>800.8</v>
      </c>
    </row>
    <row r="147" spans="1:14" ht="58.5" customHeight="1" x14ac:dyDescent="0.25">
      <c r="A147" s="203" t="s">
        <v>476</v>
      </c>
      <c r="B147" s="979" t="s">
        <v>209</v>
      </c>
      <c r="C147" s="979"/>
      <c r="D147" s="979"/>
      <c r="E147" s="980"/>
      <c r="F147" s="192">
        <v>100</v>
      </c>
      <c r="G147" s="95"/>
      <c r="H147" s="95"/>
      <c r="I147" s="95"/>
      <c r="J147" s="122">
        <f t="shared" si="43"/>
        <v>978.5</v>
      </c>
      <c r="K147" s="122">
        <f t="shared" si="43"/>
        <v>0</v>
      </c>
      <c r="L147" s="122">
        <f t="shared" si="43"/>
        <v>800.8</v>
      </c>
      <c r="M147" s="122">
        <f t="shared" si="43"/>
        <v>800.8</v>
      </c>
    </row>
    <row r="148" spans="1:14" ht="27" customHeight="1" x14ac:dyDescent="0.25">
      <c r="A148" s="203" t="s">
        <v>487</v>
      </c>
      <c r="B148" s="979" t="s">
        <v>209</v>
      </c>
      <c r="C148" s="979"/>
      <c r="D148" s="979"/>
      <c r="E148" s="980"/>
      <c r="F148" s="192">
        <v>110</v>
      </c>
      <c r="G148" s="95"/>
      <c r="H148" s="95"/>
      <c r="I148" s="95"/>
      <c r="J148" s="122">
        <f t="shared" si="43"/>
        <v>978.5</v>
      </c>
      <c r="K148" s="122">
        <f t="shared" si="43"/>
        <v>0</v>
      </c>
      <c r="L148" s="122">
        <f t="shared" si="43"/>
        <v>800.8</v>
      </c>
      <c r="M148" s="122">
        <f t="shared" si="43"/>
        <v>800.8</v>
      </c>
    </row>
    <row r="149" spans="1:14" ht="19.5" customHeight="1" x14ac:dyDescent="0.25">
      <c r="A149" s="176" t="s">
        <v>126</v>
      </c>
      <c r="B149" s="979" t="s">
        <v>209</v>
      </c>
      <c r="C149" s="979"/>
      <c r="D149" s="979"/>
      <c r="E149" s="980"/>
      <c r="F149" s="192">
        <v>110</v>
      </c>
      <c r="G149" s="95" t="s">
        <v>94</v>
      </c>
      <c r="H149" s="95"/>
      <c r="I149" s="95"/>
      <c r="J149" s="122">
        <f t="shared" si="43"/>
        <v>978.5</v>
      </c>
      <c r="K149" s="122">
        <f t="shared" si="43"/>
        <v>0</v>
      </c>
      <c r="L149" s="122">
        <f t="shared" si="43"/>
        <v>800.8</v>
      </c>
      <c r="M149" s="122">
        <f t="shared" si="43"/>
        <v>800.8</v>
      </c>
    </row>
    <row r="150" spans="1:14" ht="24.75" customHeight="1" x14ac:dyDescent="0.25">
      <c r="A150" s="176" t="s">
        <v>221</v>
      </c>
      <c r="B150" s="979" t="s">
        <v>209</v>
      </c>
      <c r="C150" s="979"/>
      <c r="D150" s="979"/>
      <c r="E150" s="980"/>
      <c r="F150" s="192">
        <v>110</v>
      </c>
      <c r="G150" s="95" t="s">
        <v>94</v>
      </c>
      <c r="H150" s="95" t="s">
        <v>78</v>
      </c>
      <c r="I150" s="95"/>
      <c r="J150" s="122">
        <f t="shared" si="43"/>
        <v>978.5</v>
      </c>
      <c r="K150" s="122">
        <f t="shared" si="43"/>
        <v>0</v>
      </c>
      <c r="L150" s="122">
        <f t="shared" si="43"/>
        <v>800.8</v>
      </c>
      <c r="M150" s="122">
        <f t="shared" si="43"/>
        <v>800.8</v>
      </c>
      <c r="N150" s="182"/>
    </row>
    <row r="151" spans="1:14" ht="33" customHeight="1" x14ac:dyDescent="0.25">
      <c r="A151" s="176" t="s">
        <v>728</v>
      </c>
      <c r="B151" s="979" t="s">
        <v>209</v>
      </c>
      <c r="C151" s="979"/>
      <c r="D151" s="979"/>
      <c r="E151" s="980"/>
      <c r="F151" s="192">
        <v>110</v>
      </c>
      <c r="G151" s="95" t="s">
        <v>94</v>
      </c>
      <c r="H151" s="95" t="s">
        <v>78</v>
      </c>
      <c r="I151" s="95" t="s">
        <v>189</v>
      </c>
      <c r="J151" s="122">
        <f>'ведомст 7'!L698</f>
        <v>978.5</v>
      </c>
      <c r="K151" s="116"/>
      <c r="L151" s="122">
        <v>800.8</v>
      </c>
      <c r="M151" s="122">
        <v>800.8</v>
      </c>
    </row>
    <row r="152" spans="1:14" ht="32.25" customHeight="1" x14ac:dyDescent="0.25">
      <c r="A152" s="176" t="s">
        <v>541</v>
      </c>
      <c r="B152" s="979" t="s">
        <v>116</v>
      </c>
      <c r="C152" s="979"/>
      <c r="D152" s="979"/>
      <c r="E152" s="980"/>
      <c r="F152" s="192"/>
      <c r="G152" s="95"/>
      <c r="H152" s="95"/>
      <c r="I152" s="95"/>
      <c r="J152" s="122">
        <f t="shared" ref="J152:M157" si="44">J153</f>
        <v>772.5</v>
      </c>
      <c r="K152" s="122">
        <f t="shared" si="44"/>
        <v>772.5</v>
      </c>
      <c r="L152" s="122">
        <f t="shared" si="44"/>
        <v>772.5</v>
      </c>
      <c r="M152" s="122">
        <f t="shared" si="44"/>
        <v>772.5</v>
      </c>
    </row>
    <row r="153" spans="1:14" ht="60.75" customHeight="1" x14ac:dyDescent="0.25">
      <c r="A153" s="176" t="s">
        <v>593</v>
      </c>
      <c r="B153" s="978" t="s">
        <v>436</v>
      </c>
      <c r="C153" s="979"/>
      <c r="D153" s="979"/>
      <c r="E153" s="980"/>
      <c r="F153" s="192"/>
      <c r="G153" s="95"/>
      <c r="H153" s="95"/>
      <c r="I153" s="95"/>
      <c r="J153" s="122">
        <f t="shared" si="44"/>
        <v>772.5</v>
      </c>
      <c r="K153" s="122">
        <f t="shared" si="44"/>
        <v>772.5</v>
      </c>
      <c r="L153" s="122">
        <f t="shared" si="44"/>
        <v>772.5</v>
      </c>
      <c r="M153" s="122">
        <f t="shared" si="44"/>
        <v>772.5</v>
      </c>
      <c r="N153" s="182"/>
    </row>
    <row r="154" spans="1:14" ht="29.25" customHeight="1" x14ac:dyDescent="0.25">
      <c r="A154" s="176" t="s">
        <v>538</v>
      </c>
      <c r="B154" s="978" t="s">
        <v>436</v>
      </c>
      <c r="C154" s="979"/>
      <c r="D154" s="979"/>
      <c r="E154" s="980"/>
      <c r="F154" s="192">
        <v>600</v>
      </c>
      <c r="G154" s="95"/>
      <c r="H154" s="95"/>
      <c r="I154" s="95"/>
      <c r="J154" s="122">
        <f t="shared" si="44"/>
        <v>772.5</v>
      </c>
      <c r="K154" s="122">
        <f t="shared" si="44"/>
        <v>772.5</v>
      </c>
      <c r="L154" s="122">
        <f t="shared" si="44"/>
        <v>772.5</v>
      </c>
      <c r="M154" s="122">
        <f t="shared" si="44"/>
        <v>772.5</v>
      </c>
      <c r="N154" s="182"/>
    </row>
    <row r="155" spans="1:14" ht="18.75" customHeight="1" x14ac:dyDescent="0.25">
      <c r="A155" s="176" t="s">
        <v>539</v>
      </c>
      <c r="B155" s="978" t="s">
        <v>436</v>
      </c>
      <c r="C155" s="979"/>
      <c r="D155" s="979"/>
      <c r="E155" s="980"/>
      <c r="F155" s="192">
        <v>610</v>
      </c>
      <c r="G155" s="95"/>
      <c r="H155" s="95"/>
      <c r="I155" s="95"/>
      <c r="J155" s="122">
        <f t="shared" si="44"/>
        <v>772.5</v>
      </c>
      <c r="K155" s="122">
        <f t="shared" si="44"/>
        <v>772.5</v>
      </c>
      <c r="L155" s="122">
        <f t="shared" si="44"/>
        <v>772.5</v>
      </c>
      <c r="M155" s="122">
        <f t="shared" si="44"/>
        <v>772.5</v>
      </c>
      <c r="N155" s="182"/>
    </row>
    <row r="156" spans="1:14" ht="18.75" customHeight="1" x14ac:dyDescent="0.25">
      <c r="A156" s="176" t="s">
        <v>126</v>
      </c>
      <c r="B156" s="978" t="s">
        <v>436</v>
      </c>
      <c r="C156" s="979"/>
      <c r="D156" s="979"/>
      <c r="E156" s="980"/>
      <c r="F156" s="192">
        <v>610</v>
      </c>
      <c r="G156" s="95" t="s">
        <v>94</v>
      </c>
      <c r="H156" s="95"/>
      <c r="I156" s="95"/>
      <c r="J156" s="122">
        <f t="shared" si="44"/>
        <v>772.5</v>
      </c>
      <c r="K156" s="122">
        <f t="shared" si="44"/>
        <v>772.5</v>
      </c>
      <c r="L156" s="122">
        <f t="shared" si="44"/>
        <v>772.5</v>
      </c>
      <c r="M156" s="122">
        <f t="shared" si="44"/>
        <v>772.5</v>
      </c>
      <c r="N156" s="182"/>
    </row>
    <row r="157" spans="1:14" ht="18.75" customHeight="1" x14ac:dyDescent="0.25">
      <c r="A157" s="176" t="s">
        <v>540</v>
      </c>
      <c r="B157" s="978" t="s">
        <v>436</v>
      </c>
      <c r="C157" s="979"/>
      <c r="D157" s="979"/>
      <c r="E157" s="980"/>
      <c r="F157" s="192">
        <v>610</v>
      </c>
      <c r="G157" s="95" t="s">
        <v>94</v>
      </c>
      <c r="H157" s="95" t="s">
        <v>94</v>
      </c>
      <c r="I157" s="95"/>
      <c r="J157" s="122">
        <f t="shared" si="44"/>
        <v>772.5</v>
      </c>
      <c r="K157" s="122">
        <f t="shared" si="44"/>
        <v>772.5</v>
      </c>
      <c r="L157" s="122">
        <f t="shared" si="44"/>
        <v>772.5</v>
      </c>
      <c r="M157" s="122">
        <f t="shared" si="44"/>
        <v>772.5</v>
      </c>
      <c r="N157" s="182"/>
    </row>
    <row r="158" spans="1:14" ht="30" customHeight="1" x14ac:dyDescent="0.25">
      <c r="A158" s="176" t="s">
        <v>728</v>
      </c>
      <c r="B158" s="978" t="s">
        <v>436</v>
      </c>
      <c r="C158" s="979"/>
      <c r="D158" s="979"/>
      <c r="E158" s="980"/>
      <c r="F158" s="192">
        <v>610</v>
      </c>
      <c r="G158" s="95" t="s">
        <v>94</v>
      </c>
      <c r="H158" s="95" t="s">
        <v>94</v>
      </c>
      <c r="I158" s="95" t="s">
        <v>189</v>
      </c>
      <c r="J158" s="122">
        <f>'ведомст 7'!L683</f>
        <v>772.5</v>
      </c>
      <c r="K158" s="122">
        <f>'ведомст 7'!M683</f>
        <v>772.5</v>
      </c>
      <c r="L158" s="122">
        <f>'ведомст 7'!N683</f>
        <v>772.5</v>
      </c>
      <c r="M158" s="122">
        <f>'ведомст 7'!N683</f>
        <v>772.5</v>
      </c>
    </row>
    <row r="159" spans="1:14" ht="33.75" customHeight="1" x14ac:dyDescent="0.25">
      <c r="A159" s="203" t="s">
        <v>568</v>
      </c>
      <c r="B159" s="979" t="s">
        <v>207</v>
      </c>
      <c r="C159" s="979"/>
      <c r="D159" s="979"/>
      <c r="E159" s="980"/>
      <c r="F159" s="192"/>
      <c r="G159" s="95"/>
      <c r="H159" s="95"/>
      <c r="I159" s="95"/>
      <c r="J159" s="122">
        <f t="shared" ref="J159:M164" si="45">J160</f>
        <v>25.8</v>
      </c>
      <c r="K159" s="122">
        <f t="shared" si="45"/>
        <v>0</v>
      </c>
      <c r="L159" s="122">
        <f t="shared" si="45"/>
        <v>27.6</v>
      </c>
      <c r="M159" s="122">
        <f t="shared" si="45"/>
        <v>27.6</v>
      </c>
      <c r="N159" s="182"/>
    </row>
    <row r="160" spans="1:14" ht="24" customHeight="1" x14ac:dyDescent="0.25">
      <c r="A160" s="176" t="s">
        <v>180</v>
      </c>
      <c r="B160" s="979" t="s">
        <v>246</v>
      </c>
      <c r="C160" s="979"/>
      <c r="D160" s="979"/>
      <c r="E160" s="980"/>
      <c r="F160" s="192"/>
      <c r="G160" s="95"/>
      <c r="H160" s="95"/>
      <c r="I160" s="95"/>
      <c r="J160" s="122">
        <f t="shared" si="45"/>
        <v>25.8</v>
      </c>
      <c r="K160" s="122">
        <f t="shared" si="45"/>
        <v>0</v>
      </c>
      <c r="L160" s="122">
        <f t="shared" si="45"/>
        <v>27.6</v>
      </c>
      <c r="M160" s="122">
        <f t="shared" si="45"/>
        <v>27.6</v>
      </c>
    </row>
    <row r="161" spans="1:14" ht="45" x14ac:dyDescent="0.25">
      <c r="A161" s="176" t="s">
        <v>518</v>
      </c>
      <c r="B161" s="979" t="s">
        <v>208</v>
      </c>
      <c r="C161" s="979"/>
      <c r="D161" s="979"/>
      <c r="E161" s="980"/>
      <c r="F161" s="192">
        <v>200</v>
      </c>
      <c r="G161" s="95"/>
      <c r="H161" s="95"/>
      <c r="I161" s="95"/>
      <c r="J161" s="122">
        <f t="shared" si="45"/>
        <v>25.8</v>
      </c>
      <c r="K161" s="122">
        <f t="shared" si="45"/>
        <v>0</v>
      </c>
      <c r="L161" s="122">
        <f t="shared" si="45"/>
        <v>27.6</v>
      </c>
      <c r="M161" s="122">
        <f t="shared" si="45"/>
        <v>27.6</v>
      </c>
    </row>
    <row r="162" spans="1:14" ht="45" x14ac:dyDescent="0.25">
      <c r="A162" s="176" t="s">
        <v>542</v>
      </c>
      <c r="B162" s="979" t="s">
        <v>208</v>
      </c>
      <c r="C162" s="979"/>
      <c r="D162" s="979"/>
      <c r="E162" s="980"/>
      <c r="F162" s="192">
        <v>240</v>
      </c>
      <c r="G162" s="95"/>
      <c r="H162" s="95"/>
      <c r="I162" s="95"/>
      <c r="J162" s="122">
        <f t="shared" si="45"/>
        <v>25.8</v>
      </c>
      <c r="K162" s="122">
        <f t="shared" si="45"/>
        <v>0</v>
      </c>
      <c r="L162" s="122">
        <f t="shared" si="45"/>
        <v>27.6</v>
      </c>
      <c r="M162" s="122">
        <f t="shared" si="45"/>
        <v>27.6</v>
      </c>
    </row>
    <row r="163" spans="1:14" ht="24" customHeight="1" x14ac:dyDescent="0.25">
      <c r="A163" s="176" t="s">
        <v>126</v>
      </c>
      <c r="B163" s="979" t="s">
        <v>208</v>
      </c>
      <c r="C163" s="979"/>
      <c r="D163" s="979"/>
      <c r="E163" s="980"/>
      <c r="F163" s="192">
        <v>240</v>
      </c>
      <c r="G163" s="95" t="s">
        <v>94</v>
      </c>
      <c r="H163" s="95"/>
      <c r="I163" s="95"/>
      <c r="J163" s="122">
        <f t="shared" si="45"/>
        <v>25.8</v>
      </c>
      <c r="K163" s="122">
        <f t="shared" si="45"/>
        <v>0</v>
      </c>
      <c r="L163" s="122">
        <f t="shared" si="45"/>
        <v>27.6</v>
      </c>
      <c r="M163" s="122">
        <f t="shared" si="45"/>
        <v>27.6</v>
      </c>
    </row>
    <row r="164" spans="1:14" ht="24" customHeight="1" x14ac:dyDescent="0.25">
      <c r="A164" s="176" t="s">
        <v>540</v>
      </c>
      <c r="B164" s="979" t="s">
        <v>208</v>
      </c>
      <c r="C164" s="979"/>
      <c r="D164" s="979"/>
      <c r="E164" s="980"/>
      <c r="F164" s="192">
        <v>240</v>
      </c>
      <c r="G164" s="95" t="s">
        <v>94</v>
      </c>
      <c r="H164" s="95" t="s">
        <v>94</v>
      </c>
      <c r="I164" s="95"/>
      <c r="J164" s="122">
        <f t="shared" si="45"/>
        <v>25.8</v>
      </c>
      <c r="K164" s="122">
        <f t="shared" si="45"/>
        <v>0</v>
      </c>
      <c r="L164" s="122">
        <f t="shared" si="45"/>
        <v>27.6</v>
      </c>
      <c r="M164" s="122">
        <f t="shared" si="45"/>
        <v>27.6</v>
      </c>
      <c r="N164" s="182"/>
    </row>
    <row r="165" spans="1:14" ht="36" customHeight="1" x14ac:dyDescent="0.25">
      <c r="A165" s="176" t="s">
        <v>728</v>
      </c>
      <c r="B165" s="979" t="s">
        <v>208</v>
      </c>
      <c r="C165" s="979"/>
      <c r="D165" s="979"/>
      <c r="E165" s="980"/>
      <c r="F165" s="192">
        <v>240</v>
      </c>
      <c r="G165" s="95" t="s">
        <v>94</v>
      </c>
      <c r="H165" s="95" t="s">
        <v>94</v>
      </c>
      <c r="I165" s="95" t="s">
        <v>189</v>
      </c>
      <c r="J165" s="122">
        <v>25.8</v>
      </c>
      <c r="K165" s="116"/>
      <c r="L165" s="122">
        <v>27.6</v>
      </c>
      <c r="M165" s="122">
        <v>27.6</v>
      </c>
    </row>
    <row r="166" spans="1:14" s="106" customFormat="1" ht="75" x14ac:dyDescent="0.25">
      <c r="A166" s="176" t="s">
        <v>724</v>
      </c>
      <c r="B166" s="979" t="s">
        <v>193</v>
      </c>
      <c r="C166" s="979"/>
      <c r="D166" s="979"/>
      <c r="E166" s="980"/>
      <c r="F166" s="192"/>
      <c r="G166" s="95"/>
      <c r="H166" s="95"/>
      <c r="I166" s="124"/>
      <c r="J166" s="111">
        <f>J167+J178</f>
        <v>2994.5</v>
      </c>
      <c r="K166" s="111">
        <f>K167+K178</f>
        <v>3700.1</v>
      </c>
      <c r="L166" s="111">
        <f>L167+L178</f>
        <v>2994.6</v>
      </c>
      <c r="M166" s="111">
        <f>M167+M178</f>
        <v>2994.7000000000003</v>
      </c>
      <c r="N166" s="635"/>
    </row>
    <row r="167" spans="1:14" s="106" customFormat="1" ht="48.75" customHeight="1" x14ac:dyDescent="0.2">
      <c r="A167" s="312" t="s">
        <v>230</v>
      </c>
      <c r="B167" s="979" t="s">
        <v>211</v>
      </c>
      <c r="C167" s="979"/>
      <c r="D167" s="979"/>
      <c r="E167" s="980"/>
      <c r="F167" s="192"/>
      <c r="G167" s="129"/>
      <c r="H167" s="95"/>
      <c r="I167" s="95"/>
      <c r="J167" s="291">
        <f t="shared" ref="J167:M168" si="46">J168</f>
        <v>2938.4</v>
      </c>
      <c r="K167" s="291">
        <f t="shared" si="46"/>
        <v>3632.4</v>
      </c>
      <c r="L167" s="291">
        <f t="shared" si="46"/>
        <v>2938.4</v>
      </c>
      <c r="M167" s="291">
        <f t="shared" si="46"/>
        <v>2938.4</v>
      </c>
      <c r="N167" s="1061"/>
    </row>
    <row r="168" spans="1:14" s="106" customFormat="1" ht="198.75" customHeight="1" x14ac:dyDescent="0.25">
      <c r="A168" s="313" t="s">
        <v>424</v>
      </c>
      <c r="B168" s="1010" t="s">
        <v>212</v>
      </c>
      <c r="C168" s="1010"/>
      <c r="D168" s="1010"/>
      <c r="E168" s="1011"/>
      <c r="F168" s="194"/>
      <c r="G168" s="129"/>
      <c r="H168" s="314"/>
      <c r="I168" s="95"/>
      <c r="J168" s="103">
        <f t="shared" si="46"/>
        <v>2938.4</v>
      </c>
      <c r="K168" s="103">
        <f t="shared" si="46"/>
        <v>3632.4</v>
      </c>
      <c r="L168" s="103">
        <f t="shared" si="46"/>
        <v>2938.4</v>
      </c>
      <c r="M168" s="103">
        <f t="shared" si="46"/>
        <v>2938.4</v>
      </c>
      <c r="N168" s="1061"/>
    </row>
    <row r="169" spans="1:14" s="106" customFormat="1" ht="42" customHeight="1" x14ac:dyDescent="0.25">
      <c r="A169" s="313" t="s">
        <v>497</v>
      </c>
      <c r="B169" s="1010" t="s">
        <v>212</v>
      </c>
      <c r="C169" s="1010"/>
      <c r="D169" s="1010"/>
      <c r="E169" s="1011"/>
      <c r="F169" s="194">
        <v>300</v>
      </c>
      <c r="G169" s="129"/>
      <c r="H169" s="314"/>
      <c r="I169" s="95"/>
      <c r="J169" s="103">
        <f>J170+J174</f>
        <v>2938.4</v>
      </c>
      <c r="K169" s="103">
        <f>K170+K174</f>
        <v>3632.4</v>
      </c>
      <c r="L169" s="103">
        <f>L170+L174</f>
        <v>2938.4</v>
      </c>
      <c r="M169" s="103">
        <f>M170+M174</f>
        <v>2938.4</v>
      </c>
      <c r="N169" s="1061"/>
    </row>
    <row r="170" spans="1:14" s="106" customFormat="1" ht="31.5" customHeight="1" x14ac:dyDescent="0.25">
      <c r="A170" s="313" t="s">
        <v>498</v>
      </c>
      <c r="B170" s="1010" t="s">
        <v>212</v>
      </c>
      <c r="C170" s="1010"/>
      <c r="D170" s="1010"/>
      <c r="E170" s="1011"/>
      <c r="F170" s="194">
        <v>310</v>
      </c>
      <c r="G170" s="129"/>
      <c r="H170" s="314"/>
      <c r="I170" s="95"/>
      <c r="J170" s="103">
        <f t="shared" ref="J170:M172" si="47">J171</f>
        <v>1507</v>
      </c>
      <c r="K170" s="103">
        <f t="shared" si="47"/>
        <v>3632.4</v>
      </c>
      <c r="L170" s="103">
        <f t="shared" si="47"/>
        <v>1507</v>
      </c>
      <c r="M170" s="103">
        <f t="shared" si="47"/>
        <v>1507</v>
      </c>
      <c r="N170" s="1061"/>
    </row>
    <row r="171" spans="1:14" s="106" customFormat="1" x14ac:dyDescent="0.25">
      <c r="A171" s="97" t="s">
        <v>96</v>
      </c>
      <c r="B171" s="1010" t="s">
        <v>212</v>
      </c>
      <c r="C171" s="1010"/>
      <c r="D171" s="1010"/>
      <c r="E171" s="1011"/>
      <c r="F171" s="194">
        <v>310</v>
      </c>
      <c r="G171" s="129" t="s">
        <v>92</v>
      </c>
      <c r="H171" s="314"/>
      <c r="I171" s="95"/>
      <c r="J171" s="103">
        <f t="shared" si="47"/>
        <v>1507</v>
      </c>
      <c r="K171" s="103">
        <f t="shared" si="47"/>
        <v>3632.4</v>
      </c>
      <c r="L171" s="103">
        <f t="shared" si="47"/>
        <v>1507</v>
      </c>
      <c r="M171" s="103">
        <f t="shared" si="47"/>
        <v>1507</v>
      </c>
      <c r="N171" s="1061"/>
    </row>
    <row r="172" spans="1:14" s="106" customFormat="1" ht="18.75" customHeight="1" x14ac:dyDescent="0.25">
      <c r="A172" s="97" t="s">
        <v>134</v>
      </c>
      <c r="B172" s="1010" t="s">
        <v>212</v>
      </c>
      <c r="C172" s="1010"/>
      <c r="D172" s="1010"/>
      <c r="E172" s="1011"/>
      <c r="F172" s="194">
        <v>310</v>
      </c>
      <c r="G172" s="129" t="s">
        <v>92</v>
      </c>
      <c r="H172" s="122" t="s">
        <v>73</v>
      </c>
      <c r="I172" s="95"/>
      <c r="J172" s="103">
        <f t="shared" si="47"/>
        <v>1507</v>
      </c>
      <c r="K172" s="103">
        <f t="shared" si="47"/>
        <v>3632.4</v>
      </c>
      <c r="L172" s="103">
        <f t="shared" si="47"/>
        <v>1507</v>
      </c>
      <c r="M172" s="103">
        <f t="shared" si="47"/>
        <v>1507</v>
      </c>
      <c r="N172" s="1061"/>
    </row>
    <row r="173" spans="1:14" s="106" customFormat="1" ht="30.75" x14ac:dyDescent="0.25">
      <c r="A173" s="176" t="s">
        <v>183</v>
      </c>
      <c r="B173" s="1010" t="s">
        <v>212</v>
      </c>
      <c r="C173" s="1010"/>
      <c r="D173" s="1010"/>
      <c r="E173" s="1011"/>
      <c r="F173" s="194">
        <v>310</v>
      </c>
      <c r="G173" s="129" t="s">
        <v>92</v>
      </c>
      <c r="H173" s="129" t="s">
        <v>73</v>
      </c>
      <c r="I173" s="95">
        <v>900</v>
      </c>
      <c r="J173" s="103">
        <f>'ведомст 7'!L417</f>
        <v>1507</v>
      </c>
      <c r="K173" s="315">
        <v>3632.4</v>
      </c>
      <c r="L173" s="103">
        <f>'ведомст 7'!M418</f>
        <v>1507</v>
      </c>
      <c r="M173" s="103">
        <f>'ведомст 7'!N417</f>
        <v>1507</v>
      </c>
      <c r="N173" s="1061"/>
    </row>
    <row r="174" spans="1:14" s="106" customFormat="1" ht="30.75" x14ac:dyDescent="0.25">
      <c r="A174" s="176" t="s">
        <v>505</v>
      </c>
      <c r="B174" s="1010" t="s">
        <v>212</v>
      </c>
      <c r="C174" s="1010"/>
      <c r="D174" s="1010"/>
      <c r="E174" s="1011"/>
      <c r="F174" s="194">
        <v>320</v>
      </c>
      <c r="G174" s="129"/>
      <c r="H174" s="129"/>
      <c r="I174" s="95"/>
      <c r="J174" s="103">
        <f t="shared" ref="J174:M176" si="48">J175</f>
        <v>1431.4</v>
      </c>
      <c r="K174" s="103">
        <f t="shared" si="48"/>
        <v>0</v>
      </c>
      <c r="L174" s="103">
        <f t="shared" si="48"/>
        <v>1431.4</v>
      </c>
      <c r="M174" s="103">
        <f t="shared" si="48"/>
        <v>1431.4</v>
      </c>
      <c r="N174" s="174"/>
    </row>
    <row r="175" spans="1:14" s="106" customFormat="1" ht="15.75" customHeight="1" x14ac:dyDescent="0.25">
      <c r="A175" s="97" t="s">
        <v>96</v>
      </c>
      <c r="B175" s="1010" t="s">
        <v>212</v>
      </c>
      <c r="C175" s="1010"/>
      <c r="D175" s="1010"/>
      <c r="E175" s="1011"/>
      <c r="F175" s="194">
        <v>320</v>
      </c>
      <c r="G175" s="129" t="s">
        <v>92</v>
      </c>
      <c r="H175" s="314"/>
      <c r="I175" s="95"/>
      <c r="J175" s="103">
        <f t="shared" si="48"/>
        <v>1431.4</v>
      </c>
      <c r="K175" s="103">
        <f t="shared" si="48"/>
        <v>0</v>
      </c>
      <c r="L175" s="103">
        <f t="shared" si="48"/>
        <v>1431.4</v>
      </c>
      <c r="M175" s="103">
        <f t="shared" si="48"/>
        <v>1431.4</v>
      </c>
      <c r="N175" s="174"/>
    </row>
    <row r="176" spans="1:14" s="106" customFormat="1" ht="15.75" customHeight="1" x14ac:dyDescent="0.25">
      <c r="A176" s="97" t="s">
        <v>134</v>
      </c>
      <c r="B176" s="1010" t="s">
        <v>212</v>
      </c>
      <c r="C176" s="1010"/>
      <c r="D176" s="1010"/>
      <c r="E176" s="1011"/>
      <c r="F176" s="194">
        <v>320</v>
      </c>
      <c r="G176" s="129" t="s">
        <v>92</v>
      </c>
      <c r="H176" s="122" t="s">
        <v>73</v>
      </c>
      <c r="I176" s="95"/>
      <c r="J176" s="103">
        <f t="shared" si="48"/>
        <v>1431.4</v>
      </c>
      <c r="K176" s="103">
        <f t="shared" si="48"/>
        <v>0</v>
      </c>
      <c r="L176" s="103">
        <f t="shared" si="48"/>
        <v>1431.4</v>
      </c>
      <c r="M176" s="103">
        <f t="shared" si="48"/>
        <v>1431.4</v>
      </c>
      <c r="N176" s="174"/>
    </row>
    <row r="177" spans="1:14" s="106" customFormat="1" ht="33" customHeight="1" x14ac:dyDescent="0.25">
      <c r="A177" s="176" t="s">
        <v>183</v>
      </c>
      <c r="B177" s="1010" t="s">
        <v>212</v>
      </c>
      <c r="C177" s="1010"/>
      <c r="D177" s="1010"/>
      <c r="E177" s="1011"/>
      <c r="F177" s="194">
        <v>320</v>
      </c>
      <c r="G177" s="129" t="s">
        <v>92</v>
      </c>
      <c r="H177" s="129" t="s">
        <v>73</v>
      </c>
      <c r="I177" s="95">
        <v>900</v>
      </c>
      <c r="J177" s="103">
        <v>1431.4</v>
      </c>
      <c r="K177" s="315"/>
      <c r="L177" s="103">
        <v>1431.4</v>
      </c>
      <c r="M177" s="103">
        <v>1431.4</v>
      </c>
      <c r="N177" s="174"/>
    </row>
    <row r="178" spans="1:14" s="106" customFormat="1" ht="44.25" customHeight="1" x14ac:dyDescent="0.25">
      <c r="A178" s="312" t="s">
        <v>1</v>
      </c>
      <c r="B178" s="979" t="s">
        <v>56</v>
      </c>
      <c r="C178" s="979"/>
      <c r="D178" s="979"/>
      <c r="E178" s="980"/>
      <c r="F178" s="192"/>
      <c r="G178" s="95"/>
      <c r="H178" s="95"/>
      <c r="I178" s="124"/>
      <c r="J178" s="111">
        <f t="shared" ref="J178:M181" si="49">J179</f>
        <v>56.1</v>
      </c>
      <c r="K178" s="111">
        <f t="shared" si="49"/>
        <v>67.7</v>
      </c>
      <c r="L178" s="111">
        <f t="shared" si="49"/>
        <v>56.2</v>
      </c>
      <c r="M178" s="111">
        <f t="shared" si="49"/>
        <v>56.3</v>
      </c>
      <c r="N178" s="174"/>
    </row>
    <row r="179" spans="1:14" s="106" customFormat="1" ht="63" customHeight="1" x14ac:dyDescent="0.2">
      <c r="A179" s="176" t="s">
        <v>425</v>
      </c>
      <c r="B179" s="979" t="s">
        <v>408</v>
      </c>
      <c r="C179" s="979"/>
      <c r="D179" s="979"/>
      <c r="E179" s="980"/>
      <c r="F179" s="192"/>
      <c r="G179" s="129"/>
      <c r="H179" s="95"/>
      <c r="I179" s="95"/>
      <c r="J179" s="137">
        <f t="shared" si="49"/>
        <v>56.1</v>
      </c>
      <c r="K179" s="137">
        <f t="shared" si="49"/>
        <v>67.7</v>
      </c>
      <c r="L179" s="137">
        <f t="shared" si="49"/>
        <v>56.2</v>
      </c>
      <c r="M179" s="137">
        <f t="shared" si="49"/>
        <v>56.3</v>
      </c>
      <c r="N179" s="174"/>
    </row>
    <row r="180" spans="1:14" s="106" customFormat="1" ht="90" x14ac:dyDescent="0.25">
      <c r="A180" s="203" t="s">
        <v>476</v>
      </c>
      <c r="B180" s="979" t="s">
        <v>408</v>
      </c>
      <c r="C180" s="979"/>
      <c r="D180" s="979"/>
      <c r="E180" s="980"/>
      <c r="F180" s="192">
        <v>100</v>
      </c>
      <c r="G180" s="129"/>
      <c r="H180" s="95"/>
      <c r="I180" s="95"/>
      <c r="J180" s="137">
        <f t="shared" si="49"/>
        <v>56.1</v>
      </c>
      <c r="K180" s="137">
        <f t="shared" si="49"/>
        <v>67.7</v>
      </c>
      <c r="L180" s="596">
        <f t="shared" si="49"/>
        <v>56.2</v>
      </c>
      <c r="M180" s="596">
        <f t="shared" si="49"/>
        <v>56.3</v>
      </c>
      <c r="N180" s="174"/>
    </row>
    <row r="181" spans="1:14" s="106" customFormat="1" ht="33.75" customHeight="1" x14ac:dyDescent="0.25">
      <c r="A181" s="203" t="s">
        <v>482</v>
      </c>
      <c r="B181" s="979" t="s">
        <v>408</v>
      </c>
      <c r="C181" s="979"/>
      <c r="D181" s="979"/>
      <c r="E181" s="980"/>
      <c r="F181" s="192">
        <v>120</v>
      </c>
      <c r="G181" s="129"/>
      <c r="H181" s="95"/>
      <c r="I181" s="95"/>
      <c r="J181" s="137">
        <f t="shared" si="49"/>
        <v>56.1</v>
      </c>
      <c r="K181" s="137">
        <f t="shared" si="49"/>
        <v>67.7</v>
      </c>
      <c r="L181" s="596">
        <f t="shared" si="49"/>
        <v>56.2</v>
      </c>
      <c r="M181" s="596">
        <f t="shared" si="49"/>
        <v>56.3</v>
      </c>
      <c r="N181" s="174"/>
    </row>
    <row r="182" spans="1:14" s="106" customFormat="1" ht="24" customHeight="1" x14ac:dyDescent="0.2">
      <c r="A182" s="176" t="s">
        <v>68</v>
      </c>
      <c r="B182" s="979" t="s">
        <v>408</v>
      </c>
      <c r="C182" s="979"/>
      <c r="D182" s="979"/>
      <c r="E182" s="980"/>
      <c r="F182" s="192">
        <v>120</v>
      </c>
      <c r="G182" s="129" t="s">
        <v>69</v>
      </c>
      <c r="H182" s="95"/>
      <c r="I182" s="95"/>
      <c r="J182" s="137">
        <f>J183</f>
        <v>56.1</v>
      </c>
      <c r="K182" s="137">
        <f t="shared" ref="K182:M183" si="50">K183</f>
        <v>67.7</v>
      </c>
      <c r="L182" s="596">
        <f t="shared" si="50"/>
        <v>56.2</v>
      </c>
      <c r="M182" s="596">
        <f t="shared" si="50"/>
        <v>56.3</v>
      </c>
      <c r="N182" s="174"/>
    </row>
    <row r="183" spans="1:14" s="106" customFormat="1" ht="63.75" customHeight="1" x14ac:dyDescent="0.2">
      <c r="A183" s="176" t="s">
        <v>187</v>
      </c>
      <c r="B183" s="979" t="s">
        <v>408</v>
      </c>
      <c r="C183" s="979"/>
      <c r="D183" s="979"/>
      <c r="E183" s="980"/>
      <c r="F183" s="192">
        <v>120</v>
      </c>
      <c r="G183" s="129" t="s">
        <v>69</v>
      </c>
      <c r="H183" s="95" t="s">
        <v>73</v>
      </c>
      <c r="I183" s="95"/>
      <c r="J183" s="137">
        <f>J184</f>
        <v>56.1</v>
      </c>
      <c r="K183" s="137">
        <f t="shared" si="50"/>
        <v>67.7</v>
      </c>
      <c r="L183" s="596">
        <f t="shared" si="50"/>
        <v>56.2</v>
      </c>
      <c r="M183" s="596">
        <f t="shared" si="50"/>
        <v>56.3</v>
      </c>
      <c r="N183" s="174"/>
    </row>
    <row r="184" spans="1:14" s="106" customFormat="1" ht="45" x14ac:dyDescent="0.25">
      <c r="A184" s="176" t="s">
        <v>728</v>
      </c>
      <c r="B184" s="979" t="s">
        <v>408</v>
      </c>
      <c r="C184" s="979"/>
      <c r="D184" s="979"/>
      <c r="E184" s="980"/>
      <c r="F184" s="192">
        <v>120</v>
      </c>
      <c r="G184" s="129" t="s">
        <v>69</v>
      </c>
      <c r="H184" s="95" t="s">
        <v>73</v>
      </c>
      <c r="I184" s="95">
        <v>926</v>
      </c>
      <c r="J184" s="137">
        <v>56.1</v>
      </c>
      <c r="K184" s="112">
        <v>67.7</v>
      </c>
      <c r="L184" s="596">
        <v>56.2</v>
      </c>
      <c r="M184" s="596">
        <v>56.3</v>
      </c>
      <c r="N184" s="174"/>
    </row>
    <row r="185" spans="1:14" s="106" customFormat="1" ht="46.5" customHeight="1" x14ac:dyDescent="0.25">
      <c r="A185" s="176" t="s">
        <v>686</v>
      </c>
      <c r="B185" s="984" t="s">
        <v>434</v>
      </c>
      <c r="C185" s="985"/>
      <c r="D185" s="276"/>
      <c r="E185" s="277"/>
      <c r="F185" s="194"/>
      <c r="G185" s="129"/>
      <c r="H185" s="129"/>
      <c r="I185" s="95"/>
      <c r="J185" s="103">
        <f>J186+J193</f>
        <v>1453</v>
      </c>
      <c r="K185" s="103">
        <f>K186+K193</f>
        <v>0</v>
      </c>
      <c r="L185" s="103">
        <f>L186+L193</f>
        <v>1453</v>
      </c>
      <c r="M185" s="103">
        <f>M186+M193</f>
        <v>1453</v>
      </c>
      <c r="N185" s="174"/>
    </row>
    <row r="186" spans="1:14" s="106" customFormat="1" ht="32.25" customHeight="1" x14ac:dyDescent="0.25">
      <c r="A186" s="176" t="s">
        <v>610</v>
      </c>
      <c r="B186" s="984" t="s">
        <v>323</v>
      </c>
      <c r="C186" s="985"/>
      <c r="D186" s="985"/>
      <c r="E186" s="986"/>
      <c r="F186" s="194"/>
      <c r="G186" s="129"/>
      <c r="H186" s="129"/>
      <c r="I186" s="95"/>
      <c r="J186" s="103">
        <f>J187</f>
        <v>3</v>
      </c>
      <c r="K186" s="103">
        <f>K187</f>
        <v>0</v>
      </c>
      <c r="L186" s="103">
        <f>L187</f>
        <v>3</v>
      </c>
      <c r="M186" s="103">
        <f>M187</f>
        <v>3</v>
      </c>
      <c r="N186" s="1061"/>
    </row>
    <row r="187" spans="1:14" s="106" customFormat="1" x14ac:dyDescent="0.25">
      <c r="A187" s="176" t="s">
        <v>322</v>
      </c>
      <c r="B187" s="984" t="s">
        <v>324</v>
      </c>
      <c r="C187" s="985"/>
      <c r="D187" s="985"/>
      <c r="E187" s="986"/>
      <c r="F187" s="194"/>
      <c r="G187" s="129"/>
      <c r="H187" s="129"/>
      <c r="I187" s="95"/>
      <c r="J187" s="103">
        <f>J188</f>
        <v>3</v>
      </c>
      <c r="K187" s="103">
        <f t="shared" ref="J187:M191" si="51">K188</f>
        <v>0</v>
      </c>
      <c r="L187" s="103">
        <f t="shared" si="51"/>
        <v>3</v>
      </c>
      <c r="M187" s="103">
        <f t="shared" si="51"/>
        <v>3</v>
      </c>
      <c r="N187" s="1061"/>
    </row>
    <row r="188" spans="1:14" s="106" customFormat="1" ht="30.75" x14ac:dyDescent="0.25">
      <c r="A188" s="313" t="s">
        <v>497</v>
      </c>
      <c r="B188" s="984" t="s">
        <v>324</v>
      </c>
      <c r="C188" s="985"/>
      <c r="D188" s="985"/>
      <c r="E188" s="986"/>
      <c r="F188" s="194">
        <v>300</v>
      </c>
      <c r="G188" s="129"/>
      <c r="H188" s="129"/>
      <c r="I188" s="95"/>
      <c r="J188" s="103">
        <f>J189</f>
        <v>3</v>
      </c>
      <c r="K188" s="103">
        <f t="shared" ref="K188:M189" si="52">K189</f>
        <v>0</v>
      </c>
      <c r="L188" s="103">
        <f t="shared" si="52"/>
        <v>3</v>
      </c>
      <c r="M188" s="103">
        <f t="shared" si="52"/>
        <v>3</v>
      </c>
      <c r="N188" s="1061"/>
    </row>
    <row r="189" spans="1:14" s="106" customFormat="1" ht="30.75" x14ac:dyDescent="0.25">
      <c r="A189" s="313" t="s">
        <v>498</v>
      </c>
      <c r="B189" s="984" t="s">
        <v>324</v>
      </c>
      <c r="C189" s="985"/>
      <c r="D189" s="985"/>
      <c r="E189" s="986"/>
      <c r="F189" s="194">
        <v>310</v>
      </c>
      <c r="G189" s="129"/>
      <c r="H189" s="129"/>
      <c r="I189" s="95"/>
      <c r="J189" s="103">
        <f>J190</f>
        <v>3</v>
      </c>
      <c r="K189" s="103">
        <f t="shared" si="52"/>
        <v>0</v>
      </c>
      <c r="L189" s="103">
        <f t="shared" si="52"/>
        <v>3</v>
      </c>
      <c r="M189" s="103">
        <f t="shared" si="52"/>
        <v>3</v>
      </c>
      <c r="N189" s="1061"/>
    </row>
    <row r="190" spans="1:14" s="106" customFormat="1" ht="19.5" customHeight="1" x14ac:dyDescent="0.25">
      <c r="A190" s="97" t="s">
        <v>96</v>
      </c>
      <c r="B190" s="984" t="s">
        <v>324</v>
      </c>
      <c r="C190" s="985"/>
      <c r="D190" s="985"/>
      <c r="E190" s="986"/>
      <c r="F190" s="194">
        <v>310</v>
      </c>
      <c r="G190" s="129" t="s">
        <v>92</v>
      </c>
      <c r="H190" s="129"/>
      <c r="I190" s="95"/>
      <c r="J190" s="103">
        <f t="shared" si="51"/>
        <v>3</v>
      </c>
      <c r="K190" s="103">
        <f t="shared" si="51"/>
        <v>0</v>
      </c>
      <c r="L190" s="103">
        <f t="shared" si="51"/>
        <v>3</v>
      </c>
      <c r="M190" s="103">
        <f t="shared" si="51"/>
        <v>3</v>
      </c>
      <c r="N190" s="1061"/>
    </row>
    <row r="191" spans="1:14" s="106" customFormat="1" ht="18.75" customHeight="1" x14ac:dyDescent="0.25">
      <c r="A191" s="176" t="s">
        <v>98</v>
      </c>
      <c r="B191" s="984" t="s">
        <v>324</v>
      </c>
      <c r="C191" s="985"/>
      <c r="D191" s="985"/>
      <c r="E191" s="986"/>
      <c r="F191" s="194">
        <v>310</v>
      </c>
      <c r="G191" s="129" t="s">
        <v>92</v>
      </c>
      <c r="H191" s="129" t="s">
        <v>88</v>
      </c>
      <c r="I191" s="95"/>
      <c r="J191" s="103">
        <f t="shared" si="51"/>
        <v>3</v>
      </c>
      <c r="K191" s="103">
        <f t="shared" si="51"/>
        <v>0</v>
      </c>
      <c r="L191" s="103">
        <f t="shared" si="51"/>
        <v>3</v>
      </c>
      <c r="M191" s="103">
        <f t="shared" si="51"/>
        <v>3</v>
      </c>
      <c r="N191" s="1061"/>
    </row>
    <row r="192" spans="1:14" s="106" customFormat="1" ht="32.25" customHeight="1" x14ac:dyDescent="0.25">
      <c r="A192" s="176" t="s">
        <v>728</v>
      </c>
      <c r="B192" s="984" t="s">
        <v>324</v>
      </c>
      <c r="C192" s="985"/>
      <c r="D192" s="985"/>
      <c r="E192" s="986"/>
      <c r="F192" s="194">
        <v>310</v>
      </c>
      <c r="G192" s="129" t="s">
        <v>92</v>
      </c>
      <c r="H192" s="129" t="s">
        <v>88</v>
      </c>
      <c r="I192" s="95" t="s">
        <v>189</v>
      </c>
      <c r="J192" s="103">
        <v>3</v>
      </c>
      <c r="K192" s="112"/>
      <c r="L192" s="103">
        <v>3</v>
      </c>
      <c r="M192" s="103">
        <v>3</v>
      </c>
      <c r="N192" s="1061"/>
    </row>
    <row r="193" spans="1:14" s="106" customFormat="1" ht="32.25" customHeight="1" x14ac:dyDescent="0.25">
      <c r="A193" s="203" t="s">
        <v>516</v>
      </c>
      <c r="B193" s="1016" t="s">
        <v>562</v>
      </c>
      <c r="C193" s="1016"/>
      <c r="D193" s="1016"/>
      <c r="E193" s="1017"/>
      <c r="F193" s="194"/>
      <c r="G193" s="129"/>
      <c r="H193" s="129"/>
      <c r="I193" s="95"/>
      <c r="J193" s="103">
        <f t="shared" ref="J193:M196" si="53">J194</f>
        <v>1450</v>
      </c>
      <c r="K193" s="103">
        <f t="shared" si="53"/>
        <v>0</v>
      </c>
      <c r="L193" s="103">
        <f t="shared" si="53"/>
        <v>1450</v>
      </c>
      <c r="M193" s="103">
        <f t="shared" si="53"/>
        <v>1450</v>
      </c>
      <c r="N193" s="197"/>
    </row>
    <row r="194" spans="1:14" s="106" customFormat="1" ht="32.25" customHeight="1" x14ac:dyDescent="0.25">
      <c r="A194" s="176" t="s">
        <v>306</v>
      </c>
      <c r="B194" s="1016" t="s">
        <v>510</v>
      </c>
      <c r="C194" s="1016"/>
      <c r="D194" s="1016"/>
      <c r="E194" s="1017"/>
      <c r="F194" s="194"/>
      <c r="G194" s="129"/>
      <c r="H194" s="129"/>
      <c r="I194" s="95"/>
      <c r="J194" s="103">
        <f t="shared" si="53"/>
        <v>1450</v>
      </c>
      <c r="K194" s="103">
        <f t="shared" si="53"/>
        <v>0</v>
      </c>
      <c r="L194" s="103">
        <f t="shared" si="53"/>
        <v>1450</v>
      </c>
      <c r="M194" s="103">
        <f t="shared" si="53"/>
        <v>1450</v>
      </c>
      <c r="N194" s="197"/>
    </row>
    <row r="195" spans="1:14" s="106" customFormat="1" ht="45" x14ac:dyDescent="0.25">
      <c r="A195" s="203" t="s">
        <v>514</v>
      </c>
      <c r="B195" s="1016" t="s">
        <v>510</v>
      </c>
      <c r="C195" s="1016"/>
      <c r="D195" s="1016"/>
      <c r="E195" s="1017"/>
      <c r="F195" s="194">
        <v>600</v>
      </c>
      <c r="G195" s="129"/>
      <c r="H195" s="129"/>
      <c r="I195" s="95"/>
      <c r="J195" s="103">
        <f t="shared" si="53"/>
        <v>1450</v>
      </c>
      <c r="K195" s="103">
        <f t="shared" si="53"/>
        <v>0</v>
      </c>
      <c r="L195" s="103">
        <f t="shared" si="53"/>
        <v>1450</v>
      </c>
      <c r="M195" s="103">
        <f t="shared" si="53"/>
        <v>1450</v>
      </c>
      <c r="N195" s="197"/>
    </row>
    <row r="196" spans="1:14" s="106" customFormat="1" ht="75" x14ac:dyDescent="0.25">
      <c r="A196" s="203" t="s">
        <v>515</v>
      </c>
      <c r="B196" s="1016" t="s">
        <v>510</v>
      </c>
      <c r="C196" s="1016"/>
      <c r="D196" s="1016"/>
      <c r="E196" s="1017"/>
      <c r="F196" s="194">
        <v>630</v>
      </c>
      <c r="G196" s="129"/>
      <c r="H196" s="129"/>
      <c r="I196" s="95"/>
      <c r="J196" s="103">
        <f t="shared" si="53"/>
        <v>1450</v>
      </c>
      <c r="K196" s="103">
        <f t="shared" si="53"/>
        <v>0</v>
      </c>
      <c r="L196" s="103">
        <f t="shared" si="53"/>
        <v>1450</v>
      </c>
      <c r="M196" s="103">
        <f t="shared" si="53"/>
        <v>1450</v>
      </c>
      <c r="N196" s="197"/>
    </row>
    <row r="197" spans="1:14" s="106" customFormat="1" ht="24.75" customHeight="1" x14ac:dyDescent="0.25">
      <c r="A197" s="176" t="s">
        <v>509</v>
      </c>
      <c r="B197" s="1016" t="s">
        <v>510</v>
      </c>
      <c r="C197" s="1016"/>
      <c r="D197" s="1016"/>
      <c r="E197" s="1017"/>
      <c r="F197" s="198">
        <v>630</v>
      </c>
      <c r="G197" s="129" t="s">
        <v>205</v>
      </c>
      <c r="H197" s="129"/>
      <c r="I197" s="95"/>
      <c r="J197" s="103">
        <f>J198</f>
        <v>1450</v>
      </c>
      <c r="K197" s="103">
        <f t="shared" ref="K197:M198" si="54">K198</f>
        <v>0</v>
      </c>
      <c r="L197" s="103">
        <f t="shared" si="54"/>
        <v>1450</v>
      </c>
      <c r="M197" s="103">
        <f t="shared" si="54"/>
        <v>1450</v>
      </c>
      <c r="N197" s="1061"/>
    </row>
    <row r="198" spans="1:14" s="106" customFormat="1" ht="21.75" customHeight="1" x14ac:dyDescent="0.25">
      <c r="A198" s="176" t="s">
        <v>305</v>
      </c>
      <c r="B198" s="1016" t="s">
        <v>510</v>
      </c>
      <c r="C198" s="1016"/>
      <c r="D198" s="1016"/>
      <c r="E198" s="1017"/>
      <c r="F198" s="198">
        <v>630</v>
      </c>
      <c r="G198" s="129" t="s">
        <v>205</v>
      </c>
      <c r="H198" s="129" t="s">
        <v>70</v>
      </c>
      <c r="I198" s="95"/>
      <c r="J198" s="103">
        <f>J199</f>
        <v>1450</v>
      </c>
      <c r="K198" s="103">
        <f t="shared" si="54"/>
        <v>0</v>
      </c>
      <c r="L198" s="103">
        <f t="shared" si="54"/>
        <v>1450</v>
      </c>
      <c r="M198" s="103">
        <f t="shared" si="54"/>
        <v>1450</v>
      </c>
      <c r="N198" s="1061"/>
    </row>
    <row r="199" spans="1:14" s="106" customFormat="1" ht="32.25" customHeight="1" x14ac:dyDescent="0.25">
      <c r="A199" s="176" t="s">
        <v>183</v>
      </c>
      <c r="B199" s="1016" t="s">
        <v>510</v>
      </c>
      <c r="C199" s="1016"/>
      <c r="D199" s="1016"/>
      <c r="E199" s="1017"/>
      <c r="F199" s="198">
        <v>630</v>
      </c>
      <c r="G199" s="129" t="s">
        <v>205</v>
      </c>
      <c r="H199" s="129" t="s">
        <v>70</v>
      </c>
      <c r="I199" s="95" t="s">
        <v>58</v>
      </c>
      <c r="J199" s="103">
        <v>1450</v>
      </c>
      <c r="K199" s="112"/>
      <c r="L199" s="103">
        <v>1450</v>
      </c>
      <c r="M199" s="103">
        <v>1450</v>
      </c>
      <c r="N199" s="1061"/>
    </row>
    <row r="200" spans="1:14" s="106" customFormat="1" ht="44.25" customHeight="1" x14ac:dyDescent="0.25">
      <c r="A200" s="176" t="s">
        <v>697</v>
      </c>
      <c r="B200" s="976" t="s">
        <v>118</v>
      </c>
      <c r="C200" s="976"/>
      <c r="D200" s="976"/>
      <c r="E200" s="977"/>
      <c r="F200" s="192"/>
      <c r="G200" s="122"/>
      <c r="H200" s="122"/>
      <c r="I200" s="95"/>
      <c r="J200" s="143">
        <f>J201+J209+J229</f>
        <v>30093.817000000003</v>
      </c>
      <c r="K200" s="143">
        <f t="shared" ref="J200:M202" si="55">K201</f>
        <v>110</v>
      </c>
      <c r="L200" s="143">
        <f t="shared" si="55"/>
        <v>110</v>
      </c>
      <c r="M200" s="143">
        <f t="shared" si="55"/>
        <v>110</v>
      </c>
      <c r="N200" s="659"/>
    </row>
    <row r="201" spans="1:14" s="106" customFormat="1" ht="45.75" customHeight="1" x14ac:dyDescent="0.2">
      <c r="A201" s="176" t="s">
        <v>718</v>
      </c>
      <c r="B201" s="976" t="s">
        <v>119</v>
      </c>
      <c r="C201" s="976"/>
      <c r="D201" s="976"/>
      <c r="E201" s="977"/>
      <c r="F201" s="192"/>
      <c r="G201" s="122"/>
      <c r="H201" s="129"/>
      <c r="I201" s="95"/>
      <c r="J201" s="111" t="str">
        <f t="shared" si="55"/>
        <v>996,9</v>
      </c>
      <c r="K201" s="111">
        <f t="shared" si="55"/>
        <v>110</v>
      </c>
      <c r="L201" s="111">
        <f t="shared" si="55"/>
        <v>110</v>
      </c>
      <c r="M201" s="111">
        <f t="shared" si="55"/>
        <v>110</v>
      </c>
      <c r="N201" s="635"/>
    </row>
    <row r="202" spans="1:14" s="106" customFormat="1" ht="28.5" customHeight="1" x14ac:dyDescent="0.2">
      <c r="A202" s="199" t="s">
        <v>561</v>
      </c>
      <c r="B202" s="976" t="s">
        <v>229</v>
      </c>
      <c r="C202" s="976"/>
      <c r="D202" s="976"/>
      <c r="E202" s="977"/>
      <c r="F202" s="192"/>
      <c r="G202" s="122"/>
      <c r="H202" s="129"/>
      <c r="I202" s="95"/>
      <c r="J202" s="111" t="str">
        <f t="shared" si="55"/>
        <v>996,9</v>
      </c>
      <c r="K202" s="111">
        <f t="shared" si="55"/>
        <v>110</v>
      </c>
      <c r="L202" s="111">
        <f t="shared" si="55"/>
        <v>110</v>
      </c>
      <c r="M202" s="111">
        <f t="shared" si="55"/>
        <v>110</v>
      </c>
      <c r="N202" s="174"/>
    </row>
    <row r="203" spans="1:14" s="106" customFormat="1" ht="44.25" customHeight="1" x14ac:dyDescent="0.3">
      <c r="A203" s="316" t="s">
        <v>409</v>
      </c>
      <c r="B203" s="1018" t="s">
        <v>440</v>
      </c>
      <c r="C203" s="1019"/>
      <c r="D203" s="1019"/>
      <c r="E203" s="1020"/>
      <c r="F203" s="193"/>
      <c r="G203" s="122"/>
      <c r="H203" s="129"/>
      <c r="I203" s="95"/>
      <c r="J203" s="111" t="str">
        <f>J204</f>
        <v>996,9</v>
      </c>
      <c r="K203" s="111">
        <f>K204</f>
        <v>110</v>
      </c>
      <c r="L203" s="111">
        <f>L204</f>
        <v>110</v>
      </c>
      <c r="M203" s="111">
        <f>M204</f>
        <v>110</v>
      </c>
      <c r="N203" s="174"/>
    </row>
    <row r="204" spans="1:14" s="106" customFormat="1" ht="28.5" customHeight="1" x14ac:dyDescent="0.25">
      <c r="A204" s="199" t="s">
        <v>491</v>
      </c>
      <c r="B204" s="1018" t="s">
        <v>440</v>
      </c>
      <c r="C204" s="1019"/>
      <c r="D204" s="1019"/>
      <c r="E204" s="1020"/>
      <c r="F204" s="195">
        <v>300</v>
      </c>
      <c r="G204" s="122"/>
      <c r="H204" s="129"/>
      <c r="I204" s="95"/>
      <c r="J204" s="111" t="str">
        <f>J205</f>
        <v>996,9</v>
      </c>
      <c r="K204" s="111">
        <f t="shared" ref="K204:M206" si="56">K205</f>
        <v>110</v>
      </c>
      <c r="L204" s="111">
        <f t="shared" si="56"/>
        <v>110</v>
      </c>
      <c r="M204" s="111">
        <f t="shared" si="56"/>
        <v>110</v>
      </c>
      <c r="N204" s="174"/>
    </row>
    <row r="205" spans="1:14" s="106" customFormat="1" ht="28.5" customHeight="1" x14ac:dyDescent="0.25">
      <c r="A205" s="199" t="s">
        <v>499</v>
      </c>
      <c r="B205" s="1018" t="s">
        <v>440</v>
      </c>
      <c r="C205" s="1019"/>
      <c r="D205" s="1019"/>
      <c r="E205" s="1020"/>
      <c r="F205" s="195">
        <v>320</v>
      </c>
      <c r="G205" s="122"/>
      <c r="H205" s="129"/>
      <c r="I205" s="95"/>
      <c r="J205" s="111" t="str">
        <f>J206</f>
        <v>996,9</v>
      </c>
      <c r="K205" s="111">
        <f t="shared" si="56"/>
        <v>110</v>
      </c>
      <c r="L205" s="111">
        <f t="shared" si="56"/>
        <v>110</v>
      </c>
      <c r="M205" s="111">
        <f t="shared" si="56"/>
        <v>110</v>
      </c>
      <c r="N205" s="174"/>
    </row>
    <row r="206" spans="1:14" s="106" customFormat="1" ht="18" customHeight="1" x14ac:dyDescent="0.25">
      <c r="A206" s="199" t="s">
        <v>96</v>
      </c>
      <c r="B206" s="1018" t="s">
        <v>440</v>
      </c>
      <c r="C206" s="1019"/>
      <c r="D206" s="1019"/>
      <c r="E206" s="1020"/>
      <c r="F206" s="195">
        <v>320</v>
      </c>
      <c r="G206" s="122" t="s">
        <v>92</v>
      </c>
      <c r="H206" s="129"/>
      <c r="I206" s="95"/>
      <c r="J206" s="111" t="str">
        <f>J207</f>
        <v>996,9</v>
      </c>
      <c r="K206" s="111">
        <f t="shared" si="56"/>
        <v>110</v>
      </c>
      <c r="L206" s="111">
        <f t="shared" si="56"/>
        <v>110</v>
      </c>
      <c r="M206" s="111">
        <f t="shared" si="56"/>
        <v>110</v>
      </c>
      <c r="N206" s="174"/>
    </row>
    <row r="207" spans="1:14" s="106" customFormat="1" ht="19.5" customHeight="1" x14ac:dyDescent="0.25">
      <c r="A207" s="199" t="s">
        <v>98</v>
      </c>
      <c r="B207" s="1018" t="s">
        <v>440</v>
      </c>
      <c r="C207" s="1019"/>
      <c r="D207" s="1019"/>
      <c r="E207" s="1020"/>
      <c r="F207" s="195">
        <v>320</v>
      </c>
      <c r="G207" s="122" t="s">
        <v>92</v>
      </c>
      <c r="H207" s="129" t="s">
        <v>88</v>
      </c>
      <c r="I207" s="95"/>
      <c r="J207" s="111" t="str">
        <f>J208</f>
        <v>996,9</v>
      </c>
      <c r="K207" s="111">
        <f>K208</f>
        <v>110</v>
      </c>
      <c r="L207" s="111">
        <f>L208</f>
        <v>110</v>
      </c>
      <c r="M207" s="111">
        <f>M208</f>
        <v>110</v>
      </c>
      <c r="N207" s="182"/>
    </row>
    <row r="208" spans="1:14" s="106" customFormat="1" ht="33" customHeight="1" x14ac:dyDescent="0.25">
      <c r="A208" s="176" t="s">
        <v>183</v>
      </c>
      <c r="B208" s="1018" t="s">
        <v>440</v>
      </c>
      <c r="C208" s="1019"/>
      <c r="D208" s="1019"/>
      <c r="E208" s="1020"/>
      <c r="F208" s="195">
        <v>320</v>
      </c>
      <c r="G208" s="122" t="s">
        <v>92</v>
      </c>
      <c r="H208" s="129" t="s">
        <v>88</v>
      </c>
      <c r="I208" s="95" t="s">
        <v>58</v>
      </c>
      <c r="J208" s="111" t="str">
        <f>'ведомст 7'!L402</f>
        <v>996,9</v>
      </c>
      <c r="K208" s="111">
        <f>'ведомст 7'!M402</f>
        <v>110</v>
      </c>
      <c r="L208" s="111">
        <f>'ведомст 7'!N402</f>
        <v>110</v>
      </c>
      <c r="M208" s="111">
        <f>'ведомст 7'!N402</f>
        <v>110</v>
      </c>
      <c r="N208" s="174"/>
    </row>
    <row r="209" spans="1:14" s="106" customFormat="1" ht="69" customHeight="1" x14ac:dyDescent="0.25">
      <c r="A209" s="102" t="s">
        <v>769</v>
      </c>
      <c r="B209" s="976" t="s">
        <v>759</v>
      </c>
      <c r="C209" s="976"/>
      <c r="D209" s="976"/>
      <c r="E209" s="977"/>
      <c r="F209" s="195"/>
      <c r="G209" s="122"/>
      <c r="H209" s="129"/>
      <c r="I209" s="95"/>
      <c r="J209" s="111">
        <f>J210</f>
        <v>27782.75</v>
      </c>
      <c r="K209" s="111"/>
      <c r="L209" s="111">
        <v>0</v>
      </c>
      <c r="M209" s="111">
        <v>0</v>
      </c>
      <c r="N209" s="731"/>
    </row>
    <row r="210" spans="1:14" s="106" customFormat="1" ht="55.5" customHeight="1" x14ac:dyDescent="0.25">
      <c r="A210" s="762" t="s">
        <v>770</v>
      </c>
      <c r="B210" s="976" t="s">
        <v>752</v>
      </c>
      <c r="C210" s="976"/>
      <c r="D210" s="976"/>
      <c r="E210" s="977"/>
      <c r="F210" s="195"/>
      <c r="G210" s="122"/>
      <c r="H210" s="129"/>
      <c r="I210" s="95"/>
      <c r="J210" s="111">
        <f>J211+J222+J228</f>
        <v>27782.75</v>
      </c>
      <c r="K210" s="111"/>
      <c r="L210" s="111">
        <v>0</v>
      </c>
      <c r="M210" s="111">
        <v>0</v>
      </c>
      <c r="N210" s="731"/>
    </row>
    <row r="211" spans="1:14" s="106" customFormat="1" ht="58.5" customHeight="1" x14ac:dyDescent="0.25">
      <c r="A211" s="763" t="s">
        <v>772</v>
      </c>
      <c r="B211" s="732" t="s">
        <v>751</v>
      </c>
      <c r="C211" s="733"/>
      <c r="D211" s="733"/>
      <c r="E211" s="725"/>
      <c r="F211" s="195"/>
      <c r="G211" s="122"/>
      <c r="H211" s="129"/>
      <c r="I211" s="95"/>
      <c r="J211" s="111">
        <f>J212</f>
        <v>27026.7</v>
      </c>
      <c r="K211" s="111"/>
      <c r="L211" s="111">
        <v>0</v>
      </c>
      <c r="M211" s="111">
        <v>0</v>
      </c>
      <c r="N211" s="731"/>
    </row>
    <row r="212" spans="1:14" s="106" customFormat="1" ht="54" customHeight="1" x14ac:dyDescent="0.25">
      <c r="A212" s="252" t="s">
        <v>767</v>
      </c>
      <c r="B212" s="732" t="s">
        <v>751</v>
      </c>
      <c r="C212" s="733"/>
      <c r="D212" s="733"/>
      <c r="E212" s="725"/>
      <c r="F212" s="195">
        <v>400</v>
      </c>
      <c r="G212" s="122"/>
      <c r="H212" s="129"/>
      <c r="I212" s="95"/>
      <c r="J212" s="111">
        <f>J213</f>
        <v>27026.7</v>
      </c>
      <c r="K212" s="111"/>
      <c r="L212" s="111">
        <v>0</v>
      </c>
      <c r="M212" s="111">
        <v>0</v>
      </c>
      <c r="N212" s="731"/>
    </row>
    <row r="213" spans="1:14" s="106" customFormat="1" ht="33" customHeight="1" x14ac:dyDescent="0.25">
      <c r="A213" s="252" t="s">
        <v>371</v>
      </c>
      <c r="B213" s="732" t="s">
        <v>751</v>
      </c>
      <c r="C213" s="733"/>
      <c r="D213" s="733"/>
      <c r="E213" s="725"/>
      <c r="F213" s="195">
        <v>410</v>
      </c>
      <c r="G213" s="122"/>
      <c r="H213" s="129"/>
      <c r="I213" s="95"/>
      <c r="J213" s="111">
        <f>J214</f>
        <v>27026.7</v>
      </c>
      <c r="K213" s="111"/>
      <c r="L213" s="111">
        <v>0</v>
      </c>
      <c r="M213" s="111">
        <v>0</v>
      </c>
      <c r="N213" s="731"/>
    </row>
    <row r="214" spans="1:14" s="106" customFormat="1" ht="33" customHeight="1" x14ac:dyDescent="0.25">
      <c r="A214" s="252" t="s">
        <v>52</v>
      </c>
      <c r="B214" s="732" t="s">
        <v>751</v>
      </c>
      <c r="C214" s="733"/>
      <c r="D214" s="733"/>
      <c r="E214" s="725"/>
      <c r="F214" s="195">
        <v>410</v>
      </c>
      <c r="G214" s="95" t="s">
        <v>82</v>
      </c>
      <c r="H214" s="129"/>
      <c r="I214" s="95"/>
      <c r="J214" s="111">
        <f>J215</f>
        <v>27026.7</v>
      </c>
      <c r="K214" s="111"/>
      <c r="L214" s="111">
        <v>0</v>
      </c>
      <c r="M214" s="111">
        <v>0</v>
      </c>
      <c r="N214" s="731"/>
    </row>
    <row r="215" spans="1:14" s="106" customFormat="1" ht="33" customHeight="1" x14ac:dyDescent="0.25">
      <c r="A215" s="252" t="s">
        <v>332</v>
      </c>
      <c r="B215" s="732" t="s">
        <v>751</v>
      </c>
      <c r="C215" s="733"/>
      <c r="D215" s="733"/>
      <c r="E215" s="725"/>
      <c r="F215" s="195">
        <v>410</v>
      </c>
      <c r="G215" s="95" t="s">
        <v>82</v>
      </c>
      <c r="H215" s="129" t="s">
        <v>69</v>
      </c>
      <c r="I215" s="95"/>
      <c r="J215" s="111">
        <f>J216</f>
        <v>27026.7</v>
      </c>
      <c r="K215" s="111"/>
      <c r="L215" s="111">
        <v>0</v>
      </c>
      <c r="M215" s="111">
        <v>0</v>
      </c>
      <c r="N215" s="731"/>
    </row>
    <row r="216" spans="1:14" s="106" customFormat="1" ht="33" customHeight="1" x14ac:dyDescent="0.25">
      <c r="A216" s="176" t="s">
        <v>183</v>
      </c>
      <c r="B216" s="732" t="s">
        <v>751</v>
      </c>
      <c r="C216" s="733"/>
      <c r="D216" s="733"/>
      <c r="E216" s="725"/>
      <c r="F216" s="195">
        <v>410</v>
      </c>
      <c r="G216" s="95" t="s">
        <v>82</v>
      </c>
      <c r="H216" s="129" t="s">
        <v>69</v>
      </c>
      <c r="I216" s="95" t="s">
        <v>58</v>
      </c>
      <c r="J216" s="111">
        <f>'ведомст 7'!L335+'ведомст 7'!L337</f>
        <v>27026.7</v>
      </c>
      <c r="K216" s="111"/>
      <c r="L216" s="111">
        <v>0</v>
      </c>
      <c r="M216" s="111">
        <v>0</v>
      </c>
      <c r="N216" s="731"/>
    </row>
    <row r="217" spans="1:14" s="106" customFormat="1" ht="33" customHeight="1" x14ac:dyDescent="0.25">
      <c r="A217" s="762" t="s">
        <v>773</v>
      </c>
      <c r="B217" s="732" t="s">
        <v>753</v>
      </c>
      <c r="C217" s="733"/>
      <c r="D217" s="733"/>
      <c r="E217" s="725"/>
      <c r="F217" s="195"/>
      <c r="G217" s="122"/>
      <c r="H217" s="129"/>
      <c r="I217" s="95"/>
      <c r="J217" s="111">
        <f>J218</f>
        <v>551.6</v>
      </c>
      <c r="K217" s="111"/>
      <c r="L217" s="111">
        <v>0</v>
      </c>
      <c r="M217" s="111">
        <v>0</v>
      </c>
      <c r="N217" s="731"/>
    </row>
    <row r="218" spans="1:14" s="106" customFormat="1" ht="45.75" customHeight="1" x14ac:dyDescent="0.25">
      <c r="A218" s="252" t="s">
        <v>767</v>
      </c>
      <c r="B218" s="732" t="s">
        <v>753</v>
      </c>
      <c r="C218" s="733"/>
      <c r="D218" s="733"/>
      <c r="E218" s="725"/>
      <c r="F218" s="195">
        <v>400</v>
      </c>
      <c r="G218" s="122"/>
      <c r="H218" s="129"/>
      <c r="I218" s="95"/>
      <c r="J218" s="111">
        <f>J219</f>
        <v>551.6</v>
      </c>
      <c r="K218" s="111"/>
      <c r="L218" s="111">
        <v>0</v>
      </c>
      <c r="M218" s="111">
        <v>0</v>
      </c>
      <c r="N218" s="731"/>
    </row>
    <row r="219" spans="1:14" s="106" customFormat="1" ht="33" customHeight="1" x14ac:dyDescent="0.25">
      <c r="A219" s="252" t="s">
        <v>371</v>
      </c>
      <c r="B219" s="732" t="s">
        <v>753</v>
      </c>
      <c r="C219" s="733"/>
      <c r="D219" s="733"/>
      <c r="E219" s="725"/>
      <c r="F219" s="195">
        <v>410</v>
      </c>
      <c r="G219" s="122"/>
      <c r="H219" s="129"/>
      <c r="I219" s="95"/>
      <c r="J219" s="111">
        <f>J220</f>
        <v>551.6</v>
      </c>
      <c r="K219" s="111"/>
      <c r="L219" s="111">
        <v>0</v>
      </c>
      <c r="M219" s="111">
        <v>0</v>
      </c>
      <c r="N219" s="731"/>
    </row>
    <row r="220" spans="1:14" s="106" customFormat="1" ht="33" customHeight="1" x14ac:dyDescent="0.25">
      <c r="A220" s="252" t="s">
        <v>52</v>
      </c>
      <c r="B220" s="732" t="s">
        <v>753</v>
      </c>
      <c r="C220" s="733"/>
      <c r="D220" s="733"/>
      <c r="E220" s="725"/>
      <c r="F220" s="195">
        <v>410</v>
      </c>
      <c r="G220" s="95" t="s">
        <v>82</v>
      </c>
      <c r="H220" s="129"/>
      <c r="I220" s="95"/>
      <c r="J220" s="111">
        <f>J221</f>
        <v>551.6</v>
      </c>
      <c r="K220" s="111"/>
      <c r="L220" s="111">
        <v>0</v>
      </c>
      <c r="M220" s="111">
        <v>0</v>
      </c>
      <c r="N220" s="731"/>
    </row>
    <row r="221" spans="1:14" s="106" customFormat="1" ht="33" customHeight="1" x14ac:dyDescent="0.25">
      <c r="A221" s="252" t="s">
        <v>332</v>
      </c>
      <c r="B221" s="732" t="s">
        <v>753</v>
      </c>
      <c r="C221" s="733"/>
      <c r="D221" s="733"/>
      <c r="E221" s="725"/>
      <c r="F221" s="195">
        <v>410</v>
      </c>
      <c r="G221" s="95" t="s">
        <v>82</v>
      </c>
      <c r="H221" s="129" t="s">
        <v>69</v>
      </c>
      <c r="I221" s="95"/>
      <c r="J221" s="111">
        <f>J222</f>
        <v>551.6</v>
      </c>
      <c r="K221" s="111"/>
      <c r="L221" s="111">
        <v>0</v>
      </c>
      <c r="M221" s="111">
        <v>0</v>
      </c>
      <c r="N221" s="731"/>
    </row>
    <row r="222" spans="1:14" s="106" customFormat="1" ht="33" customHeight="1" x14ac:dyDescent="0.25">
      <c r="A222" s="176" t="s">
        <v>183</v>
      </c>
      <c r="B222" s="732" t="s">
        <v>753</v>
      </c>
      <c r="C222" s="733"/>
      <c r="D222" s="733"/>
      <c r="E222" s="725"/>
      <c r="F222" s="195">
        <v>410</v>
      </c>
      <c r="G222" s="95" t="s">
        <v>82</v>
      </c>
      <c r="H222" s="129" t="s">
        <v>69</v>
      </c>
      <c r="I222" s="95" t="s">
        <v>58</v>
      </c>
      <c r="J222" s="111">
        <f>'ведомст 7'!L341+'ведомст 7'!L343</f>
        <v>551.6</v>
      </c>
      <c r="K222" s="111"/>
      <c r="L222" s="111">
        <v>0</v>
      </c>
      <c r="M222" s="111">
        <v>0</v>
      </c>
      <c r="N222" s="731"/>
    </row>
    <row r="223" spans="1:14" s="106" customFormat="1" ht="33" customHeight="1" x14ac:dyDescent="0.25">
      <c r="A223" s="252" t="s">
        <v>755</v>
      </c>
      <c r="B223" s="732" t="s">
        <v>754</v>
      </c>
      <c r="C223" s="733"/>
      <c r="D223" s="733"/>
      <c r="E223" s="725"/>
      <c r="F223" s="195"/>
      <c r="G223" s="122"/>
      <c r="H223" s="129"/>
      <c r="I223" s="95"/>
      <c r="J223" s="111">
        <f>J224</f>
        <v>204.45</v>
      </c>
      <c r="K223" s="111"/>
      <c r="L223" s="111">
        <v>0</v>
      </c>
      <c r="M223" s="111">
        <v>0</v>
      </c>
      <c r="N223" s="731"/>
    </row>
    <row r="224" spans="1:14" s="106" customFormat="1" ht="33" customHeight="1" x14ac:dyDescent="0.25">
      <c r="A224" s="176"/>
      <c r="B224" s="732" t="s">
        <v>754</v>
      </c>
      <c r="C224" s="733"/>
      <c r="D224" s="733"/>
      <c r="E224" s="725"/>
      <c r="F224" s="195">
        <v>400</v>
      </c>
      <c r="G224" s="122"/>
      <c r="H224" s="129"/>
      <c r="I224" s="95"/>
      <c r="J224" s="111">
        <f>J225</f>
        <v>204.45</v>
      </c>
      <c r="K224" s="111"/>
      <c r="L224" s="111">
        <v>0</v>
      </c>
      <c r="M224" s="111">
        <v>0</v>
      </c>
      <c r="N224" s="731"/>
    </row>
    <row r="225" spans="1:14" s="106" customFormat="1" ht="33" customHeight="1" x14ac:dyDescent="0.25">
      <c r="A225" s="252" t="s">
        <v>371</v>
      </c>
      <c r="B225" s="732" t="s">
        <v>754</v>
      </c>
      <c r="C225" s="733"/>
      <c r="D225" s="733"/>
      <c r="E225" s="725"/>
      <c r="F225" s="195">
        <v>410</v>
      </c>
      <c r="G225" s="122"/>
      <c r="H225" s="129"/>
      <c r="I225" s="95"/>
      <c r="J225" s="111">
        <f>J226</f>
        <v>204.45</v>
      </c>
      <c r="K225" s="111"/>
      <c r="L225" s="111">
        <v>0</v>
      </c>
      <c r="M225" s="111">
        <v>0</v>
      </c>
      <c r="N225" s="731"/>
    </row>
    <row r="226" spans="1:14" s="106" customFormat="1" ht="33" customHeight="1" x14ac:dyDescent="0.25">
      <c r="A226" s="252" t="s">
        <v>52</v>
      </c>
      <c r="B226" s="732" t="s">
        <v>754</v>
      </c>
      <c r="C226" s="733"/>
      <c r="D226" s="733"/>
      <c r="E226" s="725"/>
      <c r="F226" s="195">
        <v>410</v>
      </c>
      <c r="G226" s="95" t="s">
        <v>82</v>
      </c>
      <c r="H226" s="129"/>
      <c r="I226" s="95"/>
      <c r="J226" s="111">
        <f>J227</f>
        <v>204.45</v>
      </c>
      <c r="K226" s="111"/>
      <c r="L226" s="111">
        <v>0</v>
      </c>
      <c r="M226" s="111">
        <v>0</v>
      </c>
      <c r="N226" s="731"/>
    </row>
    <row r="227" spans="1:14" s="106" customFormat="1" ht="33" customHeight="1" x14ac:dyDescent="0.25">
      <c r="A227" s="252" t="s">
        <v>332</v>
      </c>
      <c r="B227" s="732" t="s">
        <v>754</v>
      </c>
      <c r="C227" s="733"/>
      <c r="D227" s="733"/>
      <c r="E227" s="725"/>
      <c r="F227" s="195">
        <v>410</v>
      </c>
      <c r="G227" s="95" t="s">
        <v>82</v>
      </c>
      <c r="H227" s="129" t="s">
        <v>69</v>
      </c>
      <c r="I227" s="95"/>
      <c r="J227" s="111">
        <f>J228</f>
        <v>204.45</v>
      </c>
      <c r="K227" s="111"/>
      <c r="L227" s="111">
        <v>0</v>
      </c>
      <c r="M227" s="111">
        <v>0</v>
      </c>
      <c r="N227" s="731"/>
    </row>
    <row r="228" spans="1:14" s="106" customFormat="1" ht="33" customHeight="1" x14ac:dyDescent="0.25">
      <c r="A228" s="176" t="s">
        <v>183</v>
      </c>
      <c r="B228" s="732" t="s">
        <v>754</v>
      </c>
      <c r="C228" s="733"/>
      <c r="D228" s="733"/>
      <c r="E228" s="725"/>
      <c r="F228" s="195">
        <v>410</v>
      </c>
      <c r="G228" s="95" t="s">
        <v>82</v>
      </c>
      <c r="H228" s="129" t="s">
        <v>69</v>
      </c>
      <c r="I228" s="95" t="s">
        <v>58</v>
      </c>
      <c r="J228" s="111">
        <f>'ведомст 7'!L346+'ведомст 7'!L349</f>
        <v>204.45</v>
      </c>
      <c r="K228" s="111"/>
      <c r="L228" s="111">
        <v>0</v>
      </c>
      <c r="M228" s="111">
        <v>0</v>
      </c>
      <c r="N228" s="731"/>
    </row>
    <row r="229" spans="1:14" s="106" customFormat="1" ht="96.75" customHeight="1" x14ac:dyDescent="0.25">
      <c r="A229" s="102" t="s">
        <v>845</v>
      </c>
      <c r="B229" s="944" t="s">
        <v>841</v>
      </c>
      <c r="C229" s="944"/>
      <c r="D229" s="944"/>
      <c r="E229" s="939"/>
      <c r="F229" s="195"/>
      <c r="G229" s="95"/>
      <c r="H229" s="129"/>
      <c r="I229" s="95"/>
      <c r="J229" s="111">
        <f>J230</f>
        <v>1314.1670000000001</v>
      </c>
      <c r="K229" s="111"/>
      <c r="L229" s="111">
        <v>0</v>
      </c>
      <c r="M229" s="111">
        <v>0</v>
      </c>
      <c r="N229" s="863"/>
    </row>
    <row r="230" spans="1:14" s="106" customFormat="1" ht="81.75" customHeight="1" x14ac:dyDescent="0.25">
      <c r="A230" s="186" t="s">
        <v>844</v>
      </c>
      <c r="B230" s="966" t="s">
        <v>847</v>
      </c>
      <c r="C230" s="967"/>
      <c r="D230" s="967"/>
      <c r="E230" s="968"/>
      <c r="F230" s="195"/>
      <c r="G230" s="95"/>
      <c r="H230" s="129"/>
      <c r="I230" s="95"/>
      <c r="J230" s="111">
        <f>J231+J237</f>
        <v>1314.1670000000001</v>
      </c>
      <c r="K230" s="111"/>
      <c r="L230" s="111">
        <v>0</v>
      </c>
      <c r="M230" s="111">
        <v>0</v>
      </c>
      <c r="N230" s="863"/>
    </row>
    <row r="231" spans="1:14" s="106" customFormat="1" ht="33" customHeight="1" x14ac:dyDescent="0.25">
      <c r="A231" s="186" t="s">
        <v>843</v>
      </c>
      <c r="B231" s="966" t="s">
        <v>848</v>
      </c>
      <c r="C231" s="967"/>
      <c r="D231" s="967"/>
      <c r="E231" s="968"/>
      <c r="F231" s="195"/>
      <c r="G231" s="95"/>
      <c r="H231" s="129"/>
      <c r="I231" s="95"/>
      <c r="J231" s="111">
        <f>J232</f>
        <v>10.7</v>
      </c>
      <c r="K231" s="111"/>
      <c r="L231" s="111">
        <v>0</v>
      </c>
      <c r="M231" s="111">
        <v>0</v>
      </c>
      <c r="N231" s="863"/>
    </row>
    <row r="232" spans="1:14" s="106" customFormat="1" ht="33" customHeight="1" x14ac:dyDescent="0.25">
      <c r="A232" s="102" t="s">
        <v>465</v>
      </c>
      <c r="B232" s="966" t="s">
        <v>848</v>
      </c>
      <c r="C232" s="967"/>
      <c r="D232" s="967"/>
      <c r="E232" s="968"/>
      <c r="F232" s="195">
        <v>100</v>
      </c>
      <c r="G232" s="95"/>
      <c r="H232" s="129"/>
      <c r="I232" s="95"/>
      <c r="J232" s="111">
        <f>J233</f>
        <v>10.7</v>
      </c>
      <c r="K232" s="111"/>
      <c r="L232" s="111">
        <v>0</v>
      </c>
      <c r="M232" s="111">
        <v>0</v>
      </c>
      <c r="N232" s="863"/>
    </row>
    <row r="233" spans="1:14" s="106" customFormat="1" ht="33" customHeight="1" x14ac:dyDescent="0.25">
      <c r="A233" s="102" t="s">
        <v>467</v>
      </c>
      <c r="B233" s="966" t="s">
        <v>848</v>
      </c>
      <c r="C233" s="967"/>
      <c r="D233" s="967"/>
      <c r="E233" s="968"/>
      <c r="F233" s="195">
        <v>120</v>
      </c>
      <c r="G233" s="95"/>
      <c r="H233" s="129"/>
      <c r="I233" s="95"/>
      <c r="J233" s="111">
        <f>J234</f>
        <v>10.7</v>
      </c>
      <c r="K233" s="111"/>
      <c r="L233" s="111">
        <v>0</v>
      </c>
      <c r="M233" s="111">
        <v>0</v>
      </c>
      <c r="N233" s="863"/>
    </row>
    <row r="234" spans="1:14" s="106" customFormat="1" ht="33" customHeight="1" x14ac:dyDescent="0.25">
      <c r="A234" s="102" t="s">
        <v>68</v>
      </c>
      <c r="B234" s="966" t="s">
        <v>848</v>
      </c>
      <c r="C234" s="967"/>
      <c r="D234" s="967"/>
      <c r="E234" s="968"/>
      <c r="F234" s="195">
        <v>120</v>
      </c>
      <c r="G234" s="95" t="s">
        <v>69</v>
      </c>
      <c r="H234" s="129"/>
      <c r="I234" s="95"/>
      <c r="J234" s="111">
        <f>J235</f>
        <v>10.7</v>
      </c>
      <c r="K234" s="111"/>
      <c r="L234" s="111">
        <v>0</v>
      </c>
      <c r="M234" s="111">
        <v>0</v>
      </c>
      <c r="N234" s="863"/>
    </row>
    <row r="235" spans="1:14" s="106" customFormat="1" ht="33" customHeight="1" x14ac:dyDescent="0.25">
      <c r="A235" s="98" t="s">
        <v>468</v>
      </c>
      <c r="B235" s="966" t="s">
        <v>848</v>
      </c>
      <c r="C235" s="967"/>
      <c r="D235" s="967"/>
      <c r="E235" s="968"/>
      <c r="F235" s="195">
        <v>120</v>
      </c>
      <c r="G235" s="95" t="s">
        <v>69</v>
      </c>
      <c r="H235" s="129" t="s">
        <v>73</v>
      </c>
      <c r="I235" s="95"/>
      <c r="J235" s="111">
        <f>J236</f>
        <v>10.7</v>
      </c>
      <c r="K235" s="111"/>
      <c r="L235" s="111">
        <v>0</v>
      </c>
      <c r="M235" s="111">
        <v>0</v>
      </c>
      <c r="N235" s="863"/>
    </row>
    <row r="236" spans="1:14" s="106" customFormat="1" ht="33" customHeight="1" x14ac:dyDescent="0.25">
      <c r="A236" s="176" t="s">
        <v>183</v>
      </c>
      <c r="B236" s="966" t="s">
        <v>848</v>
      </c>
      <c r="C236" s="967"/>
      <c r="D236" s="967"/>
      <c r="E236" s="968"/>
      <c r="F236" s="195">
        <v>120</v>
      </c>
      <c r="G236" s="95" t="s">
        <v>69</v>
      </c>
      <c r="H236" s="129" t="s">
        <v>73</v>
      </c>
      <c r="I236" s="95" t="s">
        <v>58</v>
      </c>
      <c r="J236" s="111">
        <f>'ведомст 7'!L38</f>
        <v>10.7</v>
      </c>
      <c r="K236" s="111"/>
      <c r="L236" s="111">
        <v>0</v>
      </c>
      <c r="M236" s="111">
        <v>0</v>
      </c>
      <c r="N236" s="863"/>
    </row>
    <row r="237" spans="1:14" s="106" customFormat="1" ht="33" customHeight="1" x14ac:dyDescent="0.25">
      <c r="A237" s="785" t="s">
        <v>843</v>
      </c>
      <c r="B237" s="1018" t="s">
        <v>842</v>
      </c>
      <c r="C237" s="1019"/>
      <c r="D237" s="1019"/>
      <c r="E237" s="938"/>
      <c r="F237" s="195"/>
      <c r="G237" s="95"/>
      <c r="H237" s="129"/>
      <c r="I237" s="95"/>
      <c r="J237" s="111">
        <f>J238</f>
        <v>1303.4670000000001</v>
      </c>
      <c r="K237" s="111"/>
      <c r="L237" s="111">
        <v>0</v>
      </c>
      <c r="M237" s="111">
        <v>0</v>
      </c>
      <c r="N237" s="863"/>
    </row>
    <row r="238" spans="1:14" s="106" customFormat="1" ht="33" customHeight="1" x14ac:dyDescent="0.25">
      <c r="A238" s="252" t="s">
        <v>589</v>
      </c>
      <c r="B238" s="1018" t="s">
        <v>842</v>
      </c>
      <c r="C238" s="1019"/>
      <c r="D238" s="1019"/>
      <c r="E238" s="938"/>
      <c r="F238" s="195">
        <v>400</v>
      </c>
      <c r="G238" s="95"/>
      <c r="H238" s="129"/>
      <c r="I238" s="95"/>
      <c r="J238" s="111">
        <f>J239</f>
        <v>1303.4670000000001</v>
      </c>
      <c r="K238" s="111"/>
      <c r="L238" s="111">
        <v>0</v>
      </c>
      <c r="M238" s="111">
        <v>0</v>
      </c>
      <c r="N238" s="863"/>
    </row>
    <row r="239" spans="1:14" s="106" customFormat="1" ht="33" customHeight="1" x14ac:dyDescent="0.25">
      <c r="A239" s="252" t="s">
        <v>590</v>
      </c>
      <c r="B239" s="1018" t="s">
        <v>842</v>
      </c>
      <c r="C239" s="1019"/>
      <c r="D239" s="1019"/>
      <c r="E239" s="938"/>
      <c r="F239" s="195">
        <v>410</v>
      </c>
      <c r="G239" s="95"/>
      <c r="H239" s="129"/>
      <c r="I239" s="95"/>
      <c r="J239" s="111">
        <f>J240</f>
        <v>1303.4670000000001</v>
      </c>
      <c r="K239" s="111"/>
      <c r="L239" s="111">
        <v>0</v>
      </c>
      <c r="M239" s="111">
        <v>0</v>
      </c>
      <c r="N239" s="863"/>
    </row>
    <row r="240" spans="1:14" s="106" customFormat="1" ht="33" customHeight="1" x14ac:dyDescent="0.25">
      <c r="A240" s="102" t="s">
        <v>96</v>
      </c>
      <c r="B240" s="1018" t="s">
        <v>842</v>
      </c>
      <c r="C240" s="1019"/>
      <c r="D240" s="1019"/>
      <c r="E240" s="938"/>
      <c r="F240" s="195">
        <v>410</v>
      </c>
      <c r="G240" s="95" t="s">
        <v>92</v>
      </c>
      <c r="H240" s="129"/>
      <c r="I240" s="95"/>
      <c r="J240" s="111">
        <f>J241</f>
        <v>1303.4670000000001</v>
      </c>
      <c r="K240" s="111"/>
      <c r="L240" s="111">
        <v>0</v>
      </c>
      <c r="M240" s="111">
        <v>0</v>
      </c>
      <c r="N240" s="863"/>
    </row>
    <row r="241" spans="1:14" s="106" customFormat="1" ht="33" customHeight="1" x14ac:dyDescent="0.25">
      <c r="A241" s="102" t="s">
        <v>134</v>
      </c>
      <c r="B241" s="1018" t="s">
        <v>842</v>
      </c>
      <c r="C241" s="1019"/>
      <c r="D241" s="1019"/>
      <c r="E241" s="938"/>
      <c r="F241" s="195">
        <v>410</v>
      </c>
      <c r="G241" s="95" t="s">
        <v>92</v>
      </c>
      <c r="H241" s="129" t="s">
        <v>73</v>
      </c>
      <c r="I241" s="95"/>
      <c r="J241" s="111">
        <f>J242</f>
        <v>1303.4670000000001</v>
      </c>
      <c r="K241" s="111"/>
      <c r="L241" s="111">
        <v>0</v>
      </c>
      <c r="M241" s="111">
        <v>0</v>
      </c>
      <c r="N241" s="863"/>
    </row>
    <row r="242" spans="1:14" s="106" customFormat="1" ht="33" customHeight="1" x14ac:dyDescent="0.25">
      <c r="A242" s="102"/>
      <c r="B242" s="1018" t="s">
        <v>842</v>
      </c>
      <c r="C242" s="1019"/>
      <c r="D242" s="1019"/>
      <c r="E242" s="938"/>
      <c r="F242" s="195">
        <v>410</v>
      </c>
      <c r="G242" s="95" t="s">
        <v>92</v>
      </c>
      <c r="H242" s="129" t="s">
        <v>73</v>
      </c>
      <c r="I242" s="95" t="s">
        <v>58</v>
      </c>
      <c r="J242" s="111">
        <f>'ведомст 7'!L426</f>
        <v>1303.4670000000001</v>
      </c>
      <c r="K242" s="111"/>
      <c r="L242" s="111">
        <v>0</v>
      </c>
      <c r="M242" s="111">
        <v>0</v>
      </c>
      <c r="N242" s="863"/>
    </row>
    <row r="243" spans="1:14" s="106" customFormat="1" ht="44.25" customHeight="1" x14ac:dyDescent="0.25">
      <c r="A243" s="199" t="s">
        <v>685</v>
      </c>
      <c r="B243" s="1051" t="s">
        <v>10</v>
      </c>
      <c r="C243" s="1052"/>
      <c r="D243" s="1052"/>
      <c r="E243" s="1053"/>
      <c r="F243" s="317"/>
      <c r="G243" s="95"/>
      <c r="H243" s="95"/>
      <c r="I243" s="95"/>
      <c r="J243" s="143">
        <f>J244</f>
        <v>19513.199999999997</v>
      </c>
      <c r="K243" s="143">
        <f>K244</f>
        <v>0</v>
      </c>
      <c r="L243" s="143">
        <f>L244</f>
        <v>6771.5</v>
      </c>
      <c r="M243" s="143">
        <f>M244</f>
        <v>6338.300000000002</v>
      </c>
      <c r="N243" s="941">
        <f>J251+J257+J263+J274+J287+J295+J302</f>
        <v>18895.5</v>
      </c>
    </row>
    <row r="244" spans="1:14" s="106" customFormat="1" ht="20.25" customHeight="1" x14ac:dyDescent="0.2">
      <c r="A244" s="97" t="s">
        <v>494</v>
      </c>
      <c r="B244" s="979" t="s">
        <v>11</v>
      </c>
      <c r="C244" s="979"/>
      <c r="D244" s="979"/>
      <c r="E244" s="980"/>
      <c r="F244" s="192"/>
      <c r="G244" s="95"/>
      <c r="H244" s="95"/>
      <c r="I244" s="95"/>
      <c r="J244" s="111">
        <f>J245+J289+J296+J281+J314+J280</f>
        <v>19513.199999999997</v>
      </c>
      <c r="K244" s="111">
        <f>K245+K289+K296</f>
        <v>0</v>
      </c>
      <c r="L244" s="111">
        <f>L245+L289+L296</f>
        <v>6771.5</v>
      </c>
      <c r="M244" s="111">
        <f>M245+M289+M296</f>
        <v>6338.300000000002</v>
      </c>
      <c r="N244" s="174"/>
    </row>
    <row r="245" spans="1:14" s="106" customFormat="1" ht="61.5" customHeight="1" x14ac:dyDescent="0.2">
      <c r="A245" s="97" t="s">
        <v>13</v>
      </c>
      <c r="B245" s="978" t="s">
        <v>433</v>
      </c>
      <c r="C245" s="979"/>
      <c r="D245" s="979"/>
      <c r="E245" s="980"/>
      <c r="F245" s="192"/>
      <c r="G245" s="95"/>
      <c r="H245" s="95"/>
      <c r="I245" s="95"/>
      <c r="J245" s="111">
        <f>J246+J252+J269+J258</f>
        <v>15051.8</v>
      </c>
      <c r="K245" s="111">
        <f>K246+K252+K269</f>
        <v>0</v>
      </c>
      <c r="L245" s="111">
        <f>L246+L252+L269</f>
        <v>4325.4000000000005</v>
      </c>
      <c r="M245" s="111">
        <f>M246+M252+M269</f>
        <v>3892.2000000000016</v>
      </c>
      <c r="N245" s="174"/>
    </row>
    <row r="246" spans="1:14" s="106" customFormat="1" ht="60" customHeight="1" x14ac:dyDescent="0.25">
      <c r="A246" s="102" t="s">
        <v>758</v>
      </c>
      <c r="B246" s="978" t="s">
        <v>8</v>
      </c>
      <c r="C246" s="979"/>
      <c r="D246" s="979"/>
      <c r="E246" s="980"/>
      <c r="F246" s="192"/>
      <c r="G246" s="95"/>
      <c r="H246" s="95"/>
      <c r="I246" s="95"/>
      <c r="J246" s="111">
        <f t="shared" ref="J246:M250" si="57">J247</f>
        <v>925</v>
      </c>
      <c r="K246" s="111">
        <f t="shared" si="57"/>
        <v>0</v>
      </c>
      <c r="L246" s="111">
        <f t="shared" si="57"/>
        <v>50</v>
      </c>
      <c r="M246" s="111">
        <f t="shared" si="57"/>
        <v>50</v>
      </c>
      <c r="N246" s="174"/>
    </row>
    <row r="247" spans="1:14" s="106" customFormat="1" ht="45" x14ac:dyDescent="0.2">
      <c r="A247" s="318" t="s">
        <v>546</v>
      </c>
      <c r="B247" s="978" t="s">
        <v>8</v>
      </c>
      <c r="C247" s="979"/>
      <c r="D247" s="979"/>
      <c r="E247" s="980"/>
      <c r="F247" s="192">
        <v>600</v>
      </c>
      <c r="G247" s="95"/>
      <c r="H247" s="95"/>
      <c r="I247" s="95"/>
      <c r="J247" s="111">
        <f t="shared" si="57"/>
        <v>925</v>
      </c>
      <c r="K247" s="111">
        <f t="shared" si="57"/>
        <v>0</v>
      </c>
      <c r="L247" s="111">
        <f t="shared" si="57"/>
        <v>50</v>
      </c>
      <c r="M247" s="111">
        <f t="shared" si="57"/>
        <v>50</v>
      </c>
      <c r="N247" s="174"/>
    </row>
    <row r="248" spans="1:14" s="106" customFormat="1" ht="20.25" customHeight="1" x14ac:dyDescent="0.25">
      <c r="A248" s="203" t="s">
        <v>547</v>
      </c>
      <c r="B248" s="978" t="s">
        <v>8</v>
      </c>
      <c r="C248" s="979"/>
      <c r="D248" s="979"/>
      <c r="E248" s="980"/>
      <c r="F248" s="192">
        <v>610</v>
      </c>
      <c r="G248" s="95"/>
      <c r="H248" s="95"/>
      <c r="I248" s="95"/>
      <c r="J248" s="111">
        <f t="shared" si="57"/>
        <v>925</v>
      </c>
      <c r="K248" s="111">
        <f t="shared" si="57"/>
        <v>0</v>
      </c>
      <c r="L248" s="111">
        <f t="shared" si="57"/>
        <v>50</v>
      </c>
      <c r="M248" s="111">
        <f t="shared" si="57"/>
        <v>50</v>
      </c>
      <c r="N248" s="174"/>
    </row>
    <row r="249" spans="1:14" s="106" customFormat="1" ht="20.25" customHeight="1" x14ac:dyDescent="0.2">
      <c r="A249" s="176" t="s">
        <v>135</v>
      </c>
      <c r="B249" s="978" t="s">
        <v>8</v>
      </c>
      <c r="C249" s="979"/>
      <c r="D249" s="979"/>
      <c r="E249" s="980"/>
      <c r="F249" s="192">
        <v>610</v>
      </c>
      <c r="G249" s="95" t="s">
        <v>136</v>
      </c>
      <c r="H249" s="95"/>
      <c r="I249" s="95"/>
      <c r="J249" s="111">
        <f t="shared" si="57"/>
        <v>925</v>
      </c>
      <c r="K249" s="111">
        <f t="shared" si="57"/>
        <v>0</v>
      </c>
      <c r="L249" s="111">
        <f t="shared" si="57"/>
        <v>50</v>
      </c>
      <c r="M249" s="111">
        <f t="shared" si="57"/>
        <v>50</v>
      </c>
      <c r="N249" s="174"/>
    </row>
    <row r="250" spans="1:14" s="106" customFormat="1" ht="24" customHeight="1" x14ac:dyDescent="0.2">
      <c r="A250" s="176" t="s">
        <v>545</v>
      </c>
      <c r="B250" s="978" t="s">
        <v>8</v>
      </c>
      <c r="C250" s="979"/>
      <c r="D250" s="979"/>
      <c r="E250" s="980"/>
      <c r="F250" s="192">
        <v>610</v>
      </c>
      <c r="G250" s="95" t="s">
        <v>136</v>
      </c>
      <c r="H250" s="95" t="s">
        <v>69</v>
      </c>
      <c r="I250" s="95"/>
      <c r="J250" s="111">
        <f t="shared" si="57"/>
        <v>925</v>
      </c>
      <c r="K250" s="111">
        <f t="shared" si="57"/>
        <v>0</v>
      </c>
      <c r="L250" s="111">
        <f t="shared" si="57"/>
        <v>50</v>
      </c>
      <c r="M250" s="111">
        <f t="shared" si="57"/>
        <v>50</v>
      </c>
      <c r="N250" s="182"/>
    </row>
    <row r="251" spans="1:14" s="106" customFormat="1" ht="33" customHeight="1" x14ac:dyDescent="0.25">
      <c r="A251" s="176" t="s">
        <v>728</v>
      </c>
      <c r="B251" s="978" t="s">
        <v>8</v>
      </c>
      <c r="C251" s="979"/>
      <c r="D251" s="979"/>
      <c r="E251" s="980"/>
      <c r="F251" s="192">
        <v>610</v>
      </c>
      <c r="G251" s="95" t="s">
        <v>136</v>
      </c>
      <c r="H251" s="95" t="s">
        <v>69</v>
      </c>
      <c r="I251" s="95" t="s">
        <v>189</v>
      </c>
      <c r="J251" s="111">
        <f>'ведомст 7'!L719</f>
        <v>925</v>
      </c>
      <c r="K251" s="130"/>
      <c r="L251" s="111">
        <v>50</v>
      </c>
      <c r="M251" s="111">
        <v>50</v>
      </c>
      <c r="N251" s="174"/>
    </row>
    <row r="252" spans="1:14" s="106" customFormat="1" ht="33" customHeight="1" x14ac:dyDescent="0.2">
      <c r="A252" s="176" t="s">
        <v>190</v>
      </c>
      <c r="B252" s="218" t="s">
        <v>315</v>
      </c>
      <c r="C252" s="213"/>
      <c r="D252" s="213"/>
      <c r="E252" s="214"/>
      <c r="F252" s="194"/>
      <c r="G252" s="95"/>
      <c r="H252" s="95"/>
      <c r="I252" s="95"/>
      <c r="J252" s="111">
        <f>J257</f>
        <v>2037.7</v>
      </c>
      <c r="K252" s="111">
        <f>K253+K258</f>
        <v>0</v>
      </c>
      <c r="L252" s="111">
        <f>L253+L258</f>
        <v>2055.1999999999998</v>
      </c>
      <c r="M252" s="111">
        <f>M253+M258</f>
        <v>2055.1999999999998</v>
      </c>
      <c r="N252" s="1061"/>
    </row>
    <row r="253" spans="1:14" s="106" customFormat="1" ht="33" customHeight="1" x14ac:dyDescent="0.2">
      <c r="A253" s="318" t="s">
        <v>546</v>
      </c>
      <c r="B253" s="218" t="s">
        <v>315</v>
      </c>
      <c r="C253" s="213"/>
      <c r="D253" s="213"/>
      <c r="E253" s="214"/>
      <c r="F253" s="194">
        <v>600</v>
      </c>
      <c r="G253" s="95"/>
      <c r="H253" s="95"/>
      <c r="I253" s="95"/>
      <c r="J253" s="111">
        <f t="shared" ref="J253:M256" si="58">J254</f>
        <v>2037.7</v>
      </c>
      <c r="K253" s="111">
        <f t="shared" si="58"/>
        <v>0</v>
      </c>
      <c r="L253" s="111">
        <f t="shared" si="58"/>
        <v>2055.1999999999998</v>
      </c>
      <c r="M253" s="111">
        <f t="shared" si="58"/>
        <v>2055.1999999999998</v>
      </c>
      <c r="N253" s="1061"/>
    </row>
    <row r="254" spans="1:14" s="106" customFormat="1" ht="15.75" customHeight="1" x14ac:dyDescent="0.25">
      <c r="A254" s="203" t="s">
        <v>547</v>
      </c>
      <c r="B254" s="218" t="s">
        <v>315</v>
      </c>
      <c r="C254" s="213"/>
      <c r="D254" s="213"/>
      <c r="E254" s="214"/>
      <c r="F254" s="194">
        <v>610</v>
      </c>
      <c r="G254" s="95"/>
      <c r="H254" s="95"/>
      <c r="I254" s="95"/>
      <c r="J254" s="111">
        <f t="shared" si="58"/>
        <v>2037.7</v>
      </c>
      <c r="K254" s="111">
        <f t="shared" si="58"/>
        <v>0</v>
      </c>
      <c r="L254" s="111">
        <f t="shared" si="58"/>
        <v>2055.1999999999998</v>
      </c>
      <c r="M254" s="111">
        <f t="shared" si="58"/>
        <v>2055.1999999999998</v>
      </c>
      <c r="N254" s="1061"/>
    </row>
    <row r="255" spans="1:14" s="106" customFormat="1" ht="16.5" customHeight="1" x14ac:dyDescent="0.2">
      <c r="A255" s="176" t="s">
        <v>135</v>
      </c>
      <c r="B255" s="218" t="s">
        <v>315</v>
      </c>
      <c r="C255" s="213"/>
      <c r="D255" s="213"/>
      <c r="E255" s="214"/>
      <c r="F255" s="194">
        <v>610</v>
      </c>
      <c r="G255" s="95" t="s">
        <v>136</v>
      </c>
      <c r="H255" s="95"/>
      <c r="I255" s="95"/>
      <c r="J255" s="111">
        <f t="shared" si="58"/>
        <v>2037.7</v>
      </c>
      <c r="K255" s="111">
        <f t="shared" si="58"/>
        <v>0</v>
      </c>
      <c r="L255" s="111">
        <f t="shared" si="58"/>
        <v>2055.1999999999998</v>
      </c>
      <c r="M255" s="111">
        <f t="shared" si="58"/>
        <v>2055.1999999999998</v>
      </c>
      <c r="N255" s="1061"/>
    </row>
    <row r="256" spans="1:14" s="106" customFormat="1" ht="33" customHeight="1" x14ac:dyDescent="0.2">
      <c r="A256" s="176" t="s">
        <v>314</v>
      </c>
      <c r="B256" s="218" t="s">
        <v>315</v>
      </c>
      <c r="C256" s="213"/>
      <c r="D256" s="213"/>
      <c r="E256" s="214"/>
      <c r="F256" s="194">
        <v>610</v>
      </c>
      <c r="G256" s="95" t="s">
        <v>136</v>
      </c>
      <c r="H256" s="95" t="s">
        <v>73</v>
      </c>
      <c r="I256" s="95"/>
      <c r="J256" s="111">
        <f t="shared" si="58"/>
        <v>2037.7</v>
      </c>
      <c r="K256" s="111">
        <f t="shared" si="58"/>
        <v>0</v>
      </c>
      <c r="L256" s="111">
        <f t="shared" si="58"/>
        <v>2055.1999999999998</v>
      </c>
      <c r="M256" s="111">
        <f t="shared" si="58"/>
        <v>2055.1999999999998</v>
      </c>
      <c r="N256" s="1061"/>
    </row>
    <row r="257" spans="1:14" s="106" customFormat="1" ht="33" customHeight="1" x14ac:dyDescent="0.25">
      <c r="A257" s="199" t="s">
        <v>578</v>
      </c>
      <c r="B257" s="218" t="s">
        <v>315</v>
      </c>
      <c r="C257" s="213"/>
      <c r="D257" s="213"/>
      <c r="E257" s="214"/>
      <c r="F257" s="194">
        <v>610</v>
      </c>
      <c r="G257" s="95" t="s">
        <v>136</v>
      </c>
      <c r="H257" s="95" t="s">
        <v>73</v>
      </c>
      <c r="I257" s="95" t="s">
        <v>58</v>
      </c>
      <c r="J257" s="111">
        <v>2037.7</v>
      </c>
      <c r="K257" s="130"/>
      <c r="L257" s="111">
        <v>2055.1999999999998</v>
      </c>
      <c r="M257" s="131">
        <v>2055.1999999999998</v>
      </c>
      <c r="N257" s="1061"/>
    </row>
    <row r="258" spans="1:14" s="106" customFormat="1" ht="33" hidden="1" customHeight="1" x14ac:dyDescent="0.25">
      <c r="A258" s="540" t="s">
        <v>810</v>
      </c>
      <c r="B258" s="838" t="s">
        <v>809</v>
      </c>
      <c r="C258" s="839"/>
      <c r="D258" s="839"/>
      <c r="E258" s="840"/>
      <c r="F258" s="194"/>
      <c r="G258" s="95"/>
      <c r="H258" s="95"/>
      <c r="I258" s="95"/>
      <c r="J258" s="111">
        <f>J259</f>
        <v>0</v>
      </c>
      <c r="K258" s="111"/>
      <c r="L258" s="111">
        <v>0</v>
      </c>
      <c r="M258" s="111">
        <v>0</v>
      </c>
      <c r="N258" s="174"/>
    </row>
    <row r="259" spans="1:14" s="106" customFormat="1" ht="33" hidden="1" customHeight="1" x14ac:dyDescent="0.2">
      <c r="A259" s="318" t="s">
        <v>546</v>
      </c>
      <c r="B259" s="838" t="s">
        <v>809</v>
      </c>
      <c r="C259" s="839"/>
      <c r="D259" s="839"/>
      <c r="E259" s="840"/>
      <c r="F259" s="194">
        <v>600</v>
      </c>
      <c r="G259" s="95"/>
      <c r="H259" s="95"/>
      <c r="I259" s="95"/>
      <c r="J259" s="111">
        <f>J260</f>
        <v>0</v>
      </c>
      <c r="K259" s="111"/>
      <c r="L259" s="111">
        <v>0</v>
      </c>
      <c r="M259" s="111">
        <v>0</v>
      </c>
      <c r="N259" s="174"/>
    </row>
    <row r="260" spans="1:14" s="106" customFormat="1" ht="21" hidden="1" customHeight="1" x14ac:dyDescent="0.25">
      <c r="A260" s="203" t="s">
        <v>547</v>
      </c>
      <c r="B260" s="838" t="s">
        <v>809</v>
      </c>
      <c r="C260" s="839"/>
      <c r="D260" s="839"/>
      <c r="E260" s="840"/>
      <c r="F260" s="194">
        <v>610</v>
      </c>
      <c r="G260" s="95"/>
      <c r="H260" s="95"/>
      <c r="I260" s="95"/>
      <c r="J260" s="111">
        <f>J261</f>
        <v>0</v>
      </c>
      <c r="K260" s="111"/>
      <c r="L260" s="111">
        <v>0</v>
      </c>
      <c r="M260" s="111">
        <v>0</v>
      </c>
      <c r="N260" s="174"/>
    </row>
    <row r="261" spans="1:14" s="106" customFormat="1" ht="33" hidden="1" customHeight="1" x14ac:dyDescent="0.2">
      <c r="A261" s="176" t="s">
        <v>135</v>
      </c>
      <c r="B261" s="838" t="s">
        <v>809</v>
      </c>
      <c r="C261" s="839"/>
      <c r="D261" s="839"/>
      <c r="E261" s="840"/>
      <c r="F261" s="194">
        <v>610</v>
      </c>
      <c r="G261" s="95" t="s">
        <v>136</v>
      </c>
      <c r="H261" s="95"/>
      <c r="I261" s="95"/>
      <c r="J261" s="111">
        <f>J262</f>
        <v>0</v>
      </c>
      <c r="K261" s="111"/>
      <c r="L261" s="111">
        <v>0</v>
      </c>
      <c r="M261" s="111">
        <v>0</v>
      </c>
      <c r="N261" s="174"/>
    </row>
    <row r="262" spans="1:14" s="106" customFormat="1" ht="22.5" hidden="1" customHeight="1" x14ac:dyDescent="0.25">
      <c r="A262" s="176" t="s">
        <v>545</v>
      </c>
      <c r="B262" s="838" t="s">
        <v>809</v>
      </c>
      <c r="C262" s="839"/>
      <c r="D262" s="839"/>
      <c r="E262" s="840"/>
      <c r="F262" s="194">
        <v>610</v>
      </c>
      <c r="G262" s="95" t="s">
        <v>136</v>
      </c>
      <c r="H262" s="95" t="s">
        <v>69</v>
      </c>
      <c r="I262" s="95"/>
      <c r="J262" s="111">
        <f>J263</f>
        <v>0</v>
      </c>
      <c r="K262" s="130"/>
      <c r="L262" s="111">
        <v>0</v>
      </c>
      <c r="M262" s="111">
        <v>0</v>
      </c>
      <c r="N262" s="174"/>
    </row>
    <row r="263" spans="1:14" s="106" customFormat="1" ht="33" hidden="1" customHeight="1" x14ac:dyDescent="0.25">
      <c r="A263" s="176" t="s">
        <v>728</v>
      </c>
      <c r="B263" s="838" t="s">
        <v>809</v>
      </c>
      <c r="C263" s="839"/>
      <c r="D263" s="839"/>
      <c r="E263" s="840"/>
      <c r="F263" s="194">
        <v>610</v>
      </c>
      <c r="G263" s="95" t="s">
        <v>136</v>
      </c>
      <c r="H263" s="95" t="s">
        <v>69</v>
      </c>
      <c r="I263" s="95" t="s">
        <v>189</v>
      </c>
      <c r="J263" s="111">
        <f>'ведомст 7'!L722</f>
        <v>0</v>
      </c>
      <c r="K263" s="130"/>
      <c r="L263" s="111">
        <v>0</v>
      </c>
      <c r="M263" s="111">
        <v>0</v>
      </c>
      <c r="N263" s="570"/>
    </row>
    <row r="264" spans="1:14" s="106" customFormat="1" ht="33" hidden="1" customHeight="1" x14ac:dyDescent="0.25">
      <c r="A264" s="318"/>
      <c r="B264" s="566"/>
      <c r="C264" s="561"/>
      <c r="D264" s="561"/>
      <c r="E264" s="562"/>
      <c r="F264" s="194"/>
      <c r="G264" s="95"/>
      <c r="H264" s="95"/>
      <c r="I264" s="95"/>
      <c r="J264" s="111"/>
      <c r="K264" s="130"/>
      <c r="L264" s="111"/>
      <c r="M264" s="111"/>
      <c r="N264" s="570"/>
    </row>
    <row r="265" spans="1:14" s="106" customFormat="1" ht="33" hidden="1" customHeight="1" x14ac:dyDescent="0.25">
      <c r="A265" s="203"/>
      <c r="B265" s="566"/>
      <c r="C265" s="561"/>
      <c r="D265" s="561"/>
      <c r="E265" s="562"/>
      <c r="F265" s="194"/>
      <c r="G265" s="95"/>
      <c r="H265" s="95"/>
      <c r="I265" s="95"/>
      <c r="J265" s="111"/>
      <c r="K265" s="130"/>
      <c r="L265" s="111"/>
      <c r="M265" s="111"/>
      <c r="N265" s="570"/>
    </row>
    <row r="266" spans="1:14" s="106" customFormat="1" ht="33" hidden="1" customHeight="1" x14ac:dyDescent="0.25">
      <c r="A266" s="176"/>
      <c r="B266" s="566"/>
      <c r="C266" s="561"/>
      <c r="D266" s="561"/>
      <c r="E266" s="562"/>
      <c r="F266" s="194"/>
      <c r="G266" s="95"/>
      <c r="H266" s="95"/>
      <c r="I266" s="95"/>
      <c r="J266" s="111"/>
      <c r="K266" s="130"/>
      <c r="L266" s="111"/>
      <c r="M266" s="111"/>
      <c r="N266" s="570"/>
    </row>
    <row r="267" spans="1:14" s="106" customFormat="1" ht="33" hidden="1" customHeight="1" x14ac:dyDescent="0.25">
      <c r="A267" s="102"/>
      <c r="B267" s="566"/>
      <c r="C267" s="561"/>
      <c r="D267" s="561"/>
      <c r="E267" s="562"/>
      <c r="F267" s="194"/>
      <c r="G267" s="95"/>
      <c r="H267" s="95"/>
      <c r="I267" s="95"/>
      <c r="J267" s="111"/>
      <c r="K267" s="130"/>
      <c r="L267" s="111"/>
      <c r="M267" s="111"/>
      <c r="N267" s="570"/>
    </row>
    <row r="268" spans="1:14" s="106" customFormat="1" ht="33" hidden="1" customHeight="1" x14ac:dyDescent="0.25">
      <c r="A268" s="199"/>
      <c r="B268" s="566"/>
      <c r="C268" s="561"/>
      <c r="D268" s="561"/>
      <c r="E268" s="562"/>
      <c r="F268" s="194"/>
      <c r="G268" s="95"/>
      <c r="H268" s="95"/>
      <c r="I268" s="95"/>
      <c r="J268" s="111"/>
      <c r="K268" s="130"/>
      <c r="L268" s="111"/>
      <c r="M268" s="111"/>
      <c r="N268" s="570"/>
    </row>
    <row r="269" spans="1:14" s="106" customFormat="1" ht="33" customHeight="1" x14ac:dyDescent="0.2">
      <c r="A269" s="318" t="s">
        <v>573</v>
      </c>
      <c r="B269" s="564" t="s">
        <v>14</v>
      </c>
      <c r="C269" s="564"/>
      <c r="D269" s="564"/>
      <c r="E269" s="565"/>
      <c r="F269" s="192"/>
      <c r="G269" s="95"/>
      <c r="H269" s="95"/>
      <c r="I269" s="95"/>
      <c r="J269" s="111">
        <f t="shared" ref="J269:M273" si="59">J270</f>
        <v>12089.1</v>
      </c>
      <c r="K269" s="111">
        <f t="shared" si="59"/>
        <v>0</v>
      </c>
      <c r="L269" s="111">
        <f t="shared" si="59"/>
        <v>2220.2000000000007</v>
      </c>
      <c r="M269" s="111">
        <f t="shared" si="59"/>
        <v>1787.0000000000018</v>
      </c>
      <c r="N269" s="570"/>
    </row>
    <row r="270" spans="1:14" s="106" customFormat="1" ht="33" customHeight="1" x14ac:dyDescent="0.2">
      <c r="A270" s="318" t="s">
        <v>546</v>
      </c>
      <c r="B270" s="979" t="s">
        <v>14</v>
      </c>
      <c r="C270" s="979"/>
      <c r="D270" s="979"/>
      <c r="E270" s="980"/>
      <c r="F270" s="192">
        <v>600</v>
      </c>
      <c r="G270" s="95"/>
      <c r="H270" s="95"/>
      <c r="I270" s="95"/>
      <c r="J270" s="111">
        <f t="shared" si="59"/>
        <v>12089.1</v>
      </c>
      <c r="K270" s="111">
        <f t="shared" si="59"/>
        <v>0</v>
      </c>
      <c r="L270" s="111">
        <f t="shared" si="59"/>
        <v>2220.2000000000007</v>
      </c>
      <c r="M270" s="111">
        <f t="shared" si="59"/>
        <v>1787.0000000000018</v>
      </c>
      <c r="N270" s="174"/>
    </row>
    <row r="271" spans="1:14" s="106" customFormat="1" ht="20.25" customHeight="1" x14ac:dyDescent="0.25">
      <c r="A271" s="203" t="s">
        <v>547</v>
      </c>
      <c r="B271" s="979" t="s">
        <v>14</v>
      </c>
      <c r="C271" s="979"/>
      <c r="D271" s="979"/>
      <c r="E271" s="980"/>
      <c r="F271" s="192">
        <v>610</v>
      </c>
      <c r="G271" s="95"/>
      <c r="H271" s="95"/>
      <c r="I271" s="95"/>
      <c r="J271" s="111">
        <f t="shared" si="59"/>
        <v>12089.1</v>
      </c>
      <c r="K271" s="111">
        <f t="shared" si="59"/>
        <v>0</v>
      </c>
      <c r="L271" s="111">
        <f t="shared" si="59"/>
        <v>2220.2000000000007</v>
      </c>
      <c r="M271" s="111">
        <f t="shared" si="59"/>
        <v>1787.0000000000018</v>
      </c>
      <c r="N271" s="174"/>
    </row>
    <row r="272" spans="1:14" s="106" customFormat="1" ht="20.25" customHeight="1" x14ac:dyDescent="0.2">
      <c r="A272" s="176" t="s">
        <v>135</v>
      </c>
      <c r="B272" s="979" t="s">
        <v>14</v>
      </c>
      <c r="C272" s="979"/>
      <c r="D272" s="979"/>
      <c r="E272" s="980"/>
      <c r="F272" s="192">
        <v>610</v>
      </c>
      <c r="G272" s="95" t="s">
        <v>136</v>
      </c>
      <c r="H272" s="95"/>
      <c r="I272" s="95"/>
      <c r="J272" s="111">
        <f t="shared" si="59"/>
        <v>12089.1</v>
      </c>
      <c r="K272" s="111">
        <f t="shared" si="59"/>
        <v>0</v>
      </c>
      <c r="L272" s="111">
        <f t="shared" si="59"/>
        <v>2220.2000000000007</v>
      </c>
      <c r="M272" s="111">
        <f t="shared" si="59"/>
        <v>1787.0000000000018</v>
      </c>
      <c r="N272" s="174"/>
    </row>
    <row r="273" spans="1:14" s="106" customFormat="1" ht="20.25" customHeight="1" x14ac:dyDescent="0.2">
      <c r="A273" s="176" t="s">
        <v>545</v>
      </c>
      <c r="B273" s="979" t="s">
        <v>14</v>
      </c>
      <c r="C273" s="979"/>
      <c r="D273" s="979"/>
      <c r="E273" s="980"/>
      <c r="F273" s="192">
        <v>610</v>
      </c>
      <c r="G273" s="95" t="s">
        <v>136</v>
      </c>
      <c r="H273" s="95" t="s">
        <v>69</v>
      </c>
      <c r="I273" s="95"/>
      <c r="J273" s="111">
        <f t="shared" si="59"/>
        <v>12089.1</v>
      </c>
      <c r="K273" s="111">
        <f t="shared" si="59"/>
        <v>0</v>
      </c>
      <c r="L273" s="111">
        <f t="shared" si="59"/>
        <v>2220.2000000000007</v>
      </c>
      <c r="M273" s="111">
        <f t="shared" si="59"/>
        <v>1787.0000000000018</v>
      </c>
      <c r="N273" s="182"/>
    </row>
    <row r="274" spans="1:14" s="106" customFormat="1" ht="55.5" customHeight="1" x14ac:dyDescent="0.25">
      <c r="A274" s="176" t="s">
        <v>728</v>
      </c>
      <c r="B274" s="979" t="s">
        <v>14</v>
      </c>
      <c r="C274" s="979"/>
      <c r="D274" s="979"/>
      <c r="E274" s="980"/>
      <c r="F274" s="192">
        <v>610</v>
      </c>
      <c r="G274" s="95" t="s">
        <v>136</v>
      </c>
      <c r="H274" s="95" t="s">
        <v>69</v>
      </c>
      <c r="I274" s="95" t="s">
        <v>189</v>
      </c>
      <c r="J274" s="111">
        <f>'ведомст 7'!L725</f>
        <v>12089.1</v>
      </c>
      <c r="K274" s="130"/>
      <c r="L274" s="111">
        <f>'ведомст 7'!M725</f>
        <v>2220.2000000000007</v>
      </c>
      <c r="M274" s="111">
        <f>'ведомст 7'!N725</f>
        <v>1787.0000000000018</v>
      </c>
      <c r="N274" s="174"/>
    </row>
    <row r="275" spans="1:14" s="106" customFormat="1" ht="55.5" customHeight="1" x14ac:dyDescent="0.25">
      <c r="A275" s="540" t="s">
        <v>810</v>
      </c>
      <c r="B275" s="883" t="s">
        <v>809</v>
      </c>
      <c r="C275" s="884"/>
      <c r="D275" s="884"/>
      <c r="E275" s="885"/>
      <c r="F275" s="194"/>
      <c r="G275" s="95"/>
      <c r="H275" s="95"/>
      <c r="I275" s="95"/>
      <c r="J275" s="111">
        <f>J276</f>
        <v>514.6</v>
      </c>
      <c r="K275" s="111"/>
      <c r="L275" s="111">
        <v>0</v>
      </c>
      <c r="M275" s="111">
        <v>0</v>
      </c>
      <c r="N275" s="863"/>
    </row>
    <row r="276" spans="1:14" s="106" customFormat="1" ht="46.5" customHeight="1" x14ac:dyDescent="0.2">
      <c r="A276" s="318" t="s">
        <v>546</v>
      </c>
      <c r="B276" s="883" t="s">
        <v>809</v>
      </c>
      <c r="C276" s="884"/>
      <c r="D276" s="884"/>
      <c r="E276" s="885"/>
      <c r="F276" s="194">
        <v>600</v>
      </c>
      <c r="G276" s="95"/>
      <c r="H276" s="95"/>
      <c r="I276" s="95"/>
      <c r="J276" s="111">
        <f>J277</f>
        <v>514.6</v>
      </c>
      <c r="K276" s="111"/>
      <c r="L276" s="111">
        <v>0</v>
      </c>
      <c r="M276" s="111">
        <v>0</v>
      </c>
      <c r="N276" s="863"/>
    </row>
    <row r="277" spans="1:14" s="106" customFormat="1" ht="24.75" customHeight="1" x14ac:dyDescent="0.25">
      <c r="A277" s="203" t="s">
        <v>547</v>
      </c>
      <c r="B277" s="883" t="s">
        <v>809</v>
      </c>
      <c r="C277" s="884"/>
      <c r="D277" s="884"/>
      <c r="E277" s="885"/>
      <c r="F277" s="194">
        <v>610</v>
      </c>
      <c r="G277" s="95"/>
      <c r="H277" s="95"/>
      <c r="I277" s="95"/>
      <c r="J277" s="111">
        <f>J278</f>
        <v>514.6</v>
      </c>
      <c r="K277" s="111"/>
      <c r="L277" s="111">
        <v>0</v>
      </c>
      <c r="M277" s="111">
        <v>0</v>
      </c>
      <c r="N277" s="863"/>
    </row>
    <row r="278" spans="1:14" s="106" customFormat="1" ht="23.25" customHeight="1" x14ac:dyDescent="0.2">
      <c r="A278" s="176" t="s">
        <v>135</v>
      </c>
      <c r="B278" s="883" t="s">
        <v>809</v>
      </c>
      <c r="C278" s="884"/>
      <c r="D278" s="884"/>
      <c r="E278" s="885"/>
      <c r="F278" s="194">
        <v>610</v>
      </c>
      <c r="G278" s="95" t="s">
        <v>136</v>
      </c>
      <c r="H278" s="95"/>
      <c r="I278" s="95"/>
      <c r="J278" s="111">
        <f>J280</f>
        <v>514.6</v>
      </c>
      <c r="K278" s="111"/>
      <c r="L278" s="111">
        <v>0</v>
      </c>
      <c r="M278" s="111">
        <v>0</v>
      </c>
      <c r="N278" s="863"/>
    </row>
    <row r="279" spans="1:14" s="106" customFormat="1" ht="23.25" customHeight="1" x14ac:dyDescent="0.25">
      <c r="A279" s="176" t="s">
        <v>545</v>
      </c>
      <c r="B279" s="883" t="s">
        <v>809</v>
      </c>
      <c r="C279" s="884"/>
      <c r="D279" s="884"/>
      <c r="E279" s="885"/>
      <c r="F279" s="194">
        <v>610</v>
      </c>
      <c r="G279" s="95" t="s">
        <v>136</v>
      </c>
      <c r="H279" s="95" t="s">
        <v>69</v>
      </c>
      <c r="I279" s="95"/>
      <c r="J279" s="111">
        <f>J280</f>
        <v>514.6</v>
      </c>
      <c r="K279" s="130"/>
      <c r="L279" s="111">
        <v>0</v>
      </c>
      <c r="M279" s="111">
        <v>0</v>
      </c>
      <c r="N279" s="863"/>
    </row>
    <row r="280" spans="1:14" s="106" customFormat="1" ht="55.5" customHeight="1" x14ac:dyDescent="0.25">
      <c r="A280" s="176" t="s">
        <v>728</v>
      </c>
      <c r="B280" s="883" t="s">
        <v>809</v>
      </c>
      <c r="C280" s="884"/>
      <c r="D280" s="884"/>
      <c r="E280" s="885"/>
      <c r="F280" s="194">
        <v>610</v>
      </c>
      <c r="G280" s="95" t="s">
        <v>136</v>
      </c>
      <c r="H280" s="95" t="s">
        <v>69</v>
      </c>
      <c r="I280" s="95" t="s">
        <v>189</v>
      </c>
      <c r="J280" s="111">
        <f>'ведомст 7'!L728</f>
        <v>514.6</v>
      </c>
      <c r="K280" s="130"/>
      <c r="L280" s="111">
        <v>0</v>
      </c>
      <c r="M280" s="111">
        <v>0</v>
      </c>
      <c r="N280" s="863"/>
    </row>
    <row r="281" spans="1:14" s="106" customFormat="1" ht="33" hidden="1" customHeight="1" x14ac:dyDescent="0.25">
      <c r="A281" s="176" t="s">
        <v>761</v>
      </c>
      <c r="B281" s="741" t="s">
        <v>763</v>
      </c>
      <c r="C281" s="741"/>
      <c r="D281" s="741"/>
      <c r="E281" s="742"/>
      <c r="F281" s="192"/>
      <c r="G281" s="95"/>
      <c r="H281" s="95"/>
      <c r="I281" s="95"/>
      <c r="J281" s="111">
        <f t="shared" ref="J281:J286" si="60">J282</f>
        <v>0</v>
      </c>
      <c r="K281" s="130"/>
      <c r="L281" s="111">
        <v>0</v>
      </c>
      <c r="M281" s="111">
        <v>0</v>
      </c>
      <c r="N281" s="750"/>
    </row>
    <row r="282" spans="1:14" s="106" customFormat="1" ht="33" hidden="1" customHeight="1" x14ac:dyDescent="0.25">
      <c r="A282" s="817" t="s">
        <v>802</v>
      </c>
      <c r="B282" s="741" t="s">
        <v>762</v>
      </c>
      <c r="C282" s="741"/>
      <c r="D282" s="741"/>
      <c r="E282" s="742"/>
      <c r="F282" s="192"/>
      <c r="G282" s="95"/>
      <c r="H282" s="95"/>
      <c r="I282" s="95"/>
      <c r="J282" s="111">
        <f t="shared" si="60"/>
        <v>0</v>
      </c>
      <c r="K282" s="130"/>
      <c r="L282" s="111">
        <v>0</v>
      </c>
      <c r="M282" s="111">
        <v>0</v>
      </c>
      <c r="N282" s="750"/>
    </row>
    <row r="283" spans="1:14" s="106" customFormat="1" ht="33" hidden="1" customHeight="1" x14ac:dyDescent="0.25">
      <c r="A283" s="176" t="s">
        <v>546</v>
      </c>
      <c r="B283" s="741" t="s">
        <v>762</v>
      </c>
      <c r="C283" s="741"/>
      <c r="D283" s="741"/>
      <c r="E283" s="742"/>
      <c r="F283" s="192">
        <v>600</v>
      </c>
      <c r="G283" s="95"/>
      <c r="H283" s="95"/>
      <c r="I283" s="95"/>
      <c r="J283" s="111">
        <f t="shared" si="60"/>
        <v>0</v>
      </c>
      <c r="K283" s="130"/>
      <c r="L283" s="111">
        <v>0</v>
      </c>
      <c r="M283" s="111">
        <v>0</v>
      </c>
      <c r="N283" s="750"/>
    </row>
    <row r="284" spans="1:14" s="106" customFormat="1" ht="33" hidden="1" customHeight="1" x14ac:dyDescent="0.25">
      <c r="A284" s="176" t="s">
        <v>547</v>
      </c>
      <c r="B284" s="741" t="s">
        <v>762</v>
      </c>
      <c r="C284" s="741"/>
      <c r="D284" s="741"/>
      <c r="E284" s="742"/>
      <c r="F284" s="192">
        <v>610</v>
      </c>
      <c r="G284" s="95"/>
      <c r="H284" s="95"/>
      <c r="I284" s="95"/>
      <c r="J284" s="111">
        <f t="shared" si="60"/>
        <v>0</v>
      </c>
      <c r="K284" s="130"/>
      <c r="L284" s="111">
        <v>0</v>
      </c>
      <c r="M284" s="111">
        <v>0</v>
      </c>
      <c r="N284" s="750"/>
    </row>
    <row r="285" spans="1:14" s="106" customFormat="1" ht="33" hidden="1" customHeight="1" x14ac:dyDescent="0.25">
      <c r="A285" s="176" t="s">
        <v>135</v>
      </c>
      <c r="B285" s="741" t="s">
        <v>762</v>
      </c>
      <c r="C285" s="741"/>
      <c r="D285" s="741"/>
      <c r="E285" s="742"/>
      <c r="F285" s="192">
        <v>610</v>
      </c>
      <c r="G285" s="95" t="s">
        <v>136</v>
      </c>
      <c r="H285" s="95"/>
      <c r="I285" s="95"/>
      <c r="J285" s="111">
        <f t="shared" si="60"/>
        <v>0</v>
      </c>
      <c r="K285" s="130"/>
      <c r="L285" s="111">
        <v>0</v>
      </c>
      <c r="M285" s="111">
        <v>0</v>
      </c>
      <c r="N285" s="750"/>
    </row>
    <row r="286" spans="1:14" s="106" customFormat="1" ht="33" hidden="1" customHeight="1" x14ac:dyDescent="0.25">
      <c r="A286" s="176" t="s">
        <v>545</v>
      </c>
      <c r="B286" s="741" t="s">
        <v>762</v>
      </c>
      <c r="C286" s="741"/>
      <c r="D286" s="741"/>
      <c r="E286" s="742"/>
      <c r="F286" s="192">
        <v>610</v>
      </c>
      <c r="G286" s="95" t="s">
        <v>136</v>
      </c>
      <c r="H286" s="95" t="s">
        <v>69</v>
      </c>
      <c r="I286" s="95"/>
      <c r="J286" s="111">
        <f t="shared" si="60"/>
        <v>0</v>
      </c>
      <c r="K286" s="130"/>
      <c r="L286" s="111">
        <v>0</v>
      </c>
      <c r="M286" s="111">
        <v>0</v>
      </c>
      <c r="N286" s="750"/>
    </row>
    <row r="287" spans="1:14" s="106" customFormat="1" ht="52.5" hidden="1" customHeight="1" x14ac:dyDescent="0.25">
      <c r="A287" s="176" t="s">
        <v>728</v>
      </c>
      <c r="B287" s="741" t="s">
        <v>762</v>
      </c>
      <c r="C287" s="741"/>
      <c r="D287" s="741"/>
      <c r="E287" s="742"/>
      <c r="F287" s="192">
        <v>610</v>
      </c>
      <c r="G287" s="95" t="s">
        <v>136</v>
      </c>
      <c r="H287" s="95" t="s">
        <v>69</v>
      </c>
      <c r="I287" s="95" t="s">
        <v>189</v>
      </c>
      <c r="J287" s="111">
        <f>'ведомст 7'!L732</f>
        <v>0</v>
      </c>
      <c r="K287" s="130"/>
      <c r="L287" s="111">
        <v>0</v>
      </c>
      <c r="M287" s="111">
        <v>0</v>
      </c>
      <c r="N287" s="750"/>
    </row>
    <row r="288" spans="1:14" s="106" customFormat="1" ht="52.5" hidden="1" customHeight="1" x14ac:dyDescent="0.25">
      <c r="A288" s="176"/>
      <c r="B288" s="866"/>
      <c r="C288" s="866"/>
      <c r="D288" s="866"/>
      <c r="E288" s="867"/>
      <c r="F288" s="192"/>
      <c r="G288" s="95"/>
      <c r="H288" s="95"/>
      <c r="I288" s="95"/>
      <c r="J288" s="111"/>
      <c r="K288" s="130"/>
      <c r="L288" s="111"/>
      <c r="M288" s="111"/>
      <c r="N288" s="863"/>
    </row>
    <row r="289" spans="1:14" s="106" customFormat="1" ht="33" customHeight="1" x14ac:dyDescent="0.2">
      <c r="A289" s="309" t="s">
        <v>301</v>
      </c>
      <c r="B289" s="218" t="s">
        <v>240</v>
      </c>
      <c r="C289" s="213"/>
      <c r="D289" s="213"/>
      <c r="E289" s="214"/>
      <c r="F289" s="194"/>
      <c r="G289" s="95"/>
      <c r="H289" s="95"/>
      <c r="I289" s="95"/>
      <c r="J289" s="111">
        <f t="shared" ref="J289:M294" si="61">J290</f>
        <v>255.4</v>
      </c>
      <c r="K289" s="111">
        <f t="shared" si="61"/>
        <v>0</v>
      </c>
      <c r="L289" s="111">
        <f t="shared" si="61"/>
        <v>155.4</v>
      </c>
      <c r="M289" s="111">
        <f t="shared" si="61"/>
        <v>155.4</v>
      </c>
      <c r="N289" s="174"/>
    </row>
    <row r="290" spans="1:14" s="106" customFormat="1" ht="17.25" customHeight="1" x14ac:dyDescent="0.2">
      <c r="A290" s="199" t="s">
        <v>137</v>
      </c>
      <c r="B290" s="978" t="s">
        <v>299</v>
      </c>
      <c r="C290" s="979"/>
      <c r="D290" s="979"/>
      <c r="E290" s="980"/>
      <c r="F290" s="192"/>
      <c r="G290" s="95"/>
      <c r="H290" s="95"/>
      <c r="I290" s="95"/>
      <c r="J290" s="111">
        <f t="shared" si="61"/>
        <v>255.4</v>
      </c>
      <c r="K290" s="111">
        <f t="shared" si="61"/>
        <v>0</v>
      </c>
      <c r="L290" s="111">
        <f t="shared" si="61"/>
        <v>155.4</v>
      </c>
      <c r="M290" s="111">
        <f t="shared" si="61"/>
        <v>155.4</v>
      </c>
      <c r="N290" s="174"/>
    </row>
    <row r="291" spans="1:14" s="106" customFormat="1" ht="45" x14ac:dyDescent="0.2">
      <c r="A291" s="318" t="s">
        <v>546</v>
      </c>
      <c r="B291" s="978" t="s">
        <v>299</v>
      </c>
      <c r="C291" s="979"/>
      <c r="D291" s="979"/>
      <c r="E291" s="980"/>
      <c r="F291" s="192">
        <v>600</v>
      </c>
      <c r="G291" s="95"/>
      <c r="H291" s="95"/>
      <c r="I291" s="95"/>
      <c r="J291" s="111">
        <f t="shared" si="61"/>
        <v>255.4</v>
      </c>
      <c r="K291" s="111">
        <f t="shared" si="61"/>
        <v>0</v>
      </c>
      <c r="L291" s="111">
        <f t="shared" si="61"/>
        <v>155.4</v>
      </c>
      <c r="M291" s="111">
        <f t="shared" si="61"/>
        <v>155.4</v>
      </c>
      <c r="N291" s="174"/>
    </row>
    <row r="292" spans="1:14" s="106" customFormat="1" ht="20.25" customHeight="1" x14ac:dyDescent="0.25">
      <c r="A292" s="203" t="s">
        <v>547</v>
      </c>
      <c r="B292" s="978" t="s">
        <v>299</v>
      </c>
      <c r="C292" s="979"/>
      <c r="D292" s="979"/>
      <c r="E292" s="980"/>
      <c r="F292" s="192">
        <v>610</v>
      </c>
      <c r="G292" s="95"/>
      <c r="H292" s="95"/>
      <c r="I292" s="95"/>
      <c r="J292" s="111">
        <f t="shared" si="61"/>
        <v>255.4</v>
      </c>
      <c r="K292" s="111">
        <f t="shared" si="61"/>
        <v>0</v>
      </c>
      <c r="L292" s="111">
        <f t="shared" si="61"/>
        <v>155.4</v>
      </c>
      <c r="M292" s="111">
        <f t="shared" si="61"/>
        <v>155.4</v>
      </c>
      <c r="N292" s="174"/>
    </row>
    <row r="293" spans="1:14" s="106" customFormat="1" ht="27" customHeight="1" x14ac:dyDescent="0.2">
      <c r="A293" s="176" t="s">
        <v>135</v>
      </c>
      <c r="B293" s="978" t="s">
        <v>299</v>
      </c>
      <c r="C293" s="979"/>
      <c r="D293" s="979"/>
      <c r="E293" s="980"/>
      <c r="F293" s="192">
        <v>610</v>
      </c>
      <c r="G293" s="95" t="s">
        <v>136</v>
      </c>
      <c r="H293" s="95"/>
      <c r="I293" s="95"/>
      <c r="J293" s="111">
        <f t="shared" si="61"/>
        <v>255.4</v>
      </c>
      <c r="K293" s="111">
        <f t="shared" si="61"/>
        <v>0</v>
      </c>
      <c r="L293" s="111">
        <f t="shared" si="61"/>
        <v>155.4</v>
      </c>
      <c r="M293" s="111">
        <f t="shared" si="61"/>
        <v>155.4</v>
      </c>
      <c r="N293" s="174"/>
    </row>
    <row r="294" spans="1:14" s="106" customFormat="1" ht="30" customHeight="1" x14ac:dyDescent="0.2">
      <c r="A294" s="176" t="s">
        <v>545</v>
      </c>
      <c r="B294" s="978" t="s">
        <v>299</v>
      </c>
      <c r="C294" s="979"/>
      <c r="D294" s="979"/>
      <c r="E294" s="980"/>
      <c r="F294" s="192">
        <v>610</v>
      </c>
      <c r="G294" s="95" t="s">
        <v>136</v>
      </c>
      <c r="H294" s="95" t="s">
        <v>69</v>
      </c>
      <c r="I294" s="95"/>
      <c r="J294" s="111">
        <f t="shared" si="61"/>
        <v>255.4</v>
      </c>
      <c r="K294" s="111">
        <f t="shared" si="61"/>
        <v>0</v>
      </c>
      <c r="L294" s="111">
        <f t="shared" si="61"/>
        <v>155.4</v>
      </c>
      <c r="M294" s="111">
        <f t="shared" si="61"/>
        <v>155.4</v>
      </c>
      <c r="N294" s="182"/>
    </row>
    <row r="295" spans="1:14" s="106" customFormat="1" ht="57" customHeight="1" x14ac:dyDescent="0.25">
      <c r="A295" s="176" t="s">
        <v>728</v>
      </c>
      <c r="B295" s="978" t="s">
        <v>299</v>
      </c>
      <c r="C295" s="979"/>
      <c r="D295" s="979"/>
      <c r="E295" s="980"/>
      <c r="F295" s="192">
        <v>610</v>
      </c>
      <c r="G295" s="95" t="s">
        <v>136</v>
      </c>
      <c r="H295" s="95" t="s">
        <v>69</v>
      </c>
      <c r="I295" s="95" t="s">
        <v>189</v>
      </c>
      <c r="J295" s="111">
        <v>255.4</v>
      </c>
      <c r="K295" s="130"/>
      <c r="L295" s="111">
        <v>155.4</v>
      </c>
      <c r="M295" s="111">
        <v>155.4</v>
      </c>
      <c r="N295" s="174"/>
    </row>
    <row r="296" spans="1:14" s="106" customFormat="1" ht="33" customHeight="1" x14ac:dyDescent="0.2">
      <c r="A296" s="319" t="s">
        <v>302</v>
      </c>
      <c r="B296" s="207" t="s">
        <v>298</v>
      </c>
      <c r="C296" s="208"/>
      <c r="D296" s="208"/>
      <c r="E296" s="209"/>
      <c r="F296" s="192"/>
      <c r="G296" s="95"/>
      <c r="H296" s="95"/>
      <c r="I296" s="95"/>
      <c r="J296" s="111">
        <f>J297+J303</f>
        <v>3588.3</v>
      </c>
      <c r="K296" s="111">
        <f>K297+K303</f>
        <v>0</v>
      </c>
      <c r="L296" s="111">
        <f>L297+L303</f>
        <v>2290.7000000000003</v>
      </c>
      <c r="M296" s="111">
        <f>M297+M303</f>
        <v>2290.7000000000003</v>
      </c>
      <c r="N296" s="174"/>
    </row>
    <row r="297" spans="1:14" s="106" customFormat="1" ht="24" customHeight="1" x14ac:dyDescent="0.2">
      <c r="A297" s="176" t="s">
        <v>215</v>
      </c>
      <c r="B297" s="978" t="s">
        <v>303</v>
      </c>
      <c r="C297" s="979"/>
      <c r="D297" s="979"/>
      <c r="E297" s="980"/>
      <c r="F297" s="192"/>
      <c r="G297" s="95"/>
      <c r="H297" s="95"/>
      <c r="I297" s="95"/>
      <c r="J297" s="111">
        <f t="shared" ref="J297:M301" si="62">J298</f>
        <v>3588.3</v>
      </c>
      <c r="K297" s="111">
        <f t="shared" si="62"/>
        <v>0</v>
      </c>
      <c r="L297" s="111">
        <f t="shared" si="62"/>
        <v>2290.7000000000003</v>
      </c>
      <c r="M297" s="111">
        <f t="shared" si="62"/>
        <v>2290.7000000000003</v>
      </c>
      <c r="N297" s="174"/>
    </row>
    <row r="298" spans="1:14" s="106" customFormat="1" ht="45" x14ac:dyDescent="0.2">
      <c r="A298" s="318" t="s">
        <v>546</v>
      </c>
      <c r="B298" s="978" t="s">
        <v>303</v>
      </c>
      <c r="C298" s="979"/>
      <c r="D298" s="979"/>
      <c r="E298" s="980"/>
      <c r="F298" s="192">
        <v>600</v>
      </c>
      <c r="G298" s="95"/>
      <c r="H298" s="95"/>
      <c r="I298" s="95"/>
      <c r="J298" s="111">
        <f t="shared" si="62"/>
        <v>3588.3</v>
      </c>
      <c r="K298" s="111">
        <f t="shared" si="62"/>
        <v>0</v>
      </c>
      <c r="L298" s="111">
        <f t="shared" si="62"/>
        <v>2290.7000000000003</v>
      </c>
      <c r="M298" s="111">
        <f t="shared" si="62"/>
        <v>2290.7000000000003</v>
      </c>
      <c r="N298" s="174"/>
    </row>
    <row r="299" spans="1:14" s="106" customFormat="1" ht="24" customHeight="1" x14ac:dyDescent="0.25">
      <c r="A299" s="203" t="s">
        <v>547</v>
      </c>
      <c r="B299" s="978" t="s">
        <v>303</v>
      </c>
      <c r="C299" s="979"/>
      <c r="D299" s="979"/>
      <c r="E299" s="980"/>
      <c r="F299" s="192">
        <v>610</v>
      </c>
      <c r="G299" s="95"/>
      <c r="H299" s="95"/>
      <c r="I299" s="95"/>
      <c r="J299" s="111">
        <f t="shared" si="62"/>
        <v>3588.3</v>
      </c>
      <c r="K299" s="111">
        <f t="shared" si="62"/>
        <v>0</v>
      </c>
      <c r="L299" s="111">
        <f t="shared" si="62"/>
        <v>2290.7000000000003</v>
      </c>
      <c r="M299" s="111">
        <f t="shared" si="62"/>
        <v>2290.7000000000003</v>
      </c>
      <c r="N299" s="174"/>
    </row>
    <row r="300" spans="1:14" s="106" customFormat="1" ht="21.75" customHeight="1" x14ac:dyDescent="0.2">
      <c r="A300" s="176" t="s">
        <v>135</v>
      </c>
      <c r="B300" s="978" t="s">
        <v>303</v>
      </c>
      <c r="C300" s="979"/>
      <c r="D300" s="979"/>
      <c r="E300" s="980"/>
      <c r="F300" s="192">
        <v>610</v>
      </c>
      <c r="G300" s="95" t="s">
        <v>136</v>
      </c>
      <c r="H300" s="95"/>
      <c r="I300" s="95"/>
      <c r="J300" s="111">
        <f t="shared" si="62"/>
        <v>3588.3</v>
      </c>
      <c r="K300" s="111">
        <f t="shared" si="62"/>
        <v>0</v>
      </c>
      <c r="L300" s="111">
        <f t="shared" si="62"/>
        <v>2290.7000000000003</v>
      </c>
      <c r="M300" s="111">
        <f t="shared" si="62"/>
        <v>2290.7000000000003</v>
      </c>
      <c r="N300" s="174"/>
    </row>
    <row r="301" spans="1:14" s="106" customFormat="1" ht="18.75" customHeight="1" x14ac:dyDescent="0.2">
      <c r="A301" s="176" t="s">
        <v>545</v>
      </c>
      <c r="B301" s="978" t="s">
        <v>303</v>
      </c>
      <c r="C301" s="979"/>
      <c r="D301" s="979"/>
      <c r="E301" s="980"/>
      <c r="F301" s="192">
        <v>610</v>
      </c>
      <c r="G301" s="95" t="s">
        <v>136</v>
      </c>
      <c r="H301" s="95" t="s">
        <v>69</v>
      </c>
      <c r="I301" s="95"/>
      <c r="J301" s="111">
        <f t="shared" si="62"/>
        <v>3588.3</v>
      </c>
      <c r="K301" s="111">
        <f t="shared" si="62"/>
        <v>0</v>
      </c>
      <c r="L301" s="111">
        <f t="shared" si="62"/>
        <v>2290.7000000000003</v>
      </c>
      <c r="M301" s="111">
        <f t="shared" si="62"/>
        <v>2290.7000000000003</v>
      </c>
      <c r="N301" s="182"/>
    </row>
    <row r="302" spans="1:14" s="106" customFormat="1" ht="45.75" customHeight="1" x14ac:dyDescent="0.25">
      <c r="A302" s="176" t="s">
        <v>728</v>
      </c>
      <c r="B302" s="978" t="s">
        <v>303</v>
      </c>
      <c r="C302" s="979"/>
      <c r="D302" s="979"/>
      <c r="E302" s="980"/>
      <c r="F302" s="192">
        <v>610</v>
      </c>
      <c r="G302" s="95" t="s">
        <v>136</v>
      </c>
      <c r="H302" s="95" t="s">
        <v>69</v>
      </c>
      <c r="I302" s="95" t="s">
        <v>189</v>
      </c>
      <c r="J302" s="111">
        <f>'ведомст 7'!L740</f>
        <v>3588.3</v>
      </c>
      <c r="K302" s="130"/>
      <c r="L302" s="111">
        <f>'ведомст 7'!M740</f>
        <v>2290.7000000000003</v>
      </c>
      <c r="M302" s="111">
        <f>'ведомст 7'!N740</f>
        <v>2290.7000000000003</v>
      </c>
      <c r="N302" s="174"/>
    </row>
    <row r="303" spans="1:14" s="106" customFormat="1" ht="69.75" hidden="1" customHeight="1" x14ac:dyDescent="0.25">
      <c r="A303" s="272" t="s">
        <v>548</v>
      </c>
      <c r="B303" s="1018" t="s">
        <v>382</v>
      </c>
      <c r="C303" s="1019"/>
      <c r="D303" s="1019"/>
      <c r="E303" s="1020"/>
      <c r="F303" s="195"/>
      <c r="G303" s="110"/>
      <c r="H303" s="110"/>
      <c r="I303" s="110"/>
      <c r="J303" s="133">
        <f t="shared" ref="J303:M307" si="63">J304</f>
        <v>0</v>
      </c>
      <c r="K303" s="133">
        <f t="shared" si="63"/>
        <v>0</v>
      </c>
      <c r="L303" s="133">
        <f t="shared" si="63"/>
        <v>0</v>
      </c>
      <c r="M303" s="133">
        <f t="shared" si="63"/>
        <v>0</v>
      </c>
      <c r="N303" s="174"/>
    </row>
    <row r="304" spans="1:14" s="106" customFormat="1" ht="32.25" hidden="1" customHeight="1" x14ac:dyDescent="0.25">
      <c r="A304" s="318" t="s">
        <v>546</v>
      </c>
      <c r="B304" s="1018" t="s">
        <v>382</v>
      </c>
      <c r="C304" s="1019"/>
      <c r="D304" s="1019"/>
      <c r="E304" s="1020"/>
      <c r="F304" s="195">
        <v>600</v>
      </c>
      <c r="G304" s="110"/>
      <c r="H304" s="110"/>
      <c r="I304" s="110"/>
      <c r="J304" s="133">
        <f t="shared" si="63"/>
        <v>0</v>
      </c>
      <c r="K304" s="133">
        <f t="shared" si="63"/>
        <v>0</v>
      </c>
      <c r="L304" s="133">
        <f t="shared" si="63"/>
        <v>0</v>
      </c>
      <c r="M304" s="133">
        <f t="shared" si="63"/>
        <v>0</v>
      </c>
      <c r="N304" s="174"/>
    </row>
    <row r="305" spans="1:14" s="106" customFormat="1" ht="24.75" hidden="1" customHeight="1" x14ac:dyDescent="0.25">
      <c r="A305" s="203" t="s">
        <v>547</v>
      </c>
      <c r="B305" s="1018" t="s">
        <v>382</v>
      </c>
      <c r="C305" s="1019"/>
      <c r="D305" s="1019"/>
      <c r="E305" s="1020"/>
      <c r="F305" s="195">
        <v>610</v>
      </c>
      <c r="G305" s="110"/>
      <c r="H305" s="110"/>
      <c r="I305" s="110"/>
      <c r="J305" s="133">
        <f t="shared" si="63"/>
        <v>0</v>
      </c>
      <c r="K305" s="133">
        <f t="shared" si="63"/>
        <v>0</v>
      </c>
      <c r="L305" s="133">
        <f t="shared" si="63"/>
        <v>0</v>
      </c>
      <c r="M305" s="133">
        <f t="shared" si="63"/>
        <v>0</v>
      </c>
      <c r="N305" s="174"/>
    </row>
    <row r="306" spans="1:14" s="106" customFormat="1" ht="30" hidden="1" customHeight="1" x14ac:dyDescent="0.25">
      <c r="A306" s="176" t="s">
        <v>135</v>
      </c>
      <c r="B306" s="1018" t="s">
        <v>382</v>
      </c>
      <c r="C306" s="1019"/>
      <c r="D306" s="1019"/>
      <c r="E306" s="1020"/>
      <c r="F306" s="195">
        <v>610</v>
      </c>
      <c r="G306" s="110" t="s">
        <v>136</v>
      </c>
      <c r="H306" s="110"/>
      <c r="I306" s="110"/>
      <c r="J306" s="133">
        <f t="shared" si="63"/>
        <v>0</v>
      </c>
      <c r="K306" s="133">
        <f t="shared" si="63"/>
        <v>0</v>
      </c>
      <c r="L306" s="133">
        <f t="shared" si="63"/>
        <v>0</v>
      </c>
      <c r="M306" s="133">
        <f t="shared" si="63"/>
        <v>0</v>
      </c>
      <c r="N306" s="174"/>
    </row>
    <row r="307" spans="1:14" s="106" customFormat="1" hidden="1" x14ac:dyDescent="0.25">
      <c r="A307" s="176" t="s">
        <v>545</v>
      </c>
      <c r="B307" s="1018" t="s">
        <v>382</v>
      </c>
      <c r="C307" s="1019"/>
      <c r="D307" s="1019"/>
      <c r="E307" s="1020"/>
      <c r="F307" s="195">
        <v>610</v>
      </c>
      <c r="G307" s="110" t="s">
        <v>136</v>
      </c>
      <c r="H307" s="110" t="s">
        <v>69</v>
      </c>
      <c r="I307" s="110"/>
      <c r="J307" s="133">
        <f t="shared" si="63"/>
        <v>0</v>
      </c>
      <c r="K307" s="133">
        <f t="shared" si="63"/>
        <v>0</v>
      </c>
      <c r="L307" s="133">
        <f t="shared" si="63"/>
        <v>0</v>
      </c>
      <c r="M307" s="133">
        <f t="shared" si="63"/>
        <v>0</v>
      </c>
      <c r="N307" s="174"/>
    </row>
    <row r="308" spans="1:14" s="106" customFormat="1" ht="24" hidden="1" customHeight="1" x14ac:dyDescent="0.25">
      <c r="A308" s="175" t="s">
        <v>185</v>
      </c>
      <c r="B308" s="1018" t="s">
        <v>382</v>
      </c>
      <c r="C308" s="1019"/>
      <c r="D308" s="1019"/>
      <c r="E308" s="1020"/>
      <c r="F308" s="195">
        <v>610</v>
      </c>
      <c r="G308" s="110" t="s">
        <v>136</v>
      </c>
      <c r="H308" s="110" t="s">
        <v>69</v>
      </c>
      <c r="I308" s="110" t="s">
        <v>189</v>
      </c>
      <c r="J308" s="133">
        <v>0</v>
      </c>
      <c r="K308" s="130"/>
      <c r="L308" s="94">
        <v>0</v>
      </c>
      <c r="M308" s="94">
        <v>0</v>
      </c>
      <c r="N308" s="174"/>
    </row>
    <row r="309" spans="1:14" s="106" customFormat="1" ht="24" customHeight="1" x14ac:dyDescent="0.25">
      <c r="A309" s="176" t="s">
        <v>761</v>
      </c>
      <c r="B309" s="866" t="s">
        <v>763</v>
      </c>
      <c r="C309" s="866"/>
      <c r="D309" s="866"/>
      <c r="E309" s="867"/>
      <c r="F309" s="192"/>
      <c r="G309" s="95"/>
      <c r="H309" s="95"/>
      <c r="I309" s="95"/>
      <c r="J309" s="111">
        <f t="shared" ref="J309:J311" si="64">J310</f>
        <v>103.1</v>
      </c>
      <c r="K309" s="130"/>
      <c r="L309" s="111">
        <v>0</v>
      </c>
      <c r="M309" s="111">
        <v>0</v>
      </c>
      <c r="N309" s="863"/>
    </row>
    <row r="310" spans="1:14" s="106" customFormat="1" ht="33" customHeight="1" x14ac:dyDescent="0.25">
      <c r="A310" s="817" t="s">
        <v>802</v>
      </c>
      <c r="B310" s="866" t="s">
        <v>762</v>
      </c>
      <c r="C310" s="866"/>
      <c r="D310" s="866"/>
      <c r="E310" s="867"/>
      <c r="F310" s="192"/>
      <c r="G310" s="95"/>
      <c r="H310" s="95"/>
      <c r="I310" s="95"/>
      <c r="J310" s="111">
        <f t="shared" si="64"/>
        <v>103.1</v>
      </c>
      <c r="K310" s="130"/>
      <c r="L310" s="111">
        <v>0</v>
      </c>
      <c r="M310" s="111">
        <v>0</v>
      </c>
      <c r="N310" s="863"/>
    </row>
    <row r="311" spans="1:14" s="106" customFormat="1" ht="54.75" customHeight="1" x14ac:dyDescent="0.25">
      <c r="A311" s="176" t="s">
        <v>546</v>
      </c>
      <c r="B311" s="866" t="s">
        <v>762</v>
      </c>
      <c r="C311" s="866"/>
      <c r="D311" s="866"/>
      <c r="E311" s="867"/>
      <c r="F311" s="192">
        <v>600</v>
      </c>
      <c r="G311" s="95"/>
      <c r="H311" s="95"/>
      <c r="I311" s="95"/>
      <c r="J311" s="111">
        <f t="shared" si="64"/>
        <v>103.1</v>
      </c>
      <c r="K311" s="130"/>
      <c r="L311" s="111">
        <v>0</v>
      </c>
      <c r="M311" s="111">
        <v>0</v>
      </c>
      <c r="N311" s="863"/>
    </row>
    <row r="312" spans="1:14" s="106" customFormat="1" ht="27" customHeight="1" x14ac:dyDescent="0.25">
      <c r="A312" s="176" t="s">
        <v>547</v>
      </c>
      <c r="B312" s="866" t="s">
        <v>762</v>
      </c>
      <c r="C312" s="866"/>
      <c r="D312" s="866"/>
      <c r="E312" s="867"/>
      <c r="F312" s="192">
        <v>610</v>
      </c>
      <c r="G312" s="95"/>
      <c r="H312" s="95"/>
      <c r="I312" s="95"/>
      <c r="J312" s="111">
        <f>J313</f>
        <v>103.1</v>
      </c>
      <c r="K312" s="130"/>
      <c r="L312" s="111">
        <v>0</v>
      </c>
      <c r="M312" s="111">
        <v>0</v>
      </c>
      <c r="N312" s="863"/>
    </row>
    <row r="313" spans="1:14" s="106" customFormat="1" ht="24" customHeight="1" x14ac:dyDescent="0.25">
      <c r="A313" s="176" t="s">
        <v>135</v>
      </c>
      <c r="B313" s="866" t="s">
        <v>762</v>
      </c>
      <c r="C313" s="866"/>
      <c r="D313" s="866"/>
      <c r="E313" s="867"/>
      <c r="F313" s="192">
        <v>610</v>
      </c>
      <c r="G313" s="95" t="s">
        <v>136</v>
      </c>
      <c r="H313" s="95"/>
      <c r="I313" s="95"/>
      <c r="J313" s="111">
        <f t="shared" ref="J313" si="65">J314</f>
        <v>103.1</v>
      </c>
      <c r="K313" s="130"/>
      <c r="L313" s="111">
        <v>0</v>
      </c>
      <c r="M313" s="111">
        <v>0</v>
      </c>
      <c r="N313" s="863"/>
    </row>
    <row r="314" spans="1:14" s="106" customFormat="1" ht="24" customHeight="1" x14ac:dyDescent="0.25">
      <c r="A314" s="176" t="s">
        <v>545</v>
      </c>
      <c r="B314" s="866" t="s">
        <v>762</v>
      </c>
      <c r="C314" s="866"/>
      <c r="D314" s="866"/>
      <c r="E314" s="867"/>
      <c r="F314" s="192">
        <v>610</v>
      </c>
      <c r="G314" s="95" t="s">
        <v>136</v>
      </c>
      <c r="H314" s="95" t="s">
        <v>69</v>
      </c>
      <c r="I314" s="95"/>
      <c r="J314" s="111">
        <f>'ведомст 7'!L748</f>
        <v>103.1</v>
      </c>
      <c r="K314" s="130"/>
      <c r="L314" s="111">
        <v>0</v>
      </c>
      <c r="M314" s="111">
        <v>0</v>
      </c>
      <c r="N314" s="863"/>
    </row>
    <row r="315" spans="1:14" s="106" customFormat="1" ht="24" hidden="1" customHeight="1" x14ac:dyDescent="0.25">
      <c r="A315" s="175"/>
      <c r="B315" s="871"/>
      <c r="C315" s="872"/>
      <c r="D315" s="872"/>
      <c r="E315" s="873"/>
      <c r="F315" s="195"/>
      <c r="G315" s="110"/>
      <c r="H315" s="110"/>
      <c r="I315" s="110"/>
      <c r="J315" s="133"/>
      <c r="K315" s="130"/>
      <c r="L315" s="94"/>
      <c r="M315" s="94"/>
      <c r="N315" s="863"/>
    </row>
    <row r="316" spans="1:14" s="106" customFormat="1" ht="59.25" customHeight="1" x14ac:dyDescent="0.25">
      <c r="A316" s="176" t="s">
        <v>689</v>
      </c>
      <c r="B316" s="975" t="s">
        <v>259</v>
      </c>
      <c r="C316" s="976"/>
      <c r="D316" s="976"/>
      <c r="E316" s="977"/>
      <c r="F316" s="192"/>
      <c r="G316" s="122"/>
      <c r="H316" s="129"/>
      <c r="I316" s="95"/>
      <c r="J316" s="143">
        <f t="shared" ref="J316:M322" si="66">J317</f>
        <v>59.3</v>
      </c>
      <c r="K316" s="143">
        <f t="shared" si="66"/>
        <v>0</v>
      </c>
      <c r="L316" s="143">
        <f t="shared" si="66"/>
        <v>61.7</v>
      </c>
      <c r="M316" s="143">
        <f t="shared" si="66"/>
        <v>64.099999999999994</v>
      </c>
      <c r="N316" s="174"/>
    </row>
    <row r="317" spans="1:14" s="106" customFormat="1" ht="45.75" customHeight="1" x14ac:dyDescent="0.2">
      <c r="A317" s="309" t="s">
        <v>296</v>
      </c>
      <c r="B317" s="975" t="s">
        <v>550</v>
      </c>
      <c r="C317" s="976"/>
      <c r="D317" s="976"/>
      <c r="E317" s="977"/>
      <c r="F317" s="192"/>
      <c r="G317" s="122"/>
      <c r="H317" s="129"/>
      <c r="I317" s="95"/>
      <c r="J317" s="111">
        <f t="shared" si="66"/>
        <v>59.3</v>
      </c>
      <c r="K317" s="111">
        <f t="shared" si="66"/>
        <v>0</v>
      </c>
      <c r="L317" s="111">
        <f t="shared" si="66"/>
        <v>61.7</v>
      </c>
      <c r="M317" s="111">
        <f t="shared" si="66"/>
        <v>64.099999999999994</v>
      </c>
      <c r="N317" s="1061"/>
    </row>
    <row r="318" spans="1:14" s="106" customFormat="1" ht="29.25" customHeight="1" x14ac:dyDescent="0.2">
      <c r="A318" s="199" t="s">
        <v>147</v>
      </c>
      <c r="B318" s="976" t="s">
        <v>551</v>
      </c>
      <c r="C318" s="976"/>
      <c r="D318" s="976"/>
      <c r="E318" s="977"/>
      <c r="F318" s="192"/>
      <c r="G318" s="122"/>
      <c r="H318" s="129"/>
      <c r="I318" s="95"/>
      <c r="J318" s="111">
        <f t="shared" si="66"/>
        <v>59.3</v>
      </c>
      <c r="K318" s="111">
        <f t="shared" si="66"/>
        <v>0</v>
      </c>
      <c r="L318" s="111">
        <f t="shared" si="66"/>
        <v>61.7</v>
      </c>
      <c r="M318" s="111">
        <f t="shared" si="66"/>
        <v>64.099999999999994</v>
      </c>
      <c r="N318" s="1061"/>
    </row>
    <row r="319" spans="1:14" s="106" customFormat="1" ht="30.75" customHeight="1" x14ac:dyDescent="0.2">
      <c r="A319" s="199" t="s">
        <v>473</v>
      </c>
      <c r="B319" s="976" t="s">
        <v>551</v>
      </c>
      <c r="C319" s="976"/>
      <c r="D319" s="976"/>
      <c r="E319" s="977"/>
      <c r="F319" s="192">
        <v>200</v>
      </c>
      <c r="G319" s="122"/>
      <c r="H319" s="129"/>
      <c r="I319" s="95"/>
      <c r="J319" s="111">
        <f t="shared" si="66"/>
        <v>59.3</v>
      </c>
      <c r="K319" s="111">
        <f t="shared" si="66"/>
        <v>0</v>
      </c>
      <c r="L319" s="111">
        <f t="shared" si="66"/>
        <v>61.7</v>
      </c>
      <c r="M319" s="111">
        <f t="shared" si="66"/>
        <v>64.099999999999994</v>
      </c>
      <c r="N319" s="1061"/>
    </row>
    <row r="320" spans="1:14" s="106" customFormat="1" ht="33.75" customHeight="1" x14ac:dyDescent="0.2">
      <c r="A320" s="199" t="s">
        <v>474</v>
      </c>
      <c r="B320" s="976" t="s">
        <v>551</v>
      </c>
      <c r="C320" s="976"/>
      <c r="D320" s="976"/>
      <c r="E320" s="977"/>
      <c r="F320" s="192">
        <v>240</v>
      </c>
      <c r="G320" s="122"/>
      <c r="H320" s="129"/>
      <c r="I320" s="95"/>
      <c r="J320" s="111">
        <f t="shared" si="66"/>
        <v>59.3</v>
      </c>
      <c r="K320" s="111">
        <f t="shared" si="66"/>
        <v>0</v>
      </c>
      <c r="L320" s="111">
        <f t="shared" si="66"/>
        <v>61.7</v>
      </c>
      <c r="M320" s="111">
        <f t="shared" si="66"/>
        <v>64.099999999999994</v>
      </c>
      <c r="N320" s="1061"/>
    </row>
    <row r="321" spans="1:14" s="106" customFormat="1" ht="21" customHeight="1" x14ac:dyDescent="0.2">
      <c r="A321" s="199" t="s">
        <v>99</v>
      </c>
      <c r="B321" s="976" t="s">
        <v>551</v>
      </c>
      <c r="C321" s="976"/>
      <c r="D321" s="976"/>
      <c r="E321" s="977"/>
      <c r="F321" s="192">
        <v>240</v>
      </c>
      <c r="G321" s="320">
        <v>11</v>
      </c>
      <c r="H321" s="129"/>
      <c r="I321" s="95"/>
      <c r="J321" s="111">
        <f t="shared" si="66"/>
        <v>59.3</v>
      </c>
      <c r="K321" s="111">
        <f t="shared" si="66"/>
        <v>0</v>
      </c>
      <c r="L321" s="111">
        <f t="shared" si="66"/>
        <v>61.7</v>
      </c>
      <c r="M321" s="111">
        <f t="shared" si="66"/>
        <v>64.099999999999994</v>
      </c>
      <c r="N321" s="1061"/>
    </row>
    <row r="322" spans="1:14" s="106" customFormat="1" ht="17.25" customHeight="1" x14ac:dyDescent="0.2">
      <c r="A322" s="176" t="s">
        <v>256</v>
      </c>
      <c r="B322" s="976" t="s">
        <v>551</v>
      </c>
      <c r="C322" s="976"/>
      <c r="D322" s="976"/>
      <c r="E322" s="977"/>
      <c r="F322" s="192">
        <v>240</v>
      </c>
      <c r="G322" s="320">
        <v>11</v>
      </c>
      <c r="H322" s="129" t="s">
        <v>69</v>
      </c>
      <c r="I322" s="95"/>
      <c r="J322" s="111">
        <f t="shared" si="66"/>
        <v>59.3</v>
      </c>
      <c r="K322" s="111">
        <f t="shared" si="66"/>
        <v>0</v>
      </c>
      <c r="L322" s="111">
        <f t="shared" si="66"/>
        <v>61.7</v>
      </c>
      <c r="M322" s="111">
        <f t="shared" si="66"/>
        <v>64.099999999999994</v>
      </c>
      <c r="N322" s="1061"/>
    </row>
    <row r="323" spans="1:14" s="106" customFormat="1" ht="46.5" customHeight="1" x14ac:dyDescent="0.25">
      <c r="A323" s="176" t="s">
        <v>728</v>
      </c>
      <c r="B323" s="976" t="s">
        <v>551</v>
      </c>
      <c r="C323" s="976"/>
      <c r="D323" s="976"/>
      <c r="E323" s="977"/>
      <c r="F323" s="192">
        <v>240</v>
      </c>
      <c r="G323" s="320">
        <v>11</v>
      </c>
      <c r="H323" s="129" t="s">
        <v>69</v>
      </c>
      <c r="I323" s="95" t="s">
        <v>189</v>
      </c>
      <c r="J323" s="111">
        <v>59.3</v>
      </c>
      <c r="K323" s="130"/>
      <c r="L323" s="111">
        <v>61.7</v>
      </c>
      <c r="M323" s="111">
        <v>64.099999999999994</v>
      </c>
      <c r="N323" s="1061"/>
    </row>
    <row r="324" spans="1:14" s="106" customFormat="1" ht="60.75" customHeight="1" x14ac:dyDescent="0.25">
      <c r="A324" s="176" t="s">
        <v>690</v>
      </c>
      <c r="B324" s="219" t="s">
        <v>326</v>
      </c>
      <c r="C324" s="219"/>
      <c r="D324" s="219"/>
      <c r="E324" s="220"/>
      <c r="F324" s="192"/>
      <c r="G324" s="320"/>
      <c r="H324" s="129"/>
      <c r="I324" s="95"/>
      <c r="J324" s="143">
        <f t="shared" ref="J324:M330" si="67">J325</f>
        <v>3</v>
      </c>
      <c r="K324" s="143">
        <f t="shared" si="67"/>
        <v>0</v>
      </c>
      <c r="L324" s="143">
        <f t="shared" si="67"/>
        <v>3</v>
      </c>
      <c r="M324" s="143">
        <f t="shared" si="67"/>
        <v>3</v>
      </c>
      <c r="N324" s="174"/>
    </row>
    <row r="325" spans="1:14" s="106" customFormat="1" ht="33" customHeight="1" x14ac:dyDescent="0.2">
      <c r="A325" s="176" t="s">
        <v>611</v>
      </c>
      <c r="B325" s="219" t="s">
        <v>343</v>
      </c>
      <c r="C325" s="219"/>
      <c r="D325" s="219"/>
      <c r="E325" s="220"/>
      <c r="F325" s="192"/>
      <c r="G325" s="320"/>
      <c r="H325" s="129"/>
      <c r="I325" s="95"/>
      <c r="J325" s="111">
        <f t="shared" si="67"/>
        <v>3</v>
      </c>
      <c r="K325" s="111">
        <f t="shared" si="67"/>
        <v>0</v>
      </c>
      <c r="L325" s="111">
        <f t="shared" si="67"/>
        <v>3</v>
      </c>
      <c r="M325" s="111">
        <f t="shared" si="67"/>
        <v>3</v>
      </c>
      <c r="N325" s="174"/>
    </row>
    <row r="326" spans="1:14" s="106" customFormat="1" x14ac:dyDescent="0.2">
      <c r="A326" s="176" t="s">
        <v>325</v>
      </c>
      <c r="B326" s="219" t="s">
        <v>342</v>
      </c>
      <c r="C326" s="219"/>
      <c r="D326" s="219"/>
      <c r="E326" s="220"/>
      <c r="F326" s="192"/>
      <c r="G326" s="320"/>
      <c r="H326" s="129"/>
      <c r="I326" s="95"/>
      <c r="J326" s="111">
        <f t="shared" si="67"/>
        <v>3</v>
      </c>
      <c r="K326" s="111">
        <f t="shared" si="67"/>
        <v>0</v>
      </c>
      <c r="L326" s="111">
        <f t="shared" si="67"/>
        <v>3</v>
      </c>
      <c r="M326" s="111">
        <f t="shared" si="67"/>
        <v>3</v>
      </c>
      <c r="N326" s="174"/>
    </row>
    <row r="327" spans="1:14" s="106" customFormat="1" ht="45" x14ac:dyDescent="0.2">
      <c r="A327" s="199" t="s">
        <v>473</v>
      </c>
      <c r="B327" s="219" t="s">
        <v>342</v>
      </c>
      <c r="C327" s="219"/>
      <c r="D327" s="219"/>
      <c r="E327" s="220"/>
      <c r="F327" s="192">
        <v>200</v>
      </c>
      <c r="G327" s="320"/>
      <c r="H327" s="129"/>
      <c r="I327" s="95"/>
      <c r="J327" s="111">
        <f t="shared" si="67"/>
        <v>3</v>
      </c>
      <c r="K327" s="111">
        <f t="shared" si="67"/>
        <v>0</v>
      </c>
      <c r="L327" s="111">
        <f t="shared" si="67"/>
        <v>3</v>
      </c>
      <c r="M327" s="111">
        <f t="shared" si="67"/>
        <v>3</v>
      </c>
      <c r="N327" s="174"/>
    </row>
    <row r="328" spans="1:14" s="106" customFormat="1" ht="45" x14ac:dyDescent="0.2">
      <c r="A328" s="199" t="s">
        <v>474</v>
      </c>
      <c r="B328" s="219" t="s">
        <v>342</v>
      </c>
      <c r="C328" s="219"/>
      <c r="D328" s="219"/>
      <c r="E328" s="220"/>
      <c r="F328" s="192">
        <v>240</v>
      </c>
      <c r="G328" s="320"/>
      <c r="H328" s="129"/>
      <c r="I328" s="95"/>
      <c r="J328" s="111">
        <f t="shared" si="67"/>
        <v>3</v>
      </c>
      <c r="K328" s="111">
        <f t="shared" si="67"/>
        <v>0</v>
      </c>
      <c r="L328" s="111">
        <f t="shared" si="67"/>
        <v>3</v>
      </c>
      <c r="M328" s="111">
        <f t="shared" si="67"/>
        <v>3</v>
      </c>
      <c r="N328" s="174"/>
    </row>
    <row r="329" spans="1:14" s="106" customFormat="1" x14ac:dyDescent="0.2">
      <c r="A329" s="176" t="s">
        <v>68</v>
      </c>
      <c r="B329" s="219" t="s">
        <v>342</v>
      </c>
      <c r="C329" s="219"/>
      <c r="D329" s="219"/>
      <c r="E329" s="220"/>
      <c r="F329" s="192">
        <v>240</v>
      </c>
      <c r="G329" s="129" t="s">
        <v>69</v>
      </c>
      <c r="H329" s="129"/>
      <c r="I329" s="95"/>
      <c r="J329" s="111">
        <f t="shared" si="67"/>
        <v>3</v>
      </c>
      <c r="K329" s="111">
        <f t="shared" si="67"/>
        <v>0</v>
      </c>
      <c r="L329" s="111">
        <f t="shared" si="67"/>
        <v>3</v>
      </c>
      <c r="M329" s="111">
        <f t="shared" si="67"/>
        <v>3</v>
      </c>
      <c r="N329" s="174"/>
    </row>
    <row r="330" spans="1:14" s="106" customFormat="1" x14ac:dyDescent="0.2">
      <c r="A330" s="176" t="s">
        <v>86</v>
      </c>
      <c r="B330" s="219" t="s">
        <v>342</v>
      </c>
      <c r="C330" s="219"/>
      <c r="D330" s="219"/>
      <c r="E330" s="220"/>
      <c r="F330" s="192">
        <v>240</v>
      </c>
      <c r="G330" s="129" t="s">
        <v>69</v>
      </c>
      <c r="H330" s="129" t="s">
        <v>87</v>
      </c>
      <c r="I330" s="95"/>
      <c r="J330" s="111">
        <f t="shared" si="67"/>
        <v>3</v>
      </c>
      <c r="K330" s="111">
        <f t="shared" si="67"/>
        <v>0</v>
      </c>
      <c r="L330" s="111">
        <f t="shared" si="67"/>
        <v>3</v>
      </c>
      <c r="M330" s="111">
        <f t="shared" si="67"/>
        <v>3</v>
      </c>
      <c r="N330" s="182"/>
    </row>
    <row r="331" spans="1:14" s="106" customFormat="1" ht="30" x14ac:dyDescent="0.25">
      <c r="A331" s="199" t="s">
        <v>578</v>
      </c>
      <c r="B331" s="219" t="s">
        <v>342</v>
      </c>
      <c r="C331" s="219"/>
      <c r="D331" s="219"/>
      <c r="E331" s="220"/>
      <c r="F331" s="192">
        <v>240</v>
      </c>
      <c r="G331" s="129" t="s">
        <v>69</v>
      </c>
      <c r="H331" s="129" t="s">
        <v>87</v>
      </c>
      <c r="I331" s="95" t="s">
        <v>58</v>
      </c>
      <c r="J331" s="111">
        <v>3</v>
      </c>
      <c r="K331" s="168"/>
      <c r="L331" s="94">
        <v>3</v>
      </c>
      <c r="M331" s="94">
        <v>3</v>
      </c>
      <c r="N331" s="174"/>
    </row>
    <row r="332" spans="1:14" s="106" customFormat="1" ht="90" x14ac:dyDescent="0.25">
      <c r="A332" s="199" t="s">
        <v>403</v>
      </c>
      <c r="B332" s="219" t="s">
        <v>318</v>
      </c>
      <c r="C332" s="219"/>
      <c r="D332" s="219"/>
      <c r="E332" s="220"/>
      <c r="F332" s="192"/>
      <c r="G332" s="320"/>
      <c r="H332" s="129"/>
      <c r="I332" s="95"/>
      <c r="J332" s="143">
        <f t="shared" ref="J332:M334" si="68">J333</f>
        <v>1178.9000000000001</v>
      </c>
      <c r="K332" s="143" t="e">
        <f t="shared" si="68"/>
        <v>#REF!</v>
      </c>
      <c r="L332" s="143">
        <f t="shared" si="68"/>
        <v>1181.2</v>
      </c>
      <c r="M332" s="143">
        <f t="shared" si="68"/>
        <v>1183.5</v>
      </c>
      <c r="N332" s="174"/>
    </row>
    <row r="333" spans="1:14" s="106" customFormat="1" ht="75.75" customHeight="1" x14ac:dyDescent="0.2">
      <c r="A333" s="199" t="s">
        <v>387</v>
      </c>
      <c r="B333" s="219" t="s">
        <v>319</v>
      </c>
      <c r="C333" s="219"/>
      <c r="D333" s="219"/>
      <c r="E333" s="220"/>
      <c r="F333" s="192"/>
      <c r="G333" s="320"/>
      <c r="H333" s="129"/>
      <c r="I333" s="95"/>
      <c r="J333" s="111">
        <f>J334+J351+J358</f>
        <v>1178.9000000000001</v>
      </c>
      <c r="K333" s="111" t="e">
        <f t="shared" si="68"/>
        <v>#REF!</v>
      </c>
      <c r="L333" s="111">
        <f>L334+L355+L358</f>
        <v>1181.2</v>
      </c>
      <c r="M333" s="111">
        <f>M334+M355+M358</f>
        <v>1183.5</v>
      </c>
      <c r="N333" s="174"/>
    </row>
    <row r="334" spans="1:14" s="106" customFormat="1" ht="45" x14ac:dyDescent="0.2">
      <c r="A334" s="201" t="s">
        <v>569</v>
      </c>
      <c r="B334" s="219" t="s">
        <v>524</v>
      </c>
      <c r="C334" s="219"/>
      <c r="D334" s="219"/>
      <c r="E334" s="220"/>
      <c r="F334" s="192"/>
      <c r="G334" s="320"/>
      <c r="H334" s="129"/>
      <c r="I334" s="95"/>
      <c r="J334" s="111">
        <f t="shared" si="68"/>
        <v>1156.9000000000001</v>
      </c>
      <c r="K334" s="111" t="e">
        <f t="shared" si="68"/>
        <v>#REF!</v>
      </c>
      <c r="L334" s="111">
        <f t="shared" si="68"/>
        <v>1162.2</v>
      </c>
      <c r="M334" s="111">
        <f t="shared" si="68"/>
        <v>1164.5</v>
      </c>
      <c r="N334" s="174"/>
    </row>
    <row r="335" spans="1:14" s="106" customFormat="1" ht="46.5" customHeight="1" x14ac:dyDescent="0.2">
      <c r="A335" s="321" t="s">
        <v>196</v>
      </c>
      <c r="B335" s="219" t="s">
        <v>574</v>
      </c>
      <c r="C335" s="219"/>
      <c r="D335" s="219"/>
      <c r="E335" s="220"/>
      <c r="F335" s="192"/>
      <c r="G335" s="320"/>
      <c r="H335" s="129"/>
      <c r="I335" s="95"/>
      <c r="J335" s="111">
        <f>J336+J341+J346</f>
        <v>1156.9000000000001</v>
      </c>
      <c r="K335" s="111" t="e">
        <f>K336+K341+K346</f>
        <v>#REF!</v>
      </c>
      <c r="L335" s="111">
        <f>L336+L341+L346</f>
        <v>1162.2</v>
      </c>
      <c r="M335" s="111">
        <f>M336+M341+M346</f>
        <v>1164.5</v>
      </c>
      <c r="N335" s="174"/>
    </row>
    <row r="336" spans="1:14" s="106" customFormat="1" ht="90" x14ac:dyDescent="0.25">
      <c r="A336" s="203" t="s">
        <v>476</v>
      </c>
      <c r="B336" s="219" t="s">
        <v>574</v>
      </c>
      <c r="C336" s="219"/>
      <c r="D336" s="219"/>
      <c r="E336" s="220"/>
      <c r="F336" s="192">
        <v>100</v>
      </c>
      <c r="G336" s="320"/>
      <c r="H336" s="129"/>
      <c r="I336" s="95"/>
      <c r="J336" s="111">
        <f t="shared" ref="J336:M339" si="69">J337</f>
        <v>1014.9000000000001</v>
      </c>
      <c r="K336" s="111">
        <f t="shared" si="69"/>
        <v>1111.1000000000001</v>
      </c>
      <c r="L336" s="111">
        <f t="shared" si="69"/>
        <v>1092.0999999999999</v>
      </c>
      <c r="M336" s="111">
        <f t="shared" si="69"/>
        <v>1092.0999999999999</v>
      </c>
      <c r="N336" s="322"/>
    </row>
    <row r="337" spans="1:14" s="106" customFormat="1" ht="30" x14ac:dyDescent="0.2">
      <c r="A337" s="97" t="s">
        <v>522</v>
      </c>
      <c r="B337" s="219" t="s">
        <v>574</v>
      </c>
      <c r="C337" s="219"/>
      <c r="D337" s="219"/>
      <c r="E337" s="220"/>
      <c r="F337" s="192">
        <v>110</v>
      </c>
      <c r="G337" s="320"/>
      <c r="H337" s="129"/>
      <c r="I337" s="95"/>
      <c r="J337" s="111">
        <f t="shared" si="69"/>
        <v>1014.9000000000001</v>
      </c>
      <c r="K337" s="111">
        <f t="shared" si="69"/>
        <v>1111.1000000000001</v>
      </c>
      <c r="L337" s="111">
        <f t="shared" si="69"/>
        <v>1092.0999999999999</v>
      </c>
      <c r="M337" s="111">
        <f t="shared" si="69"/>
        <v>1092.0999999999999</v>
      </c>
      <c r="N337" s="322"/>
    </row>
    <row r="338" spans="1:14" s="106" customFormat="1" ht="30" x14ac:dyDescent="0.2">
      <c r="A338" s="97" t="s">
        <v>202</v>
      </c>
      <c r="B338" s="219" t="s">
        <v>574</v>
      </c>
      <c r="C338" s="219"/>
      <c r="D338" s="219"/>
      <c r="E338" s="220"/>
      <c r="F338" s="192">
        <v>110</v>
      </c>
      <c r="G338" s="129" t="s">
        <v>88</v>
      </c>
      <c r="H338" s="129"/>
      <c r="I338" s="95"/>
      <c r="J338" s="111">
        <f t="shared" si="69"/>
        <v>1014.9000000000001</v>
      </c>
      <c r="K338" s="111">
        <f t="shared" si="69"/>
        <v>1111.1000000000001</v>
      </c>
      <c r="L338" s="111">
        <f t="shared" si="69"/>
        <v>1092.0999999999999</v>
      </c>
      <c r="M338" s="111">
        <f t="shared" si="69"/>
        <v>1092.0999999999999</v>
      </c>
      <c r="N338" s="322"/>
    </row>
    <row r="339" spans="1:14" s="106" customFormat="1" ht="48.75" customHeight="1" x14ac:dyDescent="0.25">
      <c r="A339" s="102" t="s">
        <v>784</v>
      </c>
      <c r="B339" s="219" t="s">
        <v>574</v>
      </c>
      <c r="C339" s="219"/>
      <c r="D339" s="219"/>
      <c r="E339" s="220"/>
      <c r="F339" s="192">
        <v>110</v>
      </c>
      <c r="G339" s="129" t="s">
        <v>88</v>
      </c>
      <c r="H339" s="129" t="s">
        <v>92</v>
      </c>
      <c r="I339" s="95"/>
      <c r="J339" s="111">
        <f t="shared" si="69"/>
        <v>1014.9000000000001</v>
      </c>
      <c r="K339" s="111">
        <f t="shared" si="69"/>
        <v>1111.1000000000001</v>
      </c>
      <c r="L339" s="111">
        <f t="shared" si="69"/>
        <v>1092.0999999999999</v>
      </c>
      <c r="M339" s="111">
        <f t="shared" si="69"/>
        <v>1092.0999999999999</v>
      </c>
      <c r="N339" s="1158"/>
    </row>
    <row r="340" spans="1:14" s="106" customFormat="1" ht="30" x14ac:dyDescent="0.2">
      <c r="A340" s="176" t="s">
        <v>192</v>
      </c>
      <c r="B340" s="219" t="s">
        <v>574</v>
      </c>
      <c r="C340" s="219"/>
      <c r="D340" s="219"/>
      <c r="E340" s="220"/>
      <c r="F340" s="192">
        <v>110</v>
      </c>
      <c r="G340" s="129" t="s">
        <v>88</v>
      </c>
      <c r="H340" s="129" t="s">
        <v>92</v>
      </c>
      <c r="I340" s="95" t="s">
        <v>188</v>
      </c>
      <c r="J340" s="111">
        <f>'ведомст 7'!L487</f>
        <v>1014.9000000000001</v>
      </c>
      <c r="K340" s="111">
        <f>'ведомст 7'!M487</f>
        <v>1111.1000000000001</v>
      </c>
      <c r="L340" s="111">
        <f>1111.1-19</f>
        <v>1092.0999999999999</v>
      </c>
      <c r="M340" s="111">
        <f>1111.1-19</f>
        <v>1092.0999999999999</v>
      </c>
      <c r="N340" s="1158"/>
    </row>
    <row r="341" spans="1:14" s="106" customFormat="1" ht="45" x14ac:dyDescent="0.25">
      <c r="A341" s="202" t="s">
        <v>473</v>
      </c>
      <c r="B341" s="219" t="s">
        <v>574</v>
      </c>
      <c r="C341" s="219"/>
      <c r="D341" s="219"/>
      <c r="E341" s="220"/>
      <c r="F341" s="192">
        <v>200</v>
      </c>
      <c r="G341" s="320"/>
      <c r="H341" s="129"/>
      <c r="I341" s="95"/>
      <c r="J341" s="111">
        <f t="shared" ref="J341:M344" si="70">J342</f>
        <v>128.39999999999998</v>
      </c>
      <c r="K341" s="111" t="e">
        <f t="shared" si="70"/>
        <v>#REF!</v>
      </c>
      <c r="L341" s="111">
        <f t="shared" si="70"/>
        <v>69.400000000000006</v>
      </c>
      <c r="M341" s="111">
        <f t="shared" si="70"/>
        <v>71.7</v>
      </c>
      <c r="N341" s="322"/>
    </row>
    <row r="342" spans="1:14" s="106" customFormat="1" ht="45" x14ac:dyDescent="0.25">
      <c r="A342" s="202" t="s">
        <v>474</v>
      </c>
      <c r="B342" s="219" t="s">
        <v>574</v>
      </c>
      <c r="C342" s="219"/>
      <c r="D342" s="219"/>
      <c r="E342" s="220"/>
      <c r="F342" s="192">
        <v>240</v>
      </c>
      <c r="G342" s="320"/>
      <c r="H342" s="129"/>
      <c r="I342" s="95"/>
      <c r="J342" s="111">
        <f t="shared" si="70"/>
        <v>128.39999999999998</v>
      </c>
      <c r="K342" s="111" t="e">
        <f t="shared" si="70"/>
        <v>#REF!</v>
      </c>
      <c r="L342" s="111">
        <f t="shared" si="70"/>
        <v>69.400000000000006</v>
      </c>
      <c r="M342" s="111">
        <f t="shared" si="70"/>
        <v>71.7</v>
      </c>
      <c r="N342" s="322"/>
    </row>
    <row r="343" spans="1:14" s="106" customFormat="1" ht="31.5" customHeight="1" x14ac:dyDescent="0.2">
      <c r="A343" s="176" t="s">
        <v>202</v>
      </c>
      <c r="B343" s="219" t="s">
        <v>574</v>
      </c>
      <c r="C343" s="219"/>
      <c r="D343" s="219"/>
      <c r="E343" s="220"/>
      <c r="F343" s="192">
        <v>240</v>
      </c>
      <c r="G343" s="129" t="s">
        <v>88</v>
      </c>
      <c r="H343" s="129"/>
      <c r="I343" s="95"/>
      <c r="J343" s="111">
        <f t="shared" si="70"/>
        <v>128.39999999999998</v>
      </c>
      <c r="K343" s="111" t="e">
        <f t="shared" si="70"/>
        <v>#REF!</v>
      </c>
      <c r="L343" s="111">
        <f t="shared" si="70"/>
        <v>69.400000000000006</v>
      </c>
      <c r="M343" s="111">
        <f t="shared" si="70"/>
        <v>71.7</v>
      </c>
      <c r="N343" s="1061"/>
    </row>
    <row r="344" spans="1:14" s="106" customFormat="1" ht="45" x14ac:dyDescent="0.2">
      <c r="A344" s="176" t="s">
        <v>123</v>
      </c>
      <c r="B344" s="219" t="s">
        <v>574</v>
      </c>
      <c r="C344" s="219"/>
      <c r="D344" s="219"/>
      <c r="E344" s="220"/>
      <c r="F344" s="192">
        <v>240</v>
      </c>
      <c r="G344" s="129" t="s">
        <v>88</v>
      </c>
      <c r="H344" s="129" t="s">
        <v>92</v>
      </c>
      <c r="I344" s="95"/>
      <c r="J344" s="111">
        <f t="shared" si="70"/>
        <v>128.39999999999998</v>
      </c>
      <c r="K344" s="111" t="e">
        <f t="shared" si="70"/>
        <v>#REF!</v>
      </c>
      <c r="L344" s="111">
        <f t="shared" si="70"/>
        <v>69.400000000000006</v>
      </c>
      <c r="M344" s="111">
        <f t="shared" si="70"/>
        <v>71.7</v>
      </c>
      <c r="N344" s="1061"/>
    </row>
    <row r="345" spans="1:14" s="106" customFormat="1" ht="33" customHeight="1" x14ac:dyDescent="0.2">
      <c r="A345" s="176" t="s">
        <v>192</v>
      </c>
      <c r="B345" s="219" t="s">
        <v>574</v>
      </c>
      <c r="C345" s="219"/>
      <c r="D345" s="219"/>
      <c r="E345" s="220"/>
      <c r="F345" s="192">
        <v>240</v>
      </c>
      <c r="G345" s="129" t="s">
        <v>88</v>
      </c>
      <c r="H345" s="129" t="s">
        <v>92</v>
      </c>
      <c r="I345" s="95" t="s">
        <v>188</v>
      </c>
      <c r="J345" s="111">
        <f>'ведомст 7'!L492</f>
        <v>128.39999999999998</v>
      </c>
      <c r="K345" s="111" t="e">
        <f>'функ 6'!#REF!</f>
        <v>#REF!</v>
      </c>
      <c r="L345" s="111">
        <v>69.400000000000006</v>
      </c>
      <c r="M345" s="111">
        <v>71.7</v>
      </c>
      <c r="N345" s="1061"/>
    </row>
    <row r="346" spans="1:14" s="106" customFormat="1" ht="16.5" customHeight="1" x14ac:dyDescent="0.25">
      <c r="A346" s="203" t="s">
        <v>520</v>
      </c>
      <c r="B346" s="219" t="s">
        <v>574</v>
      </c>
      <c r="C346" s="219"/>
      <c r="D346" s="219"/>
      <c r="E346" s="220"/>
      <c r="F346" s="192">
        <v>800</v>
      </c>
      <c r="G346" s="320"/>
      <c r="H346" s="129"/>
      <c r="I346" s="95"/>
      <c r="J346" s="111">
        <f t="shared" ref="J346:M349" si="71">J347</f>
        <v>13.6</v>
      </c>
      <c r="K346" s="111">
        <f t="shared" si="71"/>
        <v>0</v>
      </c>
      <c r="L346" s="111">
        <f t="shared" si="71"/>
        <v>0.7</v>
      </c>
      <c r="M346" s="111">
        <f t="shared" si="71"/>
        <v>0.7</v>
      </c>
      <c r="N346" s="1061"/>
    </row>
    <row r="347" spans="1:14" s="106" customFormat="1" ht="16.5" customHeight="1" x14ac:dyDescent="0.25">
      <c r="A347" s="203" t="s">
        <v>481</v>
      </c>
      <c r="B347" s="219" t="s">
        <v>574</v>
      </c>
      <c r="C347" s="219"/>
      <c r="D347" s="219"/>
      <c r="E347" s="220"/>
      <c r="F347" s="192">
        <v>850</v>
      </c>
      <c r="G347" s="320"/>
      <c r="H347" s="129"/>
      <c r="I347" s="95"/>
      <c r="J347" s="111">
        <f t="shared" si="71"/>
        <v>13.6</v>
      </c>
      <c r="K347" s="111">
        <f t="shared" si="71"/>
        <v>0</v>
      </c>
      <c r="L347" s="111">
        <f t="shared" si="71"/>
        <v>0.7</v>
      </c>
      <c r="M347" s="111">
        <f t="shared" si="71"/>
        <v>0.7</v>
      </c>
      <c r="N347" s="1061"/>
    </row>
    <row r="348" spans="1:14" s="106" customFormat="1" ht="33" customHeight="1" x14ac:dyDescent="0.2">
      <c r="A348" s="176" t="s">
        <v>202</v>
      </c>
      <c r="B348" s="219" t="s">
        <v>574</v>
      </c>
      <c r="C348" s="219"/>
      <c r="D348" s="219"/>
      <c r="E348" s="220"/>
      <c r="F348" s="192">
        <v>850</v>
      </c>
      <c r="G348" s="129" t="s">
        <v>88</v>
      </c>
      <c r="H348" s="129"/>
      <c r="I348" s="95"/>
      <c r="J348" s="111">
        <f t="shared" si="71"/>
        <v>13.6</v>
      </c>
      <c r="K348" s="111">
        <f t="shared" si="71"/>
        <v>0</v>
      </c>
      <c r="L348" s="111">
        <f t="shared" si="71"/>
        <v>0.7</v>
      </c>
      <c r="M348" s="111">
        <f t="shared" si="71"/>
        <v>0.7</v>
      </c>
      <c r="N348" s="1061"/>
    </row>
    <row r="349" spans="1:14" s="106" customFormat="1" ht="59.25" customHeight="1" x14ac:dyDescent="0.2">
      <c r="A349" s="176" t="s">
        <v>123</v>
      </c>
      <c r="B349" s="219" t="s">
        <v>574</v>
      </c>
      <c r="C349" s="219"/>
      <c r="D349" s="219"/>
      <c r="E349" s="220"/>
      <c r="F349" s="192">
        <v>850</v>
      </c>
      <c r="G349" s="129" t="s">
        <v>88</v>
      </c>
      <c r="H349" s="129" t="s">
        <v>92</v>
      </c>
      <c r="I349" s="95"/>
      <c r="J349" s="111">
        <f t="shared" si="71"/>
        <v>13.6</v>
      </c>
      <c r="K349" s="111">
        <f t="shared" si="71"/>
        <v>0</v>
      </c>
      <c r="L349" s="111">
        <f t="shared" si="71"/>
        <v>0.7</v>
      </c>
      <c r="M349" s="111">
        <f t="shared" si="71"/>
        <v>0.7</v>
      </c>
      <c r="N349" s="1061"/>
    </row>
    <row r="350" spans="1:14" s="106" customFormat="1" ht="33" customHeight="1" x14ac:dyDescent="0.25">
      <c r="A350" s="176" t="s">
        <v>192</v>
      </c>
      <c r="B350" s="219" t="s">
        <v>574</v>
      </c>
      <c r="C350" s="219"/>
      <c r="D350" s="219"/>
      <c r="E350" s="220"/>
      <c r="F350" s="192">
        <v>850</v>
      </c>
      <c r="G350" s="129" t="s">
        <v>88</v>
      </c>
      <c r="H350" s="129" t="s">
        <v>92</v>
      </c>
      <c r="I350" s="95" t="s">
        <v>188</v>
      </c>
      <c r="J350" s="111">
        <f>'ведомст 7'!L495</f>
        <v>13.6</v>
      </c>
      <c r="K350" s="130"/>
      <c r="L350" s="111">
        <v>0.7</v>
      </c>
      <c r="M350" s="94">
        <v>0.7</v>
      </c>
      <c r="N350" s="1061"/>
    </row>
    <row r="351" spans="1:14" s="106" customFormat="1" ht="75" customHeight="1" x14ac:dyDescent="0.25">
      <c r="A351" s="176" t="s">
        <v>664</v>
      </c>
      <c r="B351" s="525" t="s">
        <v>666</v>
      </c>
      <c r="C351" s="525"/>
      <c r="D351" s="525"/>
      <c r="E351" s="526"/>
      <c r="F351" s="192"/>
      <c r="G351" s="129"/>
      <c r="H351" s="129"/>
      <c r="I351" s="95"/>
      <c r="J351" s="111">
        <f t="shared" ref="J351:M356" si="72">J352</f>
        <v>4</v>
      </c>
      <c r="K351" s="130"/>
      <c r="L351" s="111">
        <f t="shared" si="72"/>
        <v>4</v>
      </c>
      <c r="M351" s="111">
        <f t="shared" si="72"/>
        <v>4</v>
      </c>
      <c r="N351" s="528"/>
    </row>
    <row r="352" spans="1:14" s="106" customFormat="1" ht="33" customHeight="1" x14ac:dyDescent="0.25">
      <c r="A352" s="321" t="s">
        <v>196</v>
      </c>
      <c r="B352" s="525" t="s">
        <v>667</v>
      </c>
      <c r="C352" s="525"/>
      <c r="D352" s="525"/>
      <c r="E352" s="526"/>
      <c r="F352" s="192"/>
      <c r="G352" s="129"/>
      <c r="H352" s="129"/>
      <c r="I352" s="95"/>
      <c r="J352" s="111">
        <f t="shared" si="72"/>
        <v>4</v>
      </c>
      <c r="K352" s="130"/>
      <c r="L352" s="111">
        <f t="shared" si="72"/>
        <v>4</v>
      </c>
      <c r="M352" s="111">
        <f t="shared" si="72"/>
        <v>4</v>
      </c>
      <c r="N352" s="528"/>
    </row>
    <row r="353" spans="1:14" s="106" customFormat="1" ht="51" customHeight="1" x14ac:dyDescent="0.25">
      <c r="A353" s="202" t="s">
        <v>473</v>
      </c>
      <c r="B353" s="525" t="s">
        <v>667</v>
      </c>
      <c r="C353" s="525"/>
      <c r="D353" s="525"/>
      <c r="E353" s="526"/>
      <c r="F353" s="192">
        <v>200</v>
      </c>
      <c r="G353" s="129"/>
      <c r="H353" s="129"/>
      <c r="I353" s="95"/>
      <c r="J353" s="111">
        <f t="shared" si="72"/>
        <v>4</v>
      </c>
      <c r="K353" s="130"/>
      <c r="L353" s="111">
        <f t="shared" si="72"/>
        <v>4</v>
      </c>
      <c r="M353" s="111">
        <f t="shared" si="72"/>
        <v>4</v>
      </c>
      <c r="N353" s="528"/>
    </row>
    <row r="354" spans="1:14" s="106" customFormat="1" ht="53.25" customHeight="1" x14ac:dyDescent="0.25">
      <c r="A354" s="202" t="s">
        <v>474</v>
      </c>
      <c r="B354" s="525" t="s">
        <v>667</v>
      </c>
      <c r="C354" s="525"/>
      <c r="D354" s="525"/>
      <c r="E354" s="526"/>
      <c r="F354" s="192">
        <v>240</v>
      </c>
      <c r="G354" s="129"/>
      <c r="H354" s="129"/>
      <c r="I354" s="95"/>
      <c r="J354" s="111">
        <f t="shared" si="72"/>
        <v>4</v>
      </c>
      <c r="K354" s="130"/>
      <c r="L354" s="111">
        <f t="shared" si="72"/>
        <v>4</v>
      </c>
      <c r="M354" s="111">
        <f t="shared" si="72"/>
        <v>4</v>
      </c>
      <c r="N354" s="528"/>
    </row>
    <row r="355" spans="1:14" s="106" customFormat="1" ht="37.5" customHeight="1" x14ac:dyDescent="0.25">
      <c r="A355" s="176" t="s">
        <v>202</v>
      </c>
      <c r="B355" s="525" t="s">
        <v>667</v>
      </c>
      <c r="C355" s="525"/>
      <c r="D355" s="525"/>
      <c r="E355" s="526"/>
      <c r="F355" s="192">
        <v>240</v>
      </c>
      <c r="G355" s="129" t="s">
        <v>88</v>
      </c>
      <c r="H355" s="129"/>
      <c r="I355" s="95"/>
      <c r="J355" s="111">
        <f t="shared" si="72"/>
        <v>4</v>
      </c>
      <c r="K355" s="130"/>
      <c r="L355" s="111">
        <v>4</v>
      </c>
      <c r="M355" s="111">
        <f t="shared" si="72"/>
        <v>4</v>
      </c>
      <c r="N355" s="528"/>
    </row>
    <row r="356" spans="1:14" s="106" customFormat="1" ht="57" customHeight="1" x14ac:dyDescent="0.25">
      <c r="A356" s="176" t="s">
        <v>123</v>
      </c>
      <c r="B356" s="525" t="s">
        <v>667</v>
      </c>
      <c r="C356" s="525"/>
      <c r="D356" s="525"/>
      <c r="E356" s="526"/>
      <c r="F356" s="192">
        <v>240</v>
      </c>
      <c r="G356" s="129" t="s">
        <v>88</v>
      </c>
      <c r="H356" s="129" t="s">
        <v>78</v>
      </c>
      <c r="I356" s="95"/>
      <c r="J356" s="111">
        <f t="shared" si="72"/>
        <v>4</v>
      </c>
      <c r="K356" s="130"/>
      <c r="L356" s="111">
        <v>4</v>
      </c>
      <c r="M356" s="94">
        <v>4</v>
      </c>
      <c r="N356" s="528"/>
    </row>
    <row r="357" spans="1:14" s="106" customFormat="1" ht="44.25" customHeight="1" x14ac:dyDescent="0.25">
      <c r="A357" s="176" t="s">
        <v>192</v>
      </c>
      <c r="B357" s="525" t="s">
        <v>667</v>
      </c>
      <c r="C357" s="525"/>
      <c r="D357" s="525"/>
      <c r="E357" s="526"/>
      <c r="F357" s="192">
        <v>240</v>
      </c>
      <c r="G357" s="129" t="s">
        <v>88</v>
      </c>
      <c r="H357" s="129" t="s">
        <v>78</v>
      </c>
      <c r="I357" s="95" t="s">
        <v>188</v>
      </c>
      <c r="J357" s="111">
        <v>4</v>
      </c>
      <c r="K357" s="130"/>
      <c r="L357" s="111">
        <v>4</v>
      </c>
      <c r="M357" s="94">
        <v>4</v>
      </c>
      <c r="N357" s="528"/>
    </row>
    <row r="358" spans="1:14" s="106" customFormat="1" ht="50.25" customHeight="1" x14ac:dyDescent="0.25">
      <c r="A358" s="98" t="s">
        <v>813</v>
      </c>
      <c r="B358" s="966" t="s">
        <v>812</v>
      </c>
      <c r="C358" s="967"/>
      <c r="D358" s="967"/>
      <c r="E358" s="968"/>
      <c r="F358" s="192"/>
      <c r="G358" s="129"/>
      <c r="H358" s="129"/>
      <c r="I358" s="95"/>
      <c r="J358" s="111">
        <f>J359</f>
        <v>18</v>
      </c>
      <c r="K358" s="111">
        <f t="shared" ref="K358:M358" si="73">K359</f>
        <v>0</v>
      </c>
      <c r="L358" s="111">
        <f t="shared" si="73"/>
        <v>15</v>
      </c>
      <c r="M358" s="111">
        <f t="shared" si="73"/>
        <v>15</v>
      </c>
      <c r="N358" s="834"/>
    </row>
    <row r="359" spans="1:14" s="106" customFormat="1" ht="44.25" customHeight="1" x14ac:dyDescent="0.25">
      <c r="A359" s="202" t="s">
        <v>473</v>
      </c>
      <c r="B359" s="966" t="s">
        <v>812</v>
      </c>
      <c r="C359" s="967"/>
      <c r="D359" s="967"/>
      <c r="E359" s="968"/>
      <c r="F359" s="192">
        <v>200</v>
      </c>
      <c r="G359" s="129"/>
      <c r="H359" s="129"/>
      <c r="I359" s="95"/>
      <c r="J359" s="111">
        <f>J360</f>
        <v>18</v>
      </c>
      <c r="K359" s="111">
        <f t="shared" ref="K359:M359" si="74">K360</f>
        <v>0</v>
      </c>
      <c r="L359" s="111">
        <f t="shared" si="74"/>
        <v>15</v>
      </c>
      <c r="M359" s="111">
        <f t="shared" si="74"/>
        <v>15</v>
      </c>
      <c r="N359" s="834"/>
    </row>
    <row r="360" spans="1:14" s="106" customFormat="1" ht="44.25" customHeight="1" x14ac:dyDescent="0.25">
      <c r="A360" s="202" t="s">
        <v>474</v>
      </c>
      <c r="B360" s="966" t="s">
        <v>812</v>
      </c>
      <c r="C360" s="967"/>
      <c r="D360" s="967"/>
      <c r="E360" s="968"/>
      <c r="F360" s="192">
        <v>240</v>
      </c>
      <c r="G360" s="129"/>
      <c r="H360" s="129"/>
      <c r="I360" s="95"/>
      <c r="J360" s="111">
        <f>J361</f>
        <v>18</v>
      </c>
      <c r="K360" s="111">
        <f t="shared" ref="K360:M360" si="75">K361</f>
        <v>0</v>
      </c>
      <c r="L360" s="111">
        <f t="shared" si="75"/>
        <v>15</v>
      </c>
      <c r="M360" s="111">
        <f t="shared" si="75"/>
        <v>15</v>
      </c>
      <c r="N360" s="834"/>
    </row>
    <row r="361" spans="1:14" s="106" customFormat="1" ht="44.25" customHeight="1" x14ac:dyDescent="0.25">
      <c r="A361" s="176" t="s">
        <v>202</v>
      </c>
      <c r="B361" s="966" t="s">
        <v>812</v>
      </c>
      <c r="C361" s="967"/>
      <c r="D361" s="967"/>
      <c r="E361" s="968"/>
      <c r="F361" s="192">
        <v>240</v>
      </c>
      <c r="G361" s="129" t="s">
        <v>88</v>
      </c>
      <c r="H361" s="129"/>
      <c r="I361" s="95"/>
      <c r="J361" s="111">
        <f>J362</f>
        <v>18</v>
      </c>
      <c r="K361" s="111">
        <f t="shared" ref="K361:M361" si="76">K362</f>
        <v>0</v>
      </c>
      <c r="L361" s="111">
        <f t="shared" si="76"/>
        <v>15</v>
      </c>
      <c r="M361" s="111">
        <f t="shared" si="76"/>
        <v>15</v>
      </c>
      <c r="N361" s="834"/>
    </row>
    <row r="362" spans="1:14" s="106" customFormat="1" ht="49.5" customHeight="1" x14ac:dyDescent="0.25">
      <c r="A362" s="176" t="s">
        <v>123</v>
      </c>
      <c r="B362" s="966" t="s">
        <v>812</v>
      </c>
      <c r="C362" s="967"/>
      <c r="D362" s="967"/>
      <c r="E362" s="968"/>
      <c r="F362" s="192">
        <v>240</v>
      </c>
      <c r="G362" s="129" t="s">
        <v>88</v>
      </c>
      <c r="H362" s="129" t="s">
        <v>78</v>
      </c>
      <c r="I362" s="95"/>
      <c r="J362" s="111">
        <f>J363</f>
        <v>18</v>
      </c>
      <c r="K362" s="111">
        <f t="shared" ref="K362:M362" si="77">K363</f>
        <v>0</v>
      </c>
      <c r="L362" s="111">
        <f t="shared" si="77"/>
        <v>15</v>
      </c>
      <c r="M362" s="111">
        <f t="shared" si="77"/>
        <v>15</v>
      </c>
      <c r="N362" s="834"/>
    </row>
    <row r="363" spans="1:14" s="106" customFormat="1" ht="44.25" customHeight="1" x14ac:dyDescent="0.25">
      <c r="A363" s="176" t="s">
        <v>192</v>
      </c>
      <c r="B363" s="966" t="s">
        <v>812</v>
      </c>
      <c r="C363" s="967"/>
      <c r="D363" s="967"/>
      <c r="E363" s="968"/>
      <c r="F363" s="192">
        <v>240</v>
      </c>
      <c r="G363" s="129" t="s">
        <v>88</v>
      </c>
      <c r="H363" s="129" t="s">
        <v>78</v>
      </c>
      <c r="I363" s="95" t="s">
        <v>188</v>
      </c>
      <c r="J363" s="111">
        <v>18</v>
      </c>
      <c r="K363" s="130"/>
      <c r="L363" s="111">
        <v>15</v>
      </c>
      <c r="M363" s="94">
        <v>15</v>
      </c>
      <c r="N363" s="834"/>
    </row>
    <row r="364" spans="1:14" s="106" customFormat="1" ht="44.25" hidden="1" customHeight="1" x14ac:dyDescent="0.25">
      <c r="A364" s="176"/>
      <c r="B364" s="966"/>
      <c r="C364" s="967"/>
      <c r="D364" s="967"/>
      <c r="E364" s="968"/>
      <c r="F364" s="192"/>
      <c r="G364" s="129"/>
      <c r="H364" s="129"/>
      <c r="I364" s="95"/>
      <c r="J364" s="111"/>
      <c r="K364" s="130"/>
      <c r="L364" s="111"/>
      <c r="M364" s="94"/>
      <c r="N364" s="834"/>
    </row>
    <row r="365" spans="1:14" s="106" customFormat="1" ht="94.5" customHeight="1" x14ac:dyDescent="0.25">
      <c r="A365" s="256" t="s">
        <v>699</v>
      </c>
      <c r="B365" s="978" t="s">
        <v>102</v>
      </c>
      <c r="C365" s="979"/>
      <c r="D365" s="979"/>
      <c r="E365" s="980"/>
      <c r="F365" s="192"/>
      <c r="G365" s="122"/>
      <c r="H365" s="129"/>
      <c r="I365" s="95"/>
      <c r="J365" s="150">
        <f t="shared" ref="J365:M366" si="78">J366</f>
        <v>1405.9</v>
      </c>
      <c r="K365" s="150">
        <f t="shared" si="78"/>
        <v>956.3</v>
      </c>
      <c r="L365" s="150">
        <f t="shared" si="78"/>
        <v>1942.5</v>
      </c>
      <c r="M365" s="150">
        <f t="shared" si="78"/>
        <v>2122.5</v>
      </c>
      <c r="N365" s="659"/>
    </row>
    <row r="366" spans="1:14" s="106" customFormat="1" ht="30" x14ac:dyDescent="0.2">
      <c r="A366" s="309" t="s">
        <v>232</v>
      </c>
      <c r="B366" s="975" t="s">
        <v>264</v>
      </c>
      <c r="C366" s="976"/>
      <c r="D366" s="976"/>
      <c r="E366" s="977"/>
      <c r="F366" s="192"/>
      <c r="G366" s="95"/>
      <c r="H366" s="95"/>
      <c r="I366" s="95"/>
      <c r="J366" s="111">
        <f t="shared" si="78"/>
        <v>1405.9</v>
      </c>
      <c r="K366" s="111">
        <f t="shared" si="78"/>
        <v>956.3</v>
      </c>
      <c r="L366" s="111">
        <f t="shared" si="78"/>
        <v>1942.5</v>
      </c>
      <c r="M366" s="111">
        <f t="shared" si="78"/>
        <v>2122.5</v>
      </c>
      <c r="N366" s="528"/>
    </row>
    <row r="367" spans="1:14" s="106" customFormat="1" ht="45.75" customHeight="1" x14ac:dyDescent="0.2">
      <c r="A367" s="309" t="s">
        <v>233</v>
      </c>
      <c r="B367" s="975" t="s">
        <v>265</v>
      </c>
      <c r="C367" s="976"/>
      <c r="D367" s="976"/>
      <c r="E367" s="977"/>
      <c r="F367" s="192"/>
      <c r="G367" s="95"/>
      <c r="H367" s="95"/>
      <c r="I367" s="95"/>
      <c r="J367" s="111">
        <f>J368+J374+J380</f>
        <v>1405.9</v>
      </c>
      <c r="K367" s="111">
        <f>K368+K374+K380</f>
        <v>956.3</v>
      </c>
      <c r="L367" s="111">
        <f>L368+L374+L380</f>
        <v>1942.5</v>
      </c>
      <c r="M367" s="111">
        <f>M368+M374+M380</f>
        <v>2122.5</v>
      </c>
      <c r="N367" s="174"/>
    </row>
    <row r="368" spans="1:14" s="106" customFormat="1" ht="73.5" customHeight="1" x14ac:dyDescent="0.25">
      <c r="A368" s="853" t="s">
        <v>815</v>
      </c>
      <c r="B368" s="976" t="s">
        <v>266</v>
      </c>
      <c r="C368" s="976"/>
      <c r="D368" s="976"/>
      <c r="E368" s="977"/>
      <c r="F368" s="192"/>
      <c r="G368" s="95"/>
      <c r="H368" s="124"/>
      <c r="I368" s="124"/>
      <c r="J368" s="111">
        <f t="shared" ref="J368:M372" si="79">J369</f>
        <v>114.7</v>
      </c>
      <c r="K368" s="111">
        <f t="shared" si="79"/>
        <v>956.3</v>
      </c>
      <c r="L368" s="111">
        <f t="shared" si="79"/>
        <v>235.4</v>
      </c>
      <c r="M368" s="111">
        <f t="shared" si="79"/>
        <v>307.7</v>
      </c>
      <c r="N368" s="174"/>
    </row>
    <row r="369" spans="1:14" s="106" customFormat="1" ht="30" x14ac:dyDescent="0.25">
      <c r="A369" s="323" t="s">
        <v>497</v>
      </c>
      <c r="B369" s="976" t="s">
        <v>266</v>
      </c>
      <c r="C369" s="976"/>
      <c r="D369" s="976"/>
      <c r="E369" s="977"/>
      <c r="F369" s="192">
        <v>300</v>
      </c>
      <c r="G369" s="95"/>
      <c r="H369" s="124"/>
      <c r="I369" s="124"/>
      <c r="J369" s="111">
        <f t="shared" si="79"/>
        <v>114.7</v>
      </c>
      <c r="K369" s="111">
        <f t="shared" si="79"/>
        <v>956.3</v>
      </c>
      <c r="L369" s="111">
        <f t="shared" si="79"/>
        <v>235.4</v>
      </c>
      <c r="M369" s="111">
        <f t="shared" si="79"/>
        <v>307.7</v>
      </c>
      <c r="N369" s="174"/>
    </row>
    <row r="370" spans="1:14" s="106" customFormat="1" x14ac:dyDescent="0.25">
      <c r="A370" s="203" t="s">
        <v>317</v>
      </c>
      <c r="B370" s="976" t="s">
        <v>266</v>
      </c>
      <c r="C370" s="976"/>
      <c r="D370" s="976"/>
      <c r="E370" s="977"/>
      <c r="F370" s="192">
        <v>360</v>
      </c>
      <c r="G370" s="95"/>
      <c r="H370" s="124"/>
      <c r="I370" s="124"/>
      <c r="J370" s="111">
        <f t="shared" si="79"/>
        <v>114.7</v>
      </c>
      <c r="K370" s="111">
        <f t="shared" si="79"/>
        <v>956.3</v>
      </c>
      <c r="L370" s="111">
        <f t="shared" si="79"/>
        <v>235.4</v>
      </c>
      <c r="M370" s="111">
        <f t="shared" si="79"/>
        <v>307.7</v>
      </c>
      <c r="N370" s="174"/>
    </row>
    <row r="371" spans="1:14" s="106" customFormat="1" x14ac:dyDescent="0.25">
      <c r="A371" s="176" t="s">
        <v>90</v>
      </c>
      <c r="B371" s="976" t="s">
        <v>266</v>
      </c>
      <c r="C371" s="976"/>
      <c r="D371" s="976"/>
      <c r="E371" s="977"/>
      <c r="F371" s="192">
        <v>360</v>
      </c>
      <c r="G371" s="95" t="s">
        <v>73</v>
      </c>
      <c r="H371" s="124"/>
      <c r="I371" s="124"/>
      <c r="J371" s="111">
        <f t="shared" si="79"/>
        <v>114.7</v>
      </c>
      <c r="K371" s="111">
        <f t="shared" si="79"/>
        <v>956.3</v>
      </c>
      <c r="L371" s="111">
        <f t="shared" si="79"/>
        <v>235.4</v>
      </c>
      <c r="M371" s="111">
        <f t="shared" si="79"/>
        <v>307.7</v>
      </c>
      <c r="N371" s="174"/>
    </row>
    <row r="372" spans="1:14" s="106" customFormat="1" x14ac:dyDescent="0.2">
      <c r="A372" s="176" t="s">
        <v>91</v>
      </c>
      <c r="B372" s="976" t="s">
        <v>266</v>
      </c>
      <c r="C372" s="976"/>
      <c r="D372" s="976"/>
      <c r="E372" s="977"/>
      <c r="F372" s="192">
        <v>360</v>
      </c>
      <c r="G372" s="95" t="s">
        <v>73</v>
      </c>
      <c r="H372" s="95" t="s">
        <v>82</v>
      </c>
      <c r="I372" s="95"/>
      <c r="J372" s="111">
        <f t="shared" si="79"/>
        <v>114.7</v>
      </c>
      <c r="K372" s="111">
        <f t="shared" si="79"/>
        <v>956.3</v>
      </c>
      <c r="L372" s="111">
        <f t="shared" si="79"/>
        <v>235.4</v>
      </c>
      <c r="M372" s="111">
        <f t="shared" si="79"/>
        <v>307.7</v>
      </c>
      <c r="N372" s="174"/>
    </row>
    <row r="373" spans="1:14" s="106" customFormat="1" ht="30" x14ac:dyDescent="0.2">
      <c r="A373" s="176" t="s">
        <v>183</v>
      </c>
      <c r="B373" s="976" t="s">
        <v>266</v>
      </c>
      <c r="C373" s="976"/>
      <c r="D373" s="976"/>
      <c r="E373" s="977"/>
      <c r="F373" s="192">
        <v>360</v>
      </c>
      <c r="G373" s="95" t="s">
        <v>73</v>
      </c>
      <c r="H373" s="95" t="s">
        <v>82</v>
      </c>
      <c r="I373" s="95" t="s">
        <v>58</v>
      </c>
      <c r="J373" s="111">
        <v>114.7</v>
      </c>
      <c r="K373" s="116">
        <v>956.3</v>
      </c>
      <c r="L373" s="111">
        <v>235.4</v>
      </c>
      <c r="M373" s="111">
        <v>307.7</v>
      </c>
      <c r="N373" s="174"/>
    </row>
    <row r="374" spans="1:14" s="106" customFormat="1" ht="48.75" customHeight="1" x14ac:dyDescent="0.2">
      <c r="A374" s="853" t="s">
        <v>816</v>
      </c>
      <c r="B374" s="976" t="s">
        <v>267</v>
      </c>
      <c r="C374" s="976"/>
      <c r="D374" s="976"/>
      <c r="E374" s="977"/>
      <c r="F374" s="192"/>
      <c r="G374" s="95"/>
      <c r="H374" s="95"/>
      <c r="I374" s="95"/>
      <c r="J374" s="111">
        <f t="shared" ref="J374:M376" si="80">J375</f>
        <v>723.4</v>
      </c>
      <c r="K374" s="111">
        <f t="shared" si="80"/>
        <v>0</v>
      </c>
      <c r="L374" s="111">
        <f t="shared" si="80"/>
        <v>863.4</v>
      </c>
      <c r="M374" s="111">
        <f t="shared" si="80"/>
        <v>863.1</v>
      </c>
      <c r="N374" s="1061"/>
    </row>
    <row r="375" spans="1:14" s="106" customFormat="1" ht="30" x14ac:dyDescent="0.25">
      <c r="A375" s="323" t="s">
        <v>497</v>
      </c>
      <c r="B375" s="976" t="s">
        <v>267</v>
      </c>
      <c r="C375" s="976"/>
      <c r="D375" s="976"/>
      <c r="E375" s="977"/>
      <c r="F375" s="192">
        <v>300</v>
      </c>
      <c r="G375" s="95"/>
      <c r="H375" s="95"/>
      <c r="I375" s="95"/>
      <c r="J375" s="111">
        <f t="shared" si="80"/>
        <v>723.4</v>
      </c>
      <c r="K375" s="111">
        <f t="shared" si="80"/>
        <v>0</v>
      </c>
      <c r="L375" s="111">
        <f t="shared" si="80"/>
        <v>863.4</v>
      </c>
      <c r="M375" s="111">
        <f t="shared" si="80"/>
        <v>863.1</v>
      </c>
      <c r="N375" s="1061"/>
    </row>
    <row r="376" spans="1:14" s="106" customFormat="1" ht="30" x14ac:dyDescent="0.25">
      <c r="A376" s="203" t="s">
        <v>148</v>
      </c>
      <c r="B376" s="976" t="s">
        <v>267</v>
      </c>
      <c r="C376" s="976"/>
      <c r="D376" s="976"/>
      <c r="E376" s="977"/>
      <c r="F376" s="192">
        <v>330</v>
      </c>
      <c r="G376" s="95"/>
      <c r="H376" s="95"/>
      <c r="I376" s="95"/>
      <c r="J376" s="111">
        <f t="shared" si="80"/>
        <v>723.4</v>
      </c>
      <c r="K376" s="111">
        <f t="shared" si="80"/>
        <v>0</v>
      </c>
      <c r="L376" s="111">
        <f t="shared" si="80"/>
        <v>863.4</v>
      </c>
      <c r="M376" s="111">
        <f t="shared" si="80"/>
        <v>863.1</v>
      </c>
      <c r="N376" s="1061"/>
    </row>
    <row r="377" spans="1:14" s="106" customFormat="1" x14ac:dyDescent="0.25">
      <c r="A377" s="176" t="s">
        <v>90</v>
      </c>
      <c r="B377" s="976" t="s">
        <v>267</v>
      </c>
      <c r="C377" s="976"/>
      <c r="D377" s="976"/>
      <c r="E377" s="977"/>
      <c r="F377" s="192">
        <v>330</v>
      </c>
      <c r="G377" s="95" t="s">
        <v>73</v>
      </c>
      <c r="H377" s="124"/>
      <c r="I377" s="124"/>
      <c r="J377" s="111">
        <f>J378</f>
        <v>723.4</v>
      </c>
      <c r="K377" s="111">
        <f t="shared" ref="K377:M378" si="81">K378</f>
        <v>0</v>
      </c>
      <c r="L377" s="111">
        <f t="shared" si="81"/>
        <v>863.4</v>
      </c>
      <c r="M377" s="111">
        <f t="shared" si="81"/>
        <v>863.1</v>
      </c>
      <c r="N377" s="1061"/>
    </row>
    <row r="378" spans="1:14" s="106" customFormat="1" x14ac:dyDescent="0.2">
      <c r="A378" s="176" t="s">
        <v>91</v>
      </c>
      <c r="B378" s="976" t="s">
        <v>267</v>
      </c>
      <c r="C378" s="976"/>
      <c r="D378" s="976"/>
      <c r="E378" s="977"/>
      <c r="F378" s="192">
        <v>330</v>
      </c>
      <c r="G378" s="95" t="s">
        <v>73</v>
      </c>
      <c r="H378" s="95" t="s">
        <v>82</v>
      </c>
      <c r="I378" s="95"/>
      <c r="J378" s="111">
        <f>J379</f>
        <v>723.4</v>
      </c>
      <c r="K378" s="111">
        <f t="shared" si="81"/>
        <v>0</v>
      </c>
      <c r="L378" s="111">
        <f t="shared" si="81"/>
        <v>863.4</v>
      </c>
      <c r="M378" s="111">
        <f t="shared" si="81"/>
        <v>863.1</v>
      </c>
      <c r="N378" s="1061"/>
    </row>
    <row r="379" spans="1:14" s="106" customFormat="1" ht="30" x14ac:dyDescent="0.2">
      <c r="A379" s="176" t="s">
        <v>139</v>
      </c>
      <c r="B379" s="976" t="s">
        <v>267</v>
      </c>
      <c r="C379" s="976"/>
      <c r="D379" s="976"/>
      <c r="E379" s="977"/>
      <c r="F379" s="192">
        <v>330</v>
      </c>
      <c r="G379" s="95" t="s">
        <v>73</v>
      </c>
      <c r="H379" s="95" t="s">
        <v>82</v>
      </c>
      <c r="I379" s="95">
        <v>900</v>
      </c>
      <c r="J379" s="111">
        <f>'функ 6'!I290</f>
        <v>723.4</v>
      </c>
      <c r="K379" s="111">
        <f>'функ 6'!J290</f>
        <v>0</v>
      </c>
      <c r="L379" s="111">
        <f>'функ 6'!K290</f>
        <v>863.4</v>
      </c>
      <c r="M379" s="111">
        <f>'функ 6'!L290</f>
        <v>863.1</v>
      </c>
      <c r="N379" s="1061"/>
    </row>
    <row r="380" spans="1:14" s="106" customFormat="1" ht="51" customHeight="1" x14ac:dyDescent="0.2">
      <c r="A380" s="853" t="s">
        <v>817</v>
      </c>
      <c r="B380" s="976" t="s">
        <v>268</v>
      </c>
      <c r="C380" s="976"/>
      <c r="D380" s="976"/>
      <c r="E380" s="977"/>
      <c r="F380" s="192"/>
      <c r="G380" s="95"/>
      <c r="H380" s="95"/>
      <c r="I380" s="95"/>
      <c r="J380" s="111">
        <f t="shared" ref="J380:M382" si="82">J381</f>
        <v>567.79999999999995</v>
      </c>
      <c r="K380" s="111">
        <f t="shared" si="82"/>
        <v>0</v>
      </c>
      <c r="L380" s="111">
        <f t="shared" si="82"/>
        <v>843.7</v>
      </c>
      <c r="M380" s="111">
        <f t="shared" si="82"/>
        <v>951.7</v>
      </c>
      <c r="N380" s="174"/>
    </row>
    <row r="381" spans="1:14" s="106" customFormat="1" ht="30" x14ac:dyDescent="0.25">
      <c r="A381" s="323" t="s">
        <v>491</v>
      </c>
      <c r="B381" s="976" t="s">
        <v>268</v>
      </c>
      <c r="C381" s="976"/>
      <c r="D381" s="976"/>
      <c r="E381" s="977"/>
      <c r="F381" s="192">
        <v>300</v>
      </c>
      <c r="G381" s="95"/>
      <c r="H381" s="95"/>
      <c r="I381" s="95"/>
      <c r="J381" s="111">
        <f t="shared" si="82"/>
        <v>567.79999999999995</v>
      </c>
      <c r="K381" s="111">
        <f t="shared" si="82"/>
        <v>0</v>
      </c>
      <c r="L381" s="111">
        <f t="shared" si="82"/>
        <v>843.7</v>
      </c>
      <c r="M381" s="111">
        <f t="shared" si="82"/>
        <v>951.7</v>
      </c>
      <c r="N381" s="174"/>
    </row>
    <row r="382" spans="1:14" s="106" customFormat="1" ht="30" x14ac:dyDescent="0.25">
      <c r="A382" s="203" t="s">
        <v>148</v>
      </c>
      <c r="B382" s="976" t="s">
        <v>268</v>
      </c>
      <c r="C382" s="976"/>
      <c r="D382" s="976"/>
      <c r="E382" s="977"/>
      <c r="F382" s="192">
        <v>330</v>
      </c>
      <c r="G382" s="95"/>
      <c r="H382" s="95"/>
      <c r="I382" s="95"/>
      <c r="J382" s="111">
        <f t="shared" si="82"/>
        <v>567.79999999999995</v>
      </c>
      <c r="K382" s="111">
        <f t="shared" si="82"/>
        <v>0</v>
      </c>
      <c r="L382" s="111">
        <f t="shared" si="82"/>
        <v>843.7</v>
      </c>
      <c r="M382" s="111">
        <f t="shared" si="82"/>
        <v>951.7</v>
      </c>
      <c r="N382" s="174"/>
    </row>
    <row r="383" spans="1:14" s="106" customFormat="1" x14ac:dyDescent="0.25">
      <c r="A383" s="176" t="s">
        <v>90</v>
      </c>
      <c r="B383" s="976" t="s">
        <v>268</v>
      </c>
      <c r="C383" s="976"/>
      <c r="D383" s="976"/>
      <c r="E383" s="977"/>
      <c r="F383" s="192">
        <v>330</v>
      </c>
      <c r="G383" s="95" t="s">
        <v>73</v>
      </c>
      <c r="H383" s="124"/>
      <c r="I383" s="124"/>
      <c r="J383" s="111">
        <f>J384</f>
        <v>567.79999999999995</v>
      </c>
      <c r="K383" s="111">
        <f t="shared" ref="K383:M384" si="83">K384</f>
        <v>0</v>
      </c>
      <c r="L383" s="111">
        <f t="shared" si="83"/>
        <v>843.7</v>
      </c>
      <c r="M383" s="111">
        <f t="shared" si="83"/>
        <v>951.7</v>
      </c>
      <c r="N383" s="174"/>
    </row>
    <row r="384" spans="1:14" s="106" customFormat="1" x14ac:dyDescent="0.2">
      <c r="A384" s="176" t="s">
        <v>91</v>
      </c>
      <c r="B384" s="976" t="s">
        <v>268</v>
      </c>
      <c r="C384" s="976"/>
      <c r="D384" s="976"/>
      <c r="E384" s="977"/>
      <c r="F384" s="192">
        <v>330</v>
      </c>
      <c r="G384" s="95" t="s">
        <v>73</v>
      </c>
      <c r="H384" s="95" t="s">
        <v>82</v>
      </c>
      <c r="I384" s="95"/>
      <c r="J384" s="111">
        <f>J385</f>
        <v>567.79999999999995</v>
      </c>
      <c r="K384" s="111">
        <f t="shared" si="83"/>
        <v>0</v>
      </c>
      <c r="L384" s="111">
        <f t="shared" si="83"/>
        <v>843.7</v>
      </c>
      <c r="M384" s="111">
        <f t="shared" si="83"/>
        <v>951.7</v>
      </c>
      <c r="N384" s="174"/>
    </row>
    <row r="385" spans="1:14" s="106" customFormat="1" ht="45" x14ac:dyDescent="0.2">
      <c r="A385" s="176" t="s">
        <v>730</v>
      </c>
      <c r="B385" s="976" t="s">
        <v>268</v>
      </c>
      <c r="C385" s="976"/>
      <c r="D385" s="976"/>
      <c r="E385" s="977"/>
      <c r="F385" s="192">
        <v>330</v>
      </c>
      <c r="G385" s="95" t="s">
        <v>73</v>
      </c>
      <c r="H385" s="95" t="s">
        <v>82</v>
      </c>
      <c r="I385" s="95">
        <v>900</v>
      </c>
      <c r="J385" s="111">
        <f>'функ 6'!I293</f>
        <v>567.79999999999995</v>
      </c>
      <c r="K385" s="111">
        <f>'функ 6'!J293</f>
        <v>0</v>
      </c>
      <c r="L385" s="111">
        <f>'функ 6'!K293</f>
        <v>843.7</v>
      </c>
      <c r="M385" s="111">
        <f>'функ 6'!L293</f>
        <v>951.7</v>
      </c>
      <c r="N385" s="174"/>
    </row>
    <row r="386" spans="1:14" s="106" customFormat="1" ht="43.5" customHeight="1" x14ac:dyDescent="0.25">
      <c r="A386" s="176" t="s">
        <v>355</v>
      </c>
      <c r="B386" s="984" t="s">
        <v>195</v>
      </c>
      <c r="C386" s="985"/>
      <c r="D386" s="985"/>
      <c r="E386" s="986"/>
      <c r="F386" s="194"/>
      <c r="G386" s="95"/>
      <c r="H386" s="95"/>
      <c r="I386" s="95"/>
      <c r="J386" s="143">
        <f>J387+J394+J401+J408+J415</f>
        <v>2044.9</v>
      </c>
      <c r="K386" s="143">
        <f>K387+K394+K401+K408</f>
        <v>0</v>
      </c>
      <c r="L386" s="143">
        <f>L387+L394+L401+L408+L421</f>
        <v>120</v>
      </c>
      <c r="M386" s="143">
        <f>M387+M394+M401+M408+M421</f>
        <v>120</v>
      </c>
      <c r="N386" s="174"/>
    </row>
    <row r="387" spans="1:14" s="106" customFormat="1" ht="43.5" customHeight="1" x14ac:dyDescent="0.2">
      <c r="A387" s="176" t="s">
        <v>598</v>
      </c>
      <c r="B387" s="984" t="s">
        <v>575</v>
      </c>
      <c r="C387" s="985"/>
      <c r="D387" s="213"/>
      <c r="E387" s="214"/>
      <c r="F387" s="194"/>
      <c r="G387" s="95"/>
      <c r="H387" s="95"/>
      <c r="I387" s="95"/>
      <c r="J387" s="111">
        <f t="shared" ref="J387:M392" si="84">J388</f>
        <v>80</v>
      </c>
      <c r="K387" s="111">
        <f t="shared" si="84"/>
        <v>0</v>
      </c>
      <c r="L387" s="111">
        <f t="shared" si="84"/>
        <v>50</v>
      </c>
      <c r="M387" s="111">
        <f t="shared" si="84"/>
        <v>50</v>
      </c>
      <c r="N387" s="174"/>
    </row>
    <row r="388" spans="1:14" s="106" customFormat="1" ht="21" customHeight="1" x14ac:dyDescent="0.2">
      <c r="A388" s="176" t="s">
        <v>130</v>
      </c>
      <c r="B388" s="984" t="s">
        <v>356</v>
      </c>
      <c r="C388" s="985"/>
      <c r="D388" s="985"/>
      <c r="E388" s="986"/>
      <c r="F388" s="194"/>
      <c r="G388" s="95"/>
      <c r="H388" s="95"/>
      <c r="I388" s="95"/>
      <c r="J388" s="111">
        <f t="shared" si="84"/>
        <v>80</v>
      </c>
      <c r="K388" s="111">
        <f t="shared" si="84"/>
        <v>0</v>
      </c>
      <c r="L388" s="111">
        <f t="shared" si="84"/>
        <v>50</v>
      </c>
      <c r="M388" s="111">
        <f t="shared" si="84"/>
        <v>50</v>
      </c>
      <c r="N388" s="174"/>
    </row>
    <row r="389" spans="1:14" s="106" customFormat="1" ht="31.5" customHeight="1" x14ac:dyDescent="0.25">
      <c r="A389" s="200" t="s">
        <v>473</v>
      </c>
      <c r="B389" s="984" t="s">
        <v>356</v>
      </c>
      <c r="C389" s="985"/>
      <c r="D389" s="985"/>
      <c r="E389" s="986"/>
      <c r="F389" s="194">
        <v>200</v>
      </c>
      <c r="G389" s="95"/>
      <c r="H389" s="95"/>
      <c r="I389" s="95"/>
      <c r="J389" s="111">
        <f t="shared" si="84"/>
        <v>80</v>
      </c>
      <c r="K389" s="111">
        <f t="shared" si="84"/>
        <v>0</v>
      </c>
      <c r="L389" s="111">
        <f t="shared" si="84"/>
        <v>50</v>
      </c>
      <c r="M389" s="111">
        <f t="shared" si="84"/>
        <v>50</v>
      </c>
      <c r="N389" s="174"/>
    </row>
    <row r="390" spans="1:14" s="106" customFormat="1" ht="33" customHeight="1" x14ac:dyDescent="0.25">
      <c r="A390" s="200" t="s">
        <v>474</v>
      </c>
      <c r="B390" s="984" t="s">
        <v>356</v>
      </c>
      <c r="C390" s="985"/>
      <c r="D390" s="985"/>
      <c r="E390" s="986"/>
      <c r="F390" s="194">
        <v>240</v>
      </c>
      <c r="G390" s="95"/>
      <c r="H390" s="95"/>
      <c r="I390" s="95"/>
      <c r="J390" s="111">
        <f t="shared" si="84"/>
        <v>80</v>
      </c>
      <c r="K390" s="111">
        <f t="shared" si="84"/>
        <v>0</v>
      </c>
      <c r="L390" s="111">
        <f t="shared" si="84"/>
        <v>50</v>
      </c>
      <c r="M390" s="111">
        <f t="shared" si="84"/>
        <v>50</v>
      </c>
      <c r="N390" s="174"/>
    </row>
    <row r="391" spans="1:14" s="106" customFormat="1" ht="19.5" customHeight="1" x14ac:dyDescent="0.2">
      <c r="A391" s="176" t="s">
        <v>68</v>
      </c>
      <c r="B391" s="984" t="s">
        <v>356</v>
      </c>
      <c r="C391" s="985"/>
      <c r="D391" s="985"/>
      <c r="E391" s="986"/>
      <c r="F391" s="194">
        <v>240</v>
      </c>
      <c r="G391" s="95" t="s">
        <v>69</v>
      </c>
      <c r="H391" s="95"/>
      <c r="I391" s="95"/>
      <c r="J391" s="111">
        <f t="shared" si="84"/>
        <v>80</v>
      </c>
      <c r="K391" s="111">
        <f t="shared" si="84"/>
        <v>0</v>
      </c>
      <c r="L391" s="111">
        <f t="shared" si="84"/>
        <v>50</v>
      </c>
      <c r="M391" s="111">
        <f t="shared" si="84"/>
        <v>50</v>
      </c>
      <c r="N391" s="174"/>
    </row>
    <row r="392" spans="1:14" s="106" customFormat="1" ht="23.25" customHeight="1" x14ac:dyDescent="0.2">
      <c r="A392" s="176" t="s">
        <v>86</v>
      </c>
      <c r="B392" s="984" t="s">
        <v>356</v>
      </c>
      <c r="C392" s="985"/>
      <c r="D392" s="985"/>
      <c r="E392" s="986"/>
      <c r="F392" s="194">
        <v>240</v>
      </c>
      <c r="G392" s="95" t="s">
        <v>69</v>
      </c>
      <c r="H392" s="95" t="s">
        <v>87</v>
      </c>
      <c r="I392" s="95"/>
      <c r="J392" s="111">
        <f t="shared" si="84"/>
        <v>80</v>
      </c>
      <c r="K392" s="111">
        <f t="shared" si="84"/>
        <v>0</v>
      </c>
      <c r="L392" s="111">
        <f t="shared" si="84"/>
        <v>50</v>
      </c>
      <c r="M392" s="111">
        <f t="shared" si="84"/>
        <v>50</v>
      </c>
      <c r="N392" s="174"/>
    </row>
    <row r="393" spans="1:14" s="106" customFormat="1" ht="26.25" customHeight="1" x14ac:dyDescent="0.2">
      <c r="A393" s="176" t="s">
        <v>730</v>
      </c>
      <c r="B393" s="984" t="s">
        <v>356</v>
      </c>
      <c r="C393" s="985"/>
      <c r="D393" s="985"/>
      <c r="E393" s="986"/>
      <c r="F393" s="194">
        <v>240</v>
      </c>
      <c r="G393" s="95" t="s">
        <v>69</v>
      </c>
      <c r="H393" s="95" t="s">
        <v>87</v>
      </c>
      <c r="I393" s="95" t="s">
        <v>58</v>
      </c>
      <c r="J393" s="111">
        <f>'ведомст 7'!L155</f>
        <v>80</v>
      </c>
      <c r="K393" s="111"/>
      <c r="L393" s="111">
        <v>50</v>
      </c>
      <c r="M393" s="111">
        <v>50</v>
      </c>
      <c r="N393" s="174"/>
    </row>
    <row r="394" spans="1:14" s="106" customFormat="1" ht="29.25" customHeight="1" x14ac:dyDescent="0.2">
      <c r="A394" s="176" t="s">
        <v>599</v>
      </c>
      <c r="B394" s="984" t="s">
        <v>311</v>
      </c>
      <c r="C394" s="985"/>
      <c r="D394" s="213"/>
      <c r="E394" s="214"/>
      <c r="F394" s="194"/>
      <c r="G394" s="95"/>
      <c r="H394" s="95"/>
      <c r="I394" s="95"/>
      <c r="J394" s="111">
        <f t="shared" ref="J394:M399" si="85">J395</f>
        <v>10</v>
      </c>
      <c r="K394" s="111">
        <f t="shared" si="85"/>
        <v>0</v>
      </c>
      <c r="L394" s="111">
        <f t="shared" si="85"/>
        <v>10</v>
      </c>
      <c r="M394" s="111">
        <f t="shared" si="85"/>
        <v>10</v>
      </c>
      <c r="N394" s="174"/>
    </row>
    <row r="395" spans="1:14" s="106" customFormat="1" ht="29.25" customHeight="1" x14ac:dyDescent="0.2">
      <c r="A395" s="176" t="s">
        <v>130</v>
      </c>
      <c r="B395" s="984" t="s">
        <v>312</v>
      </c>
      <c r="C395" s="985"/>
      <c r="D395" s="985"/>
      <c r="E395" s="986"/>
      <c r="F395" s="194"/>
      <c r="G395" s="95"/>
      <c r="H395" s="95"/>
      <c r="I395" s="95"/>
      <c r="J395" s="111">
        <f t="shared" si="85"/>
        <v>10</v>
      </c>
      <c r="K395" s="111">
        <f t="shared" si="85"/>
        <v>0</v>
      </c>
      <c r="L395" s="111">
        <f t="shared" si="85"/>
        <v>10</v>
      </c>
      <c r="M395" s="111">
        <f t="shared" si="85"/>
        <v>10</v>
      </c>
      <c r="N395" s="174"/>
    </row>
    <row r="396" spans="1:14" s="106" customFormat="1" ht="29.25" customHeight="1" x14ac:dyDescent="0.25">
      <c r="A396" s="200" t="s">
        <v>473</v>
      </c>
      <c r="B396" s="984" t="s">
        <v>312</v>
      </c>
      <c r="C396" s="985"/>
      <c r="D396" s="985"/>
      <c r="E396" s="986"/>
      <c r="F396" s="194">
        <v>200</v>
      </c>
      <c r="G396" s="95"/>
      <c r="H396" s="95"/>
      <c r="I396" s="95"/>
      <c r="J396" s="111">
        <f t="shared" si="85"/>
        <v>10</v>
      </c>
      <c r="K396" s="111">
        <f t="shared" si="85"/>
        <v>0</v>
      </c>
      <c r="L396" s="111">
        <f t="shared" si="85"/>
        <v>10</v>
      </c>
      <c r="M396" s="111">
        <f t="shared" si="85"/>
        <v>10</v>
      </c>
      <c r="N396" s="174"/>
    </row>
    <row r="397" spans="1:14" s="106" customFormat="1" ht="29.25" customHeight="1" x14ac:dyDescent="0.25">
      <c r="A397" s="200" t="s">
        <v>474</v>
      </c>
      <c r="B397" s="984" t="s">
        <v>312</v>
      </c>
      <c r="C397" s="985"/>
      <c r="D397" s="985"/>
      <c r="E397" s="986"/>
      <c r="F397" s="194">
        <v>240</v>
      </c>
      <c r="G397" s="95"/>
      <c r="H397" s="95"/>
      <c r="I397" s="95"/>
      <c r="J397" s="111">
        <f t="shared" si="85"/>
        <v>10</v>
      </c>
      <c r="K397" s="111">
        <f t="shared" si="85"/>
        <v>0</v>
      </c>
      <c r="L397" s="111">
        <f t="shared" si="85"/>
        <v>10</v>
      </c>
      <c r="M397" s="111">
        <f t="shared" si="85"/>
        <v>10</v>
      </c>
      <c r="N397" s="174"/>
    </row>
    <row r="398" spans="1:14" s="106" customFormat="1" ht="29.25" customHeight="1" x14ac:dyDescent="0.2">
      <c r="A398" s="176" t="s">
        <v>68</v>
      </c>
      <c r="B398" s="984" t="s">
        <v>312</v>
      </c>
      <c r="C398" s="985"/>
      <c r="D398" s="985"/>
      <c r="E398" s="986"/>
      <c r="F398" s="194">
        <v>240</v>
      </c>
      <c r="G398" s="95" t="s">
        <v>69</v>
      </c>
      <c r="H398" s="95"/>
      <c r="I398" s="95"/>
      <c r="J398" s="111">
        <f t="shared" si="85"/>
        <v>10</v>
      </c>
      <c r="K398" s="111">
        <f t="shared" si="85"/>
        <v>0</v>
      </c>
      <c r="L398" s="111">
        <f t="shared" si="85"/>
        <v>10</v>
      </c>
      <c r="M398" s="111">
        <f t="shared" si="85"/>
        <v>10</v>
      </c>
      <c r="N398" s="174"/>
    </row>
    <row r="399" spans="1:14" s="106" customFormat="1" ht="29.25" customHeight="1" x14ac:dyDescent="0.2">
      <c r="A399" s="176" t="s">
        <v>86</v>
      </c>
      <c r="B399" s="984" t="s">
        <v>312</v>
      </c>
      <c r="C399" s="985"/>
      <c r="D399" s="985"/>
      <c r="E399" s="986"/>
      <c r="F399" s="194">
        <v>240</v>
      </c>
      <c r="G399" s="95" t="s">
        <v>69</v>
      </c>
      <c r="H399" s="95" t="s">
        <v>87</v>
      </c>
      <c r="I399" s="95"/>
      <c r="J399" s="111">
        <f t="shared" si="85"/>
        <v>10</v>
      </c>
      <c r="K399" s="111">
        <f t="shared" si="85"/>
        <v>0</v>
      </c>
      <c r="L399" s="111">
        <f t="shared" si="85"/>
        <v>10</v>
      </c>
      <c r="M399" s="111">
        <f t="shared" si="85"/>
        <v>10</v>
      </c>
      <c r="N399" s="182"/>
    </row>
    <row r="400" spans="1:14" s="106" customFormat="1" ht="29.25" customHeight="1" x14ac:dyDescent="0.25">
      <c r="A400" s="176" t="s">
        <v>731</v>
      </c>
      <c r="B400" s="984" t="s">
        <v>312</v>
      </c>
      <c r="C400" s="985"/>
      <c r="D400" s="985"/>
      <c r="E400" s="986"/>
      <c r="F400" s="194">
        <v>240</v>
      </c>
      <c r="G400" s="95" t="s">
        <v>69</v>
      </c>
      <c r="H400" s="95" t="s">
        <v>87</v>
      </c>
      <c r="I400" s="95" t="s">
        <v>58</v>
      </c>
      <c r="J400" s="111">
        <v>10</v>
      </c>
      <c r="K400" s="113"/>
      <c r="L400" s="111">
        <v>10</v>
      </c>
      <c r="M400" s="153">
        <v>10</v>
      </c>
      <c r="N400" s="174"/>
    </row>
    <row r="401" spans="1:14" s="106" customFormat="1" ht="75" x14ac:dyDescent="0.25">
      <c r="A401" s="203" t="s">
        <v>600</v>
      </c>
      <c r="B401" s="984" t="s">
        <v>576</v>
      </c>
      <c r="C401" s="985"/>
      <c r="D401" s="213"/>
      <c r="E401" s="214"/>
      <c r="F401" s="194"/>
      <c r="G401" s="95"/>
      <c r="H401" s="95"/>
      <c r="I401" s="95"/>
      <c r="J401" s="111">
        <f t="shared" ref="J401:M406" si="86">J402</f>
        <v>50</v>
      </c>
      <c r="K401" s="111">
        <f t="shared" si="86"/>
        <v>0</v>
      </c>
      <c r="L401" s="111">
        <f t="shared" si="86"/>
        <v>50</v>
      </c>
      <c r="M401" s="111">
        <f t="shared" si="86"/>
        <v>50</v>
      </c>
      <c r="N401" s="174"/>
    </row>
    <row r="402" spans="1:14" s="106" customFormat="1" ht="29.25" customHeight="1" x14ac:dyDescent="0.2">
      <c r="A402" s="176" t="s">
        <v>130</v>
      </c>
      <c r="B402" s="984" t="s">
        <v>359</v>
      </c>
      <c r="C402" s="985"/>
      <c r="D402" s="985"/>
      <c r="E402" s="986"/>
      <c r="F402" s="194"/>
      <c r="G402" s="95"/>
      <c r="H402" s="95"/>
      <c r="I402" s="95"/>
      <c r="J402" s="111">
        <f t="shared" si="86"/>
        <v>50</v>
      </c>
      <c r="K402" s="111">
        <f t="shared" si="86"/>
        <v>0</v>
      </c>
      <c r="L402" s="111">
        <f t="shared" si="86"/>
        <v>50</v>
      </c>
      <c r="M402" s="111">
        <f t="shared" si="86"/>
        <v>50</v>
      </c>
      <c r="N402" s="174"/>
    </row>
    <row r="403" spans="1:14" s="106" customFormat="1" ht="29.25" customHeight="1" x14ac:dyDescent="0.25">
      <c r="A403" s="200" t="s">
        <v>473</v>
      </c>
      <c r="B403" s="984" t="s">
        <v>359</v>
      </c>
      <c r="C403" s="985"/>
      <c r="D403" s="985"/>
      <c r="E403" s="986"/>
      <c r="F403" s="194">
        <v>200</v>
      </c>
      <c r="G403" s="95"/>
      <c r="H403" s="95"/>
      <c r="I403" s="95"/>
      <c r="J403" s="111">
        <f t="shared" si="86"/>
        <v>50</v>
      </c>
      <c r="K403" s="111">
        <f t="shared" si="86"/>
        <v>0</v>
      </c>
      <c r="L403" s="111">
        <f t="shared" si="86"/>
        <v>50</v>
      </c>
      <c r="M403" s="111">
        <f t="shared" si="86"/>
        <v>50</v>
      </c>
      <c r="N403" s="174"/>
    </row>
    <row r="404" spans="1:14" s="106" customFormat="1" ht="29.25" customHeight="1" x14ac:dyDescent="0.25">
      <c r="A404" s="200" t="s">
        <v>474</v>
      </c>
      <c r="B404" s="984" t="s">
        <v>359</v>
      </c>
      <c r="C404" s="985"/>
      <c r="D404" s="985"/>
      <c r="E404" s="986"/>
      <c r="F404" s="194">
        <v>240</v>
      </c>
      <c r="G404" s="95"/>
      <c r="H404" s="95"/>
      <c r="I404" s="95"/>
      <c r="J404" s="111">
        <f t="shared" si="86"/>
        <v>50</v>
      </c>
      <c r="K404" s="111">
        <f t="shared" si="86"/>
        <v>0</v>
      </c>
      <c r="L404" s="111">
        <f t="shared" si="86"/>
        <v>50</v>
      </c>
      <c r="M404" s="111">
        <f t="shared" si="86"/>
        <v>50</v>
      </c>
      <c r="N404" s="174"/>
    </row>
    <row r="405" spans="1:14" s="106" customFormat="1" ht="29.25" customHeight="1" x14ac:dyDescent="0.2">
      <c r="A405" s="176" t="s">
        <v>68</v>
      </c>
      <c r="B405" s="984" t="s">
        <v>359</v>
      </c>
      <c r="C405" s="985"/>
      <c r="D405" s="985"/>
      <c r="E405" s="986"/>
      <c r="F405" s="194">
        <v>240</v>
      </c>
      <c r="G405" s="95" t="s">
        <v>69</v>
      </c>
      <c r="H405" s="95"/>
      <c r="I405" s="95"/>
      <c r="J405" s="111">
        <f t="shared" si="86"/>
        <v>50</v>
      </c>
      <c r="K405" s="111">
        <f t="shared" si="86"/>
        <v>0</v>
      </c>
      <c r="L405" s="111">
        <f t="shared" si="86"/>
        <v>50</v>
      </c>
      <c r="M405" s="111">
        <f t="shared" si="86"/>
        <v>50</v>
      </c>
      <c r="N405" s="174"/>
    </row>
    <row r="406" spans="1:14" s="106" customFormat="1" ht="29.25" customHeight="1" x14ac:dyDescent="0.2">
      <c r="A406" s="176" t="s">
        <v>86</v>
      </c>
      <c r="B406" s="984" t="s">
        <v>359</v>
      </c>
      <c r="C406" s="985"/>
      <c r="D406" s="985"/>
      <c r="E406" s="986"/>
      <c r="F406" s="194">
        <v>240</v>
      </c>
      <c r="G406" s="95" t="s">
        <v>69</v>
      </c>
      <c r="H406" s="95" t="s">
        <v>87</v>
      </c>
      <c r="I406" s="95"/>
      <c r="J406" s="111">
        <f t="shared" si="86"/>
        <v>50</v>
      </c>
      <c r="K406" s="111">
        <f t="shared" si="86"/>
        <v>0</v>
      </c>
      <c r="L406" s="111">
        <f t="shared" si="86"/>
        <v>50</v>
      </c>
      <c r="M406" s="111">
        <f t="shared" si="86"/>
        <v>50</v>
      </c>
      <c r="N406" s="174"/>
    </row>
    <row r="407" spans="1:14" s="106" customFormat="1" ht="29.25" customHeight="1" x14ac:dyDescent="0.25">
      <c r="A407" s="176" t="s">
        <v>731</v>
      </c>
      <c r="B407" s="984" t="s">
        <v>359</v>
      </c>
      <c r="C407" s="985"/>
      <c r="D407" s="985"/>
      <c r="E407" s="986"/>
      <c r="F407" s="194">
        <v>240</v>
      </c>
      <c r="G407" s="95" t="s">
        <v>69</v>
      </c>
      <c r="H407" s="95" t="s">
        <v>87</v>
      </c>
      <c r="I407" s="95" t="s">
        <v>58</v>
      </c>
      <c r="J407" s="111">
        <v>50</v>
      </c>
      <c r="K407" s="113"/>
      <c r="L407" s="111">
        <v>50</v>
      </c>
      <c r="M407" s="153">
        <v>50</v>
      </c>
      <c r="N407" s="174"/>
    </row>
    <row r="408" spans="1:14" s="106" customFormat="1" ht="45" x14ac:dyDescent="0.25">
      <c r="A408" s="203" t="s">
        <v>601</v>
      </c>
      <c r="B408" s="984" t="s">
        <v>360</v>
      </c>
      <c r="C408" s="985"/>
      <c r="D408" s="213"/>
      <c r="E408" s="214"/>
      <c r="F408" s="194"/>
      <c r="G408" s="95"/>
      <c r="H408" s="95"/>
      <c r="I408" s="95"/>
      <c r="J408" s="111">
        <f t="shared" ref="J408:M413" si="87">J409</f>
        <v>30</v>
      </c>
      <c r="K408" s="111">
        <f t="shared" si="87"/>
        <v>0</v>
      </c>
      <c r="L408" s="111">
        <f t="shared" si="87"/>
        <v>10</v>
      </c>
      <c r="M408" s="111">
        <f t="shared" si="87"/>
        <v>10</v>
      </c>
      <c r="N408" s="174"/>
    </row>
    <row r="409" spans="1:14" s="106" customFormat="1" ht="29.25" customHeight="1" x14ac:dyDescent="0.2">
      <c r="A409" s="176" t="s">
        <v>130</v>
      </c>
      <c r="B409" s="984" t="s">
        <v>361</v>
      </c>
      <c r="C409" s="985"/>
      <c r="D409" s="985"/>
      <c r="E409" s="986"/>
      <c r="F409" s="194"/>
      <c r="G409" s="95"/>
      <c r="H409" s="95"/>
      <c r="I409" s="95"/>
      <c r="J409" s="111">
        <f t="shared" si="87"/>
        <v>30</v>
      </c>
      <c r="K409" s="111">
        <f t="shared" si="87"/>
        <v>0</v>
      </c>
      <c r="L409" s="111">
        <f t="shared" si="87"/>
        <v>10</v>
      </c>
      <c r="M409" s="111">
        <f t="shared" si="87"/>
        <v>10</v>
      </c>
      <c r="N409" s="174"/>
    </row>
    <row r="410" spans="1:14" s="106" customFormat="1" ht="29.25" customHeight="1" x14ac:dyDescent="0.25">
      <c r="A410" s="200" t="s">
        <v>473</v>
      </c>
      <c r="B410" s="984" t="s">
        <v>361</v>
      </c>
      <c r="C410" s="985"/>
      <c r="D410" s="985"/>
      <c r="E410" s="986"/>
      <c r="F410" s="194">
        <v>200</v>
      </c>
      <c r="G410" s="95"/>
      <c r="H410" s="95"/>
      <c r="I410" s="95"/>
      <c r="J410" s="111">
        <f t="shared" si="87"/>
        <v>30</v>
      </c>
      <c r="K410" s="111">
        <f t="shared" si="87"/>
        <v>0</v>
      </c>
      <c r="L410" s="111">
        <f t="shared" si="87"/>
        <v>10</v>
      </c>
      <c r="M410" s="111">
        <f t="shared" si="87"/>
        <v>10</v>
      </c>
      <c r="N410" s="174"/>
    </row>
    <row r="411" spans="1:14" s="106" customFormat="1" ht="29.25" customHeight="1" x14ac:dyDescent="0.25">
      <c r="A411" s="200" t="s">
        <v>474</v>
      </c>
      <c r="B411" s="984" t="s">
        <v>361</v>
      </c>
      <c r="C411" s="985"/>
      <c r="D411" s="985"/>
      <c r="E411" s="986"/>
      <c r="F411" s="194">
        <v>240</v>
      </c>
      <c r="G411" s="95"/>
      <c r="H411" s="95"/>
      <c r="I411" s="95"/>
      <c r="J411" s="111">
        <f t="shared" si="87"/>
        <v>30</v>
      </c>
      <c r="K411" s="111">
        <f t="shared" si="87"/>
        <v>0</v>
      </c>
      <c r="L411" s="111">
        <f t="shared" si="87"/>
        <v>10</v>
      </c>
      <c r="M411" s="111">
        <f t="shared" si="87"/>
        <v>10</v>
      </c>
      <c r="N411" s="174"/>
    </row>
    <row r="412" spans="1:14" s="106" customFormat="1" ht="29.25" customHeight="1" x14ac:dyDescent="0.2">
      <c r="A412" s="176" t="s">
        <v>68</v>
      </c>
      <c r="B412" s="984" t="s">
        <v>361</v>
      </c>
      <c r="C412" s="985"/>
      <c r="D412" s="985"/>
      <c r="E412" s="986"/>
      <c r="F412" s="194">
        <v>240</v>
      </c>
      <c r="G412" s="95" t="s">
        <v>69</v>
      </c>
      <c r="H412" s="95"/>
      <c r="I412" s="95"/>
      <c r="J412" s="111">
        <f t="shared" si="87"/>
        <v>30</v>
      </c>
      <c r="K412" s="111">
        <f t="shared" si="87"/>
        <v>0</v>
      </c>
      <c r="L412" s="111">
        <f t="shared" si="87"/>
        <v>10</v>
      </c>
      <c r="M412" s="111">
        <f t="shared" si="87"/>
        <v>10</v>
      </c>
      <c r="N412" s="174"/>
    </row>
    <row r="413" spans="1:14" s="106" customFormat="1" ht="29.25" customHeight="1" x14ac:dyDescent="0.2">
      <c r="A413" s="176" t="s">
        <v>86</v>
      </c>
      <c r="B413" s="984" t="s">
        <v>361</v>
      </c>
      <c r="C413" s="985"/>
      <c r="D413" s="985"/>
      <c r="E413" s="986"/>
      <c r="F413" s="194">
        <v>240</v>
      </c>
      <c r="G413" s="95" t="s">
        <v>69</v>
      </c>
      <c r="H413" s="95" t="s">
        <v>87</v>
      </c>
      <c r="I413" s="95"/>
      <c r="J413" s="111">
        <f t="shared" si="87"/>
        <v>30</v>
      </c>
      <c r="K413" s="111">
        <f t="shared" si="87"/>
        <v>0</v>
      </c>
      <c r="L413" s="111">
        <f t="shared" si="87"/>
        <v>10</v>
      </c>
      <c r="M413" s="111">
        <f t="shared" si="87"/>
        <v>10</v>
      </c>
      <c r="N413" s="174"/>
    </row>
    <row r="414" spans="1:14" s="106" customFormat="1" ht="29.25" customHeight="1" x14ac:dyDescent="0.25">
      <c r="A414" s="176" t="s">
        <v>731</v>
      </c>
      <c r="B414" s="984" t="s">
        <v>361</v>
      </c>
      <c r="C414" s="985"/>
      <c r="D414" s="985"/>
      <c r="E414" s="986"/>
      <c r="F414" s="194">
        <v>240</v>
      </c>
      <c r="G414" s="95" t="s">
        <v>69</v>
      </c>
      <c r="H414" s="95" t="s">
        <v>87</v>
      </c>
      <c r="I414" s="95" t="s">
        <v>58</v>
      </c>
      <c r="J414" s="111">
        <f>'ведомст 7'!L170</f>
        <v>30</v>
      </c>
      <c r="K414" s="113"/>
      <c r="L414" s="111">
        <v>10</v>
      </c>
      <c r="M414" s="153">
        <v>10</v>
      </c>
      <c r="N414" s="174"/>
    </row>
    <row r="415" spans="1:14" s="106" customFormat="1" ht="50.25" customHeight="1" x14ac:dyDescent="0.25">
      <c r="A415" s="102" t="s">
        <v>619</v>
      </c>
      <c r="B415" s="984" t="s">
        <v>620</v>
      </c>
      <c r="C415" s="985"/>
      <c r="D415" s="362"/>
      <c r="E415" s="363"/>
      <c r="F415" s="194"/>
      <c r="G415" s="95"/>
      <c r="H415" s="95"/>
      <c r="I415" s="95"/>
      <c r="J415" s="111">
        <f t="shared" ref="J415:M420" si="88">J416</f>
        <v>1874.9</v>
      </c>
      <c r="K415" s="111">
        <f t="shared" si="88"/>
        <v>0</v>
      </c>
      <c r="L415" s="111">
        <f t="shared" si="88"/>
        <v>0</v>
      </c>
      <c r="M415" s="111">
        <f t="shared" si="88"/>
        <v>0</v>
      </c>
      <c r="N415" s="385"/>
    </row>
    <row r="416" spans="1:14" s="106" customFormat="1" ht="65.25" customHeight="1" x14ac:dyDescent="0.25">
      <c r="A416" s="102" t="s">
        <v>640</v>
      </c>
      <c r="B416" s="984" t="s">
        <v>623</v>
      </c>
      <c r="C416" s="985"/>
      <c r="D416" s="985"/>
      <c r="E416" s="986"/>
      <c r="F416" s="194"/>
      <c r="G416" s="95"/>
      <c r="H416" s="95"/>
      <c r="I416" s="95"/>
      <c r="J416" s="111">
        <f t="shared" si="88"/>
        <v>1874.9</v>
      </c>
      <c r="K416" s="111">
        <f t="shared" si="88"/>
        <v>0</v>
      </c>
      <c r="L416" s="111">
        <f t="shared" si="88"/>
        <v>0</v>
      </c>
      <c r="M416" s="111">
        <f t="shared" si="88"/>
        <v>0</v>
      </c>
      <c r="N416" s="394"/>
    </row>
    <row r="417" spans="1:14" s="106" customFormat="1" ht="29.25" customHeight="1" x14ac:dyDescent="0.25">
      <c r="A417" s="200" t="s">
        <v>473</v>
      </c>
      <c r="B417" s="984" t="s">
        <v>623</v>
      </c>
      <c r="C417" s="985"/>
      <c r="D417" s="985"/>
      <c r="E417" s="986"/>
      <c r="F417" s="194">
        <v>200</v>
      </c>
      <c r="G417" s="95"/>
      <c r="H417" s="95"/>
      <c r="I417" s="95"/>
      <c r="J417" s="111">
        <f t="shared" si="88"/>
        <v>1874.9</v>
      </c>
      <c r="K417" s="111">
        <f t="shared" si="88"/>
        <v>0</v>
      </c>
      <c r="L417" s="111">
        <f t="shared" si="88"/>
        <v>0</v>
      </c>
      <c r="M417" s="111">
        <f t="shared" si="88"/>
        <v>0</v>
      </c>
      <c r="N417" s="364"/>
    </row>
    <row r="418" spans="1:14" s="106" customFormat="1" ht="29.25" customHeight="1" x14ac:dyDescent="0.25">
      <c r="A418" s="200" t="s">
        <v>474</v>
      </c>
      <c r="B418" s="984" t="s">
        <v>623</v>
      </c>
      <c r="C418" s="985"/>
      <c r="D418" s="985"/>
      <c r="E418" s="986"/>
      <c r="F418" s="194">
        <v>240</v>
      </c>
      <c r="G418" s="95"/>
      <c r="H418" s="95"/>
      <c r="I418" s="95"/>
      <c r="J418" s="111">
        <f t="shared" si="88"/>
        <v>1874.9</v>
      </c>
      <c r="K418" s="111">
        <f t="shared" si="88"/>
        <v>0</v>
      </c>
      <c r="L418" s="111">
        <f t="shared" si="88"/>
        <v>0</v>
      </c>
      <c r="M418" s="111">
        <f t="shared" si="88"/>
        <v>0</v>
      </c>
      <c r="N418" s="364"/>
    </row>
    <row r="419" spans="1:14" s="106" customFormat="1" ht="29.25" customHeight="1" x14ac:dyDescent="0.2">
      <c r="A419" s="176" t="s">
        <v>90</v>
      </c>
      <c r="B419" s="984" t="s">
        <v>623</v>
      </c>
      <c r="C419" s="985"/>
      <c r="D419" s="985"/>
      <c r="E419" s="986"/>
      <c r="F419" s="194">
        <v>240</v>
      </c>
      <c r="G419" s="95" t="s">
        <v>73</v>
      </c>
      <c r="H419" s="95"/>
      <c r="I419" s="95"/>
      <c r="J419" s="111">
        <f t="shared" si="88"/>
        <v>1874.9</v>
      </c>
      <c r="K419" s="111">
        <f t="shared" si="88"/>
        <v>0</v>
      </c>
      <c r="L419" s="111">
        <f t="shared" si="88"/>
        <v>0</v>
      </c>
      <c r="M419" s="111">
        <f t="shared" si="88"/>
        <v>0</v>
      </c>
      <c r="N419" s="364"/>
    </row>
    <row r="420" spans="1:14" s="106" customFormat="1" ht="29.25" customHeight="1" x14ac:dyDescent="0.2">
      <c r="A420" s="176" t="s">
        <v>618</v>
      </c>
      <c r="B420" s="984" t="s">
        <v>623</v>
      </c>
      <c r="C420" s="985"/>
      <c r="D420" s="985"/>
      <c r="E420" s="986"/>
      <c r="F420" s="194">
        <v>240</v>
      </c>
      <c r="G420" s="95" t="s">
        <v>73</v>
      </c>
      <c r="H420" s="95" t="s">
        <v>136</v>
      </c>
      <c r="I420" s="95"/>
      <c r="J420" s="111">
        <f t="shared" si="88"/>
        <v>1874.9</v>
      </c>
      <c r="K420" s="111">
        <f t="shared" si="88"/>
        <v>0</v>
      </c>
      <c r="L420" s="111">
        <f t="shared" si="88"/>
        <v>0</v>
      </c>
      <c r="M420" s="111">
        <f t="shared" si="88"/>
        <v>0</v>
      </c>
      <c r="N420" s="364"/>
    </row>
    <row r="421" spans="1:14" s="106" customFormat="1" ht="29.25" customHeight="1" x14ac:dyDescent="0.2">
      <c r="A421" s="176" t="s">
        <v>139</v>
      </c>
      <c r="B421" s="984" t="s">
        <v>623</v>
      </c>
      <c r="C421" s="985"/>
      <c r="D421" s="985"/>
      <c r="E421" s="986"/>
      <c r="F421" s="194">
        <v>240</v>
      </c>
      <c r="G421" s="95" t="s">
        <v>73</v>
      </c>
      <c r="H421" s="95" t="s">
        <v>136</v>
      </c>
      <c r="I421" s="95" t="s">
        <v>58</v>
      </c>
      <c r="J421" s="111">
        <f>'ведомст 7'!L276</f>
        <v>1874.9</v>
      </c>
      <c r="K421" s="111">
        <f>'ведомст 7'!M276</f>
        <v>0</v>
      </c>
      <c r="L421" s="111">
        <f>'ведомст 7'!N276</f>
        <v>0</v>
      </c>
      <c r="M421" s="111">
        <f>'ведомст 7'!N276</f>
        <v>0</v>
      </c>
      <c r="N421" s="364"/>
    </row>
    <row r="422" spans="1:14" s="106" customFormat="1" ht="48" customHeight="1" x14ac:dyDescent="0.25">
      <c r="A422" s="102" t="s">
        <v>700</v>
      </c>
      <c r="B422" s="976" t="s">
        <v>120</v>
      </c>
      <c r="C422" s="976"/>
      <c r="D422" s="976"/>
      <c r="E422" s="977"/>
      <c r="F422" s="192"/>
      <c r="G422" s="95"/>
      <c r="H422" s="95"/>
      <c r="I422" s="95"/>
      <c r="J422" s="122">
        <f>J423+J454</f>
        <v>22537.9</v>
      </c>
      <c r="K422" s="122">
        <f>K423+K454</f>
        <v>2708</v>
      </c>
      <c r="L422" s="122">
        <f>L423+L454</f>
        <v>8341.9</v>
      </c>
      <c r="M422" s="122">
        <f>M423+M454</f>
        <v>8594.4</v>
      </c>
      <c r="N422" s="630"/>
    </row>
    <row r="423" spans="1:14" s="106" customFormat="1" ht="46.5" customHeight="1" x14ac:dyDescent="0.2">
      <c r="A423" s="176" t="s">
        <v>732</v>
      </c>
      <c r="B423" s="976" t="s">
        <v>245</v>
      </c>
      <c r="C423" s="976"/>
      <c r="D423" s="976"/>
      <c r="E423" s="977"/>
      <c r="F423" s="192"/>
      <c r="G423" s="95"/>
      <c r="H423" s="95"/>
      <c r="I423" s="95"/>
      <c r="J423" s="122">
        <f>J424+J436+J442+J448+J430</f>
        <v>7367.1</v>
      </c>
      <c r="K423" s="122">
        <f>K424+K436+K442+K448</f>
        <v>2708</v>
      </c>
      <c r="L423" s="122">
        <f>L424+L436+L442+L448+L435</f>
        <v>8341.9</v>
      </c>
      <c r="M423" s="122">
        <f>M424+M436+M442+M448+M435</f>
        <v>8594.4</v>
      </c>
      <c r="N423" s="630"/>
    </row>
    <row r="424" spans="1:14" s="106" customFormat="1" ht="35.25" customHeight="1" x14ac:dyDescent="0.2">
      <c r="A424" s="176" t="s">
        <v>421</v>
      </c>
      <c r="B424" s="976" t="s">
        <v>271</v>
      </c>
      <c r="C424" s="976"/>
      <c r="D424" s="976"/>
      <c r="E424" s="977"/>
      <c r="F424" s="192"/>
      <c r="G424" s="95"/>
      <c r="H424" s="95"/>
      <c r="I424" s="95"/>
      <c r="J424" s="122">
        <f t="shared" ref="J424:M428" si="89">J425</f>
        <v>2597.3000000000002</v>
      </c>
      <c r="K424" s="122">
        <f t="shared" si="89"/>
        <v>2708</v>
      </c>
      <c r="L424" s="122">
        <f t="shared" si="89"/>
        <v>2708</v>
      </c>
      <c r="M424" s="122">
        <f t="shared" si="89"/>
        <v>2708</v>
      </c>
      <c r="N424" s="174"/>
    </row>
    <row r="425" spans="1:14" s="106" customFormat="1" ht="43.5" customHeight="1" x14ac:dyDescent="0.25">
      <c r="A425" s="200" t="s">
        <v>473</v>
      </c>
      <c r="B425" s="976" t="s">
        <v>271</v>
      </c>
      <c r="C425" s="976"/>
      <c r="D425" s="976"/>
      <c r="E425" s="977"/>
      <c r="F425" s="192">
        <v>200</v>
      </c>
      <c r="G425" s="95"/>
      <c r="H425" s="95"/>
      <c r="I425" s="95"/>
      <c r="J425" s="122">
        <f t="shared" si="89"/>
        <v>2597.3000000000002</v>
      </c>
      <c r="K425" s="122">
        <f t="shared" si="89"/>
        <v>2708</v>
      </c>
      <c r="L425" s="122">
        <f t="shared" si="89"/>
        <v>2708</v>
      </c>
      <c r="M425" s="122">
        <f t="shared" si="89"/>
        <v>2708</v>
      </c>
      <c r="N425" s="174"/>
    </row>
    <row r="426" spans="1:14" s="106" customFormat="1" ht="42" customHeight="1" x14ac:dyDescent="0.25">
      <c r="A426" s="200" t="s">
        <v>474</v>
      </c>
      <c r="B426" s="976" t="s">
        <v>271</v>
      </c>
      <c r="C426" s="976"/>
      <c r="D426" s="976"/>
      <c r="E426" s="977"/>
      <c r="F426" s="192">
        <v>240</v>
      </c>
      <c r="G426" s="95"/>
      <c r="H426" s="95"/>
      <c r="I426" s="95"/>
      <c r="J426" s="122">
        <f t="shared" si="89"/>
        <v>2597.3000000000002</v>
      </c>
      <c r="K426" s="122">
        <f t="shared" si="89"/>
        <v>2708</v>
      </c>
      <c r="L426" s="122">
        <f t="shared" si="89"/>
        <v>2708</v>
      </c>
      <c r="M426" s="122">
        <f t="shared" si="89"/>
        <v>2708</v>
      </c>
      <c r="N426" s="174"/>
    </row>
    <row r="427" spans="1:14" s="106" customFormat="1" ht="24.75" customHeight="1" x14ac:dyDescent="0.2">
      <c r="A427" s="176" t="s">
        <v>90</v>
      </c>
      <c r="B427" s="976" t="s">
        <v>271</v>
      </c>
      <c r="C427" s="976"/>
      <c r="D427" s="976"/>
      <c r="E427" s="977"/>
      <c r="F427" s="192">
        <v>240</v>
      </c>
      <c r="G427" s="95" t="s">
        <v>73</v>
      </c>
      <c r="H427" s="95"/>
      <c r="I427" s="95"/>
      <c r="J427" s="122">
        <f t="shared" si="89"/>
        <v>2597.3000000000002</v>
      </c>
      <c r="K427" s="122">
        <f t="shared" si="89"/>
        <v>2708</v>
      </c>
      <c r="L427" s="122">
        <f t="shared" si="89"/>
        <v>2708</v>
      </c>
      <c r="M427" s="122">
        <f t="shared" si="89"/>
        <v>2708</v>
      </c>
      <c r="N427" s="174"/>
    </row>
    <row r="428" spans="1:14" s="106" customFormat="1" ht="27.75" customHeight="1" x14ac:dyDescent="0.2">
      <c r="A428" s="176" t="s">
        <v>492</v>
      </c>
      <c r="B428" s="976" t="s">
        <v>271</v>
      </c>
      <c r="C428" s="976"/>
      <c r="D428" s="976"/>
      <c r="E428" s="977"/>
      <c r="F428" s="192">
        <v>240</v>
      </c>
      <c r="G428" s="95" t="s">
        <v>73</v>
      </c>
      <c r="H428" s="95" t="s">
        <v>78</v>
      </c>
      <c r="I428" s="95"/>
      <c r="J428" s="122">
        <f t="shared" si="89"/>
        <v>2597.3000000000002</v>
      </c>
      <c r="K428" s="122">
        <f t="shared" si="89"/>
        <v>2708</v>
      </c>
      <c r="L428" s="122">
        <f t="shared" si="89"/>
        <v>2708</v>
      </c>
      <c r="M428" s="122">
        <f t="shared" si="89"/>
        <v>2708</v>
      </c>
      <c r="N428" s="182"/>
    </row>
    <row r="429" spans="1:14" s="106" customFormat="1" ht="31.5" customHeight="1" x14ac:dyDescent="0.2">
      <c r="A429" s="176" t="s">
        <v>183</v>
      </c>
      <c r="B429" s="976" t="s">
        <v>271</v>
      </c>
      <c r="C429" s="976"/>
      <c r="D429" s="976"/>
      <c r="E429" s="977"/>
      <c r="F429" s="192">
        <v>240</v>
      </c>
      <c r="G429" s="95" t="s">
        <v>73</v>
      </c>
      <c r="H429" s="95" t="s">
        <v>78</v>
      </c>
      <c r="I429" s="95" t="s">
        <v>58</v>
      </c>
      <c r="J429" s="122">
        <f>'функ 6'!I317</f>
        <v>2597.3000000000002</v>
      </c>
      <c r="K429" s="122">
        <f>'функ 6'!J317</f>
        <v>2708</v>
      </c>
      <c r="L429" s="122">
        <f>'функ 6'!K317</f>
        <v>2708</v>
      </c>
      <c r="M429" s="122">
        <f>'функ 6'!L317</f>
        <v>2708</v>
      </c>
      <c r="N429" s="174"/>
    </row>
    <row r="430" spans="1:14" s="106" customFormat="1" ht="31.5" hidden="1" customHeight="1" x14ac:dyDescent="0.25">
      <c r="A430" s="102" t="s">
        <v>669</v>
      </c>
      <c r="B430" s="993" t="s">
        <v>668</v>
      </c>
      <c r="C430" s="994"/>
      <c r="D430" s="994"/>
      <c r="E430" s="995"/>
      <c r="F430" s="192"/>
      <c r="G430" s="95"/>
      <c r="H430" s="95"/>
      <c r="I430" s="95"/>
      <c r="J430" s="122">
        <f>J431</f>
        <v>0</v>
      </c>
      <c r="K430" s="122">
        <f t="shared" ref="K430:M430" si="90">K431</f>
        <v>0</v>
      </c>
      <c r="L430" s="122">
        <f t="shared" si="90"/>
        <v>0</v>
      </c>
      <c r="M430" s="122">
        <f t="shared" si="90"/>
        <v>0</v>
      </c>
      <c r="N430" s="529"/>
    </row>
    <row r="431" spans="1:14" s="106" customFormat="1" ht="43.5" hidden="1" customHeight="1" x14ac:dyDescent="0.25">
      <c r="A431" s="200" t="s">
        <v>473</v>
      </c>
      <c r="B431" s="993" t="s">
        <v>668</v>
      </c>
      <c r="C431" s="994"/>
      <c r="D431" s="994"/>
      <c r="E431" s="995"/>
      <c r="F431" s="192">
        <v>200</v>
      </c>
      <c r="G431" s="95"/>
      <c r="H431" s="95"/>
      <c r="I431" s="95"/>
      <c r="J431" s="122">
        <f>J432</f>
        <v>0</v>
      </c>
      <c r="K431" s="122">
        <f t="shared" ref="K431:M431" si="91">K432</f>
        <v>0</v>
      </c>
      <c r="L431" s="122">
        <f t="shared" si="91"/>
        <v>0</v>
      </c>
      <c r="M431" s="122">
        <f t="shared" si="91"/>
        <v>0</v>
      </c>
      <c r="N431" s="529"/>
    </row>
    <row r="432" spans="1:14" s="106" customFormat="1" ht="44.25" hidden="1" customHeight="1" x14ac:dyDescent="0.25">
      <c r="A432" s="200" t="s">
        <v>474</v>
      </c>
      <c r="B432" s="993" t="s">
        <v>668</v>
      </c>
      <c r="C432" s="994"/>
      <c r="D432" s="994"/>
      <c r="E432" s="995"/>
      <c r="F432" s="192">
        <v>240</v>
      </c>
      <c r="G432" s="95"/>
      <c r="H432" s="95"/>
      <c r="I432" s="95"/>
      <c r="J432" s="122">
        <f>J433</f>
        <v>0</v>
      </c>
      <c r="K432" s="122">
        <f t="shared" ref="K432:L432" si="92">K433</f>
        <v>0</v>
      </c>
      <c r="L432" s="122">
        <f t="shared" si="92"/>
        <v>0</v>
      </c>
      <c r="M432" s="122">
        <f>M433</f>
        <v>0</v>
      </c>
      <c r="N432" s="529"/>
    </row>
    <row r="433" spans="1:14" s="106" customFormat="1" ht="24" hidden="1" customHeight="1" x14ac:dyDescent="0.25">
      <c r="A433" s="176" t="s">
        <v>90</v>
      </c>
      <c r="B433" s="993" t="s">
        <v>668</v>
      </c>
      <c r="C433" s="994"/>
      <c r="D433" s="994"/>
      <c r="E433" s="995"/>
      <c r="F433" s="192">
        <v>240</v>
      </c>
      <c r="G433" s="95" t="s">
        <v>73</v>
      </c>
      <c r="H433" s="95"/>
      <c r="I433" s="95"/>
      <c r="J433" s="122">
        <f>J434</f>
        <v>0</v>
      </c>
      <c r="K433" s="122">
        <f t="shared" ref="K433:M433" si="93">K434</f>
        <v>0</v>
      </c>
      <c r="L433" s="122">
        <f t="shared" si="93"/>
        <v>0</v>
      </c>
      <c r="M433" s="122">
        <f t="shared" si="93"/>
        <v>0</v>
      </c>
      <c r="N433" s="529"/>
    </row>
    <row r="434" spans="1:14" s="106" customFormat="1" ht="21" hidden="1" customHeight="1" x14ac:dyDescent="0.25">
      <c r="A434" s="176" t="s">
        <v>492</v>
      </c>
      <c r="B434" s="993" t="s">
        <v>668</v>
      </c>
      <c r="C434" s="994"/>
      <c r="D434" s="994"/>
      <c r="E434" s="995"/>
      <c r="F434" s="192">
        <v>240</v>
      </c>
      <c r="G434" s="95" t="s">
        <v>73</v>
      </c>
      <c r="H434" s="95" t="s">
        <v>78</v>
      </c>
      <c r="I434" s="95"/>
      <c r="J434" s="122">
        <f>J435</f>
        <v>0</v>
      </c>
      <c r="K434" s="113"/>
      <c r="L434" s="122">
        <f>L435</f>
        <v>0</v>
      </c>
      <c r="M434" s="122">
        <f>M435</f>
        <v>0</v>
      </c>
      <c r="N434" s="529"/>
    </row>
    <row r="435" spans="1:14" s="106" customFormat="1" ht="31.5" hidden="1" customHeight="1" x14ac:dyDescent="0.25">
      <c r="A435" s="176" t="s">
        <v>183</v>
      </c>
      <c r="B435" s="993" t="s">
        <v>668</v>
      </c>
      <c r="C435" s="994"/>
      <c r="D435" s="994"/>
      <c r="E435" s="995"/>
      <c r="F435" s="192">
        <v>240</v>
      </c>
      <c r="G435" s="95" t="s">
        <v>73</v>
      </c>
      <c r="H435" s="95" t="s">
        <v>78</v>
      </c>
      <c r="I435" s="95" t="s">
        <v>58</v>
      </c>
      <c r="J435" s="122">
        <f>'функ 6'!I320</f>
        <v>0</v>
      </c>
      <c r="K435" s="122">
        <f>'функ 6'!J320</f>
        <v>0</v>
      </c>
      <c r="L435" s="122">
        <f>'функ 6'!K320</f>
        <v>0</v>
      </c>
      <c r="M435" s="122">
        <f>'функ 6'!L320</f>
        <v>0</v>
      </c>
      <c r="N435" s="529"/>
    </row>
    <row r="436" spans="1:14" s="106" customFormat="1" ht="36.75" customHeight="1" x14ac:dyDescent="0.3">
      <c r="A436" s="175" t="s">
        <v>456</v>
      </c>
      <c r="B436" s="976" t="s">
        <v>457</v>
      </c>
      <c r="C436" s="976"/>
      <c r="D436" s="976"/>
      <c r="E436" s="977"/>
      <c r="F436" s="324"/>
      <c r="G436" s="95"/>
      <c r="H436" s="95"/>
      <c r="I436" s="95"/>
      <c r="J436" s="122">
        <f t="shared" ref="J436:M440" si="94">J437</f>
        <v>1842.3</v>
      </c>
      <c r="K436" s="122">
        <f t="shared" si="94"/>
        <v>0</v>
      </c>
      <c r="L436" s="122">
        <f t="shared" si="94"/>
        <v>2326.5</v>
      </c>
      <c r="M436" s="122">
        <f t="shared" si="94"/>
        <v>2579</v>
      </c>
      <c r="N436" s="174"/>
    </row>
    <row r="437" spans="1:14" s="106" customFormat="1" ht="45" x14ac:dyDescent="0.25">
      <c r="A437" s="200" t="s">
        <v>473</v>
      </c>
      <c r="B437" s="976" t="s">
        <v>457</v>
      </c>
      <c r="C437" s="976"/>
      <c r="D437" s="976"/>
      <c r="E437" s="977"/>
      <c r="F437" s="192">
        <v>200</v>
      </c>
      <c r="G437" s="95"/>
      <c r="H437" s="95"/>
      <c r="I437" s="95"/>
      <c r="J437" s="122">
        <f t="shared" si="94"/>
        <v>1842.3</v>
      </c>
      <c r="K437" s="122">
        <f t="shared" si="94"/>
        <v>0</v>
      </c>
      <c r="L437" s="122">
        <f t="shared" si="94"/>
        <v>2326.5</v>
      </c>
      <c r="M437" s="122">
        <f t="shared" si="94"/>
        <v>2579</v>
      </c>
      <c r="N437" s="174"/>
    </row>
    <row r="438" spans="1:14" s="106" customFormat="1" ht="45" x14ac:dyDescent="0.25">
      <c r="A438" s="200" t="s">
        <v>474</v>
      </c>
      <c r="B438" s="976" t="s">
        <v>457</v>
      </c>
      <c r="C438" s="976"/>
      <c r="D438" s="976"/>
      <c r="E438" s="977"/>
      <c r="F438" s="192">
        <v>240</v>
      </c>
      <c r="G438" s="95"/>
      <c r="H438" s="95"/>
      <c r="I438" s="95"/>
      <c r="J438" s="122">
        <f t="shared" si="94"/>
        <v>1842.3</v>
      </c>
      <c r="K438" s="122">
        <f t="shared" si="94"/>
        <v>0</v>
      </c>
      <c r="L438" s="122">
        <f t="shared" si="94"/>
        <v>2326.5</v>
      </c>
      <c r="M438" s="122">
        <f t="shared" si="94"/>
        <v>2579</v>
      </c>
      <c r="N438" s="174"/>
    </row>
    <row r="439" spans="1:14" s="106" customFormat="1" ht="27.75" customHeight="1" x14ac:dyDescent="0.2">
      <c r="A439" s="176" t="s">
        <v>90</v>
      </c>
      <c r="B439" s="976" t="s">
        <v>457</v>
      </c>
      <c r="C439" s="976"/>
      <c r="D439" s="976"/>
      <c r="E439" s="977"/>
      <c r="F439" s="192">
        <v>240</v>
      </c>
      <c r="G439" s="95" t="s">
        <v>73</v>
      </c>
      <c r="H439" s="95"/>
      <c r="I439" s="95"/>
      <c r="J439" s="122">
        <f t="shared" si="94"/>
        <v>1842.3</v>
      </c>
      <c r="K439" s="122">
        <f t="shared" si="94"/>
        <v>0</v>
      </c>
      <c r="L439" s="122">
        <f t="shared" si="94"/>
        <v>2326.5</v>
      </c>
      <c r="M439" s="122">
        <f t="shared" si="94"/>
        <v>2579</v>
      </c>
      <c r="N439" s="174"/>
    </row>
    <row r="440" spans="1:14" s="106" customFormat="1" ht="27" customHeight="1" x14ac:dyDescent="0.2">
      <c r="A440" s="176" t="s">
        <v>492</v>
      </c>
      <c r="B440" s="976" t="s">
        <v>457</v>
      </c>
      <c r="C440" s="976"/>
      <c r="D440" s="976"/>
      <c r="E440" s="977"/>
      <c r="F440" s="192">
        <v>240</v>
      </c>
      <c r="G440" s="95" t="s">
        <v>73</v>
      </c>
      <c r="H440" s="95" t="s">
        <v>78</v>
      </c>
      <c r="I440" s="95"/>
      <c r="J440" s="122">
        <f t="shared" si="94"/>
        <v>1842.3</v>
      </c>
      <c r="K440" s="122">
        <f t="shared" si="94"/>
        <v>0</v>
      </c>
      <c r="L440" s="122">
        <f t="shared" si="94"/>
        <v>2326.5</v>
      </c>
      <c r="M440" s="122">
        <f t="shared" si="94"/>
        <v>2579</v>
      </c>
      <c r="N440" s="182"/>
    </row>
    <row r="441" spans="1:14" s="106" customFormat="1" ht="31.5" customHeight="1" x14ac:dyDescent="0.2">
      <c r="A441" s="176" t="s">
        <v>183</v>
      </c>
      <c r="B441" s="976" t="s">
        <v>457</v>
      </c>
      <c r="C441" s="976"/>
      <c r="D441" s="976"/>
      <c r="E441" s="977"/>
      <c r="F441" s="192">
        <v>240</v>
      </c>
      <c r="G441" s="95" t="s">
        <v>73</v>
      </c>
      <c r="H441" s="95" t="s">
        <v>78</v>
      </c>
      <c r="I441" s="95" t="s">
        <v>58</v>
      </c>
      <c r="J441" s="122">
        <f>'функ 6'!I323</f>
        <v>1842.3</v>
      </c>
      <c r="K441" s="122">
        <f>'функ 6'!J323</f>
        <v>0</v>
      </c>
      <c r="L441" s="122">
        <f>'функ 6'!K323</f>
        <v>2326.5</v>
      </c>
      <c r="M441" s="122">
        <f>'функ 6'!L323</f>
        <v>2579</v>
      </c>
      <c r="N441" s="174"/>
    </row>
    <row r="442" spans="1:14" s="106" customFormat="1" ht="36.75" customHeight="1" x14ac:dyDescent="0.3">
      <c r="A442" s="175" t="s">
        <v>458</v>
      </c>
      <c r="B442" s="1146" t="s">
        <v>459</v>
      </c>
      <c r="C442" s="1147"/>
      <c r="D442" s="1147"/>
      <c r="E442" s="1148"/>
      <c r="F442" s="324"/>
      <c r="G442" s="95"/>
      <c r="H442" s="95"/>
      <c r="I442" s="95"/>
      <c r="J442" s="122">
        <f t="shared" ref="J442:M446" si="95">J443</f>
        <v>609.99999999999989</v>
      </c>
      <c r="K442" s="122">
        <f t="shared" si="95"/>
        <v>0</v>
      </c>
      <c r="L442" s="122">
        <f t="shared" si="95"/>
        <v>2461.4</v>
      </c>
      <c r="M442" s="122">
        <f t="shared" si="95"/>
        <v>2525.6999999999998</v>
      </c>
      <c r="N442" s="174"/>
    </row>
    <row r="443" spans="1:14" s="106" customFormat="1" ht="47.25" customHeight="1" x14ac:dyDescent="0.25">
      <c r="A443" s="200" t="s">
        <v>473</v>
      </c>
      <c r="B443" s="976" t="s">
        <v>459</v>
      </c>
      <c r="C443" s="976"/>
      <c r="D443" s="976"/>
      <c r="E443" s="977"/>
      <c r="F443" s="192">
        <v>200</v>
      </c>
      <c r="G443" s="95"/>
      <c r="H443" s="95"/>
      <c r="I443" s="95"/>
      <c r="J443" s="122">
        <f t="shared" si="95"/>
        <v>609.99999999999989</v>
      </c>
      <c r="K443" s="122">
        <f t="shared" si="95"/>
        <v>0</v>
      </c>
      <c r="L443" s="122">
        <f t="shared" si="95"/>
        <v>2461.4</v>
      </c>
      <c r="M443" s="122">
        <f t="shared" si="95"/>
        <v>2525.6999999999998</v>
      </c>
      <c r="N443" s="174"/>
    </row>
    <row r="444" spans="1:14" s="106" customFormat="1" ht="36.75" customHeight="1" x14ac:dyDescent="0.25">
      <c r="A444" s="200" t="s">
        <v>474</v>
      </c>
      <c r="B444" s="976" t="s">
        <v>459</v>
      </c>
      <c r="C444" s="976"/>
      <c r="D444" s="976"/>
      <c r="E444" s="977"/>
      <c r="F444" s="192">
        <v>240</v>
      </c>
      <c r="G444" s="95"/>
      <c r="H444" s="95"/>
      <c r="I444" s="95"/>
      <c r="J444" s="122">
        <f t="shared" si="95"/>
        <v>609.99999999999989</v>
      </c>
      <c r="K444" s="122">
        <f t="shared" si="95"/>
        <v>0</v>
      </c>
      <c r="L444" s="122">
        <f t="shared" si="95"/>
        <v>2461.4</v>
      </c>
      <c r="M444" s="122">
        <f t="shared" si="95"/>
        <v>2525.6999999999998</v>
      </c>
      <c r="N444" s="174"/>
    </row>
    <row r="445" spans="1:14" s="106" customFormat="1" ht="36.75" customHeight="1" x14ac:dyDescent="0.2">
      <c r="A445" s="176" t="s">
        <v>90</v>
      </c>
      <c r="B445" s="976" t="s">
        <v>459</v>
      </c>
      <c r="C445" s="976"/>
      <c r="D445" s="976"/>
      <c r="E445" s="977"/>
      <c r="F445" s="192">
        <v>240</v>
      </c>
      <c r="G445" s="95" t="s">
        <v>73</v>
      </c>
      <c r="H445" s="95"/>
      <c r="I445" s="95"/>
      <c r="J445" s="122">
        <f t="shared" si="95"/>
        <v>609.99999999999989</v>
      </c>
      <c r="K445" s="122">
        <f t="shared" si="95"/>
        <v>0</v>
      </c>
      <c r="L445" s="122">
        <f t="shared" si="95"/>
        <v>2461.4</v>
      </c>
      <c r="M445" s="122">
        <f t="shared" si="95"/>
        <v>2525.6999999999998</v>
      </c>
      <c r="N445" s="174"/>
    </row>
    <row r="446" spans="1:14" s="106" customFormat="1" ht="30" customHeight="1" x14ac:dyDescent="0.2">
      <c r="A446" s="176" t="s">
        <v>492</v>
      </c>
      <c r="B446" s="976" t="s">
        <v>459</v>
      </c>
      <c r="C446" s="976"/>
      <c r="D446" s="976"/>
      <c r="E446" s="977"/>
      <c r="F446" s="192">
        <v>240</v>
      </c>
      <c r="G446" s="95" t="s">
        <v>73</v>
      </c>
      <c r="H446" s="95" t="s">
        <v>78</v>
      </c>
      <c r="I446" s="95"/>
      <c r="J446" s="122">
        <f t="shared" si="95"/>
        <v>609.99999999999989</v>
      </c>
      <c r="K446" s="122">
        <f t="shared" si="95"/>
        <v>0</v>
      </c>
      <c r="L446" s="122">
        <f t="shared" si="95"/>
        <v>2461.4</v>
      </c>
      <c r="M446" s="122">
        <f t="shared" si="95"/>
        <v>2525.6999999999998</v>
      </c>
      <c r="N446" s="182"/>
    </row>
    <row r="447" spans="1:14" s="106" customFormat="1" ht="31.5" customHeight="1" x14ac:dyDescent="0.2">
      <c r="A447" s="176" t="s">
        <v>183</v>
      </c>
      <c r="B447" s="976" t="s">
        <v>459</v>
      </c>
      <c r="C447" s="976"/>
      <c r="D447" s="976"/>
      <c r="E447" s="977"/>
      <c r="F447" s="192">
        <v>240</v>
      </c>
      <c r="G447" s="95" t="s">
        <v>73</v>
      </c>
      <c r="H447" s="95" t="s">
        <v>78</v>
      </c>
      <c r="I447" s="95" t="s">
        <v>58</v>
      </c>
      <c r="J447" s="122">
        <f>'функ 6'!I326</f>
        <v>609.99999999999989</v>
      </c>
      <c r="K447" s="122">
        <f>'функ 6'!J326</f>
        <v>0</v>
      </c>
      <c r="L447" s="122">
        <f>'функ 6'!K326</f>
        <v>2461.4</v>
      </c>
      <c r="M447" s="122">
        <f>'функ 6'!L326</f>
        <v>2525.6999999999998</v>
      </c>
      <c r="N447" s="174"/>
    </row>
    <row r="448" spans="1:14" s="106" customFormat="1" ht="258" customHeight="1" x14ac:dyDescent="0.3">
      <c r="A448" s="203" t="s">
        <v>528</v>
      </c>
      <c r="B448" s="1146" t="s">
        <v>527</v>
      </c>
      <c r="C448" s="1147"/>
      <c r="D448" s="1147"/>
      <c r="E448" s="1148"/>
      <c r="F448" s="324"/>
      <c r="G448" s="95"/>
      <c r="H448" s="95"/>
      <c r="I448" s="95"/>
      <c r="J448" s="122">
        <f t="shared" ref="J448:M452" si="96">J449</f>
        <v>2317.5</v>
      </c>
      <c r="K448" s="122">
        <f t="shared" si="96"/>
        <v>0</v>
      </c>
      <c r="L448" s="122">
        <f t="shared" si="96"/>
        <v>846</v>
      </c>
      <c r="M448" s="122">
        <f t="shared" si="96"/>
        <v>781.7</v>
      </c>
      <c r="N448" s="174"/>
    </row>
    <row r="449" spans="1:14" s="106" customFormat="1" ht="31.5" customHeight="1" x14ac:dyDescent="0.3">
      <c r="A449" s="203" t="s">
        <v>526</v>
      </c>
      <c r="B449" s="1146" t="s">
        <v>527</v>
      </c>
      <c r="C449" s="1147"/>
      <c r="D449" s="1147"/>
      <c r="E449" s="1148"/>
      <c r="F449" s="324">
        <v>500</v>
      </c>
      <c r="G449" s="95"/>
      <c r="H449" s="95"/>
      <c r="I449" s="95"/>
      <c r="J449" s="122">
        <f t="shared" si="96"/>
        <v>2317.5</v>
      </c>
      <c r="K449" s="122">
        <f t="shared" si="96"/>
        <v>0</v>
      </c>
      <c r="L449" s="122">
        <f t="shared" si="96"/>
        <v>846</v>
      </c>
      <c r="M449" s="122">
        <f t="shared" si="96"/>
        <v>781.7</v>
      </c>
      <c r="N449" s="174"/>
    </row>
    <row r="450" spans="1:14" s="106" customFormat="1" ht="31.5" customHeight="1" x14ac:dyDescent="0.3">
      <c r="A450" s="203" t="s">
        <v>228</v>
      </c>
      <c r="B450" s="1146" t="s">
        <v>527</v>
      </c>
      <c r="C450" s="1147"/>
      <c r="D450" s="1147"/>
      <c r="E450" s="1148"/>
      <c r="F450" s="324">
        <v>540</v>
      </c>
      <c r="G450" s="95"/>
      <c r="H450" s="95"/>
      <c r="I450" s="95"/>
      <c r="J450" s="122">
        <f t="shared" si="96"/>
        <v>2317.5</v>
      </c>
      <c r="K450" s="122">
        <f t="shared" si="96"/>
        <v>0</v>
      </c>
      <c r="L450" s="122">
        <f t="shared" si="96"/>
        <v>846</v>
      </c>
      <c r="M450" s="122">
        <f t="shared" si="96"/>
        <v>781.7</v>
      </c>
      <c r="N450" s="174"/>
    </row>
    <row r="451" spans="1:14" s="106" customFormat="1" ht="24.75" customHeight="1" x14ac:dyDescent="0.3">
      <c r="A451" s="176" t="s">
        <v>90</v>
      </c>
      <c r="B451" s="1146" t="s">
        <v>527</v>
      </c>
      <c r="C451" s="1147"/>
      <c r="D451" s="1147"/>
      <c r="E451" s="1148"/>
      <c r="F451" s="324">
        <v>540</v>
      </c>
      <c r="G451" s="95" t="s">
        <v>73</v>
      </c>
      <c r="H451" s="95"/>
      <c r="I451" s="95"/>
      <c r="J451" s="122">
        <f t="shared" si="96"/>
        <v>2317.5</v>
      </c>
      <c r="K451" s="122">
        <f t="shared" si="96"/>
        <v>0</v>
      </c>
      <c r="L451" s="122">
        <f t="shared" si="96"/>
        <v>846</v>
      </c>
      <c r="M451" s="122">
        <f t="shared" si="96"/>
        <v>781.7</v>
      </c>
      <c r="N451" s="174"/>
    </row>
    <row r="452" spans="1:14" s="106" customFormat="1" ht="31.5" customHeight="1" x14ac:dyDescent="0.3">
      <c r="A452" s="176" t="s">
        <v>492</v>
      </c>
      <c r="B452" s="1146" t="s">
        <v>527</v>
      </c>
      <c r="C452" s="1147"/>
      <c r="D452" s="1147"/>
      <c r="E452" s="1148"/>
      <c r="F452" s="324">
        <v>540</v>
      </c>
      <c r="G452" s="95" t="s">
        <v>73</v>
      </c>
      <c r="H452" s="95" t="s">
        <v>78</v>
      </c>
      <c r="I452" s="95"/>
      <c r="J452" s="122">
        <f t="shared" si="96"/>
        <v>2317.5</v>
      </c>
      <c r="K452" s="122">
        <f t="shared" si="96"/>
        <v>0</v>
      </c>
      <c r="L452" s="122">
        <f t="shared" si="96"/>
        <v>846</v>
      </c>
      <c r="M452" s="122">
        <f t="shared" si="96"/>
        <v>781.7</v>
      </c>
      <c r="N452" s="174"/>
    </row>
    <row r="453" spans="1:14" s="106" customFormat="1" ht="31.5" customHeight="1" x14ac:dyDescent="0.3">
      <c r="A453" s="176" t="s">
        <v>727</v>
      </c>
      <c r="B453" s="1146" t="s">
        <v>527</v>
      </c>
      <c r="C453" s="1147"/>
      <c r="D453" s="1147"/>
      <c r="E453" s="1148"/>
      <c r="F453" s="192">
        <v>540</v>
      </c>
      <c r="G453" s="95" t="s">
        <v>73</v>
      </c>
      <c r="H453" s="95" t="s">
        <v>78</v>
      </c>
      <c r="I453" s="95" t="s">
        <v>188</v>
      </c>
      <c r="J453" s="122">
        <f>'ведомст 7'!L511</f>
        <v>2317.5</v>
      </c>
      <c r="K453" s="113"/>
      <c r="L453" s="122">
        <v>846</v>
      </c>
      <c r="M453" s="122">
        <v>781.7</v>
      </c>
      <c r="N453" s="174"/>
    </row>
    <row r="454" spans="1:14" s="106" customFormat="1" ht="47.25" customHeight="1" x14ac:dyDescent="0.25">
      <c r="A454" s="102" t="s">
        <v>826</v>
      </c>
      <c r="B454" s="975" t="s">
        <v>384</v>
      </c>
      <c r="C454" s="976"/>
      <c r="D454" s="976"/>
      <c r="E454" s="977"/>
      <c r="F454" s="192"/>
      <c r="G454" s="95"/>
      <c r="H454" s="95"/>
      <c r="I454" s="95"/>
      <c r="J454" s="122">
        <f>J461+J475+J458</f>
        <v>15170.800000000001</v>
      </c>
      <c r="K454" s="122">
        <f>K461</f>
        <v>0</v>
      </c>
      <c r="L454" s="122">
        <f>L461</f>
        <v>0</v>
      </c>
      <c r="M454" s="122">
        <f>M461</f>
        <v>0</v>
      </c>
      <c r="N454" s="174"/>
    </row>
    <row r="455" spans="1:14" s="106" customFormat="1" ht="47.25" customHeight="1" x14ac:dyDescent="0.25">
      <c r="A455" s="102" t="s">
        <v>421</v>
      </c>
      <c r="B455" s="993" t="s">
        <v>854</v>
      </c>
      <c r="C455" s="994"/>
      <c r="D455" s="994"/>
      <c r="E455" s="995"/>
      <c r="F455" s="192"/>
      <c r="G455" s="95"/>
      <c r="H455" s="95"/>
      <c r="I455" s="95"/>
      <c r="J455" s="122">
        <f>J456</f>
        <v>36.4</v>
      </c>
      <c r="K455" s="122"/>
      <c r="L455" s="134">
        <f t="shared" ref="L455:M460" si="97">L456</f>
        <v>0</v>
      </c>
      <c r="M455" s="134">
        <f t="shared" si="97"/>
        <v>0</v>
      </c>
      <c r="N455" s="863"/>
    </row>
    <row r="456" spans="1:14" s="106" customFormat="1" ht="47.25" customHeight="1" x14ac:dyDescent="0.25">
      <c r="A456" s="200" t="s">
        <v>473</v>
      </c>
      <c r="B456" s="993" t="s">
        <v>854</v>
      </c>
      <c r="C456" s="994"/>
      <c r="D456" s="994"/>
      <c r="E456" s="995"/>
      <c r="F456" s="192">
        <v>200</v>
      </c>
      <c r="G456" s="95"/>
      <c r="H456" s="95"/>
      <c r="I456" s="95"/>
      <c r="J456" s="122">
        <f>J457</f>
        <v>36.4</v>
      </c>
      <c r="K456" s="122"/>
      <c r="L456" s="134">
        <f t="shared" si="97"/>
        <v>0</v>
      </c>
      <c r="M456" s="134">
        <f t="shared" si="97"/>
        <v>0</v>
      </c>
      <c r="N456" s="863"/>
    </row>
    <row r="457" spans="1:14" s="106" customFormat="1" ht="47.25" customHeight="1" x14ac:dyDescent="0.25">
      <c r="A457" s="200" t="s">
        <v>474</v>
      </c>
      <c r="B457" s="993" t="s">
        <v>854</v>
      </c>
      <c r="C457" s="994"/>
      <c r="D457" s="994"/>
      <c r="E457" s="995"/>
      <c r="F457" s="192">
        <v>240</v>
      </c>
      <c r="G457" s="95"/>
      <c r="H457" s="95"/>
      <c r="I457" s="95"/>
      <c r="J457" s="122">
        <f>J458</f>
        <v>36.4</v>
      </c>
      <c r="K457" s="122"/>
      <c r="L457" s="134">
        <f t="shared" si="97"/>
        <v>0</v>
      </c>
      <c r="M457" s="134">
        <f t="shared" si="97"/>
        <v>0</v>
      </c>
      <c r="N457" s="863"/>
    </row>
    <row r="458" spans="1:14" s="106" customFormat="1" ht="22.5" customHeight="1" x14ac:dyDescent="0.25">
      <c r="A458" s="176" t="s">
        <v>90</v>
      </c>
      <c r="B458" s="993" t="s">
        <v>854</v>
      </c>
      <c r="C458" s="994"/>
      <c r="D458" s="994"/>
      <c r="E458" s="995"/>
      <c r="F458" s="192">
        <v>240</v>
      </c>
      <c r="G458" s="95" t="s">
        <v>73</v>
      </c>
      <c r="H458" s="95"/>
      <c r="I458" s="95"/>
      <c r="J458" s="122">
        <f>J459</f>
        <v>36.4</v>
      </c>
      <c r="K458" s="122"/>
      <c r="L458" s="134">
        <f t="shared" si="97"/>
        <v>0</v>
      </c>
      <c r="M458" s="134">
        <f t="shared" si="97"/>
        <v>0</v>
      </c>
      <c r="N458" s="863"/>
    </row>
    <row r="459" spans="1:14" s="106" customFormat="1" ht="24" customHeight="1" x14ac:dyDescent="0.25">
      <c r="A459" s="176" t="s">
        <v>492</v>
      </c>
      <c r="B459" s="993" t="s">
        <v>854</v>
      </c>
      <c r="C459" s="994"/>
      <c r="D459" s="994"/>
      <c r="E459" s="995"/>
      <c r="F459" s="192">
        <v>240</v>
      </c>
      <c r="G459" s="95" t="s">
        <v>73</v>
      </c>
      <c r="H459" s="95" t="s">
        <v>78</v>
      </c>
      <c r="I459" s="95"/>
      <c r="J459" s="122">
        <f>J460</f>
        <v>36.4</v>
      </c>
      <c r="K459" s="122"/>
      <c r="L459" s="134">
        <f t="shared" si="97"/>
        <v>0</v>
      </c>
      <c r="M459" s="134">
        <f t="shared" si="97"/>
        <v>0</v>
      </c>
      <c r="N459" s="863"/>
    </row>
    <row r="460" spans="1:14" s="106" customFormat="1" ht="47.25" customHeight="1" x14ac:dyDescent="0.25">
      <c r="A460" s="175" t="s">
        <v>183</v>
      </c>
      <c r="B460" s="993" t="s">
        <v>854</v>
      </c>
      <c r="C460" s="994"/>
      <c r="D460" s="994"/>
      <c r="E460" s="995"/>
      <c r="F460" s="192">
        <v>240</v>
      </c>
      <c r="G460" s="95" t="s">
        <v>73</v>
      </c>
      <c r="H460" s="95" t="s">
        <v>78</v>
      </c>
      <c r="I460" s="95" t="s">
        <v>58</v>
      </c>
      <c r="J460" s="122">
        <f>'ведомст 7'!L302</f>
        <v>36.4</v>
      </c>
      <c r="K460" s="122"/>
      <c r="L460" s="134">
        <f t="shared" si="97"/>
        <v>0</v>
      </c>
      <c r="M460" s="134">
        <f t="shared" si="97"/>
        <v>0</v>
      </c>
      <c r="N460" s="863"/>
    </row>
    <row r="461" spans="1:14" s="106" customFormat="1" ht="42.75" customHeight="1" x14ac:dyDescent="0.25">
      <c r="A461" s="175" t="s">
        <v>460</v>
      </c>
      <c r="B461" s="325" t="s">
        <v>381</v>
      </c>
      <c r="C461" s="326"/>
      <c r="D461" s="326"/>
      <c r="E461" s="327"/>
      <c r="F461" s="328"/>
      <c r="G461" s="110"/>
      <c r="H461" s="110"/>
      <c r="I461" s="110"/>
      <c r="J461" s="134">
        <f t="shared" ref="J461:M465" si="98">J462</f>
        <v>4848.5</v>
      </c>
      <c r="K461" s="134">
        <f t="shared" si="98"/>
        <v>0</v>
      </c>
      <c r="L461" s="134">
        <f t="shared" si="98"/>
        <v>0</v>
      </c>
      <c r="M461" s="134">
        <f t="shared" si="98"/>
        <v>0</v>
      </c>
      <c r="N461" s="1061"/>
    </row>
    <row r="462" spans="1:14" s="106" customFormat="1" ht="27" customHeight="1" x14ac:dyDescent="0.25">
      <c r="A462" s="200" t="s">
        <v>473</v>
      </c>
      <c r="B462" s="325" t="s">
        <v>381</v>
      </c>
      <c r="C462" s="326"/>
      <c r="D462" s="326"/>
      <c r="E462" s="327"/>
      <c r="F462" s="328">
        <v>200</v>
      </c>
      <c r="G462" s="110"/>
      <c r="H462" s="110"/>
      <c r="I462" s="110"/>
      <c r="J462" s="134">
        <f t="shared" si="98"/>
        <v>4848.5</v>
      </c>
      <c r="K462" s="134">
        <f t="shared" si="98"/>
        <v>0</v>
      </c>
      <c r="L462" s="134">
        <f t="shared" si="98"/>
        <v>0</v>
      </c>
      <c r="M462" s="134">
        <f t="shared" si="98"/>
        <v>0</v>
      </c>
      <c r="N462" s="1061"/>
    </row>
    <row r="463" spans="1:14" s="106" customFormat="1" ht="28.5" customHeight="1" x14ac:dyDescent="0.25">
      <c r="A463" s="200" t="s">
        <v>474</v>
      </c>
      <c r="B463" s="325" t="s">
        <v>381</v>
      </c>
      <c r="C463" s="326"/>
      <c r="D463" s="326"/>
      <c r="E463" s="327"/>
      <c r="F463" s="328">
        <v>240</v>
      </c>
      <c r="G463" s="110"/>
      <c r="H463" s="110"/>
      <c r="I463" s="110"/>
      <c r="J463" s="134">
        <f t="shared" si="98"/>
        <v>4848.5</v>
      </c>
      <c r="K463" s="134">
        <f t="shared" si="98"/>
        <v>0</v>
      </c>
      <c r="L463" s="134">
        <f t="shared" si="98"/>
        <v>0</v>
      </c>
      <c r="M463" s="134">
        <f t="shared" si="98"/>
        <v>0</v>
      </c>
      <c r="N463" s="1061"/>
    </row>
    <row r="464" spans="1:14" s="106" customFormat="1" ht="23.25" customHeight="1" x14ac:dyDescent="0.25">
      <c r="A464" s="176" t="s">
        <v>90</v>
      </c>
      <c r="B464" s="325" t="s">
        <v>381</v>
      </c>
      <c r="C464" s="326"/>
      <c r="D464" s="326"/>
      <c r="E464" s="327"/>
      <c r="F464" s="328">
        <v>240</v>
      </c>
      <c r="G464" s="110" t="s">
        <v>73</v>
      </c>
      <c r="H464" s="110"/>
      <c r="I464" s="110"/>
      <c r="J464" s="134">
        <f t="shared" si="98"/>
        <v>4848.5</v>
      </c>
      <c r="K464" s="134">
        <f t="shared" si="98"/>
        <v>0</v>
      </c>
      <c r="L464" s="134">
        <f t="shared" si="98"/>
        <v>0</v>
      </c>
      <c r="M464" s="134">
        <f t="shared" si="98"/>
        <v>0</v>
      </c>
      <c r="N464" s="1061"/>
    </row>
    <row r="465" spans="1:14" s="106" customFormat="1" ht="27.75" customHeight="1" x14ac:dyDescent="0.25">
      <c r="A465" s="176" t="s">
        <v>492</v>
      </c>
      <c r="B465" s="325" t="s">
        <v>381</v>
      </c>
      <c r="C465" s="326"/>
      <c r="D465" s="326"/>
      <c r="E465" s="327"/>
      <c r="F465" s="328">
        <v>240</v>
      </c>
      <c r="G465" s="110" t="s">
        <v>73</v>
      </c>
      <c r="H465" s="110" t="s">
        <v>78</v>
      </c>
      <c r="I465" s="110"/>
      <c r="J465" s="134">
        <f t="shared" si="98"/>
        <v>4848.5</v>
      </c>
      <c r="K465" s="134">
        <f t="shared" si="98"/>
        <v>0</v>
      </c>
      <c r="L465" s="134">
        <f t="shared" si="98"/>
        <v>0</v>
      </c>
      <c r="M465" s="134">
        <f t="shared" si="98"/>
        <v>0</v>
      </c>
      <c r="N465" s="1061"/>
    </row>
    <row r="466" spans="1:14" s="106" customFormat="1" ht="32.25" customHeight="1" x14ac:dyDescent="0.25">
      <c r="A466" s="175" t="s">
        <v>183</v>
      </c>
      <c r="B466" s="325" t="s">
        <v>381</v>
      </c>
      <c r="C466" s="326"/>
      <c r="D466" s="326"/>
      <c r="E466" s="327"/>
      <c r="F466" s="328">
        <v>240</v>
      </c>
      <c r="G466" s="110" t="s">
        <v>73</v>
      </c>
      <c r="H466" s="110" t="s">
        <v>78</v>
      </c>
      <c r="I466" s="110" t="s">
        <v>58</v>
      </c>
      <c r="J466" s="134">
        <f>4068.5+1180-400</f>
        <v>4848.5</v>
      </c>
      <c r="K466" s="113"/>
      <c r="L466" s="94">
        <v>0</v>
      </c>
      <c r="M466" s="94">
        <v>0</v>
      </c>
      <c r="N466" s="1061"/>
    </row>
    <row r="467" spans="1:14" s="106" customFormat="1" ht="86.25" hidden="1" customHeight="1" x14ac:dyDescent="0.25">
      <c r="A467" s="102" t="s">
        <v>654</v>
      </c>
      <c r="B467" s="966" t="s">
        <v>660</v>
      </c>
      <c r="C467" s="967"/>
      <c r="D467" s="967"/>
      <c r="E467" s="968"/>
      <c r="F467" s="328"/>
      <c r="G467" s="110"/>
      <c r="H467" s="110"/>
      <c r="I467" s="110"/>
      <c r="J467" s="134">
        <f t="shared" ref="J467:J473" si="99">J468</f>
        <v>0</v>
      </c>
      <c r="K467" s="113"/>
      <c r="L467" s="94">
        <v>0</v>
      </c>
      <c r="M467" s="94">
        <v>0</v>
      </c>
      <c r="N467" s="521"/>
    </row>
    <row r="468" spans="1:14" s="106" customFormat="1" ht="48" hidden="1" customHeight="1" x14ac:dyDescent="0.25">
      <c r="A468" s="102" t="s">
        <v>656</v>
      </c>
      <c r="B468" s="966" t="s">
        <v>661</v>
      </c>
      <c r="C468" s="967"/>
      <c r="D468" s="967"/>
      <c r="E468" s="968"/>
      <c r="F468" s="328"/>
      <c r="G468" s="110"/>
      <c r="H468" s="110"/>
      <c r="I468" s="110"/>
      <c r="J468" s="134">
        <f t="shared" si="99"/>
        <v>0</v>
      </c>
      <c r="K468" s="113"/>
      <c r="L468" s="94">
        <v>0</v>
      </c>
      <c r="M468" s="94">
        <v>0</v>
      </c>
      <c r="N468" s="1061"/>
    </row>
    <row r="469" spans="1:14" s="106" customFormat="1" ht="79.5" hidden="1" customHeight="1" x14ac:dyDescent="0.25">
      <c r="A469" s="102" t="s">
        <v>657</v>
      </c>
      <c r="B469" s="966" t="s">
        <v>658</v>
      </c>
      <c r="C469" s="967"/>
      <c r="D469" s="967"/>
      <c r="E469" s="968"/>
      <c r="F469" s="328"/>
      <c r="G469" s="110"/>
      <c r="H469" s="110"/>
      <c r="I469" s="110"/>
      <c r="J469" s="134">
        <f t="shared" si="99"/>
        <v>0</v>
      </c>
      <c r="K469" s="113"/>
      <c r="L469" s="94">
        <v>0</v>
      </c>
      <c r="M469" s="94">
        <v>0</v>
      </c>
      <c r="N469" s="1061"/>
    </row>
    <row r="470" spans="1:14" s="106" customFormat="1" ht="32.25" hidden="1" customHeight="1" x14ac:dyDescent="0.25">
      <c r="A470" s="102" t="s">
        <v>526</v>
      </c>
      <c r="B470" s="966" t="s">
        <v>658</v>
      </c>
      <c r="C470" s="967"/>
      <c r="D470" s="967"/>
      <c r="E470" s="968"/>
      <c r="F470" s="328">
        <v>500</v>
      </c>
      <c r="G470" s="110"/>
      <c r="H470" s="110"/>
      <c r="I470" s="110"/>
      <c r="J470" s="134">
        <f t="shared" si="99"/>
        <v>0</v>
      </c>
      <c r="K470" s="113"/>
      <c r="L470" s="94">
        <v>0</v>
      </c>
      <c r="M470" s="94">
        <v>0</v>
      </c>
      <c r="N470" s="1061"/>
    </row>
    <row r="471" spans="1:14" s="106" customFormat="1" ht="32.25" hidden="1" customHeight="1" x14ac:dyDescent="0.25">
      <c r="A471" s="102" t="s">
        <v>228</v>
      </c>
      <c r="B471" s="966" t="s">
        <v>658</v>
      </c>
      <c r="C471" s="967"/>
      <c r="D471" s="967"/>
      <c r="E471" s="968"/>
      <c r="F471" s="328">
        <v>540</v>
      </c>
      <c r="G471" s="110"/>
      <c r="H471" s="110"/>
      <c r="I471" s="110"/>
      <c r="J471" s="134">
        <f t="shared" si="99"/>
        <v>0</v>
      </c>
      <c r="K471" s="113"/>
      <c r="L471" s="94">
        <v>0</v>
      </c>
      <c r="M471" s="94">
        <v>0</v>
      </c>
      <c r="N471" s="1061"/>
    </row>
    <row r="472" spans="1:14" s="106" customFormat="1" ht="32.25" hidden="1" customHeight="1" x14ac:dyDescent="0.25">
      <c r="A472" s="252" t="s">
        <v>52</v>
      </c>
      <c r="B472" s="966" t="s">
        <v>658</v>
      </c>
      <c r="C472" s="967"/>
      <c r="D472" s="967"/>
      <c r="E472" s="968"/>
      <c r="F472" s="328">
        <v>540</v>
      </c>
      <c r="G472" s="110" t="s">
        <v>82</v>
      </c>
      <c r="H472" s="110"/>
      <c r="I472" s="110"/>
      <c r="J472" s="134">
        <f t="shared" si="99"/>
        <v>0</v>
      </c>
      <c r="K472" s="113"/>
      <c r="L472" s="94">
        <v>0</v>
      </c>
      <c r="M472" s="94">
        <v>0</v>
      </c>
      <c r="N472" s="1061"/>
    </row>
    <row r="473" spans="1:14" s="106" customFormat="1" ht="32.25" hidden="1" customHeight="1" x14ac:dyDescent="0.25">
      <c r="A473" s="102" t="s">
        <v>627</v>
      </c>
      <c r="B473" s="966" t="s">
        <v>658</v>
      </c>
      <c r="C473" s="967"/>
      <c r="D473" s="967"/>
      <c r="E473" s="968"/>
      <c r="F473" s="328">
        <v>540</v>
      </c>
      <c r="G473" s="110" t="s">
        <v>82</v>
      </c>
      <c r="H473" s="110" t="s">
        <v>88</v>
      </c>
      <c r="I473" s="110"/>
      <c r="J473" s="134">
        <f t="shared" si="99"/>
        <v>0</v>
      </c>
      <c r="K473" s="113"/>
      <c r="L473" s="94">
        <v>0</v>
      </c>
      <c r="M473" s="94">
        <v>0</v>
      </c>
      <c r="N473" s="1061"/>
    </row>
    <row r="474" spans="1:14" s="106" customFormat="1" ht="32.25" hidden="1" customHeight="1" x14ac:dyDescent="0.25">
      <c r="A474" s="176" t="s">
        <v>192</v>
      </c>
      <c r="B474" s="966" t="s">
        <v>658</v>
      </c>
      <c r="C474" s="967"/>
      <c r="D474" s="967"/>
      <c r="E474" s="968"/>
      <c r="F474" s="328">
        <v>540</v>
      </c>
      <c r="G474" s="110" t="s">
        <v>82</v>
      </c>
      <c r="H474" s="110" t="s">
        <v>88</v>
      </c>
      <c r="I474" s="110" t="s">
        <v>188</v>
      </c>
      <c r="J474" s="134"/>
      <c r="K474" s="113"/>
      <c r="L474" s="94">
        <v>0</v>
      </c>
      <c r="M474" s="94">
        <v>0</v>
      </c>
      <c r="N474" s="521"/>
    </row>
    <row r="475" spans="1:14" s="106" customFormat="1" ht="32.25" customHeight="1" x14ac:dyDescent="0.25">
      <c r="A475" s="102" t="s">
        <v>827</v>
      </c>
      <c r="B475" s="993" t="s">
        <v>824</v>
      </c>
      <c r="C475" s="994"/>
      <c r="D475" s="994"/>
      <c r="E475" s="995"/>
      <c r="F475" s="328"/>
      <c r="G475" s="110"/>
      <c r="H475" s="110"/>
      <c r="I475" s="110"/>
      <c r="J475" s="134">
        <f>J476</f>
        <v>10285.900000000001</v>
      </c>
      <c r="K475" s="113"/>
      <c r="L475" s="94">
        <v>0</v>
      </c>
      <c r="M475" s="94">
        <v>0</v>
      </c>
      <c r="N475" s="863"/>
    </row>
    <row r="476" spans="1:14" s="106" customFormat="1" ht="32.25" customHeight="1" x14ac:dyDescent="0.25">
      <c r="A476" s="200" t="s">
        <v>473</v>
      </c>
      <c r="B476" s="993" t="s">
        <v>824</v>
      </c>
      <c r="C476" s="994"/>
      <c r="D476" s="994"/>
      <c r="E476" s="995"/>
      <c r="F476" s="328">
        <v>200</v>
      </c>
      <c r="G476" s="110"/>
      <c r="H476" s="110"/>
      <c r="I476" s="110"/>
      <c r="J476" s="134">
        <f>J477</f>
        <v>10285.900000000001</v>
      </c>
      <c r="K476" s="113"/>
      <c r="L476" s="94">
        <v>0</v>
      </c>
      <c r="M476" s="94">
        <v>0</v>
      </c>
      <c r="N476" s="863"/>
    </row>
    <row r="477" spans="1:14" s="106" customFormat="1" ht="32.25" customHeight="1" x14ac:dyDescent="0.25">
      <c r="A477" s="200" t="s">
        <v>474</v>
      </c>
      <c r="B477" s="993" t="s">
        <v>824</v>
      </c>
      <c r="C477" s="994"/>
      <c r="D477" s="994"/>
      <c r="E477" s="995"/>
      <c r="F477" s="328">
        <v>240</v>
      </c>
      <c r="G477" s="110"/>
      <c r="H477" s="110"/>
      <c r="I477" s="110"/>
      <c r="J477" s="134">
        <f>J478</f>
        <v>10285.900000000001</v>
      </c>
      <c r="K477" s="113"/>
      <c r="L477" s="94">
        <v>0</v>
      </c>
      <c r="M477" s="94">
        <v>0</v>
      </c>
      <c r="N477" s="863"/>
    </row>
    <row r="478" spans="1:14" s="106" customFormat="1" ht="32.25" customHeight="1" x14ac:dyDescent="0.25">
      <c r="A478" s="176" t="s">
        <v>90</v>
      </c>
      <c r="B478" s="993" t="s">
        <v>824</v>
      </c>
      <c r="C478" s="994"/>
      <c r="D478" s="994"/>
      <c r="E478" s="995"/>
      <c r="F478" s="328">
        <v>240</v>
      </c>
      <c r="G478" s="110" t="s">
        <v>73</v>
      </c>
      <c r="H478" s="110"/>
      <c r="I478" s="110"/>
      <c r="J478" s="134">
        <f>J479</f>
        <v>10285.900000000001</v>
      </c>
      <c r="K478" s="113"/>
      <c r="L478" s="94">
        <v>0</v>
      </c>
      <c r="M478" s="94">
        <v>0</v>
      </c>
      <c r="N478" s="863"/>
    </row>
    <row r="479" spans="1:14" s="106" customFormat="1" ht="32.25" customHeight="1" x14ac:dyDescent="0.25">
      <c r="A479" s="176" t="s">
        <v>90</v>
      </c>
      <c r="B479" s="993" t="s">
        <v>824</v>
      </c>
      <c r="C479" s="994"/>
      <c r="D479" s="994"/>
      <c r="E479" s="995"/>
      <c r="F479" s="328">
        <v>240</v>
      </c>
      <c r="G479" s="110" t="s">
        <v>73</v>
      </c>
      <c r="H479" s="110" t="s">
        <v>78</v>
      </c>
      <c r="I479" s="110"/>
      <c r="J479" s="134">
        <f>J480</f>
        <v>10285.900000000001</v>
      </c>
      <c r="K479" s="113"/>
      <c r="L479" s="94">
        <v>0</v>
      </c>
      <c r="M479" s="94">
        <v>0</v>
      </c>
      <c r="N479" s="863"/>
    </row>
    <row r="480" spans="1:14" s="106" customFormat="1" ht="32.25" customHeight="1" x14ac:dyDescent="0.25">
      <c r="A480" s="175" t="s">
        <v>183</v>
      </c>
      <c r="B480" s="993" t="s">
        <v>824</v>
      </c>
      <c r="C480" s="994"/>
      <c r="D480" s="994"/>
      <c r="E480" s="995"/>
      <c r="F480" s="328">
        <v>240</v>
      </c>
      <c r="G480" s="110" t="s">
        <v>73</v>
      </c>
      <c r="H480" s="110" t="s">
        <v>78</v>
      </c>
      <c r="I480" s="110" t="s">
        <v>58</v>
      </c>
      <c r="J480" s="134">
        <f>'ведомст 7'!L309</f>
        <v>10285.900000000001</v>
      </c>
      <c r="K480" s="113"/>
      <c r="L480" s="94">
        <v>0</v>
      </c>
      <c r="M480" s="94">
        <v>0</v>
      </c>
      <c r="N480" s="863"/>
    </row>
    <row r="481" spans="1:18" s="106" customFormat="1" ht="62.25" customHeight="1" x14ac:dyDescent="0.25">
      <c r="A481" s="176" t="s">
        <v>401</v>
      </c>
      <c r="B481" s="984" t="s">
        <v>103</v>
      </c>
      <c r="C481" s="985"/>
      <c r="D481" s="985"/>
      <c r="E481" s="986"/>
      <c r="F481" s="194"/>
      <c r="G481" s="95"/>
      <c r="H481" s="95"/>
      <c r="I481" s="95"/>
      <c r="J481" s="143">
        <f>J482+J506+J514</f>
        <v>4144.7</v>
      </c>
      <c r="K481" s="143">
        <f>K482+K506+K514</f>
        <v>0</v>
      </c>
      <c r="L481" s="143">
        <f>L482+L506+L514</f>
        <v>2488.1999999999998</v>
      </c>
      <c r="M481" s="143">
        <f>M482+M506+M514</f>
        <v>2488.1999999999998</v>
      </c>
      <c r="N481" s="521"/>
    </row>
    <row r="482" spans="1:18" s="106" customFormat="1" ht="31.5" customHeight="1" x14ac:dyDescent="0.2">
      <c r="A482" s="176" t="s">
        <v>231</v>
      </c>
      <c r="B482" s="985" t="s">
        <v>197</v>
      </c>
      <c r="C482" s="985"/>
      <c r="D482" s="985"/>
      <c r="E482" s="986"/>
      <c r="F482" s="194"/>
      <c r="G482" s="95"/>
      <c r="H482" s="95"/>
      <c r="I482" s="95"/>
      <c r="J482" s="111">
        <f>J483</f>
        <v>2399.5</v>
      </c>
      <c r="K482" s="111">
        <f>K483</f>
        <v>0</v>
      </c>
      <c r="L482" s="111">
        <f>L483</f>
        <v>2435.1999999999998</v>
      </c>
      <c r="M482" s="111">
        <f>M483</f>
        <v>2435.1999999999998</v>
      </c>
      <c r="N482" s="174"/>
      <c r="O482" s="172"/>
      <c r="P482" s="172"/>
      <c r="Q482" s="172"/>
      <c r="R482" s="172"/>
    </row>
    <row r="483" spans="1:18" s="106" customFormat="1" ht="43.5" customHeight="1" x14ac:dyDescent="0.25">
      <c r="A483" s="203" t="s">
        <v>517</v>
      </c>
      <c r="B483" s="985" t="s">
        <v>577</v>
      </c>
      <c r="C483" s="985"/>
      <c r="D483" s="985"/>
      <c r="E483" s="986"/>
      <c r="F483" s="194"/>
      <c r="G483" s="95"/>
      <c r="H483" s="95"/>
      <c r="I483" s="95"/>
      <c r="J483" s="111">
        <f>J484+J490</f>
        <v>2399.5</v>
      </c>
      <c r="K483" s="111">
        <f>K484+K490</f>
        <v>0</v>
      </c>
      <c r="L483" s="111">
        <f>L484+L490</f>
        <v>2435.1999999999998</v>
      </c>
      <c r="M483" s="111">
        <f>M484+M490</f>
        <v>2435.1999999999998</v>
      </c>
      <c r="N483" s="174"/>
      <c r="O483" s="172"/>
      <c r="P483" s="172"/>
      <c r="Q483" s="172"/>
      <c r="R483" s="172"/>
    </row>
    <row r="484" spans="1:18" s="106" customFormat="1" ht="31.5" customHeight="1" x14ac:dyDescent="0.2">
      <c r="A484" s="176" t="s">
        <v>414</v>
      </c>
      <c r="B484" s="985" t="s">
        <v>262</v>
      </c>
      <c r="C484" s="985"/>
      <c r="D484" s="985"/>
      <c r="E484" s="986"/>
      <c r="F484" s="194"/>
      <c r="G484" s="95"/>
      <c r="H484" s="95"/>
      <c r="I484" s="95"/>
      <c r="J484" s="111">
        <f t="shared" ref="J484:M488" si="100">J485</f>
        <v>2256.6999999999998</v>
      </c>
      <c r="K484" s="111">
        <f t="shared" si="100"/>
        <v>0</v>
      </c>
      <c r="L484" s="111">
        <f t="shared" si="100"/>
        <v>2306.5</v>
      </c>
      <c r="M484" s="111">
        <f t="shared" si="100"/>
        <v>2306.5</v>
      </c>
      <c r="N484" s="174"/>
    </row>
    <row r="485" spans="1:18" s="106" customFormat="1" ht="90" x14ac:dyDescent="0.25">
      <c r="A485" s="203" t="s">
        <v>476</v>
      </c>
      <c r="B485" s="985" t="s">
        <v>262</v>
      </c>
      <c r="C485" s="985"/>
      <c r="D485" s="985"/>
      <c r="E485" s="986"/>
      <c r="F485" s="194">
        <v>100</v>
      </c>
      <c r="G485" s="95"/>
      <c r="H485" s="95"/>
      <c r="I485" s="95"/>
      <c r="J485" s="111">
        <f t="shared" si="100"/>
        <v>2256.6999999999998</v>
      </c>
      <c r="K485" s="111">
        <f t="shared" si="100"/>
        <v>0</v>
      </c>
      <c r="L485" s="111">
        <f t="shared" si="100"/>
        <v>2306.5</v>
      </c>
      <c r="M485" s="111">
        <f t="shared" si="100"/>
        <v>2306.5</v>
      </c>
      <c r="N485" s="174"/>
    </row>
    <row r="486" spans="1:18" s="106" customFormat="1" ht="31.5" customHeight="1" x14ac:dyDescent="0.25">
      <c r="A486" s="203" t="s">
        <v>482</v>
      </c>
      <c r="B486" s="985" t="s">
        <v>262</v>
      </c>
      <c r="C486" s="985"/>
      <c r="D486" s="985"/>
      <c r="E486" s="986"/>
      <c r="F486" s="194">
        <v>120</v>
      </c>
      <c r="G486" s="95"/>
      <c r="H486" s="95"/>
      <c r="I486" s="95"/>
      <c r="J486" s="111">
        <f t="shared" si="100"/>
        <v>2256.6999999999998</v>
      </c>
      <c r="K486" s="111">
        <f t="shared" si="100"/>
        <v>0</v>
      </c>
      <c r="L486" s="111">
        <f t="shared" si="100"/>
        <v>2306.5</v>
      </c>
      <c r="M486" s="111">
        <f t="shared" si="100"/>
        <v>2306.5</v>
      </c>
      <c r="N486" s="174"/>
    </row>
    <row r="487" spans="1:18" s="106" customFormat="1" ht="23.25" customHeight="1" x14ac:dyDescent="0.25">
      <c r="A487" s="203" t="s">
        <v>68</v>
      </c>
      <c r="B487" s="985" t="s">
        <v>262</v>
      </c>
      <c r="C487" s="985"/>
      <c r="D487" s="985"/>
      <c r="E487" s="986"/>
      <c r="F487" s="194">
        <v>120</v>
      </c>
      <c r="G487" s="95" t="s">
        <v>69</v>
      </c>
      <c r="H487" s="95"/>
      <c r="I487" s="95"/>
      <c r="J487" s="111">
        <f t="shared" si="100"/>
        <v>2256.6999999999998</v>
      </c>
      <c r="K487" s="111">
        <f t="shared" si="100"/>
        <v>0</v>
      </c>
      <c r="L487" s="111">
        <f t="shared" si="100"/>
        <v>2306.5</v>
      </c>
      <c r="M487" s="111">
        <f t="shared" si="100"/>
        <v>2306.5</v>
      </c>
      <c r="N487" s="174"/>
    </row>
    <row r="488" spans="1:18" s="106" customFormat="1" ht="33" customHeight="1" x14ac:dyDescent="0.2">
      <c r="A488" s="176" t="s">
        <v>121</v>
      </c>
      <c r="B488" s="985" t="s">
        <v>262</v>
      </c>
      <c r="C488" s="985"/>
      <c r="D488" s="985"/>
      <c r="E488" s="986"/>
      <c r="F488" s="194">
        <v>120</v>
      </c>
      <c r="G488" s="95" t="s">
        <v>69</v>
      </c>
      <c r="H488" s="95" t="s">
        <v>93</v>
      </c>
      <c r="I488" s="95"/>
      <c r="J488" s="111">
        <f t="shared" si="100"/>
        <v>2256.6999999999998</v>
      </c>
      <c r="K488" s="111">
        <f t="shared" si="100"/>
        <v>0</v>
      </c>
      <c r="L488" s="111">
        <f t="shared" si="100"/>
        <v>2306.5</v>
      </c>
      <c r="M488" s="111">
        <f t="shared" si="100"/>
        <v>2306.5</v>
      </c>
      <c r="N488" s="221"/>
      <c r="O488" s="172"/>
      <c r="P488" s="172"/>
    </row>
    <row r="489" spans="1:18" s="106" customFormat="1" ht="31.5" customHeight="1" x14ac:dyDescent="0.2">
      <c r="A489" s="176" t="s">
        <v>727</v>
      </c>
      <c r="B489" s="985" t="s">
        <v>262</v>
      </c>
      <c r="C489" s="985"/>
      <c r="D489" s="985"/>
      <c r="E489" s="986"/>
      <c r="F489" s="194">
        <v>120</v>
      </c>
      <c r="G489" s="95" t="s">
        <v>69</v>
      </c>
      <c r="H489" s="95" t="s">
        <v>93</v>
      </c>
      <c r="I489" s="95" t="s">
        <v>188</v>
      </c>
      <c r="J489" s="111">
        <f>'функ 6'!I149</f>
        <v>2256.6999999999998</v>
      </c>
      <c r="K489" s="111">
        <f>'функ 6'!J149</f>
        <v>0</v>
      </c>
      <c r="L489" s="111">
        <f>'функ 6'!K149</f>
        <v>2306.5</v>
      </c>
      <c r="M489" s="111">
        <f>'функ 6'!L149</f>
        <v>2306.5</v>
      </c>
      <c r="N489" s="174"/>
    </row>
    <row r="490" spans="1:18" s="106" customFormat="1" ht="31.5" customHeight="1" x14ac:dyDescent="0.2">
      <c r="A490" s="176" t="s">
        <v>553</v>
      </c>
      <c r="B490" s="985" t="s">
        <v>263</v>
      </c>
      <c r="C490" s="985"/>
      <c r="D490" s="985"/>
      <c r="E490" s="986"/>
      <c r="F490" s="194"/>
      <c r="G490" s="95"/>
      <c r="H490" s="95"/>
      <c r="I490" s="95"/>
      <c r="J490" s="111">
        <f>J491+J496+J501</f>
        <v>142.79999999999998</v>
      </c>
      <c r="K490" s="111">
        <f>K491+K496+K501</f>
        <v>0</v>
      </c>
      <c r="L490" s="111">
        <f>L491+L496+L501</f>
        <v>128.69999999999999</v>
      </c>
      <c r="M490" s="111">
        <f>M491+M496+M501</f>
        <v>128.69999999999999</v>
      </c>
      <c r="N490" s="174"/>
    </row>
    <row r="491" spans="1:18" s="106" customFormat="1" ht="60" customHeight="1" x14ac:dyDescent="0.25">
      <c r="A491" s="203" t="s">
        <v>476</v>
      </c>
      <c r="B491" s="985" t="s">
        <v>263</v>
      </c>
      <c r="C491" s="985"/>
      <c r="D491" s="985"/>
      <c r="E491" s="986"/>
      <c r="F491" s="194">
        <v>100</v>
      </c>
      <c r="G491" s="95"/>
      <c r="H491" s="95"/>
      <c r="I491" s="95"/>
      <c r="J491" s="111">
        <f t="shared" ref="J491:M494" si="101">J492</f>
        <v>9.1999999999999993</v>
      </c>
      <c r="K491" s="111">
        <f t="shared" si="101"/>
        <v>0</v>
      </c>
      <c r="L491" s="111">
        <f t="shared" si="101"/>
        <v>6.4</v>
      </c>
      <c r="M491" s="111">
        <f t="shared" si="101"/>
        <v>6.4</v>
      </c>
      <c r="N491" s="174"/>
    </row>
    <row r="492" spans="1:18" s="106" customFormat="1" ht="31.5" customHeight="1" x14ac:dyDescent="0.25">
      <c r="A492" s="203" t="s">
        <v>482</v>
      </c>
      <c r="B492" s="985" t="s">
        <v>263</v>
      </c>
      <c r="C492" s="985"/>
      <c r="D492" s="985"/>
      <c r="E492" s="986"/>
      <c r="F492" s="194">
        <v>120</v>
      </c>
      <c r="G492" s="95"/>
      <c r="H492" s="95"/>
      <c r="I492" s="95"/>
      <c r="J492" s="111">
        <f t="shared" si="101"/>
        <v>9.1999999999999993</v>
      </c>
      <c r="K492" s="111">
        <f t="shared" si="101"/>
        <v>0</v>
      </c>
      <c r="L492" s="111">
        <f t="shared" si="101"/>
        <v>6.4</v>
      </c>
      <c r="M492" s="111">
        <f t="shared" si="101"/>
        <v>6.4</v>
      </c>
      <c r="N492" s="174"/>
    </row>
    <row r="493" spans="1:18" s="106" customFormat="1" ht="31.5" customHeight="1" x14ac:dyDescent="0.25">
      <c r="A493" s="203" t="s">
        <v>68</v>
      </c>
      <c r="B493" s="985" t="s">
        <v>263</v>
      </c>
      <c r="C493" s="985"/>
      <c r="D493" s="985"/>
      <c r="E493" s="986"/>
      <c r="F493" s="194">
        <v>120</v>
      </c>
      <c r="G493" s="95" t="s">
        <v>69</v>
      </c>
      <c r="H493" s="95"/>
      <c r="I493" s="95"/>
      <c r="J493" s="111">
        <f t="shared" si="101"/>
        <v>9.1999999999999993</v>
      </c>
      <c r="K493" s="111">
        <f t="shared" si="101"/>
        <v>0</v>
      </c>
      <c r="L493" s="111">
        <f t="shared" si="101"/>
        <v>6.4</v>
      </c>
      <c r="M493" s="111">
        <f t="shared" si="101"/>
        <v>6.4</v>
      </c>
      <c r="N493" s="174"/>
    </row>
    <row r="494" spans="1:18" s="106" customFormat="1" ht="31.5" customHeight="1" x14ac:dyDescent="0.2">
      <c r="A494" s="176" t="s">
        <v>121</v>
      </c>
      <c r="B494" s="985" t="s">
        <v>263</v>
      </c>
      <c r="C494" s="985"/>
      <c r="D494" s="985"/>
      <c r="E494" s="986"/>
      <c r="F494" s="194">
        <v>120</v>
      </c>
      <c r="G494" s="95" t="s">
        <v>69</v>
      </c>
      <c r="H494" s="95" t="s">
        <v>93</v>
      </c>
      <c r="I494" s="95"/>
      <c r="J494" s="111">
        <f t="shared" si="101"/>
        <v>9.1999999999999993</v>
      </c>
      <c r="K494" s="111">
        <f t="shared" si="101"/>
        <v>0</v>
      </c>
      <c r="L494" s="111">
        <f t="shared" si="101"/>
        <v>6.4</v>
      </c>
      <c r="M494" s="111">
        <f t="shared" si="101"/>
        <v>6.4</v>
      </c>
      <c r="N494" s="174"/>
    </row>
    <row r="495" spans="1:18" s="106" customFormat="1" ht="31.5" customHeight="1" x14ac:dyDescent="0.25">
      <c r="A495" s="176" t="s">
        <v>727</v>
      </c>
      <c r="B495" s="985" t="s">
        <v>263</v>
      </c>
      <c r="C495" s="985"/>
      <c r="D495" s="985"/>
      <c r="E495" s="986"/>
      <c r="F495" s="194">
        <v>120</v>
      </c>
      <c r="G495" s="95" t="s">
        <v>69</v>
      </c>
      <c r="H495" s="95" t="s">
        <v>93</v>
      </c>
      <c r="I495" s="95" t="s">
        <v>188</v>
      </c>
      <c r="J495" s="111">
        <v>9.1999999999999993</v>
      </c>
      <c r="K495" s="113"/>
      <c r="L495" s="111">
        <v>6.4</v>
      </c>
      <c r="M495" s="111">
        <v>6.4</v>
      </c>
      <c r="N495" s="221"/>
    </row>
    <row r="496" spans="1:18" s="106" customFormat="1" ht="31.5" customHeight="1" x14ac:dyDescent="0.25">
      <c r="A496" s="203" t="s">
        <v>518</v>
      </c>
      <c r="B496" s="985" t="s">
        <v>263</v>
      </c>
      <c r="C496" s="985"/>
      <c r="D496" s="985"/>
      <c r="E496" s="986"/>
      <c r="F496" s="194">
        <v>200</v>
      </c>
      <c r="G496" s="95"/>
      <c r="H496" s="95"/>
      <c r="I496" s="95"/>
      <c r="J496" s="111">
        <f t="shared" ref="J496:M499" si="102">J497</f>
        <v>125.4</v>
      </c>
      <c r="K496" s="111">
        <f t="shared" si="102"/>
        <v>0</v>
      </c>
      <c r="L496" s="111">
        <f t="shared" si="102"/>
        <v>116.1</v>
      </c>
      <c r="M496" s="111">
        <f t="shared" si="102"/>
        <v>116.1</v>
      </c>
      <c r="N496" s="221"/>
    </row>
    <row r="497" spans="1:14" s="106" customFormat="1" ht="31.5" customHeight="1" x14ac:dyDescent="0.25">
      <c r="A497" s="203" t="s">
        <v>519</v>
      </c>
      <c r="B497" s="985" t="s">
        <v>263</v>
      </c>
      <c r="C497" s="985"/>
      <c r="D497" s="985"/>
      <c r="E497" s="986"/>
      <c r="F497" s="194">
        <v>240</v>
      </c>
      <c r="G497" s="95"/>
      <c r="H497" s="95"/>
      <c r="I497" s="95"/>
      <c r="J497" s="111">
        <f t="shared" si="102"/>
        <v>125.4</v>
      </c>
      <c r="K497" s="111">
        <f t="shared" si="102"/>
        <v>0</v>
      </c>
      <c r="L497" s="111">
        <f t="shared" si="102"/>
        <v>116.1</v>
      </c>
      <c r="M497" s="111">
        <f t="shared" si="102"/>
        <v>116.1</v>
      </c>
      <c r="N497" s="221"/>
    </row>
    <row r="498" spans="1:14" s="106" customFormat="1" ht="31.5" customHeight="1" x14ac:dyDescent="0.25">
      <c r="A498" s="203" t="s">
        <v>68</v>
      </c>
      <c r="B498" s="985" t="s">
        <v>263</v>
      </c>
      <c r="C498" s="985"/>
      <c r="D498" s="985"/>
      <c r="E498" s="986"/>
      <c r="F498" s="194">
        <v>240</v>
      </c>
      <c r="G498" s="95" t="s">
        <v>69</v>
      </c>
      <c r="H498" s="95"/>
      <c r="I498" s="95"/>
      <c r="J498" s="111">
        <f t="shared" si="102"/>
        <v>125.4</v>
      </c>
      <c r="K498" s="111">
        <f t="shared" si="102"/>
        <v>0</v>
      </c>
      <c r="L498" s="111">
        <f t="shared" si="102"/>
        <v>116.1</v>
      </c>
      <c r="M498" s="111">
        <f t="shared" si="102"/>
        <v>116.1</v>
      </c>
      <c r="N498" s="221"/>
    </row>
    <row r="499" spans="1:14" s="106" customFormat="1" ht="31.5" customHeight="1" x14ac:dyDescent="0.2">
      <c r="A499" s="176" t="s">
        <v>121</v>
      </c>
      <c r="B499" s="985" t="s">
        <v>263</v>
      </c>
      <c r="C499" s="985"/>
      <c r="D499" s="985"/>
      <c r="E499" s="986"/>
      <c r="F499" s="194">
        <v>240</v>
      </c>
      <c r="G499" s="95" t="s">
        <v>69</v>
      </c>
      <c r="H499" s="95" t="s">
        <v>93</v>
      </c>
      <c r="I499" s="95"/>
      <c r="J499" s="111">
        <f t="shared" si="102"/>
        <v>125.4</v>
      </c>
      <c r="K499" s="111">
        <f t="shared" si="102"/>
        <v>0</v>
      </c>
      <c r="L499" s="111">
        <f t="shared" si="102"/>
        <v>116.1</v>
      </c>
      <c r="M499" s="111">
        <f t="shared" si="102"/>
        <v>116.1</v>
      </c>
      <c r="N499" s="221"/>
    </row>
    <row r="500" spans="1:14" s="106" customFormat="1" ht="31.5" customHeight="1" x14ac:dyDescent="0.2">
      <c r="A500" s="176" t="s">
        <v>727</v>
      </c>
      <c r="B500" s="985" t="s">
        <v>263</v>
      </c>
      <c r="C500" s="985"/>
      <c r="D500" s="985"/>
      <c r="E500" s="986"/>
      <c r="F500" s="194">
        <v>240</v>
      </c>
      <c r="G500" s="95" t="s">
        <v>69</v>
      </c>
      <c r="H500" s="95" t="s">
        <v>93</v>
      </c>
      <c r="I500" s="95" t="s">
        <v>188</v>
      </c>
      <c r="J500" s="111">
        <f>'функ 6'!I154</f>
        <v>125.4</v>
      </c>
      <c r="K500" s="111">
        <f>'функ 6'!J154</f>
        <v>0</v>
      </c>
      <c r="L500" s="111">
        <f>'функ 6'!K154</f>
        <v>116.1</v>
      </c>
      <c r="M500" s="111">
        <f>'функ 6'!L154</f>
        <v>116.1</v>
      </c>
      <c r="N500" s="221"/>
    </row>
    <row r="501" spans="1:14" s="106" customFormat="1" ht="24" customHeight="1" x14ac:dyDescent="0.25">
      <c r="A501" s="203" t="s">
        <v>478</v>
      </c>
      <c r="B501" s="985" t="s">
        <v>263</v>
      </c>
      <c r="C501" s="985"/>
      <c r="D501" s="985"/>
      <c r="E501" s="986"/>
      <c r="F501" s="194">
        <v>800</v>
      </c>
      <c r="G501" s="95"/>
      <c r="H501" s="95"/>
      <c r="I501" s="95"/>
      <c r="J501" s="111">
        <f t="shared" ref="J501:M504" si="103">J502</f>
        <v>8.1999999999999993</v>
      </c>
      <c r="K501" s="111">
        <f t="shared" si="103"/>
        <v>0</v>
      </c>
      <c r="L501" s="111">
        <f t="shared" si="103"/>
        <v>6.2</v>
      </c>
      <c r="M501" s="111">
        <f t="shared" si="103"/>
        <v>6.2</v>
      </c>
      <c r="N501" s="221"/>
    </row>
    <row r="502" spans="1:14" s="106" customFormat="1" ht="22.5" customHeight="1" x14ac:dyDescent="0.25">
      <c r="A502" s="203" t="s">
        <v>481</v>
      </c>
      <c r="B502" s="985" t="s">
        <v>263</v>
      </c>
      <c r="C502" s="985"/>
      <c r="D502" s="985"/>
      <c r="E502" s="986"/>
      <c r="F502" s="194">
        <v>850</v>
      </c>
      <c r="G502" s="95"/>
      <c r="H502" s="95"/>
      <c r="I502" s="95"/>
      <c r="J502" s="111">
        <f t="shared" si="103"/>
        <v>8.1999999999999993</v>
      </c>
      <c r="K502" s="111">
        <f t="shared" si="103"/>
        <v>0</v>
      </c>
      <c r="L502" s="111">
        <f t="shared" si="103"/>
        <v>6.2</v>
      </c>
      <c r="M502" s="111">
        <f t="shared" si="103"/>
        <v>6.2</v>
      </c>
      <c r="N502" s="221"/>
    </row>
    <row r="503" spans="1:14" s="106" customFormat="1" ht="31.5" customHeight="1" x14ac:dyDescent="0.25">
      <c r="A503" s="203" t="s">
        <v>68</v>
      </c>
      <c r="B503" s="985" t="s">
        <v>263</v>
      </c>
      <c r="C503" s="985"/>
      <c r="D503" s="985"/>
      <c r="E503" s="986"/>
      <c r="F503" s="194">
        <v>850</v>
      </c>
      <c r="G503" s="95" t="s">
        <v>69</v>
      </c>
      <c r="H503" s="95"/>
      <c r="I503" s="95"/>
      <c r="J503" s="111">
        <f t="shared" si="103"/>
        <v>8.1999999999999993</v>
      </c>
      <c r="K503" s="111">
        <f t="shared" si="103"/>
        <v>0</v>
      </c>
      <c r="L503" s="111">
        <f t="shared" si="103"/>
        <v>6.2</v>
      </c>
      <c r="M503" s="111">
        <f t="shared" si="103"/>
        <v>6.2</v>
      </c>
      <c r="N503" s="221"/>
    </row>
    <row r="504" spans="1:14" s="106" customFormat="1" ht="31.5" customHeight="1" x14ac:dyDescent="0.2">
      <c r="A504" s="176" t="s">
        <v>121</v>
      </c>
      <c r="B504" s="985" t="s">
        <v>263</v>
      </c>
      <c r="C504" s="985"/>
      <c r="D504" s="985"/>
      <c r="E504" s="986"/>
      <c r="F504" s="194">
        <v>850</v>
      </c>
      <c r="G504" s="95" t="s">
        <v>69</v>
      </c>
      <c r="H504" s="95" t="s">
        <v>93</v>
      </c>
      <c r="I504" s="95"/>
      <c r="J504" s="111">
        <f t="shared" si="103"/>
        <v>8.1999999999999993</v>
      </c>
      <c r="K504" s="111">
        <f t="shared" si="103"/>
        <v>0</v>
      </c>
      <c r="L504" s="111">
        <f t="shared" si="103"/>
        <v>6.2</v>
      </c>
      <c r="M504" s="111">
        <f t="shared" si="103"/>
        <v>6.2</v>
      </c>
      <c r="N504" s="221"/>
    </row>
    <row r="505" spans="1:14" s="106" customFormat="1" ht="31.5" customHeight="1" x14ac:dyDescent="0.25">
      <c r="A505" s="176" t="s">
        <v>727</v>
      </c>
      <c r="B505" s="985" t="s">
        <v>263</v>
      </c>
      <c r="C505" s="985"/>
      <c r="D505" s="985"/>
      <c r="E505" s="986"/>
      <c r="F505" s="194">
        <v>850</v>
      </c>
      <c r="G505" s="95" t="s">
        <v>69</v>
      </c>
      <c r="H505" s="95" t="s">
        <v>93</v>
      </c>
      <c r="I505" s="95" t="s">
        <v>188</v>
      </c>
      <c r="J505" s="111">
        <v>8.1999999999999993</v>
      </c>
      <c r="K505" s="113"/>
      <c r="L505" s="111">
        <v>6.2</v>
      </c>
      <c r="M505" s="111">
        <v>6.2</v>
      </c>
      <c r="N505" s="221"/>
    </row>
    <row r="506" spans="1:14" s="106" customFormat="1" ht="31.5" customHeight="1" x14ac:dyDescent="0.2">
      <c r="A506" s="176" t="s">
        <v>442</v>
      </c>
      <c r="B506" s="984" t="s">
        <v>291</v>
      </c>
      <c r="C506" s="985"/>
      <c r="D506" s="985"/>
      <c r="E506" s="986"/>
      <c r="F506" s="194"/>
      <c r="G506" s="95"/>
      <c r="H506" s="95"/>
      <c r="I506" s="95"/>
      <c r="J506" s="111">
        <f>J507</f>
        <v>50</v>
      </c>
      <c r="K506" s="111">
        <f>K507</f>
        <v>0</v>
      </c>
      <c r="L506" s="111">
        <f>L507</f>
        <v>50</v>
      </c>
      <c r="M506" s="111">
        <f>M507</f>
        <v>50</v>
      </c>
      <c r="N506" s="174"/>
    </row>
    <row r="507" spans="1:14" s="106" customFormat="1" ht="45" customHeight="1" x14ac:dyDescent="0.2">
      <c r="A507" s="176" t="s">
        <v>288</v>
      </c>
      <c r="B507" s="984" t="s">
        <v>290</v>
      </c>
      <c r="C507" s="985"/>
      <c r="D507" s="985"/>
      <c r="E507" s="986"/>
      <c r="F507" s="194"/>
      <c r="G507" s="95"/>
      <c r="H507" s="95"/>
      <c r="I507" s="95"/>
      <c r="J507" s="111">
        <f t="shared" ref="J507:J512" si="104">J508</f>
        <v>50</v>
      </c>
      <c r="K507" s="111">
        <f>K508</f>
        <v>0</v>
      </c>
      <c r="L507" s="111">
        <f>L508</f>
        <v>50</v>
      </c>
      <c r="M507" s="111">
        <f>M508</f>
        <v>50</v>
      </c>
      <c r="N507" s="174"/>
    </row>
    <row r="508" spans="1:14" s="106" customFormat="1" ht="30" x14ac:dyDescent="0.2">
      <c r="A508" s="199" t="s">
        <v>158</v>
      </c>
      <c r="B508" s="1015" t="s">
        <v>293</v>
      </c>
      <c r="C508" s="1016"/>
      <c r="D508" s="1016"/>
      <c r="E508" s="1017"/>
      <c r="F508" s="198"/>
      <c r="G508" s="95"/>
      <c r="H508" s="95"/>
      <c r="I508" s="95"/>
      <c r="J508" s="111">
        <f t="shared" si="104"/>
        <v>50</v>
      </c>
      <c r="K508" s="111">
        <f t="shared" ref="K508:M511" si="105">K509</f>
        <v>0</v>
      </c>
      <c r="L508" s="111">
        <f t="shared" si="105"/>
        <v>50</v>
      </c>
      <c r="M508" s="111">
        <f t="shared" si="105"/>
        <v>50</v>
      </c>
      <c r="N508" s="174"/>
    </row>
    <row r="509" spans="1:14" s="106" customFormat="1" ht="30" x14ac:dyDescent="0.2">
      <c r="A509" s="199" t="s">
        <v>530</v>
      </c>
      <c r="B509" s="1015" t="s">
        <v>293</v>
      </c>
      <c r="C509" s="1016"/>
      <c r="D509" s="1016"/>
      <c r="E509" s="1017"/>
      <c r="F509" s="198">
        <v>700</v>
      </c>
      <c r="G509" s="95"/>
      <c r="H509" s="95"/>
      <c r="I509" s="95"/>
      <c r="J509" s="111">
        <f t="shared" si="104"/>
        <v>50</v>
      </c>
      <c r="K509" s="111">
        <f t="shared" si="105"/>
        <v>0</v>
      </c>
      <c r="L509" s="111">
        <f t="shared" si="105"/>
        <v>50</v>
      </c>
      <c r="M509" s="111">
        <f t="shared" si="105"/>
        <v>50</v>
      </c>
      <c r="N509" s="174"/>
    </row>
    <row r="510" spans="1:14" s="106" customFormat="1" x14ac:dyDescent="0.2">
      <c r="A510" s="199" t="s">
        <v>159</v>
      </c>
      <c r="B510" s="1015" t="s">
        <v>293</v>
      </c>
      <c r="C510" s="1016"/>
      <c r="D510" s="1016"/>
      <c r="E510" s="1017"/>
      <c r="F510" s="198">
        <v>730</v>
      </c>
      <c r="G510" s="95"/>
      <c r="H510" s="95"/>
      <c r="I510" s="95"/>
      <c r="J510" s="111">
        <f t="shared" si="104"/>
        <v>50</v>
      </c>
      <c r="K510" s="111">
        <f t="shared" si="105"/>
        <v>0</v>
      </c>
      <c r="L510" s="111">
        <f t="shared" si="105"/>
        <v>50</v>
      </c>
      <c r="M510" s="111">
        <f t="shared" si="105"/>
        <v>50</v>
      </c>
      <c r="N510" s="174"/>
    </row>
    <row r="511" spans="1:14" s="106" customFormat="1" ht="28.5" customHeight="1" x14ac:dyDescent="0.2">
      <c r="A511" s="199" t="s">
        <v>582</v>
      </c>
      <c r="B511" s="1015" t="s">
        <v>293</v>
      </c>
      <c r="C511" s="1016"/>
      <c r="D511" s="1016"/>
      <c r="E511" s="1017"/>
      <c r="F511" s="198">
        <v>730</v>
      </c>
      <c r="G511" s="95" t="s">
        <v>87</v>
      </c>
      <c r="H511" s="95"/>
      <c r="I511" s="95"/>
      <c r="J511" s="111">
        <f t="shared" si="104"/>
        <v>50</v>
      </c>
      <c r="K511" s="111">
        <f t="shared" si="105"/>
        <v>0</v>
      </c>
      <c r="L511" s="111">
        <f t="shared" si="105"/>
        <v>50</v>
      </c>
      <c r="M511" s="111">
        <f t="shared" si="105"/>
        <v>50</v>
      </c>
      <c r="N511" s="221"/>
    </row>
    <row r="512" spans="1:14" s="106" customFormat="1" ht="30" customHeight="1" x14ac:dyDescent="0.25">
      <c r="A512" s="203" t="s">
        <v>583</v>
      </c>
      <c r="B512" s="1015" t="s">
        <v>293</v>
      </c>
      <c r="C512" s="1016"/>
      <c r="D512" s="1016"/>
      <c r="E512" s="1017"/>
      <c r="F512" s="198">
        <v>730</v>
      </c>
      <c r="G512" s="95" t="s">
        <v>87</v>
      </c>
      <c r="H512" s="95" t="s">
        <v>69</v>
      </c>
      <c r="I512" s="95"/>
      <c r="J512" s="111">
        <f t="shared" si="104"/>
        <v>50</v>
      </c>
      <c r="K512" s="111">
        <f>K513</f>
        <v>0</v>
      </c>
      <c r="L512" s="111">
        <f>L513</f>
        <v>50</v>
      </c>
      <c r="M512" s="111">
        <f>M513</f>
        <v>50</v>
      </c>
      <c r="N512" s="221"/>
    </row>
    <row r="513" spans="1:14" s="106" customFormat="1" ht="31.5" customHeight="1" x14ac:dyDescent="0.25">
      <c r="A513" s="176" t="s">
        <v>727</v>
      </c>
      <c r="B513" s="1015" t="s">
        <v>293</v>
      </c>
      <c r="C513" s="1016"/>
      <c r="D513" s="1016"/>
      <c r="E513" s="1017"/>
      <c r="F513" s="198">
        <v>730</v>
      </c>
      <c r="G513" s="95" t="s">
        <v>87</v>
      </c>
      <c r="H513" s="95" t="s">
        <v>69</v>
      </c>
      <c r="I513" s="95" t="s">
        <v>188</v>
      </c>
      <c r="J513" s="111">
        <v>50</v>
      </c>
      <c r="K513" s="113"/>
      <c r="L513" s="111">
        <v>50</v>
      </c>
      <c r="M513" s="111">
        <v>50</v>
      </c>
      <c r="N513" s="174"/>
    </row>
    <row r="514" spans="1:14" s="106" customFormat="1" ht="31.5" customHeight="1" x14ac:dyDescent="0.2">
      <c r="A514" s="175" t="s">
        <v>443</v>
      </c>
      <c r="B514" s="978" t="s">
        <v>455</v>
      </c>
      <c r="C514" s="979"/>
      <c r="D514" s="979"/>
      <c r="E514" s="980"/>
      <c r="F514" s="192"/>
      <c r="G514" s="95"/>
      <c r="H514" s="95"/>
      <c r="I514" s="95"/>
      <c r="J514" s="111">
        <f>J515+J522+J529</f>
        <v>1695.2</v>
      </c>
      <c r="K514" s="111">
        <f>K515+K522</f>
        <v>0</v>
      </c>
      <c r="L514" s="111">
        <f>L515+L522</f>
        <v>3</v>
      </c>
      <c r="M514" s="111">
        <f>M515+M522</f>
        <v>3</v>
      </c>
      <c r="N514" s="174"/>
    </row>
    <row r="515" spans="1:14" s="106" customFormat="1" ht="31.5" customHeight="1" x14ac:dyDescent="0.2">
      <c r="A515" s="175" t="s">
        <v>444</v>
      </c>
      <c r="B515" s="978" t="s">
        <v>451</v>
      </c>
      <c r="C515" s="979"/>
      <c r="D515" s="979"/>
      <c r="E515" s="980"/>
      <c r="F515" s="192"/>
      <c r="G515" s="95"/>
      <c r="H515" s="95"/>
      <c r="I515" s="95"/>
      <c r="J515" s="111">
        <f t="shared" ref="J515:M516" si="106">J516</f>
        <v>3</v>
      </c>
      <c r="K515" s="111">
        <f t="shared" si="106"/>
        <v>0</v>
      </c>
      <c r="L515" s="111">
        <f t="shared" si="106"/>
        <v>3</v>
      </c>
      <c r="M515" s="111">
        <f t="shared" si="106"/>
        <v>3</v>
      </c>
      <c r="N515" s="174"/>
    </row>
    <row r="516" spans="1:14" s="106" customFormat="1" ht="30.75" customHeight="1" x14ac:dyDescent="0.2">
      <c r="A516" s="329" t="s">
        <v>112</v>
      </c>
      <c r="B516" s="978" t="s">
        <v>452</v>
      </c>
      <c r="C516" s="979"/>
      <c r="D516" s="979"/>
      <c r="E516" s="980"/>
      <c r="F516" s="192"/>
      <c r="G516" s="95"/>
      <c r="H516" s="95"/>
      <c r="I516" s="95"/>
      <c r="J516" s="111">
        <f t="shared" si="106"/>
        <v>3</v>
      </c>
      <c r="K516" s="111">
        <f t="shared" si="106"/>
        <v>0</v>
      </c>
      <c r="L516" s="111">
        <f t="shared" si="106"/>
        <v>3</v>
      </c>
      <c r="M516" s="111">
        <f t="shared" si="106"/>
        <v>3</v>
      </c>
      <c r="N516" s="174"/>
    </row>
    <row r="517" spans="1:14" s="106" customFormat="1" ht="24" customHeight="1" x14ac:dyDescent="0.25">
      <c r="A517" s="330" t="s">
        <v>534</v>
      </c>
      <c r="B517" s="978" t="s">
        <v>452</v>
      </c>
      <c r="C517" s="979"/>
      <c r="D517" s="979"/>
      <c r="E517" s="980"/>
      <c r="F517" s="192">
        <v>500</v>
      </c>
      <c r="G517" s="95"/>
      <c r="H517" s="95"/>
      <c r="I517" s="95"/>
      <c r="J517" s="111">
        <f>J518</f>
        <v>3</v>
      </c>
      <c r="K517" s="111">
        <f t="shared" ref="K517:M519" si="107">K518</f>
        <v>0</v>
      </c>
      <c r="L517" s="111">
        <f t="shared" si="107"/>
        <v>3</v>
      </c>
      <c r="M517" s="111">
        <f t="shared" si="107"/>
        <v>3</v>
      </c>
      <c r="N517" s="174"/>
    </row>
    <row r="518" spans="1:14" s="106" customFormat="1" ht="24.75" customHeight="1" x14ac:dyDescent="0.25">
      <c r="A518" s="203" t="s">
        <v>533</v>
      </c>
      <c r="B518" s="978" t="s">
        <v>452</v>
      </c>
      <c r="C518" s="979"/>
      <c r="D518" s="979"/>
      <c r="E518" s="980"/>
      <c r="F518" s="192">
        <v>510</v>
      </c>
      <c r="G518" s="95"/>
      <c r="H518" s="95"/>
      <c r="I518" s="95"/>
      <c r="J518" s="111">
        <f>J519</f>
        <v>3</v>
      </c>
      <c r="K518" s="111">
        <f t="shared" si="107"/>
        <v>0</v>
      </c>
      <c r="L518" s="111">
        <f t="shared" si="107"/>
        <v>3</v>
      </c>
      <c r="M518" s="111">
        <f t="shared" si="107"/>
        <v>3</v>
      </c>
      <c r="N518" s="174"/>
    </row>
    <row r="519" spans="1:14" s="106" customFormat="1" ht="47.25" x14ac:dyDescent="0.2">
      <c r="A519" s="329" t="s">
        <v>531</v>
      </c>
      <c r="B519" s="978" t="s">
        <v>452</v>
      </c>
      <c r="C519" s="979"/>
      <c r="D519" s="979"/>
      <c r="E519" s="980"/>
      <c r="F519" s="192">
        <v>510</v>
      </c>
      <c r="G519" s="95" t="s">
        <v>111</v>
      </c>
      <c r="H519" s="95"/>
      <c r="I519" s="95"/>
      <c r="J519" s="111">
        <f>J520</f>
        <v>3</v>
      </c>
      <c r="K519" s="111">
        <f t="shared" si="107"/>
        <v>0</v>
      </c>
      <c r="L519" s="111">
        <f t="shared" si="107"/>
        <v>3</v>
      </c>
      <c r="M519" s="111">
        <f t="shared" si="107"/>
        <v>3</v>
      </c>
      <c r="N519" s="174"/>
    </row>
    <row r="520" spans="1:14" s="106" customFormat="1" ht="31.5" customHeight="1" x14ac:dyDescent="0.2">
      <c r="A520" s="239" t="s">
        <v>110</v>
      </c>
      <c r="B520" s="978" t="s">
        <v>452</v>
      </c>
      <c r="C520" s="979"/>
      <c r="D520" s="979"/>
      <c r="E520" s="980"/>
      <c r="F520" s="192">
        <v>510</v>
      </c>
      <c r="G520" s="95" t="s">
        <v>111</v>
      </c>
      <c r="H520" s="95" t="s">
        <v>69</v>
      </c>
      <c r="I520" s="95"/>
      <c r="J520" s="111">
        <f>J521</f>
        <v>3</v>
      </c>
      <c r="K520" s="111">
        <f>K521</f>
        <v>0</v>
      </c>
      <c r="L520" s="111">
        <f>L521</f>
        <v>3</v>
      </c>
      <c r="M520" s="111">
        <f>M521</f>
        <v>3</v>
      </c>
      <c r="N520" s="331"/>
    </row>
    <row r="521" spans="1:14" s="106" customFormat="1" ht="31.5" customHeight="1" x14ac:dyDescent="0.25">
      <c r="A521" s="176" t="s">
        <v>727</v>
      </c>
      <c r="B521" s="978" t="s">
        <v>452</v>
      </c>
      <c r="C521" s="979"/>
      <c r="D521" s="979"/>
      <c r="E521" s="980"/>
      <c r="F521" s="192">
        <v>510</v>
      </c>
      <c r="G521" s="95" t="s">
        <v>111</v>
      </c>
      <c r="H521" s="95" t="s">
        <v>69</v>
      </c>
      <c r="I521" s="95" t="s">
        <v>188</v>
      </c>
      <c r="J521" s="111">
        <f>3+284.7-284.7</f>
        <v>3</v>
      </c>
      <c r="K521" s="113"/>
      <c r="L521" s="111">
        <v>3</v>
      </c>
      <c r="M521" s="111">
        <v>3</v>
      </c>
      <c r="N521" s="174"/>
    </row>
    <row r="522" spans="1:14" s="106" customFormat="1" ht="31.5" customHeight="1" x14ac:dyDescent="0.2">
      <c r="A522" s="175" t="s">
        <v>445</v>
      </c>
      <c r="B522" s="978" t="s">
        <v>453</v>
      </c>
      <c r="C522" s="979"/>
      <c r="D522" s="979"/>
      <c r="E522" s="980"/>
      <c r="F522" s="192"/>
      <c r="G522" s="95"/>
      <c r="H522" s="95"/>
      <c r="I522" s="95"/>
      <c r="J522" s="111">
        <f t="shared" ref="J522:M527" si="108">J523</f>
        <v>1692.2</v>
      </c>
      <c r="K522" s="111">
        <f t="shared" si="108"/>
        <v>0</v>
      </c>
      <c r="L522" s="111">
        <f t="shared" si="108"/>
        <v>0</v>
      </c>
      <c r="M522" s="111">
        <f t="shared" si="108"/>
        <v>0</v>
      </c>
      <c r="N522" s="174"/>
    </row>
    <row r="523" spans="1:14" s="106" customFormat="1" ht="48.75" customHeight="1" x14ac:dyDescent="0.2">
      <c r="A523" s="175" t="s">
        <v>446</v>
      </c>
      <c r="B523" s="978" t="s">
        <v>450</v>
      </c>
      <c r="C523" s="979"/>
      <c r="D523" s="979"/>
      <c r="E523" s="980"/>
      <c r="F523" s="192"/>
      <c r="G523" s="95"/>
      <c r="H523" s="95"/>
      <c r="I523" s="95"/>
      <c r="J523" s="111">
        <f t="shared" si="108"/>
        <v>1692.2</v>
      </c>
      <c r="K523" s="111">
        <f t="shared" si="108"/>
        <v>0</v>
      </c>
      <c r="L523" s="111">
        <f t="shared" si="108"/>
        <v>0</v>
      </c>
      <c r="M523" s="111">
        <f t="shared" si="108"/>
        <v>0</v>
      </c>
      <c r="N523" s="174"/>
    </row>
    <row r="524" spans="1:14" s="106" customFormat="1" ht="24.75" customHeight="1" x14ac:dyDescent="0.25">
      <c r="A524" s="203" t="s">
        <v>534</v>
      </c>
      <c r="B524" s="978" t="s">
        <v>450</v>
      </c>
      <c r="C524" s="979"/>
      <c r="D524" s="979"/>
      <c r="E524" s="980"/>
      <c r="F524" s="192">
        <v>500</v>
      </c>
      <c r="G524" s="95"/>
      <c r="H524" s="95"/>
      <c r="I524" s="95"/>
      <c r="J524" s="111">
        <f t="shared" si="108"/>
        <v>1692.2</v>
      </c>
      <c r="K524" s="111">
        <f t="shared" si="108"/>
        <v>0</v>
      </c>
      <c r="L524" s="111">
        <f t="shared" si="108"/>
        <v>0</v>
      </c>
      <c r="M524" s="111">
        <f t="shared" si="108"/>
        <v>0</v>
      </c>
      <c r="N524" s="174"/>
    </row>
    <row r="525" spans="1:14" s="106" customFormat="1" ht="28.5" customHeight="1" x14ac:dyDescent="0.25">
      <c r="A525" s="203" t="s">
        <v>535</v>
      </c>
      <c r="B525" s="978" t="s">
        <v>450</v>
      </c>
      <c r="C525" s="979"/>
      <c r="D525" s="979"/>
      <c r="E525" s="980"/>
      <c r="F525" s="192">
        <v>520</v>
      </c>
      <c r="G525" s="95"/>
      <c r="H525" s="95"/>
      <c r="I525" s="95"/>
      <c r="J525" s="111">
        <f t="shared" si="108"/>
        <v>1692.2</v>
      </c>
      <c r="K525" s="111">
        <f t="shared" si="108"/>
        <v>0</v>
      </c>
      <c r="L525" s="111">
        <f t="shared" si="108"/>
        <v>0</v>
      </c>
      <c r="M525" s="111">
        <f t="shared" si="108"/>
        <v>0</v>
      </c>
      <c r="N525" s="174"/>
    </row>
    <row r="526" spans="1:14" s="106" customFormat="1" ht="48.75" customHeight="1" x14ac:dyDescent="0.2">
      <c r="A526" s="329" t="s">
        <v>531</v>
      </c>
      <c r="B526" s="978" t="s">
        <v>450</v>
      </c>
      <c r="C526" s="979"/>
      <c r="D526" s="979"/>
      <c r="E526" s="980"/>
      <c r="F526" s="192">
        <v>520</v>
      </c>
      <c r="G526" s="95" t="s">
        <v>111</v>
      </c>
      <c r="H526" s="95"/>
      <c r="I526" s="95"/>
      <c r="J526" s="111">
        <f t="shared" si="108"/>
        <v>1692.2</v>
      </c>
      <c r="K526" s="111">
        <f t="shared" si="108"/>
        <v>0</v>
      </c>
      <c r="L526" s="111">
        <f t="shared" si="108"/>
        <v>0</v>
      </c>
      <c r="M526" s="111">
        <f t="shared" si="108"/>
        <v>0</v>
      </c>
      <c r="N526" s="174"/>
    </row>
    <row r="527" spans="1:14" s="106" customFormat="1" ht="31.5" customHeight="1" x14ac:dyDescent="0.2">
      <c r="A527" s="239" t="s">
        <v>379</v>
      </c>
      <c r="B527" s="978" t="s">
        <v>450</v>
      </c>
      <c r="C527" s="979"/>
      <c r="D527" s="979"/>
      <c r="E527" s="980"/>
      <c r="F527" s="192">
        <v>520</v>
      </c>
      <c r="G527" s="95" t="s">
        <v>111</v>
      </c>
      <c r="H527" s="95" t="s">
        <v>88</v>
      </c>
      <c r="I527" s="95"/>
      <c r="J527" s="111">
        <f t="shared" si="108"/>
        <v>1692.2</v>
      </c>
      <c r="K527" s="111">
        <f t="shared" si="108"/>
        <v>0</v>
      </c>
      <c r="L527" s="111">
        <f t="shared" si="108"/>
        <v>0</v>
      </c>
      <c r="M527" s="111">
        <f t="shared" si="108"/>
        <v>0</v>
      </c>
      <c r="N527" s="331"/>
    </row>
    <row r="528" spans="1:14" s="106" customFormat="1" ht="31.5" customHeight="1" x14ac:dyDescent="0.2">
      <c r="A528" s="176" t="s">
        <v>727</v>
      </c>
      <c r="B528" s="978" t="s">
        <v>450</v>
      </c>
      <c r="C528" s="979"/>
      <c r="D528" s="979"/>
      <c r="E528" s="980"/>
      <c r="F528" s="192">
        <v>520</v>
      </c>
      <c r="G528" s="95" t="s">
        <v>111</v>
      </c>
      <c r="H528" s="95" t="s">
        <v>88</v>
      </c>
      <c r="I528" s="95" t="s">
        <v>188</v>
      </c>
      <c r="J528" s="111">
        <f>'ведомст 7'!L555</f>
        <v>1692.2</v>
      </c>
      <c r="K528" s="111">
        <f>'ведомст 7'!M555</f>
        <v>0</v>
      </c>
      <c r="L528" s="111">
        <f>'ведомст 7'!N555</f>
        <v>0</v>
      </c>
      <c r="M528" s="111">
        <f>'ведомст 7'!N555</f>
        <v>0</v>
      </c>
      <c r="N528" s="174"/>
    </row>
    <row r="529" spans="1:16384" s="106" customFormat="1" ht="31.5" hidden="1" customHeight="1" x14ac:dyDescent="0.25">
      <c r="A529" s="102" t="s">
        <v>659</v>
      </c>
      <c r="B529" s="978" t="s">
        <v>633</v>
      </c>
      <c r="C529" s="979"/>
      <c r="D529" s="979"/>
      <c r="E529" s="980"/>
      <c r="F529" s="192"/>
      <c r="G529" s="95"/>
      <c r="H529" s="95"/>
      <c r="I529" s="95"/>
      <c r="J529" s="111">
        <f>J530</f>
        <v>0</v>
      </c>
      <c r="K529" s="113"/>
      <c r="L529" s="111">
        <v>0</v>
      </c>
      <c r="M529" s="111">
        <v>0</v>
      </c>
      <c r="N529" s="378"/>
    </row>
    <row r="530" spans="1:16384" s="106" customFormat="1" ht="52.5" hidden="1" customHeight="1" x14ac:dyDescent="0.25">
      <c r="A530" s="102" t="s">
        <v>650</v>
      </c>
      <c r="B530" s="978" t="s">
        <v>634</v>
      </c>
      <c r="C530" s="979"/>
      <c r="D530" s="979"/>
      <c r="E530" s="980"/>
      <c r="F530" s="192"/>
      <c r="G530" s="95"/>
      <c r="H530" s="95"/>
      <c r="I530" s="95"/>
      <c r="J530" s="111">
        <f>J531</f>
        <v>0</v>
      </c>
      <c r="K530" s="113"/>
      <c r="L530" s="111">
        <v>0</v>
      </c>
      <c r="M530" s="111">
        <v>0</v>
      </c>
      <c r="N530" s="497"/>
    </row>
    <row r="531" spans="1:16384" s="106" customFormat="1" ht="31.5" hidden="1" customHeight="1" x14ac:dyDescent="0.25">
      <c r="A531" s="203" t="s">
        <v>534</v>
      </c>
      <c r="B531" s="978" t="s">
        <v>634</v>
      </c>
      <c r="C531" s="979"/>
      <c r="D531" s="979"/>
      <c r="E531" s="980"/>
      <c r="F531" s="192">
        <v>500</v>
      </c>
      <c r="G531" s="95"/>
      <c r="H531" s="95"/>
      <c r="I531" s="95"/>
      <c r="J531" s="111">
        <f>J532</f>
        <v>0</v>
      </c>
      <c r="K531" s="113"/>
      <c r="L531" s="111">
        <v>0</v>
      </c>
      <c r="M531" s="111">
        <v>0</v>
      </c>
      <c r="N531" s="378"/>
    </row>
    <row r="532" spans="1:16384" s="106" customFormat="1" ht="25.5" hidden="1" customHeight="1" x14ac:dyDescent="0.25">
      <c r="A532" s="203" t="s">
        <v>535</v>
      </c>
      <c r="B532" s="978" t="s">
        <v>634</v>
      </c>
      <c r="C532" s="979"/>
      <c r="D532" s="979"/>
      <c r="E532" s="980"/>
      <c r="F532" s="192">
        <v>520</v>
      </c>
      <c r="G532" s="95"/>
      <c r="H532" s="95"/>
      <c r="I532" s="95"/>
      <c r="J532" s="111">
        <v>0</v>
      </c>
      <c r="K532" s="113"/>
      <c r="L532" s="111">
        <v>0</v>
      </c>
      <c r="M532" s="111">
        <v>0</v>
      </c>
      <c r="N532" s="378"/>
    </row>
    <row r="533" spans="1:16384" s="106" customFormat="1" ht="25.5" hidden="1" customHeight="1" x14ac:dyDescent="0.25">
      <c r="A533" s="252" t="s">
        <v>52</v>
      </c>
      <c r="B533" s="978" t="s">
        <v>634</v>
      </c>
      <c r="C533" s="979"/>
      <c r="D533" s="979"/>
      <c r="E533" s="980"/>
      <c r="F533" s="192">
        <v>520</v>
      </c>
      <c r="G533" s="95" t="s">
        <v>82</v>
      </c>
      <c r="H533" s="95"/>
      <c r="I533" s="95"/>
      <c r="J533" s="111">
        <f>J534</f>
        <v>0</v>
      </c>
      <c r="K533" s="113"/>
      <c r="L533" s="111">
        <v>0</v>
      </c>
      <c r="M533" s="111">
        <v>0</v>
      </c>
      <c r="N533" s="378"/>
    </row>
    <row r="534" spans="1:16384" s="106" customFormat="1" ht="25.5" hidden="1" customHeight="1" x14ac:dyDescent="0.25">
      <c r="A534" s="102" t="s">
        <v>627</v>
      </c>
      <c r="B534" s="978" t="s">
        <v>634</v>
      </c>
      <c r="C534" s="979"/>
      <c r="D534" s="979"/>
      <c r="E534" s="980"/>
      <c r="F534" s="192">
        <v>520</v>
      </c>
      <c r="G534" s="95" t="s">
        <v>82</v>
      </c>
      <c r="H534" s="95" t="s">
        <v>88</v>
      </c>
      <c r="I534" s="95"/>
      <c r="J534" s="111">
        <f>J535</f>
        <v>0</v>
      </c>
      <c r="K534" s="113"/>
      <c r="L534" s="111">
        <v>0</v>
      </c>
      <c r="M534" s="111">
        <v>0</v>
      </c>
      <c r="N534" s="378"/>
    </row>
    <row r="535" spans="1:16384" s="106" customFormat="1" ht="35.25" hidden="1" customHeight="1" x14ac:dyDescent="0.25">
      <c r="A535" s="176" t="s">
        <v>192</v>
      </c>
      <c r="B535" s="978" t="s">
        <v>634</v>
      </c>
      <c r="C535" s="979"/>
      <c r="D535" s="979"/>
      <c r="E535" s="980"/>
      <c r="F535" s="192">
        <v>520</v>
      </c>
      <c r="G535" s="95" t="s">
        <v>82</v>
      </c>
      <c r="H535" s="95" t="s">
        <v>88</v>
      </c>
      <c r="I535" s="95" t="s">
        <v>188</v>
      </c>
      <c r="J535" s="111"/>
      <c r="K535" s="113"/>
      <c r="L535" s="111">
        <v>0</v>
      </c>
      <c r="M535" s="111">
        <v>0</v>
      </c>
      <c r="N535" s="378"/>
    </row>
    <row r="536" spans="1:16384" s="106" customFormat="1" ht="79.5" customHeight="1" x14ac:dyDescent="0.25">
      <c r="A536" s="176" t="s">
        <v>736</v>
      </c>
      <c r="B536" s="1051" t="s">
        <v>200</v>
      </c>
      <c r="C536" s="1052"/>
      <c r="D536" s="1052"/>
      <c r="E536" s="1053"/>
      <c r="F536" s="317"/>
      <c r="G536" s="124"/>
      <c r="H536" s="124"/>
      <c r="I536" s="124"/>
      <c r="J536" s="143">
        <f>J537+J545</f>
        <v>276</v>
      </c>
      <c r="K536" s="143">
        <f t="shared" ref="K536:M536" si="109">K537+K545</f>
        <v>0</v>
      </c>
      <c r="L536" s="143">
        <f t="shared" si="109"/>
        <v>216</v>
      </c>
      <c r="M536" s="143">
        <f t="shared" si="109"/>
        <v>216</v>
      </c>
      <c r="N536" s="174"/>
    </row>
    <row r="537" spans="1:16384" s="106" customFormat="1" ht="34.5" customHeight="1" x14ac:dyDescent="0.25">
      <c r="A537" s="707" t="s">
        <v>737</v>
      </c>
      <c r="B537" s="1153" t="s">
        <v>738</v>
      </c>
      <c r="C537" s="1154"/>
      <c r="D537" s="1154"/>
      <c r="E537" s="1155"/>
      <c r="F537" s="707"/>
      <c r="G537" s="707"/>
      <c r="H537" s="707"/>
      <c r="I537" s="707"/>
      <c r="J537" s="708">
        <f>J538</f>
        <v>222.2</v>
      </c>
      <c r="K537" s="708">
        <f t="shared" ref="K537:M537" si="110">K538</f>
        <v>0</v>
      </c>
      <c r="L537" s="708">
        <f t="shared" si="110"/>
        <v>127</v>
      </c>
      <c r="M537" s="708">
        <f t="shared" si="110"/>
        <v>127</v>
      </c>
      <c r="N537" s="707"/>
      <c r="O537" s="707"/>
      <c r="P537" s="707"/>
      <c r="Q537" s="707"/>
      <c r="R537" s="707"/>
      <c r="S537" s="707"/>
      <c r="T537" s="707"/>
      <c r="U537" s="707"/>
      <c r="V537" s="707"/>
      <c r="W537" s="707"/>
      <c r="X537" s="707"/>
      <c r="Y537" s="707"/>
      <c r="Z537" s="707"/>
      <c r="AA537" s="707"/>
      <c r="AB537" s="707"/>
      <c r="AC537" s="707"/>
      <c r="AD537" s="707"/>
      <c r="AE537" s="707"/>
      <c r="AF537" s="707"/>
      <c r="AG537" s="707"/>
      <c r="AH537" s="707"/>
      <c r="AI537" s="707"/>
      <c r="AJ537" s="707"/>
      <c r="AK537" s="707"/>
      <c r="AL537" s="707"/>
      <c r="AM537" s="707"/>
      <c r="AN537" s="707"/>
      <c r="AO537" s="707"/>
      <c r="AP537" s="707"/>
      <c r="AQ537" s="707"/>
      <c r="AR537" s="707"/>
      <c r="AS537" s="707"/>
      <c r="AT537" s="707"/>
      <c r="AU537" s="707"/>
      <c r="AV537" s="707"/>
      <c r="AW537" s="707"/>
      <c r="AX537" s="707"/>
      <c r="AY537" s="707"/>
      <c r="AZ537" s="707"/>
      <c r="BA537" s="707"/>
      <c r="BB537" s="707"/>
      <c r="BC537" s="707"/>
      <c r="BD537" s="707"/>
      <c r="BE537" s="707"/>
      <c r="BF537" s="707"/>
      <c r="BG537" s="707"/>
      <c r="BH537" s="707"/>
      <c r="BI537" s="707"/>
      <c r="BJ537" s="707"/>
      <c r="BK537" s="707"/>
      <c r="BL537" s="707"/>
      <c r="BM537" s="707"/>
      <c r="BN537" s="707"/>
      <c r="BO537" s="707"/>
      <c r="BP537" s="707"/>
      <c r="BQ537" s="707"/>
      <c r="BR537" s="707"/>
      <c r="BS537" s="707"/>
      <c r="BT537" s="707"/>
      <c r="BU537" s="707"/>
      <c r="BV537" s="707"/>
      <c r="BW537" s="707"/>
      <c r="BX537" s="707"/>
      <c r="BY537" s="707"/>
      <c r="BZ537" s="707"/>
      <c r="CA537" s="707"/>
      <c r="CB537" s="707"/>
      <c r="CC537" s="707"/>
      <c r="CD537" s="707"/>
      <c r="CE537" s="707"/>
      <c r="CF537" s="707"/>
      <c r="CG537" s="707"/>
      <c r="CH537" s="707"/>
      <c r="CI537" s="707"/>
      <c r="CJ537" s="707"/>
      <c r="CK537" s="707"/>
      <c r="CL537" s="707"/>
      <c r="CM537" s="707"/>
      <c r="CN537" s="707"/>
      <c r="CO537" s="707"/>
      <c r="CP537" s="707"/>
      <c r="CQ537" s="707"/>
      <c r="CR537" s="707"/>
      <c r="CS537" s="707"/>
      <c r="CT537" s="707"/>
      <c r="CU537" s="707"/>
      <c r="CV537" s="707"/>
      <c r="CW537" s="707"/>
      <c r="CX537" s="707"/>
      <c r="CY537" s="707"/>
      <c r="CZ537" s="707"/>
      <c r="DA537" s="707"/>
      <c r="DB537" s="707"/>
      <c r="DC537" s="707"/>
      <c r="DD537" s="707"/>
      <c r="DE537" s="707"/>
      <c r="DF537" s="707"/>
      <c r="DG537" s="707"/>
      <c r="DH537" s="707"/>
      <c r="DI537" s="707"/>
      <c r="DJ537" s="707"/>
      <c r="DK537" s="707"/>
      <c r="DL537" s="707"/>
      <c r="DM537" s="707"/>
      <c r="DN537" s="707"/>
      <c r="DO537" s="707"/>
      <c r="DP537" s="707"/>
      <c r="DQ537" s="707"/>
      <c r="DR537" s="707"/>
      <c r="DS537" s="707"/>
      <c r="DT537" s="707"/>
      <c r="DU537" s="707"/>
      <c r="DV537" s="707"/>
      <c r="DW537" s="707"/>
      <c r="DX537" s="707"/>
      <c r="DY537" s="707"/>
      <c r="DZ537" s="707"/>
      <c r="EA537" s="707"/>
      <c r="EB537" s="707"/>
      <c r="EC537" s="707"/>
      <c r="ED537" s="707"/>
      <c r="EE537" s="707"/>
      <c r="EF537" s="707"/>
      <c r="EG537" s="707"/>
      <c r="EH537" s="707"/>
      <c r="EI537" s="707"/>
      <c r="EJ537" s="707"/>
      <c r="EK537" s="707"/>
      <c r="EL537" s="707"/>
      <c r="EM537" s="707"/>
      <c r="EN537" s="707"/>
      <c r="EO537" s="707"/>
      <c r="EP537" s="707"/>
      <c r="EQ537" s="707"/>
      <c r="ER537" s="707"/>
      <c r="ES537" s="707"/>
      <c r="ET537" s="707"/>
      <c r="EU537" s="707"/>
      <c r="EV537" s="707"/>
      <c r="EW537" s="707"/>
      <c r="EX537" s="707"/>
      <c r="EY537" s="707"/>
      <c r="EZ537" s="707"/>
      <c r="FA537" s="707"/>
      <c r="FB537" s="707"/>
      <c r="FC537" s="707"/>
      <c r="FD537" s="707"/>
      <c r="FE537" s="707"/>
      <c r="FF537" s="707"/>
      <c r="FG537" s="707"/>
      <c r="FH537" s="707"/>
      <c r="FI537" s="707"/>
      <c r="FJ537" s="707"/>
      <c r="FK537" s="707"/>
      <c r="FL537" s="707"/>
      <c r="FM537" s="707"/>
      <c r="FN537" s="707"/>
      <c r="FO537" s="707"/>
      <c r="FP537" s="707"/>
      <c r="FQ537" s="707"/>
      <c r="FR537" s="707"/>
      <c r="FS537" s="707"/>
      <c r="FT537" s="707"/>
      <c r="FU537" s="707"/>
      <c r="FV537" s="707"/>
      <c r="FW537" s="707"/>
      <c r="FX537" s="707"/>
      <c r="FY537" s="707"/>
      <c r="FZ537" s="707"/>
      <c r="GA537" s="707"/>
      <c r="GB537" s="707"/>
      <c r="GC537" s="707"/>
      <c r="GD537" s="707"/>
      <c r="GE537" s="707"/>
      <c r="GF537" s="707"/>
      <c r="GG537" s="707"/>
      <c r="GH537" s="707"/>
      <c r="GI537" s="707"/>
      <c r="GJ537" s="707"/>
      <c r="GK537" s="707"/>
      <c r="GL537" s="707"/>
      <c r="GM537" s="707"/>
      <c r="GN537" s="707"/>
      <c r="GO537" s="707"/>
      <c r="GP537" s="707"/>
      <c r="GQ537" s="707"/>
      <c r="GR537" s="707"/>
      <c r="GS537" s="707"/>
      <c r="GT537" s="707"/>
      <c r="GU537" s="707"/>
      <c r="GV537" s="707"/>
      <c r="GW537" s="707"/>
      <c r="GX537" s="707"/>
      <c r="GY537" s="707"/>
      <c r="GZ537" s="707"/>
      <c r="HA537" s="707"/>
      <c r="HB537" s="707"/>
      <c r="HC537" s="707"/>
      <c r="HD537" s="707"/>
      <c r="HE537" s="707"/>
      <c r="HF537" s="707"/>
      <c r="HG537" s="707"/>
      <c r="HH537" s="707"/>
      <c r="HI537" s="707"/>
      <c r="HJ537" s="707"/>
      <c r="HK537" s="707"/>
      <c r="HL537" s="707"/>
      <c r="HM537" s="707"/>
      <c r="HN537" s="707"/>
      <c r="HO537" s="707"/>
      <c r="HP537" s="707"/>
      <c r="HQ537" s="707"/>
      <c r="HR537" s="707"/>
      <c r="HS537" s="707"/>
      <c r="HT537" s="707"/>
      <c r="HU537" s="707"/>
      <c r="HV537" s="707"/>
      <c r="HW537" s="707"/>
      <c r="HX537" s="707"/>
      <c r="HY537" s="707"/>
      <c r="HZ537" s="707"/>
      <c r="IA537" s="707"/>
      <c r="IB537" s="707"/>
      <c r="IC537" s="707"/>
      <c r="ID537" s="707"/>
      <c r="IE537" s="707"/>
      <c r="IF537" s="707"/>
      <c r="IG537" s="707"/>
      <c r="IH537" s="707"/>
      <c r="II537" s="707"/>
      <c r="IJ537" s="707"/>
      <c r="IK537" s="707"/>
      <c r="IL537" s="707"/>
      <c r="IM537" s="707"/>
      <c r="IN537" s="707"/>
      <c r="IO537" s="707"/>
      <c r="IP537" s="707"/>
      <c r="IQ537" s="707"/>
      <c r="IR537" s="707"/>
      <c r="IS537" s="707"/>
      <c r="IT537" s="707"/>
      <c r="IU537" s="707"/>
      <c r="IV537" s="707"/>
      <c r="IW537" s="707"/>
      <c r="IX537" s="707"/>
      <c r="IY537" s="707"/>
      <c r="IZ537" s="707"/>
      <c r="JA537" s="707"/>
      <c r="JB537" s="707"/>
      <c r="JC537" s="707"/>
      <c r="JD537" s="707"/>
      <c r="JE537" s="707"/>
      <c r="JF537" s="707"/>
      <c r="JG537" s="707"/>
      <c r="JH537" s="707"/>
      <c r="JI537" s="707"/>
      <c r="JJ537" s="707"/>
      <c r="JK537" s="707"/>
      <c r="JL537" s="707"/>
      <c r="JM537" s="707"/>
      <c r="JN537" s="707"/>
      <c r="JO537" s="707"/>
      <c r="JP537" s="707"/>
      <c r="JQ537" s="707"/>
      <c r="JR537" s="707"/>
      <c r="JS537" s="707"/>
      <c r="JT537" s="707"/>
      <c r="JU537" s="707"/>
      <c r="JV537" s="707"/>
      <c r="JW537" s="707"/>
      <c r="JX537" s="707"/>
      <c r="JY537" s="707"/>
      <c r="JZ537" s="707"/>
      <c r="KA537" s="707"/>
      <c r="KB537" s="707"/>
      <c r="KC537" s="707"/>
      <c r="KD537" s="707"/>
      <c r="KE537" s="707"/>
      <c r="KF537" s="707"/>
      <c r="KG537" s="707"/>
      <c r="KH537" s="707"/>
      <c r="KI537" s="707"/>
      <c r="KJ537" s="707"/>
      <c r="KK537" s="707"/>
      <c r="KL537" s="707"/>
      <c r="KM537" s="707"/>
      <c r="KN537" s="707"/>
      <c r="KO537" s="707"/>
      <c r="KP537" s="707"/>
      <c r="KQ537" s="707"/>
      <c r="KR537" s="707"/>
      <c r="KS537" s="707"/>
      <c r="KT537" s="707"/>
      <c r="KU537" s="707"/>
      <c r="KV537" s="707"/>
      <c r="KW537" s="707"/>
      <c r="KX537" s="707"/>
      <c r="KY537" s="707"/>
      <c r="KZ537" s="707"/>
      <c r="LA537" s="707"/>
      <c r="LB537" s="707"/>
      <c r="LC537" s="707"/>
      <c r="LD537" s="707"/>
      <c r="LE537" s="707"/>
      <c r="LF537" s="707"/>
      <c r="LG537" s="707"/>
      <c r="LH537" s="707"/>
      <c r="LI537" s="707"/>
      <c r="LJ537" s="707"/>
      <c r="LK537" s="707"/>
      <c r="LL537" s="707"/>
      <c r="LM537" s="707"/>
      <c r="LN537" s="707"/>
      <c r="LO537" s="707"/>
      <c r="LP537" s="707"/>
      <c r="LQ537" s="707"/>
      <c r="LR537" s="707"/>
      <c r="LS537" s="707"/>
      <c r="LT537" s="707"/>
      <c r="LU537" s="707"/>
      <c r="LV537" s="707"/>
      <c r="LW537" s="707"/>
      <c r="LX537" s="707"/>
      <c r="LY537" s="707"/>
      <c r="LZ537" s="707"/>
      <c r="MA537" s="707"/>
      <c r="MB537" s="707"/>
      <c r="MC537" s="707"/>
      <c r="MD537" s="707"/>
      <c r="ME537" s="707"/>
      <c r="MF537" s="707"/>
      <c r="MG537" s="707"/>
      <c r="MH537" s="707"/>
      <c r="MI537" s="707"/>
      <c r="MJ537" s="707"/>
      <c r="MK537" s="707"/>
      <c r="ML537" s="707"/>
      <c r="MM537" s="707"/>
      <c r="MN537" s="707"/>
      <c r="MO537" s="707"/>
      <c r="MP537" s="707"/>
      <c r="MQ537" s="707"/>
      <c r="MR537" s="707"/>
      <c r="MS537" s="707"/>
      <c r="MT537" s="707"/>
      <c r="MU537" s="707"/>
      <c r="MV537" s="707"/>
      <c r="MW537" s="707"/>
      <c r="MX537" s="707"/>
      <c r="MY537" s="707"/>
      <c r="MZ537" s="707"/>
      <c r="NA537" s="707"/>
      <c r="NB537" s="707"/>
      <c r="NC537" s="707"/>
      <c r="ND537" s="707"/>
      <c r="NE537" s="707"/>
      <c r="NF537" s="707"/>
      <c r="NG537" s="707"/>
      <c r="NH537" s="707"/>
      <c r="NI537" s="707"/>
      <c r="NJ537" s="707"/>
      <c r="NK537" s="707"/>
      <c r="NL537" s="707"/>
      <c r="NM537" s="707"/>
      <c r="NN537" s="707"/>
      <c r="NO537" s="707"/>
      <c r="NP537" s="707"/>
      <c r="NQ537" s="707"/>
      <c r="NR537" s="707"/>
      <c r="NS537" s="707"/>
      <c r="NT537" s="707"/>
      <c r="NU537" s="707"/>
      <c r="NV537" s="707"/>
      <c r="NW537" s="707"/>
      <c r="NX537" s="707"/>
      <c r="NY537" s="707"/>
      <c r="NZ537" s="707"/>
      <c r="OA537" s="707"/>
      <c r="OB537" s="707"/>
      <c r="OC537" s="707"/>
      <c r="OD537" s="707"/>
      <c r="OE537" s="707"/>
      <c r="OF537" s="707"/>
      <c r="OG537" s="707"/>
      <c r="OH537" s="707"/>
      <c r="OI537" s="707"/>
      <c r="OJ537" s="707"/>
      <c r="OK537" s="707"/>
      <c r="OL537" s="707"/>
      <c r="OM537" s="707"/>
      <c r="ON537" s="707"/>
      <c r="OO537" s="707"/>
      <c r="OP537" s="707"/>
      <c r="OQ537" s="707"/>
      <c r="OR537" s="707"/>
      <c r="OS537" s="707"/>
      <c r="OT537" s="707"/>
      <c r="OU537" s="707"/>
      <c r="OV537" s="707"/>
      <c r="OW537" s="707"/>
      <c r="OX537" s="707"/>
      <c r="OY537" s="707"/>
      <c r="OZ537" s="707"/>
      <c r="PA537" s="707"/>
      <c r="PB537" s="707"/>
      <c r="PC537" s="707"/>
      <c r="PD537" s="707"/>
      <c r="PE537" s="707"/>
      <c r="PF537" s="707"/>
      <c r="PG537" s="707"/>
      <c r="PH537" s="707"/>
      <c r="PI537" s="707"/>
      <c r="PJ537" s="707"/>
      <c r="PK537" s="707"/>
      <c r="PL537" s="707"/>
      <c r="PM537" s="707"/>
      <c r="PN537" s="707"/>
      <c r="PO537" s="707"/>
      <c r="PP537" s="707"/>
      <c r="PQ537" s="707"/>
      <c r="PR537" s="707"/>
      <c r="PS537" s="707"/>
      <c r="PT537" s="707"/>
      <c r="PU537" s="707"/>
      <c r="PV537" s="707"/>
      <c r="PW537" s="707"/>
      <c r="PX537" s="707"/>
      <c r="PY537" s="707"/>
      <c r="PZ537" s="707"/>
      <c r="QA537" s="707"/>
      <c r="QB537" s="707"/>
      <c r="QC537" s="707"/>
      <c r="QD537" s="707"/>
      <c r="QE537" s="707"/>
      <c r="QF537" s="707"/>
      <c r="QG537" s="707"/>
      <c r="QH537" s="707"/>
      <c r="QI537" s="707"/>
      <c r="QJ537" s="707"/>
      <c r="QK537" s="707"/>
      <c r="QL537" s="707"/>
      <c r="QM537" s="707"/>
      <c r="QN537" s="707"/>
      <c r="QO537" s="707"/>
      <c r="QP537" s="707"/>
      <c r="QQ537" s="707"/>
      <c r="QR537" s="707"/>
      <c r="QS537" s="707"/>
      <c r="QT537" s="707"/>
      <c r="QU537" s="707"/>
      <c r="QV537" s="707"/>
      <c r="QW537" s="707"/>
      <c r="QX537" s="707"/>
      <c r="QY537" s="707"/>
      <c r="QZ537" s="707"/>
      <c r="RA537" s="707"/>
      <c r="RB537" s="707"/>
      <c r="RC537" s="707"/>
      <c r="RD537" s="707"/>
      <c r="RE537" s="707"/>
      <c r="RF537" s="707"/>
      <c r="RG537" s="707"/>
      <c r="RH537" s="707"/>
      <c r="RI537" s="707"/>
      <c r="RJ537" s="707"/>
      <c r="RK537" s="707"/>
      <c r="RL537" s="707"/>
      <c r="RM537" s="707"/>
      <c r="RN537" s="707"/>
      <c r="RO537" s="707"/>
      <c r="RP537" s="707"/>
      <c r="RQ537" s="707"/>
      <c r="RR537" s="707"/>
      <c r="RS537" s="707"/>
      <c r="RT537" s="707"/>
      <c r="RU537" s="707"/>
      <c r="RV537" s="707"/>
      <c r="RW537" s="707"/>
      <c r="RX537" s="707"/>
      <c r="RY537" s="707"/>
      <c r="RZ537" s="707"/>
      <c r="SA537" s="707"/>
      <c r="SB537" s="707"/>
      <c r="SC537" s="707"/>
      <c r="SD537" s="707"/>
      <c r="SE537" s="707"/>
      <c r="SF537" s="707"/>
      <c r="SG537" s="707"/>
      <c r="SH537" s="707"/>
      <c r="SI537" s="707"/>
      <c r="SJ537" s="707"/>
      <c r="SK537" s="707"/>
      <c r="SL537" s="707"/>
      <c r="SM537" s="707"/>
      <c r="SN537" s="707"/>
      <c r="SO537" s="707"/>
      <c r="SP537" s="707"/>
      <c r="SQ537" s="707"/>
      <c r="SR537" s="707"/>
      <c r="SS537" s="707"/>
      <c r="ST537" s="707"/>
      <c r="SU537" s="707"/>
      <c r="SV537" s="707"/>
      <c r="SW537" s="707"/>
      <c r="SX537" s="707"/>
      <c r="SY537" s="707"/>
      <c r="SZ537" s="707"/>
      <c r="TA537" s="707"/>
      <c r="TB537" s="707"/>
      <c r="TC537" s="707"/>
      <c r="TD537" s="707"/>
      <c r="TE537" s="707"/>
      <c r="TF537" s="707"/>
      <c r="TG537" s="707"/>
      <c r="TH537" s="707"/>
      <c r="TI537" s="707"/>
      <c r="TJ537" s="707"/>
      <c r="TK537" s="707"/>
      <c r="TL537" s="707"/>
      <c r="TM537" s="707"/>
      <c r="TN537" s="707"/>
      <c r="TO537" s="707"/>
      <c r="TP537" s="707"/>
      <c r="TQ537" s="707"/>
      <c r="TR537" s="707"/>
      <c r="TS537" s="707"/>
      <c r="TT537" s="707"/>
      <c r="TU537" s="707"/>
      <c r="TV537" s="707"/>
      <c r="TW537" s="707"/>
      <c r="TX537" s="707"/>
      <c r="TY537" s="707"/>
      <c r="TZ537" s="707"/>
      <c r="UA537" s="707"/>
      <c r="UB537" s="707"/>
      <c r="UC537" s="707"/>
      <c r="UD537" s="707"/>
      <c r="UE537" s="707"/>
      <c r="UF537" s="707"/>
      <c r="UG537" s="707"/>
      <c r="UH537" s="707"/>
      <c r="UI537" s="707"/>
      <c r="UJ537" s="707"/>
      <c r="UK537" s="707"/>
      <c r="UL537" s="707"/>
      <c r="UM537" s="707"/>
      <c r="UN537" s="707"/>
      <c r="UO537" s="707"/>
      <c r="UP537" s="707"/>
      <c r="UQ537" s="707"/>
      <c r="UR537" s="707"/>
      <c r="US537" s="707"/>
      <c r="UT537" s="707"/>
      <c r="UU537" s="707"/>
      <c r="UV537" s="707"/>
      <c r="UW537" s="707"/>
      <c r="UX537" s="707"/>
      <c r="UY537" s="707"/>
      <c r="UZ537" s="707"/>
      <c r="VA537" s="707"/>
      <c r="VB537" s="707"/>
      <c r="VC537" s="707"/>
      <c r="VD537" s="707"/>
      <c r="VE537" s="707"/>
      <c r="VF537" s="707"/>
      <c r="VG537" s="707"/>
      <c r="VH537" s="707"/>
      <c r="VI537" s="707"/>
      <c r="VJ537" s="707"/>
      <c r="VK537" s="707"/>
      <c r="VL537" s="707"/>
      <c r="VM537" s="707"/>
      <c r="VN537" s="707"/>
      <c r="VO537" s="707"/>
      <c r="VP537" s="707"/>
      <c r="VQ537" s="707"/>
      <c r="VR537" s="707"/>
      <c r="VS537" s="707"/>
      <c r="VT537" s="707"/>
      <c r="VU537" s="707"/>
      <c r="VV537" s="707"/>
      <c r="VW537" s="707"/>
      <c r="VX537" s="707"/>
      <c r="VY537" s="707"/>
      <c r="VZ537" s="707"/>
      <c r="WA537" s="707"/>
      <c r="WB537" s="707"/>
      <c r="WC537" s="707"/>
      <c r="WD537" s="707"/>
      <c r="WE537" s="707"/>
      <c r="WF537" s="707"/>
      <c r="WG537" s="707"/>
      <c r="WH537" s="707"/>
      <c r="WI537" s="707"/>
      <c r="WJ537" s="707"/>
      <c r="WK537" s="707"/>
      <c r="WL537" s="707"/>
      <c r="WM537" s="707"/>
      <c r="WN537" s="707"/>
      <c r="WO537" s="707"/>
      <c r="WP537" s="707"/>
      <c r="WQ537" s="707"/>
      <c r="WR537" s="707"/>
      <c r="WS537" s="707"/>
      <c r="WT537" s="707"/>
      <c r="WU537" s="707"/>
      <c r="WV537" s="707"/>
      <c r="WW537" s="707"/>
      <c r="WX537" s="707"/>
      <c r="WY537" s="707"/>
      <c r="WZ537" s="707"/>
      <c r="XA537" s="707"/>
      <c r="XB537" s="707"/>
      <c r="XC537" s="707"/>
      <c r="XD537" s="707"/>
      <c r="XE537" s="707"/>
      <c r="XF537" s="707"/>
      <c r="XG537" s="707"/>
      <c r="XH537" s="707"/>
      <c r="XI537" s="707"/>
      <c r="XJ537" s="707"/>
      <c r="XK537" s="707"/>
      <c r="XL537" s="707"/>
      <c r="XM537" s="707"/>
      <c r="XN537" s="707"/>
      <c r="XO537" s="707"/>
      <c r="XP537" s="707"/>
      <c r="XQ537" s="707"/>
      <c r="XR537" s="707"/>
      <c r="XS537" s="707"/>
      <c r="XT537" s="707"/>
      <c r="XU537" s="707"/>
      <c r="XV537" s="707"/>
      <c r="XW537" s="707"/>
      <c r="XX537" s="707"/>
      <c r="XY537" s="707"/>
      <c r="XZ537" s="707"/>
      <c r="YA537" s="707"/>
      <c r="YB537" s="707"/>
      <c r="YC537" s="707"/>
      <c r="YD537" s="707"/>
      <c r="YE537" s="707"/>
      <c r="YF537" s="707"/>
      <c r="YG537" s="707"/>
      <c r="YH537" s="707"/>
      <c r="YI537" s="707"/>
      <c r="YJ537" s="707"/>
      <c r="YK537" s="707"/>
      <c r="YL537" s="707"/>
      <c r="YM537" s="707"/>
      <c r="YN537" s="707"/>
      <c r="YO537" s="707"/>
      <c r="YP537" s="707"/>
      <c r="YQ537" s="707"/>
      <c r="YR537" s="707"/>
      <c r="YS537" s="707"/>
      <c r="YT537" s="707"/>
      <c r="YU537" s="707"/>
      <c r="YV537" s="707"/>
      <c r="YW537" s="707"/>
      <c r="YX537" s="707"/>
      <c r="YY537" s="707"/>
      <c r="YZ537" s="707"/>
      <c r="ZA537" s="707"/>
      <c r="ZB537" s="707"/>
      <c r="ZC537" s="707"/>
      <c r="ZD537" s="707"/>
      <c r="ZE537" s="707"/>
      <c r="ZF537" s="707"/>
      <c r="ZG537" s="707"/>
      <c r="ZH537" s="707"/>
      <c r="ZI537" s="707"/>
      <c r="ZJ537" s="707"/>
      <c r="ZK537" s="707"/>
      <c r="ZL537" s="707"/>
      <c r="ZM537" s="707"/>
      <c r="ZN537" s="707"/>
      <c r="ZO537" s="707"/>
      <c r="ZP537" s="707"/>
      <c r="ZQ537" s="707"/>
      <c r="ZR537" s="707"/>
      <c r="ZS537" s="707"/>
      <c r="ZT537" s="707"/>
      <c r="ZU537" s="707"/>
      <c r="ZV537" s="707"/>
      <c r="ZW537" s="707"/>
      <c r="ZX537" s="707"/>
      <c r="ZY537" s="707"/>
      <c r="ZZ537" s="707"/>
      <c r="AAA537" s="707"/>
      <c r="AAB537" s="707"/>
      <c r="AAC537" s="707"/>
      <c r="AAD537" s="707"/>
      <c r="AAE537" s="707"/>
      <c r="AAF537" s="707"/>
      <c r="AAG537" s="707"/>
      <c r="AAH537" s="707"/>
      <c r="AAI537" s="707"/>
      <c r="AAJ537" s="707"/>
      <c r="AAK537" s="707"/>
      <c r="AAL537" s="707"/>
      <c r="AAM537" s="707"/>
      <c r="AAN537" s="707"/>
      <c r="AAO537" s="707"/>
      <c r="AAP537" s="707"/>
      <c r="AAQ537" s="707"/>
      <c r="AAR537" s="707"/>
      <c r="AAS537" s="707"/>
      <c r="AAT537" s="707"/>
      <c r="AAU537" s="707"/>
      <c r="AAV537" s="707"/>
      <c r="AAW537" s="707"/>
      <c r="AAX537" s="707"/>
      <c r="AAY537" s="707"/>
      <c r="AAZ537" s="707"/>
      <c r="ABA537" s="707"/>
      <c r="ABB537" s="707"/>
      <c r="ABC537" s="707"/>
      <c r="ABD537" s="707"/>
      <c r="ABE537" s="707"/>
      <c r="ABF537" s="707"/>
      <c r="ABG537" s="707"/>
      <c r="ABH537" s="707"/>
      <c r="ABI537" s="707"/>
      <c r="ABJ537" s="707"/>
      <c r="ABK537" s="707"/>
      <c r="ABL537" s="707"/>
      <c r="ABM537" s="707"/>
      <c r="ABN537" s="707"/>
      <c r="ABO537" s="707"/>
      <c r="ABP537" s="707"/>
      <c r="ABQ537" s="707"/>
      <c r="ABR537" s="707"/>
      <c r="ABS537" s="707"/>
      <c r="ABT537" s="707"/>
      <c r="ABU537" s="707"/>
      <c r="ABV537" s="707"/>
      <c r="ABW537" s="707"/>
      <c r="ABX537" s="707"/>
      <c r="ABY537" s="707"/>
      <c r="ABZ537" s="707"/>
      <c r="ACA537" s="707"/>
      <c r="ACB537" s="707"/>
      <c r="ACC537" s="707"/>
      <c r="ACD537" s="707"/>
      <c r="ACE537" s="707"/>
      <c r="ACF537" s="707"/>
      <c r="ACG537" s="707"/>
      <c r="ACH537" s="707"/>
      <c r="ACI537" s="707"/>
      <c r="ACJ537" s="707"/>
      <c r="ACK537" s="707"/>
      <c r="ACL537" s="707"/>
      <c r="ACM537" s="707"/>
      <c r="ACN537" s="707"/>
      <c r="ACO537" s="707"/>
      <c r="ACP537" s="707"/>
      <c r="ACQ537" s="707"/>
      <c r="ACR537" s="707"/>
      <c r="ACS537" s="707"/>
      <c r="ACT537" s="707"/>
      <c r="ACU537" s="707"/>
      <c r="ACV537" s="707"/>
      <c r="ACW537" s="707"/>
      <c r="ACX537" s="707"/>
      <c r="ACY537" s="707"/>
      <c r="ACZ537" s="707"/>
      <c r="ADA537" s="707"/>
      <c r="ADB537" s="707"/>
      <c r="ADC537" s="707"/>
      <c r="ADD537" s="707"/>
      <c r="ADE537" s="707"/>
      <c r="ADF537" s="707"/>
      <c r="ADG537" s="707"/>
      <c r="ADH537" s="707"/>
      <c r="ADI537" s="707"/>
      <c r="ADJ537" s="707"/>
      <c r="ADK537" s="707"/>
      <c r="ADL537" s="707"/>
      <c r="ADM537" s="707"/>
      <c r="ADN537" s="707"/>
      <c r="ADO537" s="707"/>
      <c r="ADP537" s="707"/>
      <c r="ADQ537" s="707"/>
      <c r="ADR537" s="707"/>
      <c r="ADS537" s="707"/>
      <c r="ADT537" s="707"/>
      <c r="ADU537" s="707"/>
      <c r="ADV537" s="707"/>
      <c r="ADW537" s="707"/>
      <c r="ADX537" s="707"/>
      <c r="ADY537" s="707"/>
      <c r="ADZ537" s="707"/>
      <c r="AEA537" s="707"/>
      <c r="AEB537" s="707"/>
      <c r="AEC537" s="707"/>
      <c r="AED537" s="707"/>
      <c r="AEE537" s="707"/>
      <c r="AEF537" s="707"/>
      <c r="AEG537" s="707"/>
      <c r="AEH537" s="707"/>
      <c r="AEI537" s="707"/>
      <c r="AEJ537" s="707"/>
      <c r="AEK537" s="707"/>
      <c r="AEL537" s="707"/>
      <c r="AEM537" s="707"/>
      <c r="AEN537" s="707"/>
      <c r="AEO537" s="707"/>
      <c r="AEP537" s="707"/>
      <c r="AEQ537" s="707"/>
      <c r="AER537" s="707"/>
      <c r="AES537" s="707"/>
      <c r="AET537" s="707"/>
      <c r="AEU537" s="707"/>
      <c r="AEV537" s="707"/>
      <c r="AEW537" s="707"/>
      <c r="AEX537" s="707"/>
      <c r="AEY537" s="707"/>
      <c r="AEZ537" s="707"/>
      <c r="AFA537" s="707"/>
      <c r="AFB537" s="707"/>
      <c r="AFC537" s="707"/>
      <c r="AFD537" s="707"/>
      <c r="AFE537" s="707"/>
      <c r="AFF537" s="707"/>
      <c r="AFG537" s="707"/>
      <c r="AFH537" s="707"/>
      <c r="AFI537" s="707"/>
      <c r="AFJ537" s="707"/>
      <c r="AFK537" s="707"/>
      <c r="AFL537" s="707"/>
      <c r="AFM537" s="707"/>
      <c r="AFN537" s="707"/>
      <c r="AFO537" s="707"/>
      <c r="AFP537" s="707"/>
      <c r="AFQ537" s="707"/>
      <c r="AFR537" s="707"/>
      <c r="AFS537" s="707"/>
      <c r="AFT537" s="707"/>
      <c r="AFU537" s="707"/>
      <c r="AFV537" s="707"/>
      <c r="AFW537" s="707"/>
      <c r="AFX537" s="707"/>
      <c r="AFY537" s="707"/>
      <c r="AFZ537" s="707"/>
      <c r="AGA537" s="707"/>
      <c r="AGB537" s="707"/>
      <c r="AGC537" s="707"/>
      <c r="AGD537" s="707"/>
      <c r="AGE537" s="707"/>
      <c r="AGF537" s="707"/>
      <c r="AGG537" s="707"/>
      <c r="AGH537" s="707"/>
      <c r="AGI537" s="707"/>
      <c r="AGJ537" s="707"/>
      <c r="AGK537" s="707"/>
      <c r="AGL537" s="707"/>
      <c r="AGM537" s="707"/>
      <c r="AGN537" s="707"/>
      <c r="AGO537" s="707"/>
      <c r="AGP537" s="707"/>
      <c r="AGQ537" s="707"/>
      <c r="AGR537" s="707"/>
      <c r="AGS537" s="707"/>
      <c r="AGT537" s="707"/>
      <c r="AGU537" s="707"/>
      <c r="AGV537" s="707"/>
      <c r="AGW537" s="707"/>
      <c r="AGX537" s="707"/>
      <c r="AGY537" s="707"/>
      <c r="AGZ537" s="707"/>
      <c r="AHA537" s="707"/>
      <c r="AHB537" s="707"/>
      <c r="AHC537" s="707"/>
      <c r="AHD537" s="707"/>
      <c r="AHE537" s="707"/>
      <c r="AHF537" s="707"/>
      <c r="AHG537" s="707"/>
      <c r="AHH537" s="707"/>
      <c r="AHI537" s="707"/>
      <c r="AHJ537" s="707"/>
      <c r="AHK537" s="707"/>
      <c r="AHL537" s="707"/>
      <c r="AHM537" s="707"/>
      <c r="AHN537" s="707"/>
      <c r="AHO537" s="707"/>
      <c r="AHP537" s="707"/>
      <c r="AHQ537" s="707"/>
      <c r="AHR537" s="707"/>
      <c r="AHS537" s="707"/>
      <c r="AHT537" s="707"/>
      <c r="AHU537" s="707"/>
      <c r="AHV537" s="707"/>
      <c r="AHW537" s="707"/>
      <c r="AHX537" s="707"/>
      <c r="AHY537" s="707"/>
      <c r="AHZ537" s="707"/>
      <c r="AIA537" s="707"/>
      <c r="AIB537" s="707"/>
      <c r="AIC537" s="707"/>
      <c r="AID537" s="707"/>
      <c r="AIE537" s="707"/>
      <c r="AIF537" s="707"/>
      <c r="AIG537" s="707"/>
      <c r="AIH537" s="707"/>
      <c r="AII537" s="707"/>
      <c r="AIJ537" s="707"/>
      <c r="AIK537" s="707"/>
      <c r="AIL537" s="707"/>
      <c r="AIM537" s="707"/>
      <c r="AIN537" s="707"/>
      <c r="AIO537" s="707"/>
      <c r="AIP537" s="707"/>
      <c r="AIQ537" s="707"/>
      <c r="AIR537" s="707"/>
      <c r="AIS537" s="707"/>
      <c r="AIT537" s="707"/>
      <c r="AIU537" s="707"/>
      <c r="AIV537" s="707"/>
      <c r="AIW537" s="707"/>
      <c r="AIX537" s="707"/>
      <c r="AIY537" s="707"/>
      <c r="AIZ537" s="707"/>
      <c r="AJA537" s="707"/>
      <c r="AJB537" s="707"/>
      <c r="AJC537" s="707"/>
      <c r="AJD537" s="707"/>
      <c r="AJE537" s="707"/>
      <c r="AJF537" s="707"/>
      <c r="AJG537" s="707"/>
      <c r="AJH537" s="707"/>
      <c r="AJI537" s="707"/>
      <c r="AJJ537" s="707"/>
      <c r="AJK537" s="707"/>
      <c r="AJL537" s="707"/>
      <c r="AJM537" s="707"/>
      <c r="AJN537" s="707"/>
      <c r="AJO537" s="707"/>
      <c r="AJP537" s="707"/>
      <c r="AJQ537" s="707"/>
      <c r="AJR537" s="707"/>
      <c r="AJS537" s="707"/>
      <c r="AJT537" s="707"/>
      <c r="AJU537" s="707"/>
      <c r="AJV537" s="707"/>
      <c r="AJW537" s="707"/>
      <c r="AJX537" s="707"/>
      <c r="AJY537" s="707"/>
      <c r="AJZ537" s="707"/>
      <c r="AKA537" s="707"/>
      <c r="AKB537" s="707"/>
      <c r="AKC537" s="707"/>
      <c r="AKD537" s="707"/>
      <c r="AKE537" s="707"/>
      <c r="AKF537" s="707"/>
      <c r="AKG537" s="707"/>
      <c r="AKH537" s="707"/>
      <c r="AKI537" s="707"/>
      <c r="AKJ537" s="707"/>
      <c r="AKK537" s="707"/>
      <c r="AKL537" s="707"/>
      <c r="AKM537" s="707"/>
      <c r="AKN537" s="707"/>
      <c r="AKO537" s="707"/>
      <c r="AKP537" s="707"/>
      <c r="AKQ537" s="707"/>
      <c r="AKR537" s="707"/>
      <c r="AKS537" s="707"/>
      <c r="AKT537" s="707"/>
      <c r="AKU537" s="707"/>
      <c r="AKV537" s="707"/>
      <c r="AKW537" s="707"/>
      <c r="AKX537" s="707"/>
      <c r="AKY537" s="707"/>
      <c r="AKZ537" s="707"/>
      <c r="ALA537" s="707"/>
      <c r="ALB537" s="707"/>
      <c r="ALC537" s="707"/>
      <c r="ALD537" s="707"/>
      <c r="ALE537" s="707"/>
      <c r="ALF537" s="707"/>
      <c r="ALG537" s="707"/>
      <c r="ALH537" s="707"/>
      <c r="ALI537" s="707"/>
      <c r="ALJ537" s="707"/>
      <c r="ALK537" s="707"/>
      <c r="ALL537" s="707"/>
      <c r="ALM537" s="707"/>
      <c r="ALN537" s="707"/>
      <c r="ALO537" s="707"/>
      <c r="ALP537" s="707"/>
      <c r="ALQ537" s="707"/>
      <c r="ALR537" s="707"/>
      <c r="ALS537" s="707"/>
      <c r="ALT537" s="707"/>
      <c r="ALU537" s="707"/>
      <c r="ALV537" s="707"/>
      <c r="ALW537" s="707"/>
      <c r="ALX537" s="707"/>
      <c r="ALY537" s="707"/>
      <c r="ALZ537" s="707"/>
      <c r="AMA537" s="707"/>
      <c r="AMB537" s="707"/>
      <c r="AMC537" s="707"/>
      <c r="AMD537" s="707"/>
      <c r="AME537" s="707"/>
      <c r="AMF537" s="707"/>
      <c r="AMG537" s="707"/>
      <c r="AMH537" s="707"/>
      <c r="AMI537" s="707"/>
      <c r="AMJ537" s="707"/>
      <c r="AMK537" s="707"/>
      <c r="AML537" s="707"/>
      <c r="AMM537" s="707"/>
      <c r="AMN537" s="707"/>
      <c r="AMO537" s="707"/>
      <c r="AMP537" s="707"/>
      <c r="AMQ537" s="707"/>
      <c r="AMR537" s="707"/>
      <c r="AMS537" s="707"/>
      <c r="AMT537" s="707"/>
      <c r="AMU537" s="707"/>
      <c r="AMV537" s="707"/>
      <c r="AMW537" s="707"/>
      <c r="AMX537" s="707"/>
      <c r="AMY537" s="707"/>
      <c r="AMZ537" s="707"/>
      <c r="ANA537" s="707"/>
      <c r="ANB537" s="707"/>
      <c r="ANC537" s="707"/>
      <c r="AND537" s="707"/>
      <c r="ANE537" s="707"/>
      <c r="ANF537" s="707"/>
      <c r="ANG537" s="707"/>
      <c r="ANH537" s="707"/>
      <c r="ANI537" s="707"/>
      <c r="ANJ537" s="707"/>
      <c r="ANK537" s="707"/>
      <c r="ANL537" s="707"/>
      <c r="ANM537" s="707"/>
      <c r="ANN537" s="707"/>
      <c r="ANO537" s="707"/>
      <c r="ANP537" s="707"/>
      <c r="ANQ537" s="707"/>
      <c r="ANR537" s="707"/>
      <c r="ANS537" s="707"/>
      <c r="ANT537" s="707"/>
      <c r="ANU537" s="707"/>
      <c r="ANV537" s="707"/>
      <c r="ANW537" s="707"/>
      <c r="ANX537" s="707"/>
      <c r="ANY537" s="707"/>
      <c r="ANZ537" s="707"/>
      <c r="AOA537" s="707"/>
      <c r="AOB537" s="707"/>
      <c r="AOC537" s="707"/>
      <c r="AOD537" s="707"/>
      <c r="AOE537" s="707"/>
      <c r="AOF537" s="707"/>
      <c r="AOG537" s="707"/>
      <c r="AOH537" s="707"/>
      <c r="AOI537" s="707"/>
      <c r="AOJ537" s="707"/>
      <c r="AOK537" s="707"/>
      <c r="AOL537" s="707"/>
      <c r="AOM537" s="707"/>
      <c r="AON537" s="707"/>
      <c r="AOO537" s="707"/>
      <c r="AOP537" s="707"/>
      <c r="AOQ537" s="707"/>
      <c r="AOR537" s="707"/>
      <c r="AOS537" s="707"/>
      <c r="AOT537" s="707"/>
      <c r="AOU537" s="707"/>
      <c r="AOV537" s="707"/>
      <c r="AOW537" s="707"/>
      <c r="AOX537" s="707"/>
      <c r="AOY537" s="707"/>
      <c r="AOZ537" s="707"/>
      <c r="APA537" s="707"/>
      <c r="APB537" s="707"/>
      <c r="APC537" s="707"/>
      <c r="APD537" s="707"/>
      <c r="APE537" s="707"/>
      <c r="APF537" s="707"/>
      <c r="APG537" s="707"/>
      <c r="APH537" s="707"/>
      <c r="API537" s="707"/>
      <c r="APJ537" s="707"/>
      <c r="APK537" s="707"/>
      <c r="APL537" s="707"/>
      <c r="APM537" s="707"/>
      <c r="APN537" s="707"/>
      <c r="APO537" s="707"/>
      <c r="APP537" s="707"/>
      <c r="APQ537" s="707"/>
      <c r="APR537" s="707"/>
      <c r="APS537" s="707"/>
      <c r="APT537" s="707"/>
      <c r="APU537" s="707"/>
      <c r="APV537" s="707"/>
      <c r="APW537" s="707"/>
      <c r="APX537" s="707"/>
      <c r="APY537" s="707"/>
      <c r="APZ537" s="707"/>
      <c r="AQA537" s="707"/>
      <c r="AQB537" s="707"/>
      <c r="AQC537" s="707"/>
      <c r="AQD537" s="707"/>
      <c r="AQE537" s="707"/>
      <c r="AQF537" s="707"/>
      <c r="AQG537" s="707"/>
      <c r="AQH537" s="707"/>
      <c r="AQI537" s="707"/>
      <c r="AQJ537" s="707"/>
      <c r="AQK537" s="707"/>
      <c r="AQL537" s="707"/>
      <c r="AQM537" s="707"/>
      <c r="AQN537" s="707"/>
      <c r="AQO537" s="707"/>
      <c r="AQP537" s="707"/>
      <c r="AQQ537" s="707"/>
      <c r="AQR537" s="707"/>
      <c r="AQS537" s="707"/>
      <c r="AQT537" s="707"/>
      <c r="AQU537" s="707"/>
      <c r="AQV537" s="707"/>
      <c r="AQW537" s="707"/>
      <c r="AQX537" s="707"/>
      <c r="AQY537" s="707"/>
      <c r="AQZ537" s="707"/>
      <c r="ARA537" s="707"/>
      <c r="ARB537" s="707"/>
      <c r="ARC537" s="707"/>
      <c r="ARD537" s="707"/>
      <c r="ARE537" s="707"/>
      <c r="ARF537" s="707"/>
      <c r="ARG537" s="707"/>
      <c r="ARH537" s="707"/>
      <c r="ARI537" s="707"/>
      <c r="ARJ537" s="707"/>
      <c r="ARK537" s="707"/>
      <c r="ARL537" s="707"/>
      <c r="ARM537" s="707"/>
      <c r="ARN537" s="707"/>
      <c r="ARO537" s="707"/>
      <c r="ARP537" s="707"/>
      <c r="ARQ537" s="707"/>
      <c r="ARR537" s="707"/>
      <c r="ARS537" s="707"/>
      <c r="ART537" s="707"/>
      <c r="ARU537" s="707"/>
      <c r="ARV537" s="707"/>
      <c r="ARW537" s="707"/>
      <c r="ARX537" s="707"/>
      <c r="ARY537" s="707"/>
      <c r="ARZ537" s="707"/>
      <c r="ASA537" s="707"/>
      <c r="ASB537" s="707"/>
      <c r="ASC537" s="707"/>
      <c r="ASD537" s="707"/>
      <c r="ASE537" s="707"/>
      <c r="ASF537" s="707"/>
      <c r="ASG537" s="707"/>
      <c r="ASH537" s="707"/>
      <c r="ASI537" s="707"/>
      <c r="ASJ537" s="707"/>
      <c r="ASK537" s="707"/>
      <c r="ASL537" s="707"/>
      <c r="ASM537" s="707"/>
      <c r="ASN537" s="707"/>
      <c r="ASO537" s="707"/>
      <c r="ASP537" s="707"/>
      <c r="ASQ537" s="707"/>
      <c r="ASR537" s="707"/>
      <c r="ASS537" s="707"/>
      <c r="AST537" s="707"/>
      <c r="ASU537" s="707"/>
      <c r="ASV537" s="707"/>
      <c r="ASW537" s="707"/>
      <c r="ASX537" s="707"/>
      <c r="ASY537" s="707"/>
      <c r="ASZ537" s="707"/>
      <c r="ATA537" s="707"/>
      <c r="ATB537" s="707"/>
      <c r="ATC537" s="707"/>
      <c r="ATD537" s="707"/>
      <c r="ATE537" s="707"/>
      <c r="ATF537" s="707"/>
      <c r="ATG537" s="707"/>
      <c r="ATH537" s="707"/>
      <c r="ATI537" s="707"/>
      <c r="ATJ537" s="707"/>
      <c r="ATK537" s="707"/>
      <c r="ATL537" s="707"/>
      <c r="ATM537" s="707"/>
      <c r="ATN537" s="707"/>
      <c r="ATO537" s="707"/>
      <c r="ATP537" s="707"/>
      <c r="ATQ537" s="707"/>
      <c r="ATR537" s="707"/>
      <c r="ATS537" s="707"/>
      <c r="ATT537" s="707"/>
      <c r="ATU537" s="707"/>
      <c r="ATV537" s="707"/>
      <c r="ATW537" s="707"/>
      <c r="ATX537" s="707"/>
      <c r="ATY537" s="707"/>
      <c r="ATZ537" s="707"/>
      <c r="AUA537" s="707"/>
      <c r="AUB537" s="707"/>
      <c r="AUC537" s="707"/>
      <c r="AUD537" s="707"/>
      <c r="AUE537" s="707"/>
      <c r="AUF537" s="707"/>
      <c r="AUG537" s="707"/>
      <c r="AUH537" s="707"/>
      <c r="AUI537" s="707"/>
      <c r="AUJ537" s="707"/>
      <c r="AUK537" s="707"/>
      <c r="AUL537" s="707"/>
      <c r="AUM537" s="707"/>
      <c r="AUN537" s="707"/>
      <c r="AUO537" s="707"/>
      <c r="AUP537" s="707"/>
      <c r="AUQ537" s="707"/>
      <c r="AUR537" s="707"/>
      <c r="AUS537" s="707"/>
      <c r="AUT537" s="707"/>
      <c r="AUU537" s="707"/>
      <c r="AUV537" s="707"/>
      <c r="AUW537" s="707"/>
      <c r="AUX537" s="707"/>
      <c r="AUY537" s="707"/>
      <c r="AUZ537" s="707"/>
      <c r="AVA537" s="707"/>
      <c r="AVB537" s="707"/>
      <c r="AVC537" s="707"/>
      <c r="AVD537" s="707"/>
      <c r="AVE537" s="707"/>
      <c r="AVF537" s="707"/>
      <c r="AVG537" s="707"/>
      <c r="AVH537" s="707"/>
      <c r="AVI537" s="707"/>
      <c r="AVJ537" s="707"/>
      <c r="AVK537" s="707"/>
      <c r="AVL537" s="707"/>
      <c r="AVM537" s="707"/>
      <c r="AVN537" s="707"/>
      <c r="AVO537" s="707"/>
      <c r="AVP537" s="707"/>
      <c r="AVQ537" s="707"/>
      <c r="AVR537" s="707"/>
      <c r="AVS537" s="707"/>
      <c r="AVT537" s="707"/>
      <c r="AVU537" s="707"/>
      <c r="AVV537" s="707"/>
      <c r="AVW537" s="707"/>
      <c r="AVX537" s="707"/>
      <c r="AVY537" s="707"/>
      <c r="AVZ537" s="707"/>
      <c r="AWA537" s="707"/>
      <c r="AWB537" s="707"/>
      <c r="AWC537" s="707"/>
      <c r="AWD537" s="707"/>
      <c r="AWE537" s="707"/>
      <c r="AWF537" s="707"/>
      <c r="AWG537" s="707"/>
      <c r="AWH537" s="707"/>
      <c r="AWI537" s="707"/>
      <c r="AWJ537" s="707"/>
      <c r="AWK537" s="707"/>
      <c r="AWL537" s="707"/>
      <c r="AWM537" s="707"/>
      <c r="AWN537" s="707"/>
      <c r="AWO537" s="707"/>
      <c r="AWP537" s="707"/>
      <c r="AWQ537" s="707"/>
      <c r="AWR537" s="707"/>
      <c r="AWS537" s="707"/>
      <c r="AWT537" s="707"/>
      <c r="AWU537" s="707"/>
      <c r="AWV537" s="707"/>
      <c r="AWW537" s="707"/>
      <c r="AWX537" s="707"/>
      <c r="AWY537" s="707"/>
      <c r="AWZ537" s="707"/>
      <c r="AXA537" s="707"/>
      <c r="AXB537" s="707"/>
      <c r="AXC537" s="707"/>
      <c r="AXD537" s="707"/>
      <c r="AXE537" s="707"/>
      <c r="AXF537" s="707"/>
      <c r="AXG537" s="707"/>
      <c r="AXH537" s="707"/>
      <c r="AXI537" s="707"/>
      <c r="AXJ537" s="707"/>
      <c r="AXK537" s="707"/>
      <c r="AXL537" s="707"/>
      <c r="AXM537" s="707"/>
      <c r="AXN537" s="707"/>
      <c r="AXO537" s="707"/>
      <c r="AXP537" s="707"/>
      <c r="AXQ537" s="707"/>
      <c r="AXR537" s="707"/>
      <c r="AXS537" s="707"/>
      <c r="AXT537" s="707"/>
      <c r="AXU537" s="707"/>
      <c r="AXV537" s="707"/>
      <c r="AXW537" s="707"/>
      <c r="AXX537" s="707"/>
      <c r="AXY537" s="707"/>
      <c r="AXZ537" s="707"/>
      <c r="AYA537" s="707"/>
      <c r="AYB537" s="707"/>
      <c r="AYC537" s="707"/>
      <c r="AYD537" s="707"/>
      <c r="AYE537" s="707"/>
      <c r="AYF537" s="707"/>
      <c r="AYG537" s="707"/>
      <c r="AYH537" s="707"/>
      <c r="AYI537" s="707"/>
      <c r="AYJ537" s="707"/>
      <c r="AYK537" s="707"/>
      <c r="AYL537" s="707"/>
      <c r="AYM537" s="707"/>
      <c r="AYN537" s="707"/>
      <c r="AYO537" s="707"/>
      <c r="AYP537" s="707"/>
      <c r="AYQ537" s="707"/>
      <c r="AYR537" s="707"/>
      <c r="AYS537" s="707"/>
      <c r="AYT537" s="707"/>
      <c r="AYU537" s="707"/>
      <c r="AYV537" s="707"/>
      <c r="AYW537" s="707"/>
      <c r="AYX537" s="707"/>
      <c r="AYY537" s="707"/>
      <c r="AYZ537" s="707"/>
      <c r="AZA537" s="707"/>
      <c r="AZB537" s="707"/>
      <c r="AZC537" s="707"/>
      <c r="AZD537" s="707"/>
      <c r="AZE537" s="707"/>
      <c r="AZF537" s="707"/>
      <c r="AZG537" s="707"/>
      <c r="AZH537" s="707"/>
      <c r="AZI537" s="707"/>
      <c r="AZJ537" s="707"/>
      <c r="AZK537" s="707"/>
      <c r="AZL537" s="707"/>
      <c r="AZM537" s="707"/>
      <c r="AZN537" s="707"/>
      <c r="AZO537" s="707"/>
      <c r="AZP537" s="707"/>
      <c r="AZQ537" s="707"/>
      <c r="AZR537" s="707"/>
      <c r="AZS537" s="707"/>
      <c r="AZT537" s="707"/>
      <c r="AZU537" s="707"/>
      <c r="AZV537" s="707"/>
      <c r="AZW537" s="707"/>
      <c r="AZX537" s="707"/>
      <c r="AZY537" s="707"/>
      <c r="AZZ537" s="707"/>
      <c r="BAA537" s="707"/>
      <c r="BAB537" s="707"/>
      <c r="BAC537" s="707"/>
      <c r="BAD537" s="707"/>
      <c r="BAE537" s="707"/>
      <c r="BAF537" s="707"/>
      <c r="BAG537" s="707"/>
      <c r="BAH537" s="707"/>
      <c r="BAI537" s="707"/>
      <c r="BAJ537" s="707"/>
      <c r="BAK537" s="707"/>
      <c r="BAL537" s="707"/>
      <c r="BAM537" s="707"/>
      <c r="BAN537" s="707"/>
      <c r="BAO537" s="707"/>
      <c r="BAP537" s="707"/>
      <c r="BAQ537" s="707"/>
      <c r="BAR537" s="707"/>
      <c r="BAS537" s="707"/>
      <c r="BAT537" s="707"/>
      <c r="BAU537" s="707"/>
      <c r="BAV537" s="707"/>
      <c r="BAW537" s="707"/>
      <c r="BAX537" s="707"/>
      <c r="BAY537" s="707"/>
      <c r="BAZ537" s="707"/>
      <c r="BBA537" s="707"/>
      <c r="BBB537" s="707"/>
      <c r="BBC537" s="707"/>
      <c r="BBD537" s="707"/>
      <c r="BBE537" s="707"/>
      <c r="BBF537" s="707"/>
      <c r="BBG537" s="707"/>
      <c r="BBH537" s="707"/>
      <c r="BBI537" s="707"/>
      <c r="BBJ537" s="707"/>
      <c r="BBK537" s="707"/>
      <c r="BBL537" s="707"/>
      <c r="BBM537" s="707"/>
      <c r="BBN537" s="707"/>
      <c r="BBO537" s="707"/>
      <c r="BBP537" s="707"/>
      <c r="BBQ537" s="707"/>
      <c r="BBR537" s="707"/>
      <c r="BBS537" s="707"/>
      <c r="BBT537" s="707"/>
      <c r="BBU537" s="707"/>
      <c r="BBV537" s="707"/>
      <c r="BBW537" s="707"/>
      <c r="BBX537" s="707"/>
      <c r="BBY537" s="707"/>
      <c r="BBZ537" s="707"/>
      <c r="BCA537" s="707"/>
      <c r="BCB537" s="707"/>
      <c r="BCC537" s="707"/>
      <c r="BCD537" s="707"/>
      <c r="BCE537" s="707"/>
      <c r="BCF537" s="707"/>
      <c r="BCG537" s="707"/>
      <c r="BCH537" s="707"/>
      <c r="BCI537" s="707"/>
      <c r="BCJ537" s="707"/>
      <c r="BCK537" s="707"/>
      <c r="BCL537" s="707"/>
      <c r="BCM537" s="707"/>
      <c r="BCN537" s="707"/>
      <c r="BCO537" s="707"/>
      <c r="BCP537" s="707"/>
      <c r="BCQ537" s="707"/>
      <c r="BCR537" s="707"/>
      <c r="BCS537" s="707"/>
      <c r="BCT537" s="707"/>
      <c r="BCU537" s="707"/>
      <c r="BCV537" s="707"/>
      <c r="BCW537" s="707"/>
      <c r="BCX537" s="707"/>
      <c r="BCY537" s="707"/>
      <c r="BCZ537" s="707"/>
      <c r="BDA537" s="707"/>
      <c r="BDB537" s="707"/>
      <c r="BDC537" s="707"/>
      <c r="BDD537" s="707"/>
      <c r="BDE537" s="707"/>
      <c r="BDF537" s="707"/>
      <c r="BDG537" s="707"/>
      <c r="BDH537" s="707"/>
      <c r="BDI537" s="707"/>
      <c r="BDJ537" s="707"/>
      <c r="BDK537" s="707"/>
      <c r="BDL537" s="707"/>
      <c r="BDM537" s="707"/>
      <c r="BDN537" s="707"/>
      <c r="BDO537" s="707"/>
      <c r="BDP537" s="707"/>
      <c r="BDQ537" s="707"/>
      <c r="BDR537" s="707"/>
      <c r="BDS537" s="707"/>
      <c r="BDT537" s="707"/>
      <c r="BDU537" s="707"/>
      <c r="BDV537" s="707"/>
      <c r="BDW537" s="707"/>
      <c r="BDX537" s="707"/>
      <c r="BDY537" s="707"/>
      <c r="BDZ537" s="707"/>
      <c r="BEA537" s="707"/>
      <c r="BEB537" s="707"/>
      <c r="BEC537" s="707"/>
      <c r="BED537" s="707"/>
      <c r="BEE537" s="707"/>
      <c r="BEF537" s="707"/>
      <c r="BEG537" s="707"/>
      <c r="BEH537" s="707"/>
      <c r="BEI537" s="707"/>
      <c r="BEJ537" s="707"/>
      <c r="BEK537" s="707"/>
      <c r="BEL537" s="707"/>
      <c r="BEM537" s="707"/>
      <c r="BEN537" s="707"/>
      <c r="BEO537" s="707"/>
      <c r="BEP537" s="707"/>
      <c r="BEQ537" s="707"/>
      <c r="BER537" s="707"/>
      <c r="BES537" s="707"/>
      <c r="BET537" s="707"/>
      <c r="BEU537" s="707"/>
      <c r="BEV537" s="707"/>
      <c r="BEW537" s="707"/>
      <c r="BEX537" s="707"/>
      <c r="BEY537" s="707"/>
      <c r="BEZ537" s="707"/>
      <c r="BFA537" s="707"/>
      <c r="BFB537" s="707"/>
      <c r="BFC537" s="707"/>
      <c r="BFD537" s="707"/>
      <c r="BFE537" s="707"/>
      <c r="BFF537" s="707"/>
      <c r="BFG537" s="707"/>
      <c r="BFH537" s="707"/>
      <c r="BFI537" s="707"/>
      <c r="BFJ537" s="707"/>
      <c r="BFK537" s="707"/>
      <c r="BFL537" s="707"/>
      <c r="BFM537" s="707"/>
      <c r="BFN537" s="707"/>
      <c r="BFO537" s="707"/>
      <c r="BFP537" s="707"/>
      <c r="BFQ537" s="707"/>
      <c r="BFR537" s="707"/>
      <c r="BFS537" s="707"/>
      <c r="BFT537" s="707"/>
      <c r="BFU537" s="707"/>
      <c r="BFV537" s="707"/>
      <c r="BFW537" s="707"/>
      <c r="BFX537" s="707"/>
      <c r="BFY537" s="707"/>
      <c r="BFZ537" s="707"/>
      <c r="BGA537" s="707"/>
      <c r="BGB537" s="707"/>
      <c r="BGC537" s="707"/>
      <c r="BGD537" s="707"/>
      <c r="BGE537" s="707"/>
      <c r="BGF537" s="707"/>
      <c r="BGG537" s="707"/>
      <c r="BGH537" s="707"/>
      <c r="BGI537" s="707"/>
      <c r="BGJ537" s="707"/>
      <c r="BGK537" s="707"/>
      <c r="BGL537" s="707"/>
      <c r="BGM537" s="707"/>
      <c r="BGN537" s="707"/>
      <c r="BGO537" s="707"/>
      <c r="BGP537" s="707"/>
      <c r="BGQ537" s="707"/>
      <c r="BGR537" s="707"/>
      <c r="BGS537" s="707"/>
      <c r="BGT537" s="707"/>
      <c r="BGU537" s="707"/>
      <c r="BGV537" s="707"/>
      <c r="BGW537" s="707"/>
      <c r="BGX537" s="707"/>
      <c r="BGY537" s="707"/>
      <c r="BGZ537" s="707"/>
      <c r="BHA537" s="707"/>
      <c r="BHB537" s="707"/>
      <c r="BHC537" s="707"/>
      <c r="BHD537" s="707"/>
      <c r="BHE537" s="707"/>
      <c r="BHF537" s="707"/>
      <c r="BHG537" s="707"/>
      <c r="BHH537" s="707"/>
      <c r="BHI537" s="707"/>
      <c r="BHJ537" s="707"/>
      <c r="BHK537" s="707"/>
      <c r="BHL537" s="707"/>
      <c r="BHM537" s="707"/>
      <c r="BHN537" s="707"/>
      <c r="BHO537" s="707"/>
      <c r="BHP537" s="707"/>
      <c r="BHQ537" s="707"/>
      <c r="BHR537" s="707"/>
      <c r="BHS537" s="707"/>
      <c r="BHT537" s="707"/>
      <c r="BHU537" s="707"/>
      <c r="BHV537" s="707"/>
      <c r="BHW537" s="707"/>
      <c r="BHX537" s="707"/>
      <c r="BHY537" s="707"/>
      <c r="BHZ537" s="707"/>
      <c r="BIA537" s="707"/>
      <c r="BIB537" s="707"/>
      <c r="BIC537" s="707"/>
      <c r="BID537" s="707"/>
      <c r="BIE537" s="707"/>
      <c r="BIF537" s="707"/>
      <c r="BIG537" s="707"/>
      <c r="BIH537" s="707"/>
      <c r="BII537" s="707"/>
      <c r="BIJ537" s="707"/>
      <c r="BIK537" s="707"/>
      <c r="BIL537" s="707"/>
      <c r="BIM537" s="707"/>
      <c r="BIN537" s="707"/>
      <c r="BIO537" s="707"/>
      <c r="BIP537" s="707"/>
      <c r="BIQ537" s="707"/>
      <c r="BIR537" s="707"/>
      <c r="BIS537" s="707"/>
      <c r="BIT537" s="707"/>
      <c r="BIU537" s="707"/>
      <c r="BIV537" s="707"/>
      <c r="BIW537" s="707"/>
      <c r="BIX537" s="707"/>
      <c r="BIY537" s="707"/>
      <c r="BIZ537" s="707"/>
      <c r="BJA537" s="707"/>
      <c r="BJB537" s="707"/>
      <c r="BJC537" s="707"/>
      <c r="BJD537" s="707"/>
      <c r="BJE537" s="707"/>
      <c r="BJF537" s="707"/>
      <c r="BJG537" s="707"/>
      <c r="BJH537" s="707"/>
      <c r="BJI537" s="707"/>
      <c r="BJJ537" s="707"/>
      <c r="BJK537" s="707"/>
      <c r="BJL537" s="707"/>
      <c r="BJM537" s="707"/>
      <c r="BJN537" s="707"/>
      <c r="BJO537" s="707"/>
      <c r="BJP537" s="707"/>
      <c r="BJQ537" s="707"/>
      <c r="BJR537" s="707"/>
      <c r="BJS537" s="707"/>
      <c r="BJT537" s="707"/>
      <c r="BJU537" s="707"/>
      <c r="BJV537" s="707"/>
      <c r="BJW537" s="707"/>
      <c r="BJX537" s="707"/>
      <c r="BJY537" s="707"/>
      <c r="BJZ537" s="707"/>
      <c r="BKA537" s="707"/>
      <c r="BKB537" s="707"/>
      <c r="BKC537" s="707"/>
      <c r="BKD537" s="707"/>
      <c r="BKE537" s="707"/>
      <c r="BKF537" s="707"/>
      <c r="BKG537" s="707"/>
      <c r="BKH537" s="707"/>
      <c r="BKI537" s="707"/>
      <c r="BKJ537" s="707"/>
      <c r="BKK537" s="707"/>
      <c r="BKL537" s="707"/>
      <c r="BKM537" s="707"/>
      <c r="BKN537" s="707"/>
      <c r="BKO537" s="707"/>
      <c r="BKP537" s="707"/>
      <c r="BKQ537" s="707"/>
      <c r="BKR537" s="707"/>
      <c r="BKS537" s="707"/>
      <c r="BKT537" s="707"/>
      <c r="BKU537" s="707"/>
      <c r="BKV537" s="707"/>
      <c r="BKW537" s="707"/>
      <c r="BKX537" s="707"/>
      <c r="BKY537" s="707"/>
      <c r="BKZ537" s="707"/>
      <c r="BLA537" s="707"/>
      <c r="BLB537" s="707"/>
      <c r="BLC537" s="707"/>
      <c r="BLD537" s="707"/>
      <c r="BLE537" s="707"/>
      <c r="BLF537" s="707"/>
      <c r="BLG537" s="707"/>
      <c r="BLH537" s="707"/>
      <c r="BLI537" s="707"/>
      <c r="BLJ537" s="707"/>
      <c r="BLK537" s="707"/>
      <c r="BLL537" s="707"/>
      <c r="BLM537" s="707"/>
      <c r="BLN537" s="707"/>
      <c r="BLO537" s="707"/>
      <c r="BLP537" s="707"/>
      <c r="BLQ537" s="707"/>
      <c r="BLR537" s="707"/>
      <c r="BLS537" s="707"/>
      <c r="BLT537" s="707"/>
      <c r="BLU537" s="707"/>
      <c r="BLV537" s="707"/>
      <c r="BLW537" s="707"/>
      <c r="BLX537" s="707"/>
      <c r="BLY537" s="707"/>
      <c r="BLZ537" s="707"/>
      <c r="BMA537" s="707"/>
      <c r="BMB537" s="707"/>
      <c r="BMC537" s="707"/>
      <c r="BMD537" s="707"/>
      <c r="BME537" s="707"/>
      <c r="BMF537" s="707"/>
      <c r="BMG537" s="707"/>
      <c r="BMH537" s="707"/>
      <c r="BMI537" s="707"/>
      <c r="BMJ537" s="707"/>
      <c r="BMK537" s="707"/>
      <c r="BML537" s="707"/>
      <c r="BMM537" s="707"/>
      <c r="BMN537" s="707"/>
      <c r="BMO537" s="707"/>
      <c r="BMP537" s="707"/>
      <c r="BMQ537" s="707"/>
      <c r="BMR537" s="707"/>
      <c r="BMS537" s="707"/>
      <c r="BMT537" s="707"/>
      <c r="BMU537" s="707"/>
      <c r="BMV537" s="707"/>
      <c r="BMW537" s="707"/>
      <c r="BMX537" s="707"/>
      <c r="BMY537" s="707"/>
      <c r="BMZ537" s="707"/>
      <c r="BNA537" s="707"/>
      <c r="BNB537" s="707"/>
      <c r="BNC537" s="707"/>
      <c r="BND537" s="707"/>
      <c r="BNE537" s="707"/>
      <c r="BNF537" s="707"/>
      <c r="BNG537" s="707"/>
      <c r="BNH537" s="707"/>
      <c r="BNI537" s="707"/>
      <c r="BNJ537" s="707"/>
      <c r="BNK537" s="707"/>
      <c r="BNL537" s="707"/>
      <c r="BNM537" s="707"/>
      <c r="BNN537" s="707"/>
      <c r="BNO537" s="707"/>
      <c r="BNP537" s="707"/>
      <c r="BNQ537" s="707"/>
      <c r="BNR537" s="707"/>
      <c r="BNS537" s="707"/>
      <c r="BNT537" s="707"/>
      <c r="BNU537" s="707"/>
      <c r="BNV537" s="707"/>
      <c r="BNW537" s="707"/>
      <c r="BNX537" s="707"/>
      <c r="BNY537" s="707"/>
      <c r="BNZ537" s="707"/>
      <c r="BOA537" s="707"/>
      <c r="BOB537" s="707"/>
      <c r="BOC537" s="707"/>
      <c r="BOD537" s="707"/>
      <c r="BOE537" s="707"/>
      <c r="BOF537" s="707"/>
      <c r="BOG537" s="707"/>
      <c r="BOH537" s="707"/>
      <c r="BOI537" s="707"/>
      <c r="BOJ537" s="707"/>
      <c r="BOK537" s="707"/>
      <c r="BOL537" s="707"/>
      <c r="BOM537" s="707"/>
      <c r="BON537" s="707"/>
      <c r="BOO537" s="707"/>
      <c r="BOP537" s="707"/>
      <c r="BOQ537" s="707"/>
      <c r="BOR537" s="707"/>
      <c r="BOS537" s="707"/>
      <c r="BOT537" s="707"/>
      <c r="BOU537" s="707"/>
      <c r="BOV537" s="707"/>
      <c r="BOW537" s="707"/>
      <c r="BOX537" s="707"/>
      <c r="BOY537" s="707"/>
      <c r="BOZ537" s="707"/>
      <c r="BPA537" s="707"/>
      <c r="BPB537" s="707"/>
      <c r="BPC537" s="707"/>
      <c r="BPD537" s="707"/>
      <c r="BPE537" s="707"/>
      <c r="BPF537" s="707"/>
      <c r="BPG537" s="707"/>
      <c r="BPH537" s="707"/>
      <c r="BPI537" s="707"/>
      <c r="BPJ537" s="707"/>
      <c r="BPK537" s="707"/>
      <c r="BPL537" s="707"/>
      <c r="BPM537" s="707"/>
      <c r="BPN537" s="707"/>
      <c r="BPO537" s="707"/>
      <c r="BPP537" s="707"/>
      <c r="BPQ537" s="707"/>
      <c r="BPR537" s="707"/>
      <c r="BPS537" s="707"/>
      <c r="BPT537" s="707"/>
      <c r="BPU537" s="707"/>
      <c r="BPV537" s="707"/>
      <c r="BPW537" s="707"/>
      <c r="BPX537" s="707"/>
      <c r="BPY537" s="707"/>
      <c r="BPZ537" s="707"/>
      <c r="BQA537" s="707"/>
      <c r="BQB537" s="707"/>
      <c r="BQC537" s="707"/>
      <c r="BQD537" s="707"/>
      <c r="BQE537" s="707"/>
      <c r="BQF537" s="707"/>
      <c r="BQG537" s="707"/>
      <c r="BQH537" s="707"/>
      <c r="BQI537" s="707"/>
      <c r="BQJ537" s="707"/>
      <c r="BQK537" s="707"/>
      <c r="BQL537" s="707"/>
      <c r="BQM537" s="707"/>
      <c r="BQN537" s="707"/>
      <c r="BQO537" s="707"/>
      <c r="BQP537" s="707"/>
      <c r="BQQ537" s="707"/>
      <c r="BQR537" s="707"/>
      <c r="BQS537" s="707"/>
      <c r="BQT537" s="707"/>
      <c r="BQU537" s="707"/>
      <c r="BQV537" s="707"/>
      <c r="BQW537" s="707"/>
      <c r="BQX537" s="707"/>
      <c r="BQY537" s="707"/>
      <c r="BQZ537" s="707"/>
      <c r="BRA537" s="707"/>
      <c r="BRB537" s="707"/>
      <c r="BRC537" s="707"/>
      <c r="BRD537" s="707"/>
      <c r="BRE537" s="707"/>
      <c r="BRF537" s="707"/>
      <c r="BRG537" s="707"/>
      <c r="BRH537" s="707"/>
      <c r="BRI537" s="707"/>
      <c r="BRJ537" s="707"/>
      <c r="BRK537" s="707"/>
      <c r="BRL537" s="707"/>
      <c r="BRM537" s="707"/>
      <c r="BRN537" s="707"/>
      <c r="BRO537" s="707"/>
      <c r="BRP537" s="707"/>
      <c r="BRQ537" s="707"/>
      <c r="BRR537" s="707"/>
      <c r="BRS537" s="707"/>
      <c r="BRT537" s="707"/>
      <c r="BRU537" s="707"/>
      <c r="BRV537" s="707"/>
      <c r="BRW537" s="707"/>
      <c r="BRX537" s="707"/>
      <c r="BRY537" s="707"/>
      <c r="BRZ537" s="707"/>
      <c r="BSA537" s="707"/>
      <c r="BSB537" s="707"/>
      <c r="BSC537" s="707"/>
      <c r="BSD537" s="707"/>
      <c r="BSE537" s="707"/>
      <c r="BSF537" s="707"/>
      <c r="BSG537" s="707"/>
      <c r="BSH537" s="707"/>
      <c r="BSI537" s="707"/>
      <c r="BSJ537" s="707"/>
      <c r="BSK537" s="707"/>
      <c r="BSL537" s="707"/>
      <c r="BSM537" s="707"/>
      <c r="BSN537" s="707"/>
      <c r="BSO537" s="707"/>
      <c r="BSP537" s="707"/>
      <c r="BSQ537" s="707"/>
      <c r="BSR537" s="707"/>
      <c r="BSS537" s="707"/>
      <c r="BST537" s="707"/>
      <c r="BSU537" s="707"/>
      <c r="BSV537" s="707"/>
      <c r="BSW537" s="707"/>
      <c r="BSX537" s="707"/>
      <c r="BSY537" s="707"/>
      <c r="BSZ537" s="707"/>
      <c r="BTA537" s="707"/>
      <c r="BTB537" s="707"/>
      <c r="BTC537" s="707"/>
      <c r="BTD537" s="707"/>
      <c r="BTE537" s="707"/>
      <c r="BTF537" s="707"/>
      <c r="BTG537" s="707"/>
      <c r="BTH537" s="707"/>
      <c r="BTI537" s="707"/>
      <c r="BTJ537" s="707"/>
      <c r="BTK537" s="707"/>
      <c r="BTL537" s="707"/>
      <c r="BTM537" s="707"/>
      <c r="BTN537" s="707"/>
      <c r="BTO537" s="707"/>
      <c r="BTP537" s="707"/>
      <c r="BTQ537" s="707"/>
      <c r="BTR537" s="707"/>
      <c r="BTS537" s="707"/>
      <c r="BTT537" s="707"/>
      <c r="BTU537" s="707"/>
      <c r="BTV537" s="707"/>
      <c r="BTW537" s="707"/>
      <c r="BTX537" s="707"/>
      <c r="BTY537" s="707"/>
      <c r="BTZ537" s="707"/>
      <c r="BUA537" s="707"/>
      <c r="BUB537" s="707"/>
      <c r="BUC537" s="707"/>
      <c r="BUD537" s="707"/>
      <c r="BUE537" s="707"/>
      <c r="BUF537" s="707"/>
      <c r="BUG537" s="707"/>
      <c r="BUH537" s="707"/>
      <c r="BUI537" s="707"/>
      <c r="BUJ537" s="707"/>
      <c r="BUK537" s="707"/>
      <c r="BUL537" s="707"/>
      <c r="BUM537" s="707"/>
      <c r="BUN537" s="707"/>
      <c r="BUO537" s="707"/>
      <c r="BUP537" s="707"/>
      <c r="BUQ537" s="707"/>
      <c r="BUR537" s="707"/>
      <c r="BUS537" s="707"/>
      <c r="BUT537" s="707"/>
      <c r="BUU537" s="707"/>
      <c r="BUV537" s="707"/>
      <c r="BUW537" s="707"/>
      <c r="BUX537" s="707"/>
      <c r="BUY537" s="707"/>
      <c r="BUZ537" s="707"/>
      <c r="BVA537" s="707"/>
      <c r="BVB537" s="707"/>
      <c r="BVC537" s="707"/>
      <c r="BVD537" s="707"/>
      <c r="BVE537" s="707"/>
      <c r="BVF537" s="707"/>
      <c r="BVG537" s="707"/>
      <c r="BVH537" s="707"/>
      <c r="BVI537" s="707"/>
      <c r="BVJ537" s="707"/>
      <c r="BVK537" s="707"/>
      <c r="BVL537" s="707"/>
      <c r="BVM537" s="707"/>
      <c r="BVN537" s="707"/>
      <c r="BVO537" s="707"/>
      <c r="BVP537" s="707"/>
      <c r="BVQ537" s="707"/>
      <c r="BVR537" s="707"/>
      <c r="BVS537" s="707"/>
      <c r="BVT537" s="707"/>
      <c r="BVU537" s="707"/>
      <c r="BVV537" s="707"/>
      <c r="BVW537" s="707"/>
      <c r="BVX537" s="707"/>
      <c r="BVY537" s="707"/>
      <c r="BVZ537" s="707"/>
      <c r="BWA537" s="707"/>
      <c r="BWB537" s="707"/>
      <c r="BWC537" s="707"/>
      <c r="BWD537" s="707"/>
      <c r="BWE537" s="707"/>
      <c r="BWF537" s="707"/>
      <c r="BWG537" s="707"/>
      <c r="BWH537" s="707"/>
      <c r="BWI537" s="707"/>
      <c r="BWJ537" s="707"/>
      <c r="BWK537" s="707"/>
      <c r="BWL537" s="707"/>
      <c r="BWM537" s="707"/>
      <c r="BWN537" s="707"/>
      <c r="BWO537" s="707"/>
      <c r="BWP537" s="707"/>
      <c r="BWQ537" s="707"/>
      <c r="BWR537" s="707"/>
      <c r="BWS537" s="707"/>
      <c r="BWT537" s="707"/>
      <c r="BWU537" s="707"/>
      <c r="BWV537" s="707"/>
      <c r="BWW537" s="707"/>
      <c r="BWX537" s="707"/>
      <c r="BWY537" s="707"/>
      <c r="BWZ537" s="707"/>
      <c r="BXA537" s="707"/>
      <c r="BXB537" s="707"/>
      <c r="BXC537" s="707"/>
      <c r="BXD537" s="707"/>
      <c r="BXE537" s="707"/>
      <c r="BXF537" s="707"/>
      <c r="BXG537" s="707"/>
      <c r="BXH537" s="707"/>
      <c r="BXI537" s="707"/>
      <c r="BXJ537" s="707"/>
      <c r="BXK537" s="707"/>
      <c r="BXL537" s="707"/>
      <c r="BXM537" s="707"/>
      <c r="BXN537" s="707"/>
      <c r="BXO537" s="707"/>
      <c r="BXP537" s="707"/>
      <c r="BXQ537" s="707"/>
      <c r="BXR537" s="707"/>
      <c r="BXS537" s="707"/>
      <c r="BXT537" s="707"/>
      <c r="BXU537" s="707"/>
      <c r="BXV537" s="707"/>
      <c r="BXW537" s="707"/>
      <c r="BXX537" s="707"/>
      <c r="BXY537" s="707"/>
      <c r="BXZ537" s="707"/>
      <c r="BYA537" s="707"/>
      <c r="BYB537" s="707"/>
      <c r="BYC537" s="707"/>
      <c r="BYD537" s="707"/>
      <c r="BYE537" s="707"/>
      <c r="BYF537" s="707"/>
      <c r="BYG537" s="707"/>
      <c r="BYH537" s="707"/>
      <c r="BYI537" s="707"/>
      <c r="BYJ537" s="707"/>
      <c r="BYK537" s="707"/>
      <c r="BYL537" s="707"/>
      <c r="BYM537" s="707"/>
      <c r="BYN537" s="707"/>
      <c r="BYO537" s="707"/>
      <c r="BYP537" s="707"/>
      <c r="BYQ537" s="707"/>
      <c r="BYR537" s="707"/>
      <c r="BYS537" s="707"/>
      <c r="BYT537" s="707"/>
      <c r="BYU537" s="707"/>
      <c r="BYV537" s="707"/>
      <c r="BYW537" s="707"/>
      <c r="BYX537" s="707"/>
      <c r="BYY537" s="707"/>
      <c r="BYZ537" s="707"/>
      <c r="BZA537" s="707"/>
      <c r="BZB537" s="707"/>
      <c r="BZC537" s="707"/>
      <c r="BZD537" s="707"/>
      <c r="BZE537" s="707"/>
      <c r="BZF537" s="707"/>
      <c r="BZG537" s="707"/>
      <c r="BZH537" s="707"/>
      <c r="BZI537" s="707"/>
      <c r="BZJ537" s="707"/>
      <c r="BZK537" s="707"/>
      <c r="BZL537" s="707"/>
      <c r="BZM537" s="707"/>
      <c r="BZN537" s="707"/>
      <c r="BZO537" s="707"/>
      <c r="BZP537" s="707"/>
      <c r="BZQ537" s="707"/>
      <c r="BZR537" s="707"/>
      <c r="BZS537" s="707"/>
      <c r="BZT537" s="707"/>
      <c r="BZU537" s="707"/>
      <c r="BZV537" s="707"/>
      <c r="BZW537" s="707"/>
      <c r="BZX537" s="707"/>
      <c r="BZY537" s="707"/>
      <c r="BZZ537" s="707"/>
      <c r="CAA537" s="707"/>
      <c r="CAB537" s="707"/>
      <c r="CAC537" s="707"/>
      <c r="CAD537" s="707"/>
      <c r="CAE537" s="707"/>
      <c r="CAF537" s="707"/>
      <c r="CAG537" s="707"/>
      <c r="CAH537" s="707"/>
      <c r="CAI537" s="707"/>
      <c r="CAJ537" s="707"/>
      <c r="CAK537" s="707"/>
      <c r="CAL537" s="707"/>
      <c r="CAM537" s="707"/>
      <c r="CAN537" s="707"/>
      <c r="CAO537" s="707"/>
      <c r="CAP537" s="707"/>
      <c r="CAQ537" s="707"/>
      <c r="CAR537" s="707"/>
      <c r="CAS537" s="707"/>
      <c r="CAT537" s="707"/>
      <c r="CAU537" s="707"/>
      <c r="CAV537" s="707"/>
      <c r="CAW537" s="707"/>
      <c r="CAX537" s="707"/>
      <c r="CAY537" s="707"/>
      <c r="CAZ537" s="707"/>
      <c r="CBA537" s="707"/>
      <c r="CBB537" s="707"/>
      <c r="CBC537" s="707"/>
      <c r="CBD537" s="707"/>
      <c r="CBE537" s="707"/>
      <c r="CBF537" s="707"/>
      <c r="CBG537" s="707"/>
      <c r="CBH537" s="707"/>
      <c r="CBI537" s="707"/>
      <c r="CBJ537" s="707"/>
      <c r="CBK537" s="707"/>
      <c r="CBL537" s="707"/>
      <c r="CBM537" s="707"/>
      <c r="CBN537" s="707"/>
      <c r="CBO537" s="707"/>
      <c r="CBP537" s="707"/>
      <c r="CBQ537" s="707"/>
      <c r="CBR537" s="707"/>
      <c r="CBS537" s="707"/>
      <c r="CBT537" s="707"/>
      <c r="CBU537" s="707"/>
      <c r="CBV537" s="707"/>
      <c r="CBW537" s="707"/>
      <c r="CBX537" s="707"/>
      <c r="CBY537" s="707"/>
      <c r="CBZ537" s="707"/>
      <c r="CCA537" s="707"/>
      <c r="CCB537" s="707"/>
      <c r="CCC537" s="707"/>
      <c r="CCD537" s="707"/>
      <c r="CCE537" s="707"/>
      <c r="CCF537" s="707"/>
      <c r="CCG537" s="707"/>
      <c r="CCH537" s="707"/>
      <c r="CCI537" s="707"/>
      <c r="CCJ537" s="707"/>
      <c r="CCK537" s="707"/>
      <c r="CCL537" s="707"/>
      <c r="CCM537" s="707"/>
      <c r="CCN537" s="707"/>
      <c r="CCO537" s="707"/>
      <c r="CCP537" s="707"/>
      <c r="CCQ537" s="707"/>
      <c r="CCR537" s="707"/>
      <c r="CCS537" s="707"/>
      <c r="CCT537" s="707"/>
      <c r="CCU537" s="707"/>
      <c r="CCV537" s="707"/>
      <c r="CCW537" s="707"/>
      <c r="CCX537" s="707"/>
      <c r="CCY537" s="707"/>
      <c r="CCZ537" s="707"/>
      <c r="CDA537" s="707"/>
      <c r="CDB537" s="707"/>
      <c r="CDC537" s="707"/>
      <c r="CDD537" s="707"/>
      <c r="CDE537" s="707"/>
      <c r="CDF537" s="707"/>
      <c r="CDG537" s="707"/>
      <c r="CDH537" s="707"/>
      <c r="CDI537" s="707"/>
      <c r="CDJ537" s="707"/>
      <c r="CDK537" s="707"/>
      <c r="CDL537" s="707"/>
      <c r="CDM537" s="707"/>
      <c r="CDN537" s="707"/>
      <c r="CDO537" s="707"/>
      <c r="CDP537" s="707"/>
      <c r="CDQ537" s="707"/>
      <c r="CDR537" s="707"/>
      <c r="CDS537" s="707"/>
      <c r="CDT537" s="707"/>
      <c r="CDU537" s="707"/>
      <c r="CDV537" s="707"/>
      <c r="CDW537" s="707"/>
      <c r="CDX537" s="707"/>
      <c r="CDY537" s="707"/>
      <c r="CDZ537" s="707"/>
      <c r="CEA537" s="707"/>
      <c r="CEB537" s="707"/>
      <c r="CEC537" s="707"/>
      <c r="CED537" s="707"/>
      <c r="CEE537" s="707"/>
      <c r="CEF537" s="707"/>
      <c r="CEG537" s="707"/>
      <c r="CEH537" s="707"/>
      <c r="CEI537" s="707"/>
      <c r="CEJ537" s="707"/>
      <c r="CEK537" s="707"/>
      <c r="CEL537" s="707"/>
      <c r="CEM537" s="707"/>
      <c r="CEN537" s="707"/>
      <c r="CEO537" s="707"/>
      <c r="CEP537" s="707"/>
      <c r="CEQ537" s="707"/>
      <c r="CER537" s="707"/>
      <c r="CES537" s="707"/>
      <c r="CET537" s="707"/>
      <c r="CEU537" s="707"/>
      <c r="CEV537" s="707"/>
      <c r="CEW537" s="707"/>
      <c r="CEX537" s="707"/>
      <c r="CEY537" s="707"/>
      <c r="CEZ537" s="707"/>
      <c r="CFA537" s="707"/>
      <c r="CFB537" s="707"/>
      <c r="CFC537" s="707"/>
      <c r="CFD537" s="707"/>
      <c r="CFE537" s="707"/>
      <c r="CFF537" s="707"/>
      <c r="CFG537" s="707"/>
      <c r="CFH537" s="707"/>
      <c r="CFI537" s="707"/>
      <c r="CFJ537" s="707"/>
      <c r="CFK537" s="707"/>
      <c r="CFL537" s="707"/>
      <c r="CFM537" s="707"/>
      <c r="CFN537" s="707"/>
      <c r="CFO537" s="707"/>
      <c r="CFP537" s="707"/>
      <c r="CFQ537" s="707"/>
      <c r="CFR537" s="707"/>
      <c r="CFS537" s="707"/>
      <c r="CFT537" s="707"/>
      <c r="CFU537" s="707"/>
      <c r="CFV537" s="707"/>
      <c r="CFW537" s="707"/>
      <c r="CFX537" s="707"/>
      <c r="CFY537" s="707"/>
      <c r="CFZ537" s="707"/>
      <c r="CGA537" s="707"/>
      <c r="CGB537" s="707"/>
      <c r="CGC537" s="707"/>
      <c r="CGD537" s="707"/>
      <c r="CGE537" s="707"/>
      <c r="CGF537" s="707"/>
      <c r="CGG537" s="707"/>
      <c r="CGH537" s="707"/>
      <c r="CGI537" s="707"/>
      <c r="CGJ537" s="707"/>
      <c r="CGK537" s="707"/>
      <c r="CGL537" s="707"/>
      <c r="CGM537" s="707"/>
      <c r="CGN537" s="707"/>
      <c r="CGO537" s="707"/>
      <c r="CGP537" s="707"/>
      <c r="CGQ537" s="707"/>
      <c r="CGR537" s="707"/>
      <c r="CGS537" s="707"/>
      <c r="CGT537" s="707"/>
      <c r="CGU537" s="707"/>
      <c r="CGV537" s="707"/>
      <c r="CGW537" s="707"/>
      <c r="CGX537" s="707"/>
      <c r="CGY537" s="707"/>
      <c r="CGZ537" s="707"/>
      <c r="CHA537" s="707"/>
      <c r="CHB537" s="707"/>
      <c r="CHC537" s="707"/>
      <c r="CHD537" s="707"/>
      <c r="CHE537" s="707"/>
      <c r="CHF537" s="707"/>
      <c r="CHG537" s="707"/>
      <c r="CHH537" s="707"/>
      <c r="CHI537" s="707"/>
      <c r="CHJ537" s="707"/>
      <c r="CHK537" s="707"/>
      <c r="CHL537" s="707"/>
      <c r="CHM537" s="707"/>
      <c r="CHN537" s="707"/>
      <c r="CHO537" s="707"/>
      <c r="CHP537" s="707"/>
      <c r="CHQ537" s="707"/>
      <c r="CHR537" s="707"/>
      <c r="CHS537" s="707"/>
      <c r="CHT537" s="707"/>
      <c r="CHU537" s="707"/>
      <c r="CHV537" s="707"/>
      <c r="CHW537" s="707"/>
      <c r="CHX537" s="707"/>
      <c r="CHY537" s="707"/>
      <c r="CHZ537" s="707"/>
      <c r="CIA537" s="707"/>
      <c r="CIB537" s="707"/>
      <c r="CIC537" s="707"/>
      <c r="CID537" s="707"/>
      <c r="CIE537" s="707"/>
      <c r="CIF537" s="707"/>
      <c r="CIG537" s="707"/>
      <c r="CIH537" s="707"/>
      <c r="CII537" s="707"/>
      <c r="CIJ537" s="707"/>
      <c r="CIK537" s="707"/>
      <c r="CIL537" s="707"/>
      <c r="CIM537" s="707"/>
      <c r="CIN537" s="707"/>
      <c r="CIO537" s="707"/>
      <c r="CIP537" s="707"/>
      <c r="CIQ537" s="707"/>
      <c r="CIR537" s="707"/>
      <c r="CIS537" s="707"/>
      <c r="CIT537" s="707"/>
      <c r="CIU537" s="707"/>
      <c r="CIV537" s="707"/>
      <c r="CIW537" s="707"/>
      <c r="CIX537" s="707"/>
      <c r="CIY537" s="707"/>
      <c r="CIZ537" s="707"/>
      <c r="CJA537" s="707"/>
      <c r="CJB537" s="707"/>
      <c r="CJC537" s="707"/>
      <c r="CJD537" s="707"/>
      <c r="CJE537" s="707"/>
      <c r="CJF537" s="707"/>
      <c r="CJG537" s="707"/>
      <c r="CJH537" s="707"/>
      <c r="CJI537" s="707"/>
      <c r="CJJ537" s="707"/>
      <c r="CJK537" s="707"/>
      <c r="CJL537" s="707"/>
      <c r="CJM537" s="707"/>
      <c r="CJN537" s="707"/>
      <c r="CJO537" s="707"/>
      <c r="CJP537" s="707"/>
      <c r="CJQ537" s="707"/>
      <c r="CJR537" s="707"/>
      <c r="CJS537" s="707"/>
      <c r="CJT537" s="707"/>
      <c r="CJU537" s="707"/>
      <c r="CJV537" s="707"/>
      <c r="CJW537" s="707"/>
      <c r="CJX537" s="707"/>
      <c r="CJY537" s="707"/>
      <c r="CJZ537" s="707"/>
      <c r="CKA537" s="707"/>
      <c r="CKB537" s="707"/>
      <c r="CKC537" s="707"/>
      <c r="CKD537" s="707"/>
      <c r="CKE537" s="707"/>
      <c r="CKF537" s="707"/>
      <c r="CKG537" s="707"/>
      <c r="CKH537" s="707"/>
      <c r="CKI537" s="707"/>
      <c r="CKJ537" s="707"/>
      <c r="CKK537" s="707"/>
      <c r="CKL537" s="707"/>
      <c r="CKM537" s="707"/>
      <c r="CKN537" s="707"/>
      <c r="CKO537" s="707"/>
      <c r="CKP537" s="707"/>
      <c r="CKQ537" s="707"/>
      <c r="CKR537" s="707"/>
      <c r="CKS537" s="707"/>
      <c r="CKT537" s="707"/>
      <c r="CKU537" s="707"/>
      <c r="CKV537" s="707"/>
      <c r="CKW537" s="707"/>
      <c r="CKX537" s="707"/>
      <c r="CKY537" s="707"/>
      <c r="CKZ537" s="707"/>
      <c r="CLA537" s="707"/>
      <c r="CLB537" s="707"/>
      <c r="CLC537" s="707"/>
      <c r="CLD537" s="707"/>
      <c r="CLE537" s="707"/>
      <c r="CLF537" s="707"/>
      <c r="CLG537" s="707"/>
      <c r="CLH537" s="707"/>
      <c r="CLI537" s="707"/>
      <c r="CLJ537" s="707"/>
      <c r="CLK537" s="707"/>
      <c r="CLL537" s="707"/>
      <c r="CLM537" s="707"/>
      <c r="CLN537" s="707"/>
      <c r="CLO537" s="707"/>
      <c r="CLP537" s="707"/>
      <c r="CLQ537" s="707"/>
      <c r="CLR537" s="707"/>
      <c r="CLS537" s="707"/>
      <c r="CLT537" s="707"/>
      <c r="CLU537" s="707"/>
      <c r="CLV537" s="707"/>
      <c r="CLW537" s="707"/>
      <c r="CLX537" s="707"/>
      <c r="CLY537" s="707"/>
      <c r="CLZ537" s="707"/>
      <c r="CMA537" s="707"/>
      <c r="CMB537" s="707"/>
      <c r="CMC537" s="707"/>
      <c r="CMD537" s="707"/>
      <c r="CME537" s="707"/>
      <c r="CMF537" s="707"/>
      <c r="CMG537" s="707"/>
      <c r="CMH537" s="707"/>
      <c r="CMI537" s="707"/>
      <c r="CMJ537" s="707"/>
      <c r="CMK537" s="707"/>
      <c r="CML537" s="707"/>
      <c r="CMM537" s="707"/>
      <c r="CMN537" s="707"/>
      <c r="CMO537" s="707"/>
      <c r="CMP537" s="707"/>
      <c r="CMQ537" s="707"/>
      <c r="CMR537" s="707"/>
      <c r="CMS537" s="707"/>
      <c r="CMT537" s="707"/>
      <c r="CMU537" s="707"/>
      <c r="CMV537" s="707"/>
      <c r="CMW537" s="707"/>
      <c r="CMX537" s="707"/>
      <c r="CMY537" s="707"/>
      <c r="CMZ537" s="707"/>
      <c r="CNA537" s="707"/>
      <c r="CNB537" s="707"/>
      <c r="CNC537" s="707"/>
      <c r="CND537" s="707"/>
      <c r="CNE537" s="707"/>
      <c r="CNF537" s="707"/>
      <c r="CNG537" s="707"/>
      <c r="CNH537" s="707"/>
      <c r="CNI537" s="707"/>
      <c r="CNJ537" s="707"/>
      <c r="CNK537" s="707"/>
      <c r="CNL537" s="707"/>
      <c r="CNM537" s="707"/>
      <c r="CNN537" s="707"/>
      <c r="CNO537" s="707"/>
      <c r="CNP537" s="707"/>
      <c r="CNQ537" s="707"/>
      <c r="CNR537" s="707"/>
      <c r="CNS537" s="707"/>
      <c r="CNT537" s="707"/>
      <c r="CNU537" s="707"/>
      <c r="CNV537" s="707"/>
      <c r="CNW537" s="707"/>
      <c r="CNX537" s="707"/>
      <c r="CNY537" s="707"/>
      <c r="CNZ537" s="707"/>
      <c r="COA537" s="707"/>
      <c r="COB537" s="707"/>
      <c r="COC537" s="707"/>
      <c r="COD537" s="707"/>
      <c r="COE537" s="707"/>
      <c r="COF537" s="707"/>
      <c r="COG537" s="707"/>
      <c r="COH537" s="707"/>
      <c r="COI537" s="707"/>
      <c r="COJ537" s="707"/>
      <c r="COK537" s="707"/>
      <c r="COL537" s="707"/>
      <c r="COM537" s="707"/>
      <c r="CON537" s="707"/>
      <c r="COO537" s="707"/>
      <c r="COP537" s="707"/>
      <c r="COQ537" s="707"/>
      <c r="COR537" s="707"/>
      <c r="COS537" s="707"/>
      <c r="COT537" s="707"/>
      <c r="COU537" s="707"/>
      <c r="COV537" s="707"/>
      <c r="COW537" s="707"/>
      <c r="COX537" s="707"/>
      <c r="COY537" s="707"/>
      <c r="COZ537" s="707"/>
      <c r="CPA537" s="707"/>
      <c r="CPB537" s="707"/>
      <c r="CPC537" s="707"/>
      <c r="CPD537" s="707"/>
      <c r="CPE537" s="707"/>
      <c r="CPF537" s="707"/>
      <c r="CPG537" s="707"/>
      <c r="CPH537" s="707"/>
      <c r="CPI537" s="707"/>
      <c r="CPJ537" s="707"/>
      <c r="CPK537" s="707"/>
      <c r="CPL537" s="707"/>
      <c r="CPM537" s="707"/>
      <c r="CPN537" s="707"/>
      <c r="CPO537" s="707"/>
      <c r="CPP537" s="707"/>
      <c r="CPQ537" s="707"/>
      <c r="CPR537" s="707"/>
      <c r="CPS537" s="707"/>
      <c r="CPT537" s="707"/>
      <c r="CPU537" s="707"/>
      <c r="CPV537" s="707"/>
      <c r="CPW537" s="707"/>
      <c r="CPX537" s="707"/>
      <c r="CPY537" s="707"/>
      <c r="CPZ537" s="707"/>
      <c r="CQA537" s="707"/>
      <c r="CQB537" s="707"/>
      <c r="CQC537" s="707"/>
      <c r="CQD537" s="707"/>
      <c r="CQE537" s="707"/>
      <c r="CQF537" s="707"/>
      <c r="CQG537" s="707"/>
      <c r="CQH537" s="707"/>
      <c r="CQI537" s="707"/>
      <c r="CQJ537" s="707"/>
      <c r="CQK537" s="707"/>
      <c r="CQL537" s="707"/>
      <c r="CQM537" s="707"/>
      <c r="CQN537" s="707"/>
      <c r="CQO537" s="707"/>
      <c r="CQP537" s="707"/>
      <c r="CQQ537" s="707"/>
      <c r="CQR537" s="707"/>
      <c r="CQS537" s="707"/>
      <c r="CQT537" s="707"/>
      <c r="CQU537" s="707"/>
      <c r="CQV537" s="707"/>
      <c r="CQW537" s="707"/>
      <c r="CQX537" s="707"/>
      <c r="CQY537" s="707"/>
      <c r="CQZ537" s="707"/>
      <c r="CRA537" s="707"/>
      <c r="CRB537" s="707"/>
      <c r="CRC537" s="707"/>
      <c r="CRD537" s="707"/>
      <c r="CRE537" s="707"/>
      <c r="CRF537" s="707"/>
      <c r="CRG537" s="707"/>
      <c r="CRH537" s="707"/>
      <c r="CRI537" s="707"/>
      <c r="CRJ537" s="707"/>
      <c r="CRK537" s="707"/>
      <c r="CRL537" s="707"/>
      <c r="CRM537" s="707"/>
      <c r="CRN537" s="707"/>
      <c r="CRO537" s="707"/>
      <c r="CRP537" s="707"/>
      <c r="CRQ537" s="707"/>
      <c r="CRR537" s="707"/>
      <c r="CRS537" s="707"/>
      <c r="CRT537" s="707"/>
      <c r="CRU537" s="707"/>
      <c r="CRV537" s="707"/>
      <c r="CRW537" s="707"/>
      <c r="CRX537" s="707"/>
      <c r="CRY537" s="707"/>
      <c r="CRZ537" s="707"/>
      <c r="CSA537" s="707"/>
      <c r="CSB537" s="707"/>
      <c r="CSC537" s="707"/>
      <c r="CSD537" s="707"/>
      <c r="CSE537" s="707"/>
      <c r="CSF537" s="707"/>
      <c r="CSG537" s="707"/>
      <c r="CSH537" s="707"/>
      <c r="CSI537" s="707"/>
      <c r="CSJ537" s="707"/>
      <c r="CSK537" s="707"/>
      <c r="CSL537" s="707"/>
      <c r="CSM537" s="707"/>
      <c r="CSN537" s="707"/>
      <c r="CSO537" s="707"/>
      <c r="CSP537" s="707"/>
      <c r="CSQ537" s="707"/>
      <c r="CSR537" s="707"/>
      <c r="CSS537" s="707"/>
      <c r="CST537" s="707"/>
      <c r="CSU537" s="707"/>
      <c r="CSV537" s="707"/>
      <c r="CSW537" s="707"/>
      <c r="CSX537" s="707"/>
      <c r="CSY537" s="707"/>
      <c r="CSZ537" s="707"/>
      <c r="CTA537" s="707"/>
      <c r="CTB537" s="707"/>
      <c r="CTC537" s="707"/>
      <c r="CTD537" s="707"/>
      <c r="CTE537" s="707"/>
      <c r="CTF537" s="707"/>
      <c r="CTG537" s="707"/>
      <c r="CTH537" s="707"/>
      <c r="CTI537" s="707"/>
      <c r="CTJ537" s="707"/>
      <c r="CTK537" s="707"/>
      <c r="CTL537" s="707"/>
      <c r="CTM537" s="707"/>
      <c r="CTN537" s="707"/>
      <c r="CTO537" s="707"/>
      <c r="CTP537" s="707"/>
      <c r="CTQ537" s="707"/>
      <c r="CTR537" s="707"/>
      <c r="CTS537" s="707"/>
      <c r="CTT537" s="707"/>
      <c r="CTU537" s="707"/>
      <c r="CTV537" s="707"/>
      <c r="CTW537" s="707"/>
      <c r="CTX537" s="707"/>
      <c r="CTY537" s="707"/>
      <c r="CTZ537" s="707"/>
      <c r="CUA537" s="707"/>
      <c r="CUB537" s="707"/>
      <c r="CUC537" s="707"/>
      <c r="CUD537" s="707"/>
      <c r="CUE537" s="707"/>
      <c r="CUF537" s="707"/>
      <c r="CUG537" s="707"/>
      <c r="CUH537" s="707"/>
      <c r="CUI537" s="707"/>
      <c r="CUJ537" s="707"/>
      <c r="CUK537" s="707"/>
      <c r="CUL537" s="707"/>
      <c r="CUM537" s="707"/>
      <c r="CUN537" s="707"/>
      <c r="CUO537" s="707"/>
      <c r="CUP537" s="707"/>
      <c r="CUQ537" s="707"/>
      <c r="CUR537" s="707"/>
      <c r="CUS537" s="707"/>
      <c r="CUT537" s="707"/>
      <c r="CUU537" s="707"/>
      <c r="CUV537" s="707"/>
      <c r="CUW537" s="707"/>
      <c r="CUX537" s="707"/>
      <c r="CUY537" s="707"/>
      <c r="CUZ537" s="707"/>
      <c r="CVA537" s="707"/>
      <c r="CVB537" s="707"/>
      <c r="CVC537" s="707"/>
      <c r="CVD537" s="707"/>
      <c r="CVE537" s="707"/>
      <c r="CVF537" s="707"/>
      <c r="CVG537" s="707"/>
      <c r="CVH537" s="707"/>
      <c r="CVI537" s="707"/>
      <c r="CVJ537" s="707"/>
      <c r="CVK537" s="707"/>
      <c r="CVL537" s="707"/>
      <c r="CVM537" s="707"/>
      <c r="CVN537" s="707"/>
      <c r="CVO537" s="707"/>
      <c r="CVP537" s="707"/>
      <c r="CVQ537" s="707"/>
      <c r="CVR537" s="707"/>
      <c r="CVS537" s="707"/>
      <c r="CVT537" s="707"/>
      <c r="CVU537" s="707"/>
      <c r="CVV537" s="707"/>
      <c r="CVW537" s="707"/>
      <c r="CVX537" s="707"/>
      <c r="CVY537" s="707"/>
      <c r="CVZ537" s="707"/>
      <c r="CWA537" s="707"/>
      <c r="CWB537" s="707"/>
      <c r="CWC537" s="707"/>
      <c r="CWD537" s="707"/>
      <c r="CWE537" s="707"/>
      <c r="CWF537" s="707"/>
      <c r="CWG537" s="707"/>
      <c r="CWH537" s="707"/>
      <c r="CWI537" s="707"/>
      <c r="CWJ537" s="707"/>
      <c r="CWK537" s="707"/>
      <c r="CWL537" s="707"/>
      <c r="CWM537" s="707"/>
      <c r="CWN537" s="707"/>
      <c r="CWO537" s="707"/>
      <c r="CWP537" s="707"/>
      <c r="CWQ537" s="707"/>
      <c r="CWR537" s="707"/>
      <c r="CWS537" s="707"/>
      <c r="CWT537" s="707"/>
      <c r="CWU537" s="707"/>
      <c r="CWV537" s="707"/>
      <c r="CWW537" s="707"/>
      <c r="CWX537" s="707"/>
      <c r="CWY537" s="707"/>
      <c r="CWZ537" s="707"/>
      <c r="CXA537" s="707"/>
      <c r="CXB537" s="707"/>
      <c r="CXC537" s="707"/>
      <c r="CXD537" s="707"/>
      <c r="CXE537" s="707"/>
      <c r="CXF537" s="707"/>
      <c r="CXG537" s="707"/>
      <c r="CXH537" s="707"/>
      <c r="CXI537" s="707"/>
      <c r="CXJ537" s="707"/>
      <c r="CXK537" s="707"/>
      <c r="CXL537" s="707"/>
      <c r="CXM537" s="707"/>
      <c r="CXN537" s="707"/>
      <c r="CXO537" s="707"/>
      <c r="CXP537" s="707"/>
      <c r="CXQ537" s="707"/>
      <c r="CXR537" s="707"/>
      <c r="CXS537" s="707"/>
      <c r="CXT537" s="707"/>
      <c r="CXU537" s="707"/>
      <c r="CXV537" s="707"/>
      <c r="CXW537" s="707"/>
      <c r="CXX537" s="707"/>
      <c r="CXY537" s="707"/>
      <c r="CXZ537" s="707"/>
      <c r="CYA537" s="707"/>
      <c r="CYB537" s="707"/>
      <c r="CYC537" s="707"/>
      <c r="CYD537" s="707"/>
      <c r="CYE537" s="707"/>
      <c r="CYF537" s="707"/>
      <c r="CYG537" s="707"/>
      <c r="CYH537" s="707"/>
      <c r="CYI537" s="707"/>
      <c r="CYJ537" s="707"/>
      <c r="CYK537" s="707"/>
      <c r="CYL537" s="707"/>
      <c r="CYM537" s="707"/>
      <c r="CYN537" s="707"/>
      <c r="CYO537" s="707"/>
      <c r="CYP537" s="707"/>
      <c r="CYQ537" s="707"/>
      <c r="CYR537" s="707"/>
      <c r="CYS537" s="707"/>
      <c r="CYT537" s="707"/>
      <c r="CYU537" s="707"/>
      <c r="CYV537" s="707"/>
      <c r="CYW537" s="707"/>
      <c r="CYX537" s="707"/>
      <c r="CYY537" s="707"/>
      <c r="CYZ537" s="707"/>
      <c r="CZA537" s="707"/>
      <c r="CZB537" s="707"/>
      <c r="CZC537" s="707"/>
      <c r="CZD537" s="707"/>
      <c r="CZE537" s="707"/>
      <c r="CZF537" s="707"/>
      <c r="CZG537" s="707"/>
      <c r="CZH537" s="707"/>
      <c r="CZI537" s="707"/>
      <c r="CZJ537" s="707"/>
      <c r="CZK537" s="707"/>
      <c r="CZL537" s="707"/>
      <c r="CZM537" s="707"/>
      <c r="CZN537" s="707"/>
      <c r="CZO537" s="707"/>
      <c r="CZP537" s="707"/>
      <c r="CZQ537" s="707"/>
      <c r="CZR537" s="707"/>
      <c r="CZS537" s="707"/>
      <c r="CZT537" s="707"/>
      <c r="CZU537" s="707"/>
      <c r="CZV537" s="707"/>
      <c r="CZW537" s="707"/>
      <c r="CZX537" s="707"/>
      <c r="CZY537" s="707"/>
      <c r="CZZ537" s="707"/>
      <c r="DAA537" s="707"/>
      <c r="DAB537" s="707"/>
      <c r="DAC537" s="707"/>
      <c r="DAD537" s="707"/>
      <c r="DAE537" s="707"/>
      <c r="DAF537" s="707"/>
      <c r="DAG537" s="707"/>
      <c r="DAH537" s="707"/>
      <c r="DAI537" s="707"/>
      <c r="DAJ537" s="707"/>
      <c r="DAK537" s="707"/>
      <c r="DAL537" s="707"/>
      <c r="DAM537" s="707"/>
      <c r="DAN537" s="707"/>
      <c r="DAO537" s="707"/>
      <c r="DAP537" s="707"/>
      <c r="DAQ537" s="707"/>
      <c r="DAR537" s="707"/>
      <c r="DAS537" s="707"/>
      <c r="DAT537" s="707"/>
      <c r="DAU537" s="707"/>
      <c r="DAV537" s="707"/>
      <c r="DAW537" s="707"/>
      <c r="DAX537" s="707"/>
      <c r="DAY537" s="707"/>
      <c r="DAZ537" s="707"/>
      <c r="DBA537" s="707"/>
      <c r="DBB537" s="707"/>
      <c r="DBC537" s="707"/>
      <c r="DBD537" s="707"/>
      <c r="DBE537" s="707"/>
      <c r="DBF537" s="707"/>
      <c r="DBG537" s="707"/>
      <c r="DBH537" s="707"/>
      <c r="DBI537" s="707"/>
      <c r="DBJ537" s="707"/>
      <c r="DBK537" s="707"/>
      <c r="DBL537" s="707"/>
      <c r="DBM537" s="707"/>
      <c r="DBN537" s="707"/>
      <c r="DBO537" s="707"/>
      <c r="DBP537" s="707"/>
      <c r="DBQ537" s="707"/>
      <c r="DBR537" s="707"/>
      <c r="DBS537" s="707"/>
      <c r="DBT537" s="707"/>
      <c r="DBU537" s="707"/>
      <c r="DBV537" s="707"/>
      <c r="DBW537" s="707"/>
      <c r="DBX537" s="707"/>
      <c r="DBY537" s="707"/>
      <c r="DBZ537" s="707"/>
      <c r="DCA537" s="707"/>
      <c r="DCB537" s="707"/>
      <c r="DCC537" s="707"/>
      <c r="DCD537" s="707"/>
      <c r="DCE537" s="707"/>
      <c r="DCF537" s="707"/>
      <c r="DCG537" s="707"/>
      <c r="DCH537" s="707"/>
      <c r="DCI537" s="707"/>
      <c r="DCJ537" s="707"/>
      <c r="DCK537" s="707"/>
      <c r="DCL537" s="707"/>
      <c r="DCM537" s="707"/>
      <c r="DCN537" s="707"/>
      <c r="DCO537" s="707"/>
      <c r="DCP537" s="707"/>
      <c r="DCQ537" s="707"/>
      <c r="DCR537" s="707"/>
      <c r="DCS537" s="707"/>
      <c r="DCT537" s="707"/>
      <c r="DCU537" s="707"/>
      <c r="DCV537" s="707"/>
      <c r="DCW537" s="707"/>
      <c r="DCX537" s="707"/>
      <c r="DCY537" s="707"/>
      <c r="DCZ537" s="707"/>
      <c r="DDA537" s="707"/>
      <c r="DDB537" s="707"/>
      <c r="DDC537" s="707"/>
      <c r="DDD537" s="707"/>
      <c r="DDE537" s="707"/>
      <c r="DDF537" s="707"/>
      <c r="DDG537" s="707"/>
      <c r="DDH537" s="707"/>
      <c r="DDI537" s="707"/>
      <c r="DDJ537" s="707"/>
      <c r="DDK537" s="707"/>
      <c r="DDL537" s="707"/>
      <c r="DDM537" s="707"/>
      <c r="DDN537" s="707"/>
      <c r="DDO537" s="707"/>
      <c r="DDP537" s="707"/>
      <c r="DDQ537" s="707"/>
      <c r="DDR537" s="707"/>
      <c r="DDS537" s="707"/>
      <c r="DDT537" s="707"/>
      <c r="DDU537" s="707"/>
      <c r="DDV537" s="707"/>
      <c r="DDW537" s="707"/>
      <c r="DDX537" s="707"/>
      <c r="DDY537" s="707"/>
      <c r="DDZ537" s="707"/>
      <c r="DEA537" s="707"/>
      <c r="DEB537" s="707"/>
      <c r="DEC537" s="707"/>
      <c r="DED537" s="707"/>
      <c r="DEE537" s="707"/>
      <c r="DEF537" s="707"/>
      <c r="DEG537" s="707"/>
      <c r="DEH537" s="707"/>
      <c r="DEI537" s="707"/>
      <c r="DEJ537" s="707"/>
      <c r="DEK537" s="707"/>
      <c r="DEL537" s="707"/>
      <c r="DEM537" s="707"/>
      <c r="DEN537" s="707"/>
      <c r="DEO537" s="707"/>
      <c r="DEP537" s="707"/>
      <c r="DEQ537" s="707"/>
      <c r="DER537" s="707"/>
      <c r="DES537" s="707"/>
      <c r="DET537" s="707"/>
      <c r="DEU537" s="707"/>
      <c r="DEV537" s="707"/>
      <c r="DEW537" s="707"/>
      <c r="DEX537" s="707"/>
      <c r="DEY537" s="707"/>
      <c r="DEZ537" s="707"/>
      <c r="DFA537" s="707"/>
      <c r="DFB537" s="707"/>
      <c r="DFC537" s="707"/>
      <c r="DFD537" s="707"/>
      <c r="DFE537" s="707"/>
      <c r="DFF537" s="707"/>
      <c r="DFG537" s="707"/>
      <c r="DFH537" s="707"/>
      <c r="DFI537" s="707"/>
      <c r="DFJ537" s="707"/>
      <c r="DFK537" s="707"/>
      <c r="DFL537" s="707"/>
      <c r="DFM537" s="707"/>
      <c r="DFN537" s="707"/>
      <c r="DFO537" s="707"/>
      <c r="DFP537" s="707"/>
      <c r="DFQ537" s="707"/>
      <c r="DFR537" s="707"/>
      <c r="DFS537" s="707"/>
      <c r="DFT537" s="707"/>
      <c r="DFU537" s="707"/>
      <c r="DFV537" s="707"/>
      <c r="DFW537" s="707"/>
      <c r="DFX537" s="707"/>
      <c r="DFY537" s="707"/>
      <c r="DFZ537" s="707"/>
      <c r="DGA537" s="707"/>
      <c r="DGB537" s="707"/>
      <c r="DGC537" s="707"/>
      <c r="DGD537" s="707"/>
      <c r="DGE537" s="707"/>
      <c r="DGF537" s="707"/>
      <c r="DGG537" s="707"/>
      <c r="DGH537" s="707"/>
      <c r="DGI537" s="707"/>
      <c r="DGJ537" s="707"/>
      <c r="DGK537" s="707"/>
      <c r="DGL537" s="707"/>
      <c r="DGM537" s="707"/>
      <c r="DGN537" s="707"/>
      <c r="DGO537" s="707"/>
      <c r="DGP537" s="707"/>
      <c r="DGQ537" s="707"/>
      <c r="DGR537" s="707"/>
      <c r="DGS537" s="707"/>
      <c r="DGT537" s="707"/>
      <c r="DGU537" s="707"/>
      <c r="DGV537" s="707"/>
      <c r="DGW537" s="707"/>
      <c r="DGX537" s="707"/>
      <c r="DGY537" s="707"/>
      <c r="DGZ537" s="707"/>
      <c r="DHA537" s="707"/>
      <c r="DHB537" s="707"/>
      <c r="DHC537" s="707"/>
      <c r="DHD537" s="707"/>
      <c r="DHE537" s="707"/>
      <c r="DHF537" s="707"/>
      <c r="DHG537" s="707"/>
      <c r="DHH537" s="707"/>
      <c r="DHI537" s="707"/>
      <c r="DHJ537" s="707"/>
      <c r="DHK537" s="707"/>
      <c r="DHL537" s="707"/>
      <c r="DHM537" s="707"/>
      <c r="DHN537" s="707"/>
      <c r="DHO537" s="707"/>
      <c r="DHP537" s="707"/>
      <c r="DHQ537" s="707"/>
      <c r="DHR537" s="707"/>
      <c r="DHS537" s="707"/>
      <c r="DHT537" s="707"/>
      <c r="DHU537" s="707"/>
      <c r="DHV537" s="707"/>
      <c r="DHW537" s="707"/>
      <c r="DHX537" s="707"/>
      <c r="DHY537" s="707"/>
      <c r="DHZ537" s="707"/>
      <c r="DIA537" s="707"/>
      <c r="DIB537" s="707"/>
      <c r="DIC537" s="707"/>
      <c r="DID537" s="707"/>
      <c r="DIE537" s="707"/>
      <c r="DIF537" s="707"/>
      <c r="DIG537" s="707"/>
      <c r="DIH537" s="707"/>
      <c r="DII537" s="707"/>
      <c r="DIJ537" s="707"/>
      <c r="DIK537" s="707"/>
      <c r="DIL537" s="707"/>
      <c r="DIM537" s="707"/>
      <c r="DIN537" s="707"/>
      <c r="DIO537" s="707"/>
      <c r="DIP537" s="707"/>
      <c r="DIQ537" s="707"/>
      <c r="DIR537" s="707"/>
      <c r="DIS537" s="707"/>
      <c r="DIT537" s="707"/>
      <c r="DIU537" s="707"/>
      <c r="DIV537" s="707"/>
      <c r="DIW537" s="707"/>
      <c r="DIX537" s="707"/>
      <c r="DIY537" s="707"/>
      <c r="DIZ537" s="707"/>
      <c r="DJA537" s="707"/>
      <c r="DJB537" s="707"/>
      <c r="DJC537" s="707"/>
      <c r="DJD537" s="707"/>
      <c r="DJE537" s="707"/>
      <c r="DJF537" s="707"/>
      <c r="DJG537" s="707"/>
      <c r="DJH537" s="707"/>
      <c r="DJI537" s="707"/>
      <c r="DJJ537" s="707"/>
      <c r="DJK537" s="707"/>
      <c r="DJL537" s="707"/>
      <c r="DJM537" s="707"/>
      <c r="DJN537" s="707"/>
      <c r="DJO537" s="707"/>
      <c r="DJP537" s="707"/>
      <c r="DJQ537" s="707"/>
      <c r="DJR537" s="707"/>
      <c r="DJS537" s="707"/>
      <c r="DJT537" s="707"/>
      <c r="DJU537" s="707"/>
      <c r="DJV537" s="707"/>
      <c r="DJW537" s="707"/>
      <c r="DJX537" s="707"/>
      <c r="DJY537" s="707"/>
      <c r="DJZ537" s="707"/>
      <c r="DKA537" s="707"/>
      <c r="DKB537" s="707"/>
      <c r="DKC537" s="707"/>
      <c r="DKD537" s="707"/>
      <c r="DKE537" s="707"/>
      <c r="DKF537" s="707"/>
      <c r="DKG537" s="707"/>
      <c r="DKH537" s="707"/>
      <c r="DKI537" s="707"/>
      <c r="DKJ537" s="707"/>
      <c r="DKK537" s="707"/>
      <c r="DKL537" s="707"/>
      <c r="DKM537" s="707"/>
      <c r="DKN537" s="707"/>
      <c r="DKO537" s="707"/>
      <c r="DKP537" s="707"/>
      <c r="DKQ537" s="707"/>
      <c r="DKR537" s="707"/>
      <c r="DKS537" s="707"/>
      <c r="DKT537" s="707"/>
      <c r="DKU537" s="707"/>
      <c r="DKV537" s="707"/>
      <c r="DKW537" s="707"/>
      <c r="DKX537" s="707"/>
      <c r="DKY537" s="707"/>
      <c r="DKZ537" s="707"/>
      <c r="DLA537" s="707"/>
      <c r="DLB537" s="707"/>
      <c r="DLC537" s="707"/>
      <c r="DLD537" s="707"/>
      <c r="DLE537" s="707"/>
      <c r="DLF537" s="707"/>
      <c r="DLG537" s="707"/>
      <c r="DLH537" s="707"/>
      <c r="DLI537" s="707"/>
      <c r="DLJ537" s="707"/>
      <c r="DLK537" s="707"/>
      <c r="DLL537" s="707"/>
      <c r="DLM537" s="707"/>
      <c r="DLN537" s="707"/>
      <c r="DLO537" s="707"/>
      <c r="DLP537" s="707"/>
      <c r="DLQ537" s="707"/>
      <c r="DLR537" s="707"/>
      <c r="DLS537" s="707"/>
      <c r="DLT537" s="707"/>
      <c r="DLU537" s="707"/>
      <c r="DLV537" s="707"/>
      <c r="DLW537" s="707"/>
      <c r="DLX537" s="707"/>
      <c r="DLY537" s="707"/>
      <c r="DLZ537" s="707"/>
      <c r="DMA537" s="707"/>
      <c r="DMB537" s="707"/>
      <c r="DMC537" s="707"/>
      <c r="DMD537" s="707"/>
      <c r="DME537" s="707"/>
      <c r="DMF537" s="707"/>
      <c r="DMG537" s="707"/>
      <c r="DMH537" s="707"/>
      <c r="DMI537" s="707"/>
      <c r="DMJ537" s="707"/>
      <c r="DMK537" s="707"/>
      <c r="DML537" s="707"/>
      <c r="DMM537" s="707"/>
      <c r="DMN537" s="707"/>
      <c r="DMO537" s="707"/>
      <c r="DMP537" s="707"/>
      <c r="DMQ537" s="707"/>
      <c r="DMR537" s="707"/>
      <c r="DMS537" s="707"/>
      <c r="DMT537" s="707"/>
      <c r="DMU537" s="707"/>
      <c r="DMV537" s="707"/>
      <c r="DMW537" s="707"/>
      <c r="DMX537" s="707"/>
      <c r="DMY537" s="707"/>
      <c r="DMZ537" s="707"/>
      <c r="DNA537" s="707"/>
      <c r="DNB537" s="707"/>
      <c r="DNC537" s="707"/>
      <c r="DND537" s="707"/>
      <c r="DNE537" s="707"/>
      <c r="DNF537" s="707"/>
      <c r="DNG537" s="707"/>
      <c r="DNH537" s="707"/>
      <c r="DNI537" s="707"/>
      <c r="DNJ537" s="707"/>
      <c r="DNK537" s="707"/>
      <c r="DNL537" s="707"/>
      <c r="DNM537" s="707"/>
      <c r="DNN537" s="707"/>
      <c r="DNO537" s="707"/>
      <c r="DNP537" s="707"/>
      <c r="DNQ537" s="707"/>
      <c r="DNR537" s="707"/>
      <c r="DNS537" s="707"/>
      <c r="DNT537" s="707"/>
      <c r="DNU537" s="707"/>
      <c r="DNV537" s="707"/>
      <c r="DNW537" s="707"/>
      <c r="DNX537" s="707"/>
      <c r="DNY537" s="707"/>
      <c r="DNZ537" s="707"/>
      <c r="DOA537" s="707"/>
      <c r="DOB537" s="707"/>
      <c r="DOC537" s="707"/>
      <c r="DOD537" s="707"/>
      <c r="DOE537" s="707"/>
      <c r="DOF537" s="707"/>
      <c r="DOG537" s="707"/>
      <c r="DOH537" s="707"/>
      <c r="DOI537" s="707"/>
      <c r="DOJ537" s="707"/>
      <c r="DOK537" s="707"/>
      <c r="DOL537" s="707"/>
      <c r="DOM537" s="707"/>
      <c r="DON537" s="707"/>
      <c r="DOO537" s="707"/>
      <c r="DOP537" s="707"/>
      <c r="DOQ537" s="707"/>
      <c r="DOR537" s="707"/>
      <c r="DOS537" s="707"/>
      <c r="DOT537" s="707"/>
      <c r="DOU537" s="707"/>
      <c r="DOV537" s="707"/>
      <c r="DOW537" s="707"/>
      <c r="DOX537" s="707"/>
      <c r="DOY537" s="707"/>
      <c r="DOZ537" s="707"/>
      <c r="DPA537" s="707"/>
      <c r="DPB537" s="707"/>
      <c r="DPC537" s="707"/>
      <c r="DPD537" s="707"/>
      <c r="DPE537" s="707"/>
      <c r="DPF537" s="707"/>
      <c r="DPG537" s="707"/>
      <c r="DPH537" s="707"/>
      <c r="DPI537" s="707"/>
      <c r="DPJ537" s="707"/>
      <c r="DPK537" s="707"/>
      <c r="DPL537" s="707"/>
      <c r="DPM537" s="707"/>
      <c r="DPN537" s="707"/>
      <c r="DPO537" s="707"/>
      <c r="DPP537" s="707"/>
      <c r="DPQ537" s="707"/>
      <c r="DPR537" s="707"/>
      <c r="DPS537" s="707"/>
      <c r="DPT537" s="707"/>
      <c r="DPU537" s="707"/>
      <c r="DPV537" s="707"/>
      <c r="DPW537" s="707"/>
      <c r="DPX537" s="707"/>
      <c r="DPY537" s="707"/>
      <c r="DPZ537" s="707"/>
      <c r="DQA537" s="707"/>
      <c r="DQB537" s="707"/>
      <c r="DQC537" s="707"/>
      <c r="DQD537" s="707"/>
      <c r="DQE537" s="707"/>
      <c r="DQF537" s="707"/>
      <c r="DQG537" s="707"/>
      <c r="DQH537" s="707"/>
      <c r="DQI537" s="707"/>
      <c r="DQJ537" s="707"/>
      <c r="DQK537" s="707"/>
      <c r="DQL537" s="707"/>
      <c r="DQM537" s="707"/>
      <c r="DQN537" s="707"/>
      <c r="DQO537" s="707"/>
      <c r="DQP537" s="707"/>
      <c r="DQQ537" s="707"/>
      <c r="DQR537" s="707"/>
      <c r="DQS537" s="707"/>
      <c r="DQT537" s="707"/>
      <c r="DQU537" s="707"/>
      <c r="DQV537" s="707"/>
      <c r="DQW537" s="707"/>
      <c r="DQX537" s="707"/>
      <c r="DQY537" s="707"/>
      <c r="DQZ537" s="707"/>
      <c r="DRA537" s="707"/>
      <c r="DRB537" s="707"/>
      <c r="DRC537" s="707"/>
      <c r="DRD537" s="707"/>
      <c r="DRE537" s="707"/>
      <c r="DRF537" s="707"/>
      <c r="DRG537" s="707"/>
      <c r="DRH537" s="707"/>
      <c r="DRI537" s="707"/>
      <c r="DRJ537" s="707"/>
      <c r="DRK537" s="707"/>
      <c r="DRL537" s="707"/>
      <c r="DRM537" s="707"/>
      <c r="DRN537" s="707"/>
      <c r="DRO537" s="707"/>
      <c r="DRP537" s="707"/>
      <c r="DRQ537" s="707"/>
      <c r="DRR537" s="707"/>
      <c r="DRS537" s="707"/>
      <c r="DRT537" s="707"/>
      <c r="DRU537" s="707"/>
      <c r="DRV537" s="707"/>
      <c r="DRW537" s="707"/>
      <c r="DRX537" s="707"/>
      <c r="DRY537" s="707"/>
      <c r="DRZ537" s="707"/>
      <c r="DSA537" s="707"/>
      <c r="DSB537" s="707"/>
      <c r="DSC537" s="707"/>
      <c r="DSD537" s="707"/>
      <c r="DSE537" s="707"/>
      <c r="DSF537" s="707"/>
      <c r="DSG537" s="707"/>
      <c r="DSH537" s="707"/>
      <c r="DSI537" s="707"/>
      <c r="DSJ537" s="707"/>
      <c r="DSK537" s="707"/>
      <c r="DSL537" s="707"/>
      <c r="DSM537" s="707"/>
      <c r="DSN537" s="707"/>
      <c r="DSO537" s="707"/>
      <c r="DSP537" s="707"/>
      <c r="DSQ537" s="707"/>
      <c r="DSR537" s="707"/>
      <c r="DSS537" s="707"/>
      <c r="DST537" s="707"/>
      <c r="DSU537" s="707"/>
      <c r="DSV537" s="707"/>
      <c r="DSW537" s="707"/>
      <c r="DSX537" s="707"/>
      <c r="DSY537" s="707"/>
      <c r="DSZ537" s="707"/>
      <c r="DTA537" s="707"/>
      <c r="DTB537" s="707"/>
      <c r="DTC537" s="707"/>
      <c r="DTD537" s="707"/>
      <c r="DTE537" s="707"/>
      <c r="DTF537" s="707"/>
      <c r="DTG537" s="707"/>
      <c r="DTH537" s="707"/>
      <c r="DTI537" s="707"/>
      <c r="DTJ537" s="707"/>
      <c r="DTK537" s="707"/>
      <c r="DTL537" s="707"/>
      <c r="DTM537" s="707"/>
      <c r="DTN537" s="707"/>
      <c r="DTO537" s="707"/>
      <c r="DTP537" s="707"/>
      <c r="DTQ537" s="707"/>
      <c r="DTR537" s="707"/>
      <c r="DTS537" s="707"/>
      <c r="DTT537" s="707"/>
      <c r="DTU537" s="707"/>
      <c r="DTV537" s="707"/>
      <c r="DTW537" s="707"/>
      <c r="DTX537" s="707"/>
      <c r="DTY537" s="707"/>
      <c r="DTZ537" s="707"/>
      <c r="DUA537" s="707"/>
      <c r="DUB537" s="707"/>
      <c r="DUC537" s="707"/>
      <c r="DUD537" s="707"/>
      <c r="DUE537" s="707"/>
      <c r="DUF537" s="707"/>
      <c r="DUG537" s="707"/>
      <c r="DUH537" s="707"/>
      <c r="DUI537" s="707"/>
      <c r="DUJ537" s="707"/>
      <c r="DUK537" s="707"/>
      <c r="DUL537" s="707"/>
      <c r="DUM537" s="707"/>
      <c r="DUN537" s="707"/>
      <c r="DUO537" s="707"/>
      <c r="DUP537" s="707"/>
      <c r="DUQ537" s="707"/>
      <c r="DUR537" s="707"/>
      <c r="DUS537" s="707"/>
      <c r="DUT537" s="707"/>
      <c r="DUU537" s="707"/>
      <c r="DUV537" s="707"/>
      <c r="DUW537" s="707"/>
      <c r="DUX537" s="707"/>
      <c r="DUY537" s="707"/>
      <c r="DUZ537" s="707"/>
      <c r="DVA537" s="707"/>
      <c r="DVB537" s="707"/>
      <c r="DVC537" s="707"/>
      <c r="DVD537" s="707"/>
      <c r="DVE537" s="707"/>
      <c r="DVF537" s="707"/>
      <c r="DVG537" s="707"/>
      <c r="DVH537" s="707"/>
      <c r="DVI537" s="707"/>
      <c r="DVJ537" s="707"/>
      <c r="DVK537" s="707"/>
      <c r="DVL537" s="707"/>
      <c r="DVM537" s="707"/>
      <c r="DVN537" s="707"/>
      <c r="DVO537" s="707"/>
      <c r="DVP537" s="707"/>
      <c r="DVQ537" s="707"/>
      <c r="DVR537" s="707"/>
      <c r="DVS537" s="707"/>
      <c r="DVT537" s="707"/>
      <c r="DVU537" s="707"/>
      <c r="DVV537" s="707"/>
      <c r="DVW537" s="707"/>
      <c r="DVX537" s="707"/>
      <c r="DVY537" s="707"/>
      <c r="DVZ537" s="707"/>
      <c r="DWA537" s="707"/>
      <c r="DWB537" s="707"/>
      <c r="DWC537" s="707"/>
      <c r="DWD537" s="707"/>
      <c r="DWE537" s="707"/>
      <c r="DWF537" s="707"/>
      <c r="DWG537" s="707"/>
      <c r="DWH537" s="707"/>
      <c r="DWI537" s="707"/>
      <c r="DWJ537" s="707"/>
      <c r="DWK537" s="707"/>
      <c r="DWL537" s="707"/>
      <c r="DWM537" s="707"/>
      <c r="DWN537" s="707"/>
      <c r="DWO537" s="707"/>
      <c r="DWP537" s="707"/>
      <c r="DWQ537" s="707"/>
      <c r="DWR537" s="707"/>
      <c r="DWS537" s="707"/>
      <c r="DWT537" s="707"/>
      <c r="DWU537" s="707"/>
      <c r="DWV537" s="707"/>
      <c r="DWW537" s="707"/>
      <c r="DWX537" s="707"/>
      <c r="DWY537" s="707"/>
      <c r="DWZ537" s="707"/>
      <c r="DXA537" s="707"/>
      <c r="DXB537" s="707"/>
      <c r="DXC537" s="707"/>
      <c r="DXD537" s="707"/>
      <c r="DXE537" s="707"/>
      <c r="DXF537" s="707"/>
      <c r="DXG537" s="707"/>
      <c r="DXH537" s="707"/>
      <c r="DXI537" s="707"/>
      <c r="DXJ537" s="707"/>
      <c r="DXK537" s="707"/>
      <c r="DXL537" s="707"/>
      <c r="DXM537" s="707"/>
      <c r="DXN537" s="707"/>
      <c r="DXO537" s="707"/>
      <c r="DXP537" s="707"/>
      <c r="DXQ537" s="707"/>
      <c r="DXR537" s="707"/>
      <c r="DXS537" s="707"/>
      <c r="DXT537" s="707"/>
      <c r="DXU537" s="707"/>
      <c r="DXV537" s="707"/>
      <c r="DXW537" s="707"/>
      <c r="DXX537" s="707"/>
      <c r="DXY537" s="707"/>
      <c r="DXZ537" s="707"/>
      <c r="DYA537" s="707"/>
      <c r="DYB537" s="707"/>
      <c r="DYC537" s="707"/>
      <c r="DYD537" s="707"/>
      <c r="DYE537" s="707"/>
      <c r="DYF537" s="707"/>
      <c r="DYG537" s="707"/>
      <c r="DYH537" s="707"/>
      <c r="DYI537" s="707"/>
      <c r="DYJ537" s="707"/>
      <c r="DYK537" s="707"/>
      <c r="DYL537" s="707"/>
      <c r="DYM537" s="707"/>
      <c r="DYN537" s="707"/>
      <c r="DYO537" s="707"/>
      <c r="DYP537" s="707"/>
      <c r="DYQ537" s="707"/>
      <c r="DYR537" s="707"/>
      <c r="DYS537" s="707"/>
      <c r="DYT537" s="707"/>
      <c r="DYU537" s="707"/>
      <c r="DYV537" s="707"/>
      <c r="DYW537" s="707"/>
      <c r="DYX537" s="707"/>
      <c r="DYY537" s="707"/>
      <c r="DYZ537" s="707"/>
      <c r="DZA537" s="707"/>
      <c r="DZB537" s="707"/>
      <c r="DZC537" s="707"/>
      <c r="DZD537" s="707"/>
      <c r="DZE537" s="707"/>
      <c r="DZF537" s="707"/>
      <c r="DZG537" s="707"/>
      <c r="DZH537" s="707"/>
      <c r="DZI537" s="707"/>
      <c r="DZJ537" s="707"/>
      <c r="DZK537" s="707"/>
      <c r="DZL537" s="707"/>
      <c r="DZM537" s="707"/>
      <c r="DZN537" s="707"/>
      <c r="DZO537" s="707"/>
      <c r="DZP537" s="707"/>
      <c r="DZQ537" s="707"/>
      <c r="DZR537" s="707"/>
      <c r="DZS537" s="707"/>
      <c r="DZT537" s="707"/>
      <c r="DZU537" s="707"/>
      <c r="DZV537" s="707"/>
      <c r="DZW537" s="707"/>
      <c r="DZX537" s="707"/>
      <c r="DZY537" s="707"/>
      <c r="DZZ537" s="707"/>
      <c r="EAA537" s="707"/>
      <c r="EAB537" s="707"/>
      <c r="EAC537" s="707"/>
      <c r="EAD537" s="707"/>
      <c r="EAE537" s="707"/>
      <c r="EAF537" s="707"/>
      <c r="EAG537" s="707"/>
      <c r="EAH537" s="707"/>
      <c r="EAI537" s="707"/>
      <c r="EAJ537" s="707"/>
      <c r="EAK537" s="707"/>
      <c r="EAL537" s="707"/>
      <c r="EAM537" s="707"/>
      <c r="EAN537" s="707"/>
      <c r="EAO537" s="707"/>
      <c r="EAP537" s="707"/>
      <c r="EAQ537" s="707"/>
      <c r="EAR537" s="707"/>
      <c r="EAS537" s="707"/>
      <c r="EAT537" s="707"/>
      <c r="EAU537" s="707"/>
      <c r="EAV537" s="707"/>
      <c r="EAW537" s="707"/>
      <c r="EAX537" s="707"/>
      <c r="EAY537" s="707"/>
      <c r="EAZ537" s="707"/>
      <c r="EBA537" s="707"/>
      <c r="EBB537" s="707"/>
      <c r="EBC537" s="707"/>
      <c r="EBD537" s="707"/>
      <c r="EBE537" s="707"/>
      <c r="EBF537" s="707"/>
      <c r="EBG537" s="707"/>
      <c r="EBH537" s="707"/>
      <c r="EBI537" s="707"/>
      <c r="EBJ537" s="707"/>
      <c r="EBK537" s="707"/>
      <c r="EBL537" s="707"/>
      <c r="EBM537" s="707"/>
      <c r="EBN537" s="707"/>
      <c r="EBO537" s="707"/>
      <c r="EBP537" s="707"/>
      <c r="EBQ537" s="707"/>
      <c r="EBR537" s="707"/>
      <c r="EBS537" s="707"/>
      <c r="EBT537" s="707"/>
      <c r="EBU537" s="707"/>
      <c r="EBV537" s="707"/>
      <c r="EBW537" s="707"/>
      <c r="EBX537" s="707"/>
      <c r="EBY537" s="707"/>
      <c r="EBZ537" s="707"/>
      <c r="ECA537" s="707"/>
      <c r="ECB537" s="707"/>
      <c r="ECC537" s="707"/>
      <c r="ECD537" s="707"/>
      <c r="ECE537" s="707"/>
      <c r="ECF537" s="707"/>
      <c r="ECG537" s="707"/>
      <c r="ECH537" s="707"/>
      <c r="ECI537" s="707"/>
      <c r="ECJ537" s="707"/>
      <c r="ECK537" s="707"/>
      <c r="ECL537" s="707"/>
      <c r="ECM537" s="707"/>
      <c r="ECN537" s="707"/>
      <c r="ECO537" s="707"/>
      <c r="ECP537" s="707"/>
      <c r="ECQ537" s="707"/>
      <c r="ECR537" s="707"/>
      <c r="ECS537" s="707"/>
      <c r="ECT537" s="707"/>
      <c r="ECU537" s="707"/>
      <c r="ECV537" s="707"/>
      <c r="ECW537" s="707"/>
      <c r="ECX537" s="707"/>
      <c r="ECY537" s="707"/>
      <c r="ECZ537" s="707"/>
      <c r="EDA537" s="707"/>
      <c r="EDB537" s="707"/>
      <c r="EDC537" s="707"/>
      <c r="EDD537" s="707"/>
      <c r="EDE537" s="707"/>
      <c r="EDF537" s="707"/>
      <c r="EDG537" s="707"/>
      <c r="EDH537" s="707"/>
      <c r="EDI537" s="707"/>
      <c r="EDJ537" s="707"/>
      <c r="EDK537" s="707"/>
      <c r="EDL537" s="707"/>
      <c r="EDM537" s="707"/>
      <c r="EDN537" s="707"/>
      <c r="EDO537" s="707"/>
      <c r="EDP537" s="707"/>
      <c r="EDQ537" s="707"/>
      <c r="EDR537" s="707"/>
      <c r="EDS537" s="707"/>
      <c r="EDT537" s="707"/>
      <c r="EDU537" s="707"/>
      <c r="EDV537" s="707"/>
      <c r="EDW537" s="707"/>
      <c r="EDX537" s="707"/>
      <c r="EDY537" s="707"/>
      <c r="EDZ537" s="707"/>
      <c r="EEA537" s="707"/>
      <c r="EEB537" s="707"/>
      <c r="EEC537" s="707"/>
      <c r="EED537" s="707"/>
      <c r="EEE537" s="707"/>
      <c r="EEF537" s="707"/>
      <c r="EEG537" s="707"/>
      <c r="EEH537" s="707"/>
      <c r="EEI537" s="707"/>
      <c r="EEJ537" s="707"/>
      <c r="EEK537" s="707"/>
      <c r="EEL537" s="707"/>
      <c r="EEM537" s="707"/>
      <c r="EEN537" s="707"/>
      <c r="EEO537" s="707"/>
      <c r="EEP537" s="707"/>
      <c r="EEQ537" s="707"/>
      <c r="EER537" s="707"/>
      <c r="EES537" s="707"/>
      <c r="EET537" s="707"/>
      <c r="EEU537" s="707"/>
      <c r="EEV537" s="707"/>
      <c r="EEW537" s="707"/>
      <c r="EEX537" s="707"/>
      <c r="EEY537" s="707"/>
      <c r="EEZ537" s="707"/>
      <c r="EFA537" s="707"/>
      <c r="EFB537" s="707"/>
      <c r="EFC537" s="707"/>
      <c r="EFD537" s="707"/>
      <c r="EFE537" s="707"/>
      <c r="EFF537" s="707"/>
      <c r="EFG537" s="707"/>
      <c r="EFH537" s="707"/>
      <c r="EFI537" s="707"/>
      <c r="EFJ537" s="707"/>
      <c r="EFK537" s="707"/>
      <c r="EFL537" s="707"/>
      <c r="EFM537" s="707"/>
      <c r="EFN537" s="707"/>
      <c r="EFO537" s="707"/>
      <c r="EFP537" s="707"/>
      <c r="EFQ537" s="707"/>
      <c r="EFR537" s="707"/>
      <c r="EFS537" s="707"/>
      <c r="EFT537" s="707"/>
      <c r="EFU537" s="707"/>
      <c r="EFV537" s="707"/>
      <c r="EFW537" s="707"/>
      <c r="EFX537" s="707"/>
      <c r="EFY537" s="707"/>
      <c r="EFZ537" s="707"/>
      <c r="EGA537" s="707"/>
      <c r="EGB537" s="707"/>
      <c r="EGC537" s="707"/>
      <c r="EGD537" s="707"/>
      <c r="EGE537" s="707"/>
      <c r="EGF537" s="707"/>
      <c r="EGG537" s="707"/>
      <c r="EGH537" s="707"/>
      <c r="EGI537" s="707"/>
      <c r="EGJ537" s="707"/>
      <c r="EGK537" s="707"/>
      <c r="EGL537" s="707"/>
      <c r="EGM537" s="707"/>
      <c r="EGN537" s="707"/>
      <c r="EGO537" s="707"/>
      <c r="EGP537" s="707"/>
      <c r="EGQ537" s="707"/>
      <c r="EGR537" s="707"/>
      <c r="EGS537" s="707"/>
      <c r="EGT537" s="707"/>
      <c r="EGU537" s="707"/>
      <c r="EGV537" s="707"/>
      <c r="EGW537" s="707"/>
      <c r="EGX537" s="707"/>
      <c r="EGY537" s="707"/>
      <c r="EGZ537" s="707"/>
      <c r="EHA537" s="707"/>
      <c r="EHB537" s="707"/>
      <c r="EHC537" s="707"/>
      <c r="EHD537" s="707"/>
      <c r="EHE537" s="707"/>
      <c r="EHF537" s="707"/>
      <c r="EHG537" s="707"/>
      <c r="EHH537" s="707"/>
      <c r="EHI537" s="707"/>
      <c r="EHJ537" s="707"/>
      <c r="EHK537" s="707"/>
      <c r="EHL537" s="707"/>
      <c r="EHM537" s="707"/>
      <c r="EHN537" s="707"/>
      <c r="EHO537" s="707"/>
      <c r="EHP537" s="707"/>
      <c r="EHQ537" s="707"/>
      <c r="EHR537" s="707"/>
      <c r="EHS537" s="707"/>
      <c r="EHT537" s="707"/>
      <c r="EHU537" s="707"/>
      <c r="EHV537" s="707"/>
      <c r="EHW537" s="707"/>
      <c r="EHX537" s="707"/>
      <c r="EHY537" s="707"/>
      <c r="EHZ537" s="707"/>
      <c r="EIA537" s="707"/>
      <c r="EIB537" s="707"/>
      <c r="EIC537" s="707"/>
      <c r="EID537" s="707"/>
      <c r="EIE537" s="707"/>
      <c r="EIF537" s="707"/>
      <c r="EIG537" s="707"/>
      <c r="EIH537" s="707"/>
      <c r="EII537" s="707"/>
      <c r="EIJ537" s="707"/>
      <c r="EIK537" s="707"/>
      <c r="EIL537" s="707"/>
      <c r="EIM537" s="707"/>
      <c r="EIN537" s="707"/>
      <c r="EIO537" s="707"/>
      <c r="EIP537" s="707"/>
      <c r="EIQ537" s="707"/>
      <c r="EIR537" s="707"/>
      <c r="EIS537" s="707"/>
      <c r="EIT537" s="707"/>
      <c r="EIU537" s="707"/>
      <c r="EIV537" s="707"/>
      <c r="EIW537" s="707"/>
      <c r="EIX537" s="707"/>
      <c r="EIY537" s="707"/>
      <c r="EIZ537" s="707"/>
      <c r="EJA537" s="707"/>
      <c r="EJB537" s="707"/>
      <c r="EJC537" s="707"/>
      <c r="EJD537" s="707"/>
      <c r="EJE537" s="707"/>
      <c r="EJF537" s="707"/>
      <c r="EJG537" s="707"/>
      <c r="EJH537" s="707"/>
      <c r="EJI537" s="707"/>
      <c r="EJJ537" s="707"/>
      <c r="EJK537" s="707"/>
      <c r="EJL537" s="707"/>
      <c r="EJM537" s="707"/>
      <c r="EJN537" s="707"/>
      <c r="EJO537" s="707"/>
      <c r="EJP537" s="707"/>
      <c r="EJQ537" s="707"/>
      <c r="EJR537" s="707"/>
      <c r="EJS537" s="707"/>
      <c r="EJT537" s="707"/>
      <c r="EJU537" s="707"/>
      <c r="EJV537" s="707"/>
      <c r="EJW537" s="707"/>
      <c r="EJX537" s="707"/>
      <c r="EJY537" s="707"/>
      <c r="EJZ537" s="707"/>
      <c r="EKA537" s="707"/>
      <c r="EKB537" s="707"/>
      <c r="EKC537" s="707"/>
      <c r="EKD537" s="707"/>
      <c r="EKE537" s="707"/>
      <c r="EKF537" s="707"/>
      <c r="EKG537" s="707"/>
      <c r="EKH537" s="707"/>
      <c r="EKI537" s="707"/>
      <c r="EKJ537" s="707"/>
      <c r="EKK537" s="707"/>
      <c r="EKL537" s="707"/>
      <c r="EKM537" s="707"/>
      <c r="EKN537" s="707"/>
      <c r="EKO537" s="707"/>
      <c r="EKP537" s="707"/>
      <c r="EKQ537" s="707"/>
      <c r="EKR537" s="707"/>
      <c r="EKS537" s="707"/>
      <c r="EKT537" s="707"/>
      <c r="EKU537" s="707"/>
      <c r="EKV537" s="707"/>
      <c r="EKW537" s="707"/>
      <c r="EKX537" s="707"/>
      <c r="EKY537" s="707"/>
      <c r="EKZ537" s="707"/>
      <c r="ELA537" s="707"/>
      <c r="ELB537" s="707"/>
      <c r="ELC537" s="707"/>
      <c r="ELD537" s="707"/>
      <c r="ELE537" s="707"/>
      <c r="ELF537" s="707"/>
      <c r="ELG537" s="707"/>
      <c r="ELH537" s="707"/>
      <c r="ELI537" s="707"/>
      <c r="ELJ537" s="707"/>
      <c r="ELK537" s="707"/>
      <c r="ELL537" s="707"/>
      <c r="ELM537" s="707"/>
      <c r="ELN537" s="707"/>
      <c r="ELO537" s="707"/>
      <c r="ELP537" s="707"/>
      <c r="ELQ537" s="707"/>
      <c r="ELR537" s="707"/>
      <c r="ELS537" s="707"/>
      <c r="ELT537" s="707"/>
      <c r="ELU537" s="707"/>
      <c r="ELV537" s="707"/>
      <c r="ELW537" s="707"/>
      <c r="ELX537" s="707"/>
      <c r="ELY537" s="707"/>
      <c r="ELZ537" s="707"/>
      <c r="EMA537" s="707"/>
      <c r="EMB537" s="707"/>
      <c r="EMC537" s="707"/>
      <c r="EMD537" s="707"/>
      <c r="EME537" s="707"/>
      <c r="EMF537" s="707"/>
      <c r="EMG537" s="707"/>
      <c r="EMH537" s="707"/>
      <c r="EMI537" s="707"/>
      <c r="EMJ537" s="707"/>
      <c r="EMK537" s="707"/>
      <c r="EML537" s="707"/>
      <c r="EMM537" s="707"/>
      <c r="EMN537" s="707"/>
      <c r="EMO537" s="707"/>
      <c r="EMP537" s="707"/>
      <c r="EMQ537" s="707"/>
      <c r="EMR537" s="707"/>
      <c r="EMS537" s="707"/>
      <c r="EMT537" s="707"/>
      <c r="EMU537" s="707"/>
      <c r="EMV537" s="707"/>
      <c r="EMW537" s="707"/>
      <c r="EMX537" s="707"/>
      <c r="EMY537" s="707"/>
      <c r="EMZ537" s="707"/>
      <c r="ENA537" s="707"/>
      <c r="ENB537" s="707"/>
      <c r="ENC537" s="707"/>
      <c r="END537" s="707"/>
      <c r="ENE537" s="707"/>
      <c r="ENF537" s="707"/>
      <c r="ENG537" s="707"/>
      <c r="ENH537" s="707"/>
      <c r="ENI537" s="707"/>
      <c r="ENJ537" s="707"/>
      <c r="ENK537" s="707"/>
      <c r="ENL537" s="707"/>
      <c r="ENM537" s="707"/>
      <c r="ENN537" s="707"/>
      <c r="ENO537" s="707"/>
      <c r="ENP537" s="707"/>
      <c r="ENQ537" s="707"/>
      <c r="ENR537" s="707"/>
      <c r="ENS537" s="707"/>
      <c r="ENT537" s="707"/>
      <c r="ENU537" s="707"/>
      <c r="ENV537" s="707"/>
      <c r="ENW537" s="707"/>
      <c r="ENX537" s="707"/>
      <c r="ENY537" s="707"/>
      <c r="ENZ537" s="707"/>
      <c r="EOA537" s="707"/>
      <c r="EOB537" s="707"/>
      <c r="EOC537" s="707"/>
      <c r="EOD537" s="707"/>
      <c r="EOE537" s="707"/>
      <c r="EOF537" s="707"/>
      <c r="EOG537" s="707"/>
      <c r="EOH537" s="707"/>
      <c r="EOI537" s="707"/>
      <c r="EOJ537" s="707"/>
      <c r="EOK537" s="707"/>
      <c r="EOL537" s="707"/>
      <c r="EOM537" s="707"/>
      <c r="EON537" s="707"/>
      <c r="EOO537" s="707"/>
      <c r="EOP537" s="707"/>
      <c r="EOQ537" s="707"/>
      <c r="EOR537" s="707"/>
      <c r="EOS537" s="707"/>
      <c r="EOT537" s="707"/>
      <c r="EOU537" s="707"/>
      <c r="EOV537" s="707"/>
      <c r="EOW537" s="707"/>
      <c r="EOX537" s="707"/>
      <c r="EOY537" s="707"/>
      <c r="EOZ537" s="707"/>
      <c r="EPA537" s="707"/>
      <c r="EPB537" s="707"/>
      <c r="EPC537" s="707"/>
      <c r="EPD537" s="707"/>
      <c r="EPE537" s="707"/>
      <c r="EPF537" s="707"/>
      <c r="EPG537" s="707"/>
      <c r="EPH537" s="707"/>
      <c r="EPI537" s="707"/>
      <c r="EPJ537" s="707"/>
      <c r="EPK537" s="707"/>
      <c r="EPL537" s="707"/>
      <c r="EPM537" s="707"/>
      <c r="EPN537" s="707"/>
      <c r="EPO537" s="707"/>
      <c r="EPP537" s="707"/>
      <c r="EPQ537" s="707"/>
      <c r="EPR537" s="707"/>
      <c r="EPS537" s="707"/>
      <c r="EPT537" s="707"/>
      <c r="EPU537" s="707"/>
      <c r="EPV537" s="707"/>
      <c r="EPW537" s="707"/>
      <c r="EPX537" s="707"/>
      <c r="EPY537" s="707"/>
      <c r="EPZ537" s="707"/>
      <c r="EQA537" s="707"/>
      <c r="EQB537" s="707"/>
      <c r="EQC537" s="707"/>
      <c r="EQD537" s="707"/>
      <c r="EQE537" s="707"/>
      <c r="EQF537" s="707"/>
      <c r="EQG537" s="707"/>
      <c r="EQH537" s="707"/>
      <c r="EQI537" s="707"/>
      <c r="EQJ537" s="707"/>
      <c r="EQK537" s="707"/>
      <c r="EQL537" s="707"/>
      <c r="EQM537" s="707"/>
      <c r="EQN537" s="707"/>
      <c r="EQO537" s="707"/>
      <c r="EQP537" s="707"/>
      <c r="EQQ537" s="707"/>
      <c r="EQR537" s="707"/>
      <c r="EQS537" s="707"/>
      <c r="EQT537" s="707"/>
      <c r="EQU537" s="707"/>
      <c r="EQV537" s="707"/>
      <c r="EQW537" s="707"/>
      <c r="EQX537" s="707"/>
      <c r="EQY537" s="707"/>
      <c r="EQZ537" s="707"/>
      <c r="ERA537" s="707"/>
      <c r="ERB537" s="707"/>
      <c r="ERC537" s="707"/>
      <c r="ERD537" s="707"/>
      <c r="ERE537" s="707"/>
      <c r="ERF537" s="707"/>
      <c r="ERG537" s="707"/>
      <c r="ERH537" s="707"/>
      <c r="ERI537" s="707"/>
      <c r="ERJ537" s="707"/>
      <c r="ERK537" s="707"/>
      <c r="ERL537" s="707"/>
      <c r="ERM537" s="707"/>
      <c r="ERN537" s="707"/>
      <c r="ERO537" s="707"/>
      <c r="ERP537" s="707"/>
      <c r="ERQ537" s="707"/>
      <c r="ERR537" s="707"/>
      <c r="ERS537" s="707"/>
      <c r="ERT537" s="707"/>
      <c r="ERU537" s="707"/>
      <c r="ERV537" s="707"/>
      <c r="ERW537" s="707"/>
      <c r="ERX537" s="707"/>
      <c r="ERY537" s="707"/>
      <c r="ERZ537" s="707"/>
      <c r="ESA537" s="707"/>
      <c r="ESB537" s="707"/>
      <c r="ESC537" s="707"/>
      <c r="ESD537" s="707"/>
      <c r="ESE537" s="707"/>
      <c r="ESF537" s="707"/>
      <c r="ESG537" s="707"/>
      <c r="ESH537" s="707"/>
      <c r="ESI537" s="707"/>
      <c r="ESJ537" s="707"/>
      <c r="ESK537" s="707"/>
      <c r="ESL537" s="707"/>
      <c r="ESM537" s="707"/>
      <c r="ESN537" s="707"/>
      <c r="ESO537" s="707"/>
      <c r="ESP537" s="707"/>
      <c r="ESQ537" s="707"/>
      <c r="ESR537" s="707"/>
      <c r="ESS537" s="707"/>
      <c r="EST537" s="707"/>
      <c r="ESU537" s="707"/>
      <c r="ESV537" s="707"/>
      <c r="ESW537" s="707"/>
      <c r="ESX537" s="707"/>
      <c r="ESY537" s="707"/>
      <c r="ESZ537" s="707"/>
      <c r="ETA537" s="707"/>
      <c r="ETB537" s="707"/>
      <c r="ETC537" s="707"/>
      <c r="ETD537" s="707"/>
      <c r="ETE537" s="707"/>
      <c r="ETF537" s="707"/>
      <c r="ETG537" s="707"/>
      <c r="ETH537" s="707"/>
      <c r="ETI537" s="707"/>
      <c r="ETJ537" s="707"/>
      <c r="ETK537" s="707"/>
      <c r="ETL537" s="707"/>
      <c r="ETM537" s="707"/>
      <c r="ETN537" s="707"/>
      <c r="ETO537" s="707"/>
      <c r="ETP537" s="707"/>
      <c r="ETQ537" s="707"/>
      <c r="ETR537" s="707"/>
      <c r="ETS537" s="707"/>
      <c r="ETT537" s="707"/>
      <c r="ETU537" s="707"/>
      <c r="ETV537" s="707"/>
      <c r="ETW537" s="707"/>
      <c r="ETX537" s="707"/>
      <c r="ETY537" s="707"/>
      <c r="ETZ537" s="707"/>
      <c r="EUA537" s="707"/>
      <c r="EUB537" s="707"/>
      <c r="EUC537" s="707"/>
      <c r="EUD537" s="707"/>
      <c r="EUE537" s="707"/>
      <c r="EUF537" s="707"/>
      <c r="EUG537" s="707"/>
      <c r="EUH537" s="707"/>
      <c r="EUI537" s="707"/>
      <c r="EUJ537" s="707"/>
      <c r="EUK537" s="707"/>
      <c r="EUL537" s="707"/>
      <c r="EUM537" s="707"/>
      <c r="EUN537" s="707"/>
      <c r="EUO537" s="707"/>
      <c r="EUP537" s="707"/>
      <c r="EUQ537" s="707"/>
      <c r="EUR537" s="707"/>
      <c r="EUS537" s="707"/>
      <c r="EUT537" s="707"/>
      <c r="EUU537" s="707"/>
      <c r="EUV537" s="707"/>
      <c r="EUW537" s="707"/>
      <c r="EUX537" s="707"/>
      <c r="EUY537" s="707"/>
      <c r="EUZ537" s="707"/>
      <c r="EVA537" s="707"/>
      <c r="EVB537" s="707"/>
      <c r="EVC537" s="707"/>
      <c r="EVD537" s="707"/>
      <c r="EVE537" s="707"/>
      <c r="EVF537" s="707"/>
      <c r="EVG537" s="707"/>
      <c r="EVH537" s="707"/>
      <c r="EVI537" s="707"/>
      <c r="EVJ537" s="707"/>
      <c r="EVK537" s="707"/>
      <c r="EVL537" s="707"/>
      <c r="EVM537" s="707"/>
      <c r="EVN537" s="707"/>
      <c r="EVO537" s="707"/>
      <c r="EVP537" s="707"/>
      <c r="EVQ537" s="707"/>
      <c r="EVR537" s="707"/>
      <c r="EVS537" s="707"/>
      <c r="EVT537" s="707"/>
      <c r="EVU537" s="707"/>
      <c r="EVV537" s="707"/>
      <c r="EVW537" s="707"/>
      <c r="EVX537" s="707"/>
      <c r="EVY537" s="707"/>
      <c r="EVZ537" s="707"/>
      <c r="EWA537" s="707"/>
      <c r="EWB537" s="707"/>
      <c r="EWC537" s="707"/>
      <c r="EWD537" s="707"/>
      <c r="EWE537" s="707"/>
      <c r="EWF537" s="707"/>
      <c r="EWG537" s="707"/>
      <c r="EWH537" s="707"/>
      <c r="EWI537" s="707"/>
      <c r="EWJ537" s="707"/>
      <c r="EWK537" s="707"/>
      <c r="EWL537" s="707"/>
      <c r="EWM537" s="707"/>
      <c r="EWN537" s="707"/>
      <c r="EWO537" s="707"/>
      <c r="EWP537" s="707"/>
      <c r="EWQ537" s="707"/>
      <c r="EWR537" s="707"/>
      <c r="EWS537" s="707"/>
      <c r="EWT537" s="707"/>
      <c r="EWU537" s="707"/>
      <c r="EWV537" s="707"/>
      <c r="EWW537" s="707"/>
      <c r="EWX537" s="707"/>
      <c r="EWY537" s="707"/>
      <c r="EWZ537" s="707"/>
      <c r="EXA537" s="707"/>
      <c r="EXB537" s="707"/>
      <c r="EXC537" s="707"/>
      <c r="EXD537" s="707"/>
      <c r="EXE537" s="707"/>
      <c r="EXF537" s="707"/>
      <c r="EXG537" s="707"/>
      <c r="EXH537" s="707"/>
      <c r="EXI537" s="707"/>
      <c r="EXJ537" s="707"/>
      <c r="EXK537" s="707"/>
      <c r="EXL537" s="707"/>
      <c r="EXM537" s="707"/>
      <c r="EXN537" s="707"/>
      <c r="EXO537" s="707"/>
      <c r="EXP537" s="707"/>
      <c r="EXQ537" s="707"/>
      <c r="EXR537" s="707"/>
      <c r="EXS537" s="707"/>
      <c r="EXT537" s="707"/>
      <c r="EXU537" s="707"/>
      <c r="EXV537" s="707"/>
      <c r="EXW537" s="707"/>
      <c r="EXX537" s="707"/>
      <c r="EXY537" s="707"/>
      <c r="EXZ537" s="707"/>
      <c r="EYA537" s="707"/>
      <c r="EYB537" s="707"/>
      <c r="EYC537" s="707"/>
      <c r="EYD537" s="707"/>
      <c r="EYE537" s="707"/>
      <c r="EYF537" s="707"/>
      <c r="EYG537" s="707"/>
      <c r="EYH537" s="707"/>
      <c r="EYI537" s="707"/>
      <c r="EYJ537" s="707"/>
      <c r="EYK537" s="707"/>
      <c r="EYL537" s="707"/>
      <c r="EYM537" s="707"/>
      <c r="EYN537" s="707"/>
      <c r="EYO537" s="707"/>
      <c r="EYP537" s="707"/>
      <c r="EYQ537" s="707"/>
      <c r="EYR537" s="707"/>
      <c r="EYS537" s="707"/>
      <c r="EYT537" s="707"/>
      <c r="EYU537" s="707"/>
      <c r="EYV537" s="707"/>
      <c r="EYW537" s="707"/>
      <c r="EYX537" s="707"/>
      <c r="EYY537" s="707"/>
      <c r="EYZ537" s="707"/>
      <c r="EZA537" s="707"/>
      <c r="EZB537" s="707"/>
      <c r="EZC537" s="707"/>
      <c r="EZD537" s="707"/>
      <c r="EZE537" s="707"/>
      <c r="EZF537" s="707"/>
      <c r="EZG537" s="707"/>
      <c r="EZH537" s="707"/>
      <c r="EZI537" s="707"/>
      <c r="EZJ537" s="707"/>
      <c r="EZK537" s="707"/>
      <c r="EZL537" s="707"/>
      <c r="EZM537" s="707"/>
      <c r="EZN537" s="707"/>
      <c r="EZO537" s="707"/>
      <c r="EZP537" s="707"/>
      <c r="EZQ537" s="707"/>
      <c r="EZR537" s="707"/>
      <c r="EZS537" s="707"/>
      <c r="EZT537" s="707"/>
      <c r="EZU537" s="707"/>
      <c r="EZV537" s="707"/>
      <c r="EZW537" s="707"/>
      <c r="EZX537" s="707"/>
      <c r="EZY537" s="707"/>
      <c r="EZZ537" s="707"/>
      <c r="FAA537" s="707"/>
      <c r="FAB537" s="707"/>
      <c r="FAC537" s="707"/>
      <c r="FAD537" s="707"/>
      <c r="FAE537" s="707"/>
      <c r="FAF537" s="707"/>
      <c r="FAG537" s="707"/>
      <c r="FAH537" s="707"/>
      <c r="FAI537" s="707"/>
      <c r="FAJ537" s="707"/>
      <c r="FAK537" s="707"/>
      <c r="FAL537" s="707"/>
      <c r="FAM537" s="707"/>
      <c r="FAN537" s="707"/>
      <c r="FAO537" s="707"/>
      <c r="FAP537" s="707"/>
      <c r="FAQ537" s="707"/>
      <c r="FAR537" s="707"/>
      <c r="FAS537" s="707"/>
      <c r="FAT537" s="707"/>
      <c r="FAU537" s="707"/>
      <c r="FAV537" s="707"/>
      <c r="FAW537" s="707"/>
      <c r="FAX537" s="707"/>
      <c r="FAY537" s="707"/>
      <c r="FAZ537" s="707"/>
      <c r="FBA537" s="707"/>
      <c r="FBB537" s="707"/>
      <c r="FBC537" s="707"/>
      <c r="FBD537" s="707"/>
      <c r="FBE537" s="707"/>
      <c r="FBF537" s="707"/>
      <c r="FBG537" s="707"/>
      <c r="FBH537" s="707"/>
      <c r="FBI537" s="707"/>
      <c r="FBJ537" s="707"/>
      <c r="FBK537" s="707"/>
      <c r="FBL537" s="707"/>
      <c r="FBM537" s="707"/>
      <c r="FBN537" s="707"/>
      <c r="FBO537" s="707"/>
      <c r="FBP537" s="707"/>
      <c r="FBQ537" s="707"/>
      <c r="FBR537" s="707"/>
      <c r="FBS537" s="707"/>
      <c r="FBT537" s="707"/>
      <c r="FBU537" s="707"/>
      <c r="FBV537" s="707"/>
      <c r="FBW537" s="707"/>
      <c r="FBX537" s="707"/>
      <c r="FBY537" s="707"/>
      <c r="FBZ537" s="707"/>
      <c r="FCA537" s="707"/>
      <c r="FCB537" s="707"/>
      <c r="FCC537" s="707"/>
      <c r="FCD537" s="707"/>
      <c r="FCE537" s="707"/>
      <c r="FCF537" s="707"/>
      <c r="FCG537" s="707"/>
      <c r="FCH537" s="707"/>
      <c r="FCI537" s="707"/>
      <c r="FCJ537" s="707"/>
      <c r="FCK537" s="707"/>
      <c r="FCL537" s="707"/>
      <c r="FCM537" s="707"/>
      <c r="FCN537" s="707"/>
      <c r="FCO537" s="707"/>
      <c r="FCP537" s="707"/>
      <c r="FCQ537" s="707"/>
      <c r="FCR537" s="707"/>
      <c r="FCS537" s="707"/>
      <c r="FCT537" s="707"/>
      <c r="FCU537" s="707"/>
      <c r="FCV537" s="707"/>
      <c r="FCW537" s="707"/>
      <c r="FCX537" s="707"/>
      <c r="FCY537" s="707"/>
      <c r="FCZ537" s="707"/>
      <c r="FDA537" s="707"/>
      <c r="FDB537" s="707"/>
      <c r="FDC537" s="707"/>
      <c r="FDD537" s="707"/>
      <c r="FDE537" s="707"/>
      <c r="FDF537" s="707"/>
      <c r="FDG537" s="707"/>
      <c r="FDH537" s="707"/>
      <c r="FDI537" s="707"/>
      <c r="FDJ537" s="707"/>
      <c r="FDK537" s="707"/>
      <c r="FDL537" s="707"/>
      <c r="FDM537" s="707"/>
      <c r="FDN537" s="707"/>
      <c r="FDO537" s="707"/>
      <c r="FDP537" s="707"/>
      <c r="FDQ537" s="707"/>
      <c r="FDR537" s="707"/>
      <c r="FDS537" s="707"/>
      <c r="FDT537" s="707"/>
      <c r="FDU537" s="707"/>
      <c r="FDV537" s="707"/>
      <c r="FDW537" s="707"/>
      <c r="FDX537" s="707"/>
      <c r="FDY537" s="707"/>
      <c r="FDZ537" s="707"/>
      <c r="FEA537" s="707"/>
      <c r="FEB537" s="707"/>
      <c r="FEC537" s="707"/>
      <c r="FED537" s="707"/>
      <c r="FEE537" s="707"/>
      <c r="FEF537" s="707"/>
      <c r="FEG537" s="707"/>
      <c r="FEH537" s="707"/>
      <c r="FEI537" s="707"/>
      <c r="FEJ537" s="707"/>
      <c r="FEK537" s="707"/>
      <c r="FEL537" s="707"/>
      <c r="FEM537" s="707"/>
      <c r="FEN537" s="707"/>
      <c r="FEO537" s="707"/>
      <c r="FEP537" s="707"/>
      <c r="FEQ537" s="707"/>
      <c r="FER537" s="707"/>
      <c r="FES537" s="707"/>
      <c r="FET537" s="707"/>
      <c r="FEU537" s="707"/>
      <c r="FEV537" s="707"/>
      <c r="FEW537" s="707"/>
      <c r="FEX537" s="707"/>
      <c r="FEY537" s="707"/>
      <c r="FEZ537" s="707"/>
      <c r="FFA537" s="707"/>
      <c r="FFB537" s="707"/>
      <c r="FFC537" s="707"/>
      <c r="FFD537" s="707"/>
      <c r="FFE537" s="707"/>
      <c r="FFF537" s="707"/>
      <c r="FFG537" s="707"/>
      <c r="FFH537" s="707"/>
      <c r="FFI537" s="707"/>
      <c r="FFJ537" s="707"/>
      <c r="FFK537" s="707"/>
      <c r="FFL537" s="707"/>
      <c r="FFM537" s="707"/>
      <c r="FFN537" s="707"/>
      <c r="FFO537" s="707"/>
      <c r="FFP537" s="707"/>
      <c r="FFQ537" s="707"/>
      <c r="FFR537" s="707"/>
      <c r="FFS537" s="707"/>
      <c r="FFT537" s="707"/>
      <c r="FFU537" s="707"/>
      <c r="FFV537" s="707"/>
      <c r="FFW537" s="707"/>
      <c r="FFX537" s="707"/>
      <c r="FFY537" s="707"/>
      <c r="FFZ537" s="707"/>
      <c r="FGA537" s="707"/>
      <c r="FGB537" s="707"/>
      <c r="FGC537" s="707"/>
      <c r="FGD537" s="707"/>
      <c r="FGE537" s="707"/>
      <c r="FGF537" s="707"/>
      <c r="FGG537" s="707"/>
      <c r="FGH537" s="707"/>
      <c r="FGI537" s="707"/>
      <c r="FGJ537" s="707"/>
      <c r="FGK537" s="707"/>
      <c r="FGL537" s="707"/>
      <c r="FGM537" s="707"/>
      <c r="FGN537" s="707"/>
      <c r="FGO537" s="707"/>
      <c r="FGP537" s="707"/>
      <c r="FGQ537" s="707"/>
      <c r="FGR537" s="707"/>
      <c r="FGS537" s="707"/>
      <c r="FGT537" s="707"/>
      <c r="FGU537" s="707"/>
      <c r="FGV537" s="707"/>
      <c r="FGW537" s="707"/>
      <c r="FGX537" s="707"/>
      <c r="FGY537" s="707"/>
      <c r="FGZ537" s="707"/>
      <c r="FHA537" s="707"/>
      <c r="FHB537" s="707"/>
      <c r="FHC537" s="707"/>
      <c r="FHD537" s="707"/>
      <c r="FHE537" s="707"/>
      <c r="FHF537" s="707"/>
      <c r="FHG537" s="707"/>
      <c r="FHH537" s="707"/>
      <c r="FHI537" s="707"/>
      <c r="FHJ537" s="707"/>
      <c r="FHK537" s="707"/>
      <c r="FHL537" s="707"/>
      <c r="FHM537" s="707"/>
      <c r="FHN537" s="707"/>
      <c r="FHO537" s="707"/>
      <c r="FHP537" s="707"/>
      <c r="FHQ537" s="707"/>
      <c r="FHR537" s="707"/>
      <c r="FHS537" s="707"/>
      <c r="FHT537" s="707"/>
      <c r="FHU537" s="707"/>
      <c r="FHV537" s="707"/>
      <c r="FHW537" s="707"/>
      <c r="FHX537" s="707"/>
      <c r="FHY537" s="707"/>
      <c r="FHZ537" s="707"/>
      <c r="FIA537" s="707"/>
      <c r="FIB537" s="707"/>
      <c r="FIC537" s="707"/>
      <c r="FID537" s="707"/>
      <c r="FIE537" s="707"/>
      <c r="FIF537" s="707"/>
      <c r="FIG537" s="707"/>
      <c r="FIH537" s="707"/>
      <c r="FII537" s="707"/>
      <c r="FIJ537" s="707"/>
      <c r="FIK537" s="707"/>
      <c r="FIL537" s="707"/>
      <c r="FIM537" s="707"/>
      <c r="FIN537" s="707"/>
      <c r="FIO537" s="707"/>
      <c r="FIP537" s="707"/>
      <c r="FIQ537" s="707"/>
      <c r="FIR537" s="707"/>
      <c r="FIS537" s="707"/>
      <c r="FIT537" s="707"/>
      <c r="FIU537" s="707"/>
      <c r="FIV537" s="707"/>
      <c r="FIW537" s="707"/>
      <c r="FIX537" s="707"/>
      <c r="FIY537" s="707"/>
      <c r="FIZ537" s="707"/>
      <c r="FJA537" s="707"/>
      <c r="FJB537" s="707"/>
      <c r="FJC537" s="707"/>
      <c r="FJD537" s="707"/>
      <c r="FJE537" s="707"/>
      <c r="FJF537" s="707"/>
      <c r="FJG537" s="707"/>
      <c r="FJH537" s="707"/>
      <c r="FJI537" s="707"/>
      <c r="FJJ537" s="707"/>
      <c r="FJK537" s="707"/>
      <c r="FJL537" s="707"/>
      <c r="FJM537" s="707"/>
      <c r="FJN537" s="707"/>
      <c r="FJO537" s="707"/>
      <c r="FJP537" s="707"/>
      <c r="FJQ537" s="707"/>
      <c r="FJR537" s="707"/>
      <c r="FJS537" s="707"/>
      <c r="FJT537" s="707"/>
      <c r="FJU537" s="707"/>
      <c r="FJV537" s="707"/>
      <c r="FJW537" s="707"/>
      <c r="FJX537" s="707"/>
      <c r="FJY537" s="707"/>
      <c r="FJZ537" s="707"/>
      <c r="FKA537" s="707"/>
      <c r="FKB537" s="707"/>
      <c r="FKC537" s="707"/>
      <c r="FKD537" s="707"/>
      <c r="FKE537" s="707"/>
      <c r="FKF537" s="707"/>
      <c r="FKG537" s="707"/>
      <c r="FKH537" s="707"/>
      <c r="FKI537" s="707"/>
      <c r="FKJ537" s="707"/>
      <c r="FKK537" s="707"/>
      <c r="FKL537" s="707"/>
      <c r="FKM537" s="707"/>
      <c r="FKN537" s="707"/>
      <c r="FKO537" s="707"/>
      <c r="FKP537" s="707"/>
      <c r="FKQ537" s="707"/>
      <c r="FKR537" s="707"/>
      <c r="FKS537" s="707"/>
      <c r="FKT537" s="707"/>
      <c r="FKU537" s="707"/>
      <c r="FKV537" s="707"/>
      <c r="FKW537" s="707"/>
      <c r="FKX537" s="707"/>
      <c r="FKY537" s="707"/>
      <c r="FKZ537" s="707"/>
      <c r="FLA537" s="707"/>
      <c r="FLB537" s="707"/>
      <c r="FLC537" s="707"/>
      <c r="FLD537" s="707"/>
      <c r="FLE537" s="707"/>
      <c r="FLF537" s="707"/>
      <c r="FLG537" s="707"/>
      <c r="FLH537" s="707"/>
      <c r="FLI537" s="707"/>
      <c r="FLJ537" s="707"/>
      <c r="FLK537" s="707"/>
      <c r="FLL537" s="707"/>
      <c r="FLM537" s="707"/>
      <c r="FLN537" s="707"/>
      <c r="FLO537" s="707"/>
      <c r="FLP537" s="707"/>
      <c r="FLQ537" s="707"/>
      <c r="FLR537" s="707"/>
      <c r="FLS537" s="707"/>
      <c r="FLT537" s="707"/>
      <c r="FLU537" s="707"/>
      <c r="FLV537" s="707"/>
      <c r="FLW537" s="707"/>
      <c r="FLX537" s="707"/>
      <c r="FLY537" s="707"/>
      <c r="FLZ537" s="707"/>
      <c r="FMA537" s="707"/>
      <c r="FMB537" s="707"/>
      <c r="FMC537" s="707"/>
      <c r="FMD537" s="707"/>
      <c r="FME537" s="707"/>
      <c r="FMF537" s="707"/>
      <c r="FMG537" s="707"/>
      <c r="FMH537" s="707"/>
      <c r="FMI537" s="707"/>
      <c r="FMJ537" s="707"/>
      <c r="FMK537" s="707"/>
      <c r="FML537" s="707"/>
      <c r="FMM537" s="707"/>
      <c r="FMN537" s="707"/>
      <c r="FMO537" s="707"/>
      <c r="FMP537" s="707"/>
      <c r="FMQ537" s="707"/>
      <c r="FMR537" s="707"/>
      <c r="FMS537" s="707"/>
      <c r="FMT537" s="707"/>
      <c r="FMU537" s="707"/>
      <c r="FMV537" s="707"/>
      <c r="FMW537" s="707"/>
      <c r="FMX537" s="707"/>
      <c r="FMY537" s="707"/>
      <c r="FMZ537" s="707"/>
      <c r="FNA537" s="707"/>
      <c r="FNB537" s="707"/>
      <c r="FNC537" s="707"/>
      <c r="FND537" s="707"/>
      <c r="FNE537" s="707"/>
      <c r="FNF537" s="707"/>
      <c r="FNG537" s="707"/>
      <c r="FNH537" s="707"/>
      <c r="FNI537" s="707"/>
      <c r="FNJ537" s="707"/>
      <c r="FNK537" s="707"/>
      <c r="FNL537" s="707"/>
      <c r="FNM537" s="707"/>
      <c r="FNN537" s="707"/>
      <c r="FNO537" s="707"/>
      <c r="FNP537" s="707"/>
      <c r="FNQ537" s="707"/>
      <c r="FNR537" s="707"/>
      <c r="FNS537" s="707"/>
      <c r="FNT537" s="707"/>
      <c r="FNU537" s="707"/>
      <c r="FNV537" s="707"/>
      <c r="FNW537" s="707"/>
      <c r="FNX537" s="707"/>
      <c r="FNY537" s="707"/>
      <c r="FNZ537" s="707"/>
      <c r="FOA537" s="707"/>
      <c r="FOB537" s="707"/>
      <c r="FOC537" s="707"/>
      <c r="FOD537" s="707"/>
      <c r="FOE537" s="707"/>
      <c r="FOF537" s="707"/>
      <c r="FOG537" s="707"/>
      <c r="FOH537" s="707"/>
      <c r="FOI537" s="707"/>
      <c r="FOJ537" s="707"/>
      <c r="FOK537" s="707"/>
      <c r="FOL537" s="707"/>
      <c r="FOM537" s="707"/>
      <c r="FON537" s="707"/>
      <c r="FOO537" s="707"/>
      <c r="FOP537" s="707"/>
      <c r="FOQ537" s="707"/>
      <c r="FOR537" s="707"/>
      <c r="FOS537" s="707"/>
      <c r="FOT537" s="707"/>
      <c r="FOU537" s="707"/>
      <c r="FOV537" s="707"/>
      <c r="FOW537" s="707"/>
      <c r="FOX537" s="707"/>
      <c r="FOY537" s="707"/>
      <c r="FOZ537" s="707"/>
      <c r="FPA537" s="707"/>
      <c r="FPB537" s="707"/>
      <c r="FPC537" s="707"/>
      <c r="FPD537" s="707"/>
      <c r="FPE537" s="707"/>
      <c r="FPF537" s="707"/>
      <c r="FPG537" s="707"/>
      <c r="FPH537" s="707"/>
      <c r="FPI537" s="707"/>
      <c r="FPJ537" s="707"/>
      <c r="FPK537" s="707"/>
      <c r="FPL537" s="707"/>
      <c r="FPM537" s="707"/>
      <c r="FPN537" s="707"/>
      <c r="FPO537" s="707"/>
      <c r="FPP537" s="707"/>
      <c r="FPQ537" s="707"/>
      <c r="FPR537" s="707"/>
      <c r="FPS537" s="707"/>
      <c r="FPT537" s="707"/>
      <c r="FPU537" s="707"/>
      <c r="FPV537" s="707"/>
      <c r="FPW537" s="707"/>
      <c r="FPX537" s="707"/>
      <c r="FPY537" s="707"/>
      <c r="FPZ537" s="707"/>
      <c r="FQA537" s="707"/>
      <c r="FQB537" s="707"/>
      <c r="FQC537" s="707"/>
      <c r="FQD537" s="707"/>
      <c r="FQE537" s="707"/>
      <c r="FQF537" s="707"/>
      <c r="FQG537" s="707"/>
      <c r="FQH537" s="707"/>
      <c r="FQI537" s="707"/>
      <c r="FQJ537" s="707"/>
      <c r="FQK537" s="707"/>
      <c r="FQL537" s="707"/>
      <c r="FQM537" s="707"/>
      <c r="FQN537" s="707"/>
      <c r="FQO537" s="707"/>
      <c r="FQP537" s="707"/>
      <c r="FQQ537" s="707"/>
      <c r="FQR537" s="707"/>
      <c r="FQS537" s="707"/>
      <c r="FQT537" s="707"/>
      <c r="FQU537" s="707"/>
      <c r="FQV537" s="707"/>
      <c r="FQW537" s="707"/>
      <c r="FQX537" s="707"/>
      <c r="FQY537" s="707"/>
      <c r="FQZ537" s="707"/>
      <c r="FRA537" s="707"/>
      <c r="FRB537" s="707"/>
      <c r="FRC537" s="707"/>
      <c r="FRD537" s="707"/>
      <c r="FRE537" s="707"/>
      <c r="FRF537" s="707"/>
      <c r="FRG537" s="707"/>
      <c r="FRH537" s="707"/>
      <c r="FRI537" s="707"/>
      <c r="FRJ537" s="707"/>
      <c r="FRK537" s="707"/>
      <c r="FRL537" s="707"/>
      <c r="FRM537" s="707"/>
      <c r="FRN537" s="707"/>
      <c r="FRO537" s="707"/>
      <c r="FRP537" s="707"/>
      <c r="FRQ537" s="707"/>
      <c r="FRR537" s="707"/>
      <c r="FRS537" s="707"/>
      <c r="FRT537" s="707"/>
      <c r="FRU537" s="707"/>
      <c r="FRV537" s="707"/>
      <c r="FRW537" s="707"/>
      <c r="FRX537" s="707"/>
      <c r="FRY537" s="707"/>
      <c r="FRZ537" s="707"/>
      <c r="FSA537" s="707"/>
      <c r="FSB537" s="707"/>
      <c r="FSC537" s="707"/>
      <c r="FSD537" s="707"/>
      <c r="FSE537" s="707"/>
      <c r="FSF537" s="707"/>
      <c r="FSG537" s="707"/>
      <c r="FSH537" s="707"/>
      <c r="FSI537" s="707"/>
      <c r="FSJ537" s="707"/>
      <c r="FSK537" s="707"/>
      <c r="FSL537" s="707"/>
      <c r="FSM537" s="707"/>
      <c r="FSN537" s="707"/>
      <c r="FSO537" s="707"/>
      <c r="FSP537" s="707"/>
      <c r="FSQ537" s="707"/>
      <c r="FSR537" s="707"/>
      <c r="FSS537" s="707"/>
      <c r="FST537" s="707"/>
      <c r="FSU537" s="707"/>
      <c r="FSV537" s="707"/>
      <c r="FSW537" s="707"/>
      <c r="FSX537" s="707"/>
      <c r="FSY537" s="707"/>
      <c r="FSZ537" s="707"/>
      <c r="FTA537" s="707"/>
      <c r="FTB537" s="707"/>
      <c r="FTC537" s="707"/>
      <c r="FTD537" s="707"/>
      <c r="FTE537" s="707"/>
      <c r="FTF537" s="707"/>
      <c r="FTG537" s="707"/>
      <c r="FTH537" s="707"/>
      <c r="FTI537" s="707"/>
      <c r="FTJ537" s="707"/>
      <c r="FTK537" s="707"/>
      <c r="FTL537" s="707"/>
      <c r="FTM537" s="707"/>
      <c r="FTN537" s="707"/>
      <c r="FTO537" s="707"/>
      <c r="FTP537" s="707"/>
      <c r="FTQ537" s="707"/>
      <c r="FTR537" s="707"/>
      <c r="FTS537" s="707"/>
      <c r="FTT537" s="707"/>
      <c r="FTU537" s="707"/>
      <c r="FTV537" s="707"/>
      <c r="FTW537" s="707"/>
      <c r="FTX537" s="707"/>
      <c r="FTY537" s="707"/>
      <c r="FTZ537" s="707"/>
      <c r="FUA537" s="707"/>
      <c r="FUB537" s="707"/>
      <c r="FUC537" s="707"/>
      <c r="FUD537" s="707"/>
      <c r="FUE537" s="707"/>
      <c r="FUF537" s="707"/>
      <c r="FUG537" s="707"/>
      <c r="FUH537" s="707"/>
      <c r="FUI537" s="707"/>
      <c r="FUJ537" s="707"/>
      <c r="FUK537" s="707"/>
      <c r="FUL537" s="707"/>
      <c r="FUM537" s="707"/>
      <c r="FUN537" s="707"/>
      <c r="FUO537" s="707"/>
      <c r="FUP537" s="707"/>
      <c r="FUQ537" s="707"/>
      <c r="FUR537" s="707"/>
      <c r="FUS537" s="707"/>
      <c r="FUT537" s="707"/>
      <c r="FUU537" s="707"/>
      <c r="FUV537" s="707"/>
      <c r="FUW537" s="707"/>
      <c r="FUX537" s="707"/>
      <c r="FUY537" s="707"/>
      <c r="FUZ537" s="707"/>
      <c r="FVA537" s="707"/>
      <c r="FVB537" s="707"/>
      <c r="FVC537" s="707"/>
      <c r="FVD537" s="707"/>
      <c r="FVE537" s="707"/>
      <c r="FVF537" s="707"/>
      <c r="FVG537" s="707"/>
      <c r="FVH537" s="707"/>
      <c r="FVI537" s="707"/>
      <c r="FVJ537" s="707"/>
      <c r="FVK537" s="707"/>
      <c r="FVL537" s="707"/>
      <c r="FVM537" s="707"/>
      <c r="FVN537" s="707"/>
      <c r="FVO537" s="707"/>
      <c r="FVP537" s="707"/>
      <c r="FVQ537" s="707"/>
      <c r="FVR537" s="707"/>
      <c r="FVS537" s="707"/>
      <c r="FVT537" s="707"/>
      <c r="FVU537" s="707"/>
      <c r="FVV537" s="707"/>
      <c r="FVW537" s="707"/>
      <c r="FVX537" s="707"/>
      <c r="FVY537" s="707"/>
      <c r="FVZ537" s="707"/>
      <c r="FWA537" s="707"/>
      <c r="FWB537" s="707"/>
      <c r="FWC537" s="707"/>
      <c r="FWD537" s="707"/>
      <c r="FWE537" s="707"/>
      <c r="FWF537" s="707"/>
      <c r="FWG537" s="707"/>
      <c r="FWH537" s="707"/>
      <c r="FWI537" s="707"/>
      <c r="FWJ537" s="707"/>
      <c r="FWK537" s="707"/>
      <c r="FWL537" s="707"/>
      <c r="FWM537" s="707"/>
      <c r="FWN537" s="707"/>
      <c r="FWO537" s="707"/>
      <c r="FWP537" s="707"/>
      <c r="FWQ537" s="707"/>
      <c r="FWR537" s="707"/>
      <c r="FWS537" s="707"/>
      <c r="FWT537" s="707"/>
      <c r="FWU537" s="707"/>
      <c r="FWV537" s="707"/>
      <c r="FWW537" s="707"/>
      <c r="FWX537" s="707"/>
      <c r="FWY537" s="707"/>
      <c r="FWZ537" s="707"/>
      <c r="FXA537" s="707"/>
      <c r="FXB537" s="707"/>
      <c r="FXC537" s="707"/>
      <c r="FXD537" s="707"/>
      <c r="FXE537" s="707"/>
      <c r="FXF537" s="707"/>
      <c r="FXG537" s="707"/>
      <c r="FXH537" s="707"/>
      <c r="FXI537" s="707"/>
      <c r="FXJ537" s="707"/>
      <c r="FXK537" s="707"/>
      <c r="FXL537" s="707"/>
      <c r="FXM537" s="707"/>
      <c r="FXN537" s="707"/>
      <c r="FXO537" s="707"/>
      <c r="FXP537" s="707"/>
      <c r="FXQ537" s="707"/>
      <c r="FXR537" s="707"/>
      <c r="FXS537" s="707"/>
      <c r="FXT537" s="707"/>
      <c r="FXU537" s="707"/>
      <c r="FXV537" s="707"/>
      <c r="FXW537" s="707"/>
      <c r="FXX537" s="707"/>
      <c r="FXY537" s="707"/>
      <c r="FXZ537" s="707"/>
      <c r="FYA537" s="707"/>
      <c r="FYB537" s="707"/>
      <c r="FYC537" s="707"/>
      <c r="FYD537" s="707"/>
      <c r="FYE537" s="707"/>
      <c r="FYF537" s="707"/>
      <c r="FYG537" s="707"/>
      <c r="FYH537" s="707"/>
      <c r="FYI537" s="707"/>
      <c r="FYJ537" s="707"/>
      <c r="FYK537" s="707"/>
      <c r="FYL537" s="707"/>
      <c r="FYM537" s="707"/>
      <c r="FYN537" s="707"/>
      <c r="FYO537" s="707"/>
      <c r="FYP537" s="707"/>
      <c r="FYQ537" s="707"/>
      <c r="FYR537" s="707"/>
      <c r="FYS537" s="707"/>
      <c r="FYT537" s="707"/>
      <c r="FYU537" s="707"/>
      <c r="FYV537" s="707"/>
      <c r="FYW537" s="707"/>
      <c r="FYX537" s="707"/>
      <c r="FYY537" s="707"/>
      <c r="FYZ537" s="707"/>
      <c r="FZA537" s="707"/>
      <c r="FZB537" s="707"/>
      <c r="FZC537" s="707"/>
      <c r="FZD537" s="707"/>
      <c r="FZE537" s="707"/>
      <c r="FZF537" s="707"/>
      <c r="FZG537" s="707"/>
      <c r="FZH537" s="707"/>
      <c r="FZI537" s="707"/>
      <c r="FZJ537" s="707"/>
      <c r="FZK537" s="707"/>
      <c r="FZL537" s="707"/>
      <c r="FZM537" s="707"/>
      <c r="FZN537" s="707"/>
      <c r="FZO537" s="707"/>
      <c r="FZP537" s="707"/>
      <c r="FZQ537" s="707"/>
      <c r="FZR537" s="707"/>
      <c r="FZS537" s="707"/>
      <c r="FZT537" s="707"/>
      <c r="FZU537" s="707"/>
      <c r="FZV537" s="707"/>
      <c r="FZW537" s="707"/>
      <c r="FZX537" s="707"/>
      <c r="FZY537" s="707"/>
      <c r="FZZ537" s="707"/>
      <c r="GAA537" s="707"/>
      <c r="GAB537" s="707"/>
      <c r="GAC537" s="707"/>
      <c r="GAD537" s="707"/>
      <c r="GAE537" s="707"/>
      <c r="GAF537" s="707"/>
      <c r="GAG537" s="707"/>
      <c r="GAH537" s="707"/>
      <c r="GAI537" s="707"/>
      <c r="GAJ537" s="707"/>
      <c r="GAK537" s="707"/>
      <c r="GAL537" s="707"/>
      <c r="GAM537" s="707"/>
      <c r="GAN537" s="707"/>
      <c r="GAO537" s="707"/>
      <c r="GAP537" s="707"/>
      <c r="GAQ537" s="707"/>
      <c r="GAR537" s="707"/>
      <c r="GAS537" s="707"/>
      <c r="GAT537" s="707"/>
      <c r="GAU537" s="707"/>
      <c r="GAV537" s="707"/>
      <c r="GAW537" s="707"/>
      <c r="GAX537" s="707"/>
      <c r="GAY537" s="707"/>
      <c r="GAZ537" s="707"/>
      <c r="GBA537" s="707"/>
      <c r="GBB537" s="707"/>
      <c r="GBC537" s="707"/>
      <c r="GBD537" s="707"/>
      <c r="GBE537" s="707"/>
      <c r="GBF537" s="707"/>
      <c r="GBG537" s="707"/>
      <c r="GBH537" s="707"/>
      <c r="GBI537" s="707"/>
      <c r="GBJ537" s="707"/>
      <c r="GBK537" s="707"/>
      <c r="GBL537" s="707"/>
      <c r="GBM537" s="707"/>
      <c r="GBN537" s="707"/>
      <c r="GBO537" s="707"/>
      <c r="GBP537" s="707"/>
      <c r="GBQ537" s="707"/>
      <c r="GBR537" s="707"/>
      <c r="GBS537" s="707"/>
      <c r="GBT537" s="707"/>
      <c r="GBU537" s="707"/>
      <c r="GBV537" s="707"/>
      <c r="GBW537" s="707"/>
      <c r="GBX537" s="707"/>
      <c r="GBY537" s="707"/>
      <c r="GBZ537" s="707"/>
      <c r="GCA537" s="707"/>
      <c r="GCB537" s="707"/>
      <c r="GCC537" s="707"/>
      <c r="GCD537" s="707"/>
      <c r="GCE537" s="707"/>
      <c r="GCF537" s="707"/>
      <c r="GCG537" s="707"/>
      <c r="GCH537" s="707"/>
      <c r="GCI537" s="707"/>
      <c r="GCJ537" s="707"/>
      <c r="GCK537" s="707"/>
      <c r="GCL537" s="707"/>
      <c r="GCM537" s="707"/>
      <c r="GCN537" s="707"/>
      <c r="GCO537" s="707"/>
      <c r="GCP537" s="707"/>
      <c r="GCQ537" s="707"/>
      <c r="GCR537" s="707"/>
      <c r="GCS537" s="707"/>
      <c r="GCT537" s="707"/>
      <c r="GCU537" s="707"/>
      <c r="GCV537" s="707"/>
      <c r="GCW537" s="707"/>
      <c r="GCX537" s="707"/>
      <c r="GCY537" s="707"/>
      <c r="GCZ537" s="707"/>
      <c r="GDA537" s="707"/>
      <c r="GDB537" s="707"/>
      <c r="GDC537" s="707"/>
      <c r="GDD537" s="707"/>
      <c r="GDE537" s="707"/>
      <c r="GDF537" s="707"/>
      <c r="GDG537" s="707"/>
      <c r="GDH537" s="707"/>
      <c r="GDI537" s="707"/>
      <c r="GDJ537" s="707"/>
      <c r="GDK537" s="707"/>
      <c r="GDL537" s="707"/>
      <c r="GDM537" s="707"/>
      <c r="GDN537" s="707"/>
      <c r="GDO537" s="707"/>
      <c r="GDP537" s="707"/>
      <c r="GDQ537" s="707"/>
      <c r="GDR537" s="707"/>
      <c r="GDS537" s="707"/>
      <c r="GDT537" s="707"/>
      <c r="GDU537" s="707"/>
      <c r="GDV537" s="707"/>
      <c r="GDW537" s="707"/>
      <c r="GDX537" s="707"/>
      <c r="GDY537" s="707"/>
      <c r="GDZ537" s="707"/>
      <c r="GEA537" s="707"/>
      <c r="GEB537" s="707"/>
      <c r="GEC537" s="707"/>
      <c r="GED537" s="707"/>
      <c r="GEE537" s="707"/>
      <c r="GEF537" s="707"/>
      <c r="GEG537" s="707"/>
      <c r="GEH537" s="707"/>
      <c r="GEI537" s="707"/>
      <c r="GEJ537" s="707"/>
      <c r="GEK537" s="707"/>
      <c r="GEL537" s="707"/>
      <c r="GEM537" s="707"/>
      <c r="GEN537" s="707"/>
      <c r="GEO537" s="707"/>
      <c r="GEP537" s="707"/>
      <c r="GEQ537" s="707"/>
      <c r="GER537" s="707"/>
      <c r="GES537" s="707"/>
      <c r="GET537" s="707"/>
      <c r="GEU537" s="707"/>
      <c r="GEV537" s="707"/>
      <c r="GEW537" s="707"/>
      <c r="GEX537" s="707"/>
      <c r="GEY537" s="707"/>
      <c r="GEZ537" s="707"/>
      <c r="GFA537" s="707"/>
      <c r="GFB537" s="707"/>
      <c r="GFC537" s="707"/>
      <c r="GFD537" s="707"/>
      <c r="GFE537" s="707"/>
      <c r="GFF537" s="707"/>
      <c r="GFG537" s="707"/>
      <c r="GFH537" s="707"/>
      <c r="GFI537" s="707"/>
      <c r="GFJ537" s="707"/>
      <c r="GFK537" s="707"/>
      <c r="GFL537" s="707"/>
      <c r="GFM537" s="707"/>
      <c r="GFN537" s="707"/>
      <c r="GFO537" s="707"/>
      <c r="GFP537" s="707"/>
      <c r="GFQ537" s="707"/>
      <c r="GFR537" s="707"/>
      <c r="GFS537" s="707"/>
      <c r="GFT537" s="707"/>
      <c r="GFU537" s="707"/>
      <c r="GFV537" s="707"/>
      <c r="GFW537" s="707"/>
      <c r="GFX537" s="707"/>
      <c r="GFY537" s="707"/>
      <c r="GFZ537" s="707"/>
      <c r="GGA537" s="707"/>
      <c r="GGB537" s="707"/>
      <c r="GGC537" s="707"/>
      <c r="GGD537" s="707"/>
      <c r="GGE537" s="707"/>
      <c r="GGF537" s="707"/>
      <c r="GGG537" s="707"/>
      <c r="GGH537" s="707"/>
      <c r="GGI537" s="707"/>
      <c r="GGJ537" s="707"/>
      <c r="GGK537" s="707"/>
      <c r="GGL537" s="707"/>
      <c r="GGM537" s="707"/>
      <c r="GGN537" s="707"/>
      <c r="GGO537" s="707"/>
      <c r="GGP537" s="707"/>
      <c r="GGQ537" s="707"/>
      <c r="GGR537" s="707"/>
      <c r="GGS537" s="707"/>
      <c r="GGT537" s="707"/>
      <c r="GGU537" s="707"/>
      <c r="GGV537" s="707"/>
      <c r="GGW537" s="707"/>
      <c r="GGX537" s="707"/>
      <c r="GGY537" s="707"/>
      <c r="GGZ537" s="707"/>
      <c r="GHA537" s="707"/>
      <c r="GHB537" s="707"/>
      <c r="GHC537" s="707"/>
      <c r="GHD537" s="707"/>
      <c r="GHE537" s="707"/>
      <c r="GHF537" s="707"/>
      <c r="GHG537" s="707"/>
      <c r="GHH537" s="707"/>
      <c r="GHI537" s="707"/>
      <c r="GHJ537" s="707"/>
      <c r="GHK537" s="707"/>
      <c r="GHL537" s="707"/>
      <c r="GHM537" s="707"/>
      <c r="GHN537" s="707"/>
      <c r="GHO537" s="707"/>
      <c r="GHP537" s="707"/>
      <c r="GHQ537" s="707"/>
      <c r="GHR537" s="707"/>
      <c r="GHS537" s="707"/>
      <c r="GHT537" s="707"/>
      <c r="GHU537" s="707"/>
      <c r="GHV537" s="707"/>
      <c r="GHW537" s="707"/>
      <c r="GHX537" s="707"/>
      <c r="GHY537" s="707"/>
      <c r="GHZ537" s="707"/>
      <c r="GIA537" s="707"/>
      <c r="GIB537" s="707"/>
      <c r="GIC537" s="707"/>
      <c r="GID537" s="707"/>
      <c r="GIE537" s="707"/>
      <c r="GIF537" s="707"/>
      <c r="GIG537" s="707"/>
      <c r="GIH537" s="707"/>
      <c r="GII537" s="707"/>
      <c r="GIJ537" s="707"/>
      <c r="GIK537" s="707"/>
      <c r="GIL537" s="707"/>
      <c r="GIM537" s="707"/>
      <c r="GIN537" s="707"/>
      <c r="GIO537" s="707"/>
      <c r="GIP537" s="707"/>
      <c r="GIQ537" s="707"/>
      <c r="GIR537" s="707"/>
      <c r="GIS537" s="707"/>
      <c r="GIT537" s="707"/>
      <c r="GIU537" s="707"/>
      <c r="GIV537" s="707"/>
      <c r="GIW537" s="707"/>
      <c r="GIX537" s="707"/>
      <c r="GIY537" s="707"/>
      <c r="GIZ537" s="707"/>
      <c r="GJA537" s="707"/>
      <c r="GJB537" s="707"/>
      <c r="GJC537" s="707"/>
      <c r="GJD537" s="707"/>
      <c r="GJE537" s="707"/>
      <c r="GJF537" s="707"/>
      <c r="GJG537" s="707"/>
      <c r="GJH537" s="707"/>
      <c r="GJI537" s="707"/>
      <c r="GJJ537" s="707"/>
      <c r="GJK537" s="707"/>
      <c r="GJL537" s="707"/>
      <c r="GJM537" s="707"/>
      <c r="GJN537" s="707"/>
      <c r="GJO537" s="707"/>
      <c r="GJP537" s="707"/>
      <c r="GJQ537" s="707"/>
      <c r="GJR537" s="707"/>
      <c r="GJS537" s="707"/>
      <c r="GJT537" s="707"/>
      <c r="GJU537" s="707"/>
      <c r="GJV537" s="707"/>
      <c r="GJW537" s="707"/>
      <c r="GJX537" s="707"/>
      <c r="GJY537" s="707"/>
      <c r="GJZ537" s="707"/>
      <c r="GKA537" s="707"/>
      <c r="GKB537" s="707"/>
      <c r="GKC537" s="707"/>
      <c r="GKD537" s="707"/>
      <c r="GKE537" s="707"/>
      <c r="GKF537" s="707"/>
      <c r="GKG537" s="707"/>
      <c r="GKH537" s="707"/>
      <c r="GKI537" s="707"/>
      <c r="GKJ537" s="707"/>
      <c r="GKK537" s="707"/>
      <c r="GKL537" s="707"/>
      <c r="GKM537" s="707"/>
      <c r="GKN537" s="707"/>
      <c r="GKO537" s="707"/>
      <c r="GKP537" s="707"/>
      <c r="GKQ537" s="707"/>
      <c r="GKR537" s="707"/>
      <c r="GKS537" s="707"/>
      <c r="GKT537" s="707"/>
      <c r="GKU537" s="707"/>
      <c r="GKV537" s="707"/>
      <c r="GKW537" s="707"/>
      <c r="GKX537" s="707"/>
      <c r="GKY537" s="707"/>
      <c r="GKZ537" s="707"/>
      <c r="GLA537" s="707"/>
      <c r="GLB537" s="707"/>
      <c r="GLC537" s="707"/>
      <c r="GLD537" s="707"/>
      <c r="GLE537" s="707"/>
      <c r="GLF537" s="707"/>
      <c r="GLG537" s="707"/>
      <c r="GLH537" s="707"/>
      <c r="GLI537" s="707"/>
      <c r="GLJ537" s="707"/>
      <c r="GLK537" s="707"/>
      <c r="GLL537" s="707"/>
      <c r="GLM537" s="707"/>
      <c r="GLN537" s="707"/>
      <c r="GLO537" s="707"/>
      <c r="GLP537" s="707"/>
      <c r="GLQ537" s="707"/>
      <c r="GLR537" s="707"/>
      <c r="GLS537" s="707"/>
      <c r="GLT537" s="707"/>
      <c r="GLU537" s="707"/>
      <c r="GLV537" s="707"/>
      <c r="GLW537" s="707"/>
      <c r="GLX537" s="707"/>
      <c r="GLY537" s="707"/>
      <c r="GLZ537" s="707"/>
      <c r="GMA537" s="707"/>
      <c r="GMB537" s="707"/>
      <c r="GMC537" s="707"/>
      <c r="GMD537" s="707"/>
      <c r="GME537" s="707"/>
      <c r="GMF537" s="707"/>
      <c r="GMG537" s="707"/>
      <c r="GMH537" s="707"/>
      <c r="GMI537" s="707"/>
      <c r="GMJ537" s="707"/>
      <c r="GMK537" s="707"/>
      <c r="GML537" s="707"/>
      <c r="GMM537" s="707"/>
      <c r="GMN537" s="707"/>
      <c r="GMO537" s="707"/>
      <c r="GMP537" s="707"/>
      <c r="GMQ537" s="707"/>
      <c r="GMR537" s="707"/>
      <c r="GMS537" s="707"/>
      <c r="GMT537" s="707"/>
      <c r="GMU537" s="707"/>
      <c r="GMV537" s="707"/>
      <c r="GMW537" s="707"/>
      <c r="GMX537" s="707"/>
      <c r="GMY537" s="707"/>
      <c r="GMZ537" s="707"/>
      <c r="GNA537" s="707"/>
      <c r="GNB537" s="707"/>
      <c r="GNC537" s="707"/>
      <c r="GND537" s="707"/>
      <c r="GNE537" s="707"/>
      <c r="GNF537" s="707"/>
      <c r="GNG537" s="707"/>
      <c r="GNH537" s="707"/>
      <c r="GNI537" s="707"/>
      <c r="GNJ537" s="707"/>
      <c r="GNK537" s="707"/>
      <c r="GNL537" s="707"/>
      <c r="GNM537" s="707"/>
      <c r="GNN537" s="707"/>
      <c r="GNO537" s="707"/>
      <c r="GNP537" s="707"/>
      <c r="GNQ537" s="707"/>
      <c r="GNR537" s="707"/>
      <c r="GNS537" s="707"/>
      <c r="GNT537" s="707"/>
      <c r="GNU537" s="707"/>
      <c r="GNV537" s="707"/>
      <c r="GNW537" s="707"/>
      <c r="GNX537" s="707"/>
      <c r="GNY537" s="707"/>
      <c r="GNZ537" s="707"/>
      <c r="GOA537" s="707"/>
      <c r="GOB537" s="707"/>
      <c r="GOC537" s="707"/>
      <c r="GOD537" s="707"/>
      <c r="GOE537" s="707"/>
      <c r="GOF537" s="707"/>
      <c r="GOG537" s="707"/>
      <c r="GOH537" s="707"/>
      <c r="GOI537" s="707"/>
      <c r="GOJ537" s="707"/>
      <c r="GOK537" s="707"/>
      <c r="GOL537" s="707"/>
      <c r="GOM537" s="707"/>
      <c r="GON537" s="707"/>
      <c r="GOO537" s="707"/>
      <c r="GOP537" s="707"/>
      <c r="GOQ537" s="707"/>
      <c r="GOR537" s="707"/>
      <c r="GOS537" s="707"/>
      <c r="GOT537" s="707"/>
      <c r="GOU537" s="707"/>
      <c r="GOV537" s="707"/>
      <c r="GOW537" s="707"/>
      <c r="GOX537" s="707"/>
      <c r="GOY537" s="707"/>
      <c r="GOZ537" s="707"/>
      <c r="GPA537" s="707"/>
      <c r="GPB537" s="707"/>
      <c r="GPC537" s="707"/>
      <c r="GPD537" s="707"/>
      <c r="GPE537" s="707"/>
      <c r="GPF537" s="707"/>
      <c r="GPG537" s="707"/>
      <c r="GPH537" s="707"/>
      <c r="GPI537" s="707"/>
      <c r="GPJ537" s="707"/>
      <c r="GPK537" s="707"/>
      <c r="GPL537" s="707"/>
      <c r="GPM537" s="707"/>
      <c r="GPN537" s="707"/>
      <c r="GPO537" s="707"/>
      <c r="GPP537" s="707"/>
      <c r="GPQ537" s="707"/>
      <c r="GPR537" s="707"/>
      <c r="GPS537" s="707"/>
      <c r="GPT537" s="707"/>
      <c r="GPU537" s="707"/>
      <c r="GPV537" s="707"/>
      <c r="GPW537" s="707"/>
      <c r="GPX537" s="707"/>
      <c r="GPY537" s="707"/>
      <c r="GPZ537" s="707"/>
      <c r="GQA537" s="707"/>
      <c r="GQB537" s="707"/>
      <c r="GQC537" s="707"/>
      <c r="GQD537" s="707"/>
      <c r="GQE537" s="707"/>
      <c r="GQF537" s="707"/>
      <c r="GQG537" s="707"/>
      <c r="GQH537" s="707"/>
      <c r="GQI537" s="707"/>
      <c r="GQJ537" s="707"/>
      <c r="GQK537" s="707"/>
      <c r="GQL537" s="707"/>
      <c r="GQM537" s="707"/>
      <c r="GQN537" s="707"/>
      <c r="GQO537" s="707"/>
      <c r="GQP537" s="707"/>
      <c r="GQQ537" s="707"/>
      <c r="GQR537" s="707"/>
      <c r="GQS537" s="707"/>
      <c r="GQT537" s="707"/>
      <c r="GQU537" s="707"/>
      <c r="GQV537" s="707"/>
      <c r="GQW537" s="707"/>
      <c r="GQX537" s="707"/>
      <c r="GQY537" s="707"/>
      <c r="GQZ537" s="707"/>
      <c r="GRA537" s="707"/>
      <c r="GRB537" s="707"/>
      <c r="GRC537" s="707"/>
      <c r="GRD537" s="707"/>
      <c r="GRE537" s="707"/>
      <c r="GRF537" s="707"/>
      <c r="GRG537" s="707"/>
      <c r="GRH537" s="707"/>
      <c r="GRI537" s="707"/>
      <c r="GRJ537" s="707"/>
      <c r="GRK537" s="707"/>
      <c r="GRL537" s="707"/>
      <c r="GRM537" s="707"/>
      <c r="GRN537" s="707"/>
      <c r="GRO537" s="707"/>
      <c r="GRP537" s="707"/>
      <c r="GRQ537" s="707"/>
      <c r="GRR537" s="707"/>
      <c r="GRS537" s="707"/>
      <c r="GRT537" s="707"/>
      <c r="GRU537" s="707"/>
      <c r="GRV537" s="707"/>
      <c r="GRW537" s="707"/>
      <c r="GRX537" s="707"/>
      <c r="GRY537" s="707"/>
      <c r="GRZ537" s="707"/>
      <c r="GSA537" s="707"/>
      <c r="GSB537" s="707"/>
      <c r="GSC537" s="707"/>
      <c r="GSD537" s="707"/>
      <c r="GSE537" s="707"/>
      <c r="GSF537" s="707"/>
      <c r="GSG537" s="707"/>
      <c r="GSH537" s="707"/>
      <c r="GSI537" s="707"/>
      <c r="GSJ537" s="707"/>
      <c r="GSK537" s="707"/>
      <c r="GSL537" s="707"/>
      <c r="GSM537" s="707"/>
      <c r="GSN537" s="707"/>
      <c r="GSO537" s="707"/>
      <c r="GSP537" s="707"/>
      <c r="GSQ537" s="707"/>
      <c r="GSR537" s="707"/>
      <c r="GSS537" s="707"/>
      <c r="GST537" s="707"/>
      <c r="GSU537" s="707"/>
      <c r="GSV537" s="707"/>
      <c r="GSW537" s="707"/>
      <c r="GSX537" s="707"/>
      <c r="GSY537" s="707"/>
      <c r="GSZ537" s="707"/>
      <c r="GTA537" s="707"/>
      <c r="GTB537" s="707"/>
      <c r="GTC537" s="707"/>
      <c r="GTD537" s="707"/>
      <c r="GTE537" s="707"/>
      <c r="GTF537" s="707"/>
      <c r="GTG537" s="707"/>
      <c r="GTH537" s="707"/>
      <c r="GTI537" s="707"/>
      <c r="GTJ537" s="707"/>
      <c r="GTK537" s="707"/>
      <c r="GTL537" s="707"/>
      <c r="GTM537" s="707"/>
      <c r="GTN537" s="707"/>
      <c r="GTO537" s="707"/>
      <c r="GTP537" s="707"/>
      <c r="GTQ537" s="707"/>
      <c r="GTR537" s="707"/>
      <c r="GTS537" s="707"/>
      <c r="GTT537" s="707"/>
      <c r="GTU537" s="707"/>
      <c r="GTV537" s="707"/>
      <c r="GTW537" s="707"/>
      <c r="GTX537" s="707"/>
      <c r="GTY537" s="707"/>
      <c r="GTZ537" s="707"/>
      <c r="GUA537" s="707"/>
      <c r="GUB537" s="707"/>
      <c r="GUC537" s="707"/>
      <c r="GUD537" s="707"/>
      <c r="GUE537" s="707"/>
      <c r="GUF537" s="707"/>
      <c r="GUG537" s="707"/>
      <c r="GUH537" s="707"/>
      <c r="GUI537" s="707"/>
      <c r="GUJ537" s="707"/>
      <c r="GUK537" s="707"/>
      <c r="GUL537" s="707"/>
      <c r="GUM537" s="707"/>
      <c r="GUN537" s="707"/>
      <c r="GUO537" s="707"/>
      <c r="GUP537" s="707"/>
      <c r="GUQ537" s="707"/>
      <c r="GUR537" s="707"/>
      <c r="GUS537" s="707"/>
      <c r="GUT537" s="707"/>
      <c r="GUU537" s="707"/>
      <c r="GUV537" s="707"/>
      <c r="GUW537" s="707"/>
      <c r="GUX537" s="707"/>
      <c r="GUY537" s="707"/>
      <c r="GUZ537" s="707"/>
      <c r="GVA537" s="707"/>
      <c r="GVB537" s="707"/>
      <c r="GVC537" s="707"/>
      <c r="GVD537" s="707"/>
      <c r="GVE537" s="707"/>
      <c r="GVF537" s="707"/>
      <c r="GVG537" s="707"/>
      <c r="GVH537" s="707"/>
      <c r="GVI537" s="707"/>
      <c r="GVJ537" s="707"/>
      <c r="GVK537" s="707"/>
      <c r="GVL537" s="707"/>
      <c r="GVM537" s="707"/>
      <c r="GVN537" s="707"/>
      <c r="GVO537" s="707"/>
      <c r="GVP537" s="707"/>
      <c r="GVQ537" s="707"/>
      <c r="GVR537" s="707"/>
      <c r="GVS537" s="707"/>
      <c r="GVT537" s="707"/>
      <c r="GVU537" s="707"/>
      <c r="GVV537" s="707"/>
      <c r="GVW537" s="707"/>
      <c r="GVX537" s="707"/>
      <c r="GVY537" s="707"/>
      <c r="GVZ537" s="707"/>
      <c r="GWA537" s="707"/>
      <c r="GWB537" s="707"/>
      <c r="GWC537" s="707"/>
      <c r="GWD537" s="707"/>
      <c r="GWE537" s="707"/>
      <c r="GWF537" s="707"/>
      <c r="GWG537" s="707"/>
      <c r="GWH537" s="707"/>
      <c r="GWI537" s="707"/>
      <c r="GWJ537" s="707"/>
      <c r="GWK537" s="707"/>
      <c r="GWL537" s="707"/>
      <c r="GWM537" s="707"/>
      <c r="GWN537" s="707"/>
      <c r="GWO537" s="707"/>
      <c r="GWP537" s="707"/>
      <c r="GWQ537" s="707"/>
      <c r="GWR537" s="707"/>
      <c r="GWS537" s="707"/>
      <c r="GWT537" s="707"/>
      <c r="GWU537" s="707"/>
      <c r="GWV537" s="707"/>
      <c r="GWW537" s="707"/>
      <c r="GWX537" s="707"/>
      <c r="GWY537" s="707"/>
      <c r="GWZ537" s="707"/>
      <c r="GXA537" s="707"/>
      <c r="GXB537" s="707"/>
      <c r="GXC537" s="707"/>
      <c r="GXD537" s="707"/>
      <c r="GXE537" s="707"/>
      <c r="GXF537" s="707"/>
      <c r="GXG537" s="707"/>
      <c r="GXH537" s="707"/>
      <c r="GXI537" s="707"/>
      <c r="GXJ537" s="707"/>
      <c r="GXK537" s="707"/>
      <c r="GXL537" s="707"/>
      <c r="GXM537" s="707"/>
      <c r="GXN537" s="707"/>
      <c r="GXO537" s="707"/>
      <c r="GXP537" s="707"/>
      <c r="GXQ537" s="707"/>
      <c r="GXR537" s="707"/>
      <c r="GXS537" s="707"/>
      <c r="GXT537" s="707"/>
      <c r="GXU537" s="707"/>
      <c r="GXV537" s="707"/>
      <c r="GXW537" s="707"/>
      <c r="GXX537" s="707"/>
      <c r="GXY537" s="707"/>
      <c r="GXZ537" s="707"/>
      <c r="GYA537" s="707"/>
      <c r="GYB537" s="707"/>
      <c r="GYC537" s="707"/>
      <c r="GYD537" s="707"/>
      <c r="GYE537" s="707"/>
      <c r="GYF537" s="707"/>
      <c r="GYG537" s="707"/>
      <c r="GYH537" s="707"/>
      <c r="GYI537" s="707"/>
      <c r="GYJ537" s="707"/>
      <c r="GYK537" s="707"/>
      <c r="GYL537" s="707"/>
      <c r="GYM537" s="707"/>
      <c r="GYN537" s="707"/>
      <c r="GYO537" s="707"/>
      <c r="GYP537" s="707"/>
      <c r="GYQ537" s="707"/>
      <c r="GYR537" s="707"/>
      <c r="GYS537" s="707"/>
      <c r="GYT537" s="707"/>
      <c r="GYU537" s="707"/>
      <c r="GYV537" s="707"/>
      <c r="GYW537" s="707"/>
      <c r="GYX537" s="707"/>
      <c r="GYY537" s="707"/>
      <c r="GYZ537" s="707"/>
      <c r="GZA537" s="707"/>
      <c r="GZB537" s="707"/>
      <c r="GZC537" s="707"/>
      <c r="GZD537" s="707"/>
      <c r="GZE537" s="707"/>
      <c r="GZF537" s="707"/>
      <c r="GZG537" s="707"/>
      <c r="GZH537" s="707"/>
      <c r="GZI537" s="707"/>
      <c r="GZJ537" s="707"/>
      <c r="GZK537" s="707"/>
      <c r="GZL537" s="707"/>
      <c r="GZM537" s="707"/>
      <c r="GZN537" s="707"/>
      <c r="GZO537" s="707"/>
      <c r="GZP537" s="707"/>
      <c r="GZQ537" s="707"/>
      <c r="GZR537" s="707"/>
      <c r="GZS537" s="707"/>
      <c r="GZT537" s="707"/>
      <c r="GZU537" s="707"/>
      <c r="GZV537" s="707"/>
      <c r="GZW537" s="707"/>
      <c r="GZX537" s="707"/>
      <c r="GZY537" s="707"/>
      <c r="GZZ537" s="707"/>
      <c r="HAA537" s="707"/>
      <c r="HAB537" s="707"/>
      <c r="HAC537" s="707"/>
      <c r="HAD537" s="707"/>
      <c r="HAE537" s="707"/>
      <c r="HAF537" s="707"/>
      <c r="HAG537" s="707"/>
      <c r="HAH537" s="707"/>
      <c r="HAI537" s="707"/>
      <c r="HAJ537" s="707"/>
      <c r="HAK537" s="707"/>
      <c r="HAL537" s="707"/>
      <c r="HAM537" s="707"/>
      <c r="HAN537" s="707"/>
      <c r="HAO537" s="707"/>
      <c r="HAP537" s="707"/>
      <c r="HAQ537" s="707"/>
      <c r="HAR537" s="707"/>
      <c r="HAS537" s="707"/>
      <c r="HAT537" s="707"/>
      <c r="HAU537" s="707"/>
      <c r="HAV537" s="707"/>
      <c r="HAW537" s="707"/>
      <c r="HAX537" s="707"/>
      <c r="HAY537" s="707"/>
      <c r="HAZ537" s="707"/>
      <c r="HBA537" s="707"/>
      <c r="HBB537" s="707"/>
      <c r="HBC537" s="707"/>
      <c r="HBD537" s="707"/>
      <c r="HBE537" s="707"/>
      <c r="HBF537" s="707"/>
      <c r="HBG537" s="707"/>
      <c r="HBH537" s="707"/>
      <c r="HBI537" s="707"/>
      <c r="HBJ537" s="707"/>
      <c r="HBK537" s="707"/>
      <c r="HBL537" s="707"/>
      <c r="HBM537" s="707"/>
      <c r="HBN537" s="707"/>
      <c r="HBO537" s="707"/>
      <c r="HBP537" s="707"/>
      <c r="HBQ537" s="707"/>
      <c r="HBR537" s="707"/>
      <c r="HBS537" s="707"/>
      <c r="HBT537" s="707"/>
      <c r="HBU537" s="707"/>
      <c r="HBV537" s="707"/>
      <c r="HBW537" s="707"/>
      <c r="HBX537" s="707"/>
      <c r="HBY537" s="707"/>
      <c r="HBZ537" s="707"/>
      <c r="HCA537" s="707"/>
      <c r="HCB537" s="707"/>
      <c r="HCC537" s="707"/>
      <c r="HCD537" s="707"/>
      <c r="HCE537" s="707"/>
      <c r="HCF537" s="707"/>
      <c r="HCG537" s="707"/>
      <c r="HCH537" s="707"/>
      <c r="HCI537" s="707"/>
      <c r="HCJ537" s="707"/>
      <c r="HCK537" s="707"/>
      <c r="HCL537" s="707"/>
      <c r="HCM537" s="707"/>
      <c r="HCN537" s="707"/>
      <c r="HCO537" s="707"/>
      <c r="HCP537" s="707"/>
      <c r="HCQ537" s="707"/>
      <c r="HCR537" s="707"/>
      <c r="HCS537" s="707"/>
      <c r="HCT537" s="707"/>
      <c r="HCU537" s="707"/>
      <c r="HCV537" s="707"/>
      <c r="HCW537" s="707"/>
      <c r="HCX537" s="707"/>
      <c r="HCY537" s="707"/>
      <c r="HCZ537" s="707"/>
      <c r="HDA537" s="707"/>
      <c r="HDB537" s="707"/>
      <c r="HDC537" s="707"/>
      <c r="HDD537" s="707"/>
      <c r="HDE537" s="707"/>
      <c r="HDF537" s="707"/>
      <c r="HDG537" s="707"/>
      <c r="HDH537" s="707"/>
      <c r="HDI537" s="707"/>
      <c r="HDJ537" s="707"/>
      <c r="HDK537" s="707"/>
      <c r="HDL537" s="707"/>
      <c r="HDM537" s="707"/>
      <c r="HDN537" s="707"/>
      <c r="HDO537" s="707"/>
      <c r="HDP537" s="707"/>
      <c r="HDQ537" s="707"/>
      <c r="HDR537" s="707"/>
      <c r="HDS537" s="707"/>
      <c r="HDT537" s="707"/>
      <c r="HDU537" s="707"/>
      <c r="HDV537" s="707"/>
      <c r="HDW537" s="707"/>
      <c r="HDX537" s="707"/>
      <c r="HDY537" s="707"/>
      <c r="HDZ537" s="707"/>
      <c r="HEA537" s="707"/>
      <c r="HEB537" s="707"/>
      <c r="HEC537" s="707"/>
      <c r="HED537" s="707"/>
      <c r="HEE537" s="707"/>
      <c r="HEF537" s="707"/>
      <c r="HEG537" s="707"/>
      <c r="HEH537" s="707"/>
      <c r="HEI537" s="707"/>
      <c r="HEJ537" s="707"/>
      <c r="HEK537" s="707"/>
      <c r="HEL537" s="707"/>
      <c r="HEM537" s="707"/>
      <c r="HEN537" s="707"/>
      <c r="HEO537" s="707"/>
      <c r="HEP537" s="707"/>
      <c r="HEQ537" s="707"/>
      <c r="HER537" s="707"/>
      <c r="HES537" s="707"/>
      <c r="HET537" s="707"/>
      <c r="HEU537" s="707"/>
      <c r="HEV537" s="707"/>
      <c r="HEW537" s="707"/>
      <c r="HEX537" s="707"/>
      <c r="HEY537" s="707"/>
      <c r="HEZ537" s="707"/>
      <c r="HFA537" s="707"/>
      <c r="HFB537" s="707"/>
      <c r="HFC537" s="707"/>
      <c r="HFD537" s="707"/>
      <c r="HFE537" s="707"/>
      <c r="HFF537" s="707"/>
      <c r="HFG537" s="707"/>
      <c r="HFH537" s="707"/>
      <c r="HFI537" s="707"/>
      <c r="HFJ537" s="707"/>
      <c r="HFK537" s="707"/>
      <c r="HFL537" s="707"/>
      <c r="HFM537" s="707"/>
      <c r="HFN537" s="707"/>
      <c r="HFO537" s="707"/>
      <c r="HFP537" s="707"/>
      <c r="HFQ537" s="707"/>
      <c r="HFR537" s="707"/>
      <c r="HFS537" s="707"/>
      <c r="HFT537" s="707"/>
      <c r="HFU537" s="707"/>
      <c r="HFV537" s="707"/>
      <c r="HFW537" s="707"/>
      <c r="HFX537" s="707"/>
      <c r="HFY537" s="707"/>
      <c r="HFZ537" s="707"/>
      <c r="HGA537" s="707"/>
      <c r="HGB537" s="707"/>
      <c r="HGC537" s="707"/>
      <c r="HGD537" s="707"/>
      <c r="HGE537" s="707"/>
      <c r="HGF537" s="707"/>
      <c r="HGG537" s="707"/>
      <c r="HGH537" s="707"/>
      <c r="HGI537" s="707"/>
      <c r="HGJ537" s="707"/>
      <c r="HGK537" s="707"/>
      <c r="HGL537" s="707"/>
      <c r="HGM537" s="707"/>
      <c r="HGN537" s="707"/>
      <c r="HGO537" s="707"/>
      <c r="HGP537" s="707"/>
      <c r="HGQ537" s="707"/>
      <c r="HGR537" s="707"/>
      <c r="HGS537" s="707"/>
      <c r="HGT537" s="707"/>
      <c r="HGU537" s="707"/>
      <c r="HGV537" s="707"/>
      <c r="HGW537" s="707"/>
      <c r="HGX537" s="707"/>
      <c r="HGY537" s="707"/>
      <c r="HGZ537" s="707"/>
      <c r="HHA537" s="707"/>
      <c r="HHB537" s="707"/>
      <c r="HHC537" s="707"/>
      <c r="HHD537" s="707"/>
      <c r="HHE537" s="707"/>
      <c r="HHF537" s="707"/>
      <c r="HHG537" s="707"/>
      <c r="HHH537" s="707"/>
      <c r="HHI537" s="707"/>
      <c r="HHJ537" s="707"/>
      <c r="HHK537" s="707"/>
      <c r="HHL537" s="707"/>
      <c r="HHM537" s="707"/>
      <c r="HHN537" s="707"/>
      <c r="HHO537" s="707"/>
      <c r="HHP537" s="707"/>
      <c r="HHQ537" s="707"/>
      <c r="HHR537" s="707"/>
      <c r="HHS537" s="707"/>
      <c r="HHT537" s="707"/>
      <c r="HHU537" s="707"/>
      <c r="HHV537" s="707"/>
      <c r="HHW537" s="707"/>
      <c r="HHX537" s="707"/>
      <c r="HHY537" s="707"/>
      <c r="HHZ537" s="707"/>
      <c r="HIA537" s="707"/>
      <c r="HIB537" s="707"/>
      <c r="HIC537" s="707"/>
      <c r="HID537" s="707"/>
      <c r="HIE537" s="707"/>
      <c r="HIF537" s="707"/>
      <c r="HIG537" s="707"/>
      <c r="HIH537" s="707"/>
      <c r="HII537" s="707"/>
      <c r="HIJ537" s="707"/>
      <c r="HIK537" s="707"/>
      <c r="HIL537" s="707"/>
      <c r="HIM537" s="707"/>
      <c r="HIN537" s="707"/>
      <c r="HIO537" s="707"/>
      <c r="HIP537" s="707"/>
      <c r="HIQ537" s="707"/>
      <c r="HIR537" s="707"/>
      <c r="HIS537" s="707"/>
      <c r="HIT537" s="707"/>
      <c r="HIU537" s="707"/>
      <c r="HIV537" s="707"/>
      <c r="HIW537" s="707"/>
      <c r="HIX537" s="707"/>
      <c r="HIY537" s="707"/>
      <c r="HIZ537" s="707"/>
      <c r="HJA537" s="707"/>
      <c r="HJB537" s="707"/>
      <c r="HJC537" s="707"/>
      <c r="HJD537" s="707"/>
      <c r="HJE537" s="707"/>
      <c r="HJF537" s="707"/>
      <c r="HJG537" s="707"/>
      <c r="HJH537" s="707"/>
      <c r="HJI537" s="707"/>
      <c r="HJJ537" s="707"/>
      <c r="HJK537" s="707"/>
      <c r="HJL537" s="707"/>
      <c r="HJM537" s="707"/>
      <c r="HJN537" s="707"/>
      <c r="HJO537" s="707"/>
      <c r="HJP537" s="707"/>
      <c r="HJQ537" s="707"/>
      <c r="HJR537" s="707"/>
      <c r="HJS537" s="707"/>
      <c r="HJT537" s="707"/>
      <c r="HJU537" s="707"/>
      <c r="HJV537" s="707"/>
      <c r="HJW537" s="707"/>
      <c r="HJX537" s="707"/>
      <c r="HJY537" s="707"/>
      <c r="HJZ537" s="707"/>
      <c r="HKA537" s="707"/>
      <c r="HKB537" s="707"/>
      <c r="HKC537" s="707"/>
      <c r="HKD537" s="707"/>
      <c r="HKE537" s="707"/>
      <c r="HKF537" s="707"/>
      <c r="HKG537" s="707"/>
      <c r="HKH537" s="707"/>
      <c r="HKI537" s="707"/>
      <c r="HKJ537" s="707"/>
      <c r="HKK537" s="707"/>
      <c r="HKL537" s="707"/>
      <c r="HKM537" s="707"/>
      <c r="HKN537" s="707"/>
      <c r="HKO537" s="707"/>
      <c r="HKP537" s="707"/>
      <c r="HKQ537" s="707"/>
      <c r="HKR537" s="707"/>
      <c r="HKS537" s="707"/>
      <c r="HKT537" s="707"/>
      <c r="HKU537" s="707"/>
      <c r="HKV537" s="707"/>
      <c r="HKW537" s="707"/>
      <c r="HKX537" s="707"/>
      <c r="HKY537" s="707"/>
      <c r="HKZ537" s="707"/>
      <c r="HLA537" s="707"/>
      <c r="HLB537" s="707"/>
      <c r="HLC537" s="707"/>
      <c r="HLD537" s="707"/>
      <c r="HLE537" s="707"/>
      <c r="HLF537" s="707"/>
      <c r="HLG537" s="707"/>
      <c r="HLH537" s="707"/>
      <c r="HLI537" s="707"/>
      <c r="HLJ537" s="707"/>
      <c r="HLK537" s="707"/>
      <c r="HLL537" s="707"/>
      <c r="HLM537" s="707"/>
      <c r="HLN537" s="707"/>
      <c r="HLO537" s="707"/>
      <c r="HLP537" s="707"/>
      <c r="HLQ537" s="707"/>
      <c r="HLR537" s="707"/>
      <c r="HLS537" s="707"/>
      <c r="HLT537" s="707"/>
      <c r="HLU537" s="707"/>
      <c r="HLV537" s="707"/>
      <c r="HLW537" s="707"/>
      <c r="HLX537" s="707"/>
      <c r="HLY537" s="707"/>
      <c r="HLZ537" s="707"/>
      <c r="HMA537" s="707"/>
      <c r="HMB537" s="707"/>
      <c r="HMC537" s="707"/>
      <c r="HMD537" s="707"/>
      <c r="HME537" s="707"/>
      <c r="HMF537" s="707"/>
      <c r="HMG537" s="707"/>
      <c r="HMH537" s="707"/>
      <c r="HMI537" s="707"/>
      <c r="HMJ537" s="707"/>
      <c r="HMK537" s="707"/>
      <c r="HML537" s="707"/>
      <c r="HMM537" s="707"/>
      <c r="HMN537" s="707"/>
      <c r="HMO537" s="707"/>
      <c r="HMP537" s="707"/>
      <c r="HMQ537" s="707"/>
      <c r="HMR537" s="707"/>
      <c r="HMS537" s="707"/>
      <c r="HMT537" s="707"/>
      <c r="HMU537" s="707"/>
      <c r="HMV537" s="707"/>
      <c r="HMW537" s="707"/>
      <c r="HMX537" s="707"/>
      <c r="HMY537" s="707"/>
      <c r="HMZ537" s="707"/>
      <c r="HNA537" s="707"/>
      <c r="HNB537" s="707"/>
      <c r="HNC537" s="707"/>
      <c r="HND537" s="707"/>
      <c r="HNE537" s="707"/>
      <c r="HNF537" s="707"/>
      <c r="HNG537" s="707"/>
      <c r="HNH537" s="707"/>
      <c r="HNI537" s="707"/>
      <c r="HNJ537" s="707"/>
      <c r="HNK537" s="707"/>
      <c r="HNL537" s="707"/>
      <c r="HNM537" s="707"/>
      <c r="HNN537" s="707"/>
      <c r="HNO537" s="707"/>
      <c r="HNP537" s="707"/>
      <c r="HNQ537" s="707"/>
      <c r="HNR537" s="707"/>
      <c r="HNS537" s="707"/>
      <c r="HNT537" s="707"/>
      <c r="HNU537" s="707"/>
      <c r="HNV537" s="707"/>
      <c r="HNW537" s="707"/>
      <c r="HNX537" s="707"/>
      <c r="HNY537" s="707"/>
      <c r="HNZ537" s="707"/>
      <c r="HOA537" s="707"/>
      <c r="HOB537" s="707"/>
      <c r="HOC537" s="707"/>
      <c r="HOD537" s="707"/>
      <c r="HOE537" s="707"/>
      <c r="HOF537" s="707"/>
      <c r="HOG537" s="707"/>
      <c r="HOH537" s="707"/>
      <c r="HOI537" s="707"/>
      <c r="HOJ537" s="707"/>
      <c r="HOK537" s="707"/>
      <c r="HOL537" s="707"/>
      <c r="HOM537" s="707"/>
      <c r="HON537" s="707"/>
      <c r="HOO537" s="707"/>
      <c r="HOP537" s="707"/>
      <c r="HOQ537" s="707"/>
      <c r="HOR537" s="707"/>
      <c r="HOS537" s="707"/>
      <c r="HOT537" s="707"/>
      <c r="HOU537" s="707"/>
      <c r="HOV537" s="707"/>
      <c r="HOW537" s="707"/>
      <c r="HOX537" s="707"/>
      <c r="HOY537" s="707"/>
      <c r="HOZ537" s="707"/>
      <c r="HPA537" s="707"/>
      <c r="HPB537" s="707"/>
      <c r="HPC537" s="707"/>
      <c r="HPD537" s="707"/>
      <c r="HPE537" s="707"/>
      <c r="HPF537" s="707"/>
      <c r="HPG537" s="707"/>
      <c r="HPH537" s="707"/>
      <c r="HPI537" s="707"/>
      <c r="HPJ537" s="707"/>
      <c r="HPK537" s="707"/>
      <c r="HPL537" s="707"/>
      <c r="HPM537" s="707"/>
      <c r="HPN537" s="707"/>
      <c r="HPO537" s="707"/>
      <c r="HPP537" s="707"/>
      <c r="HPQ537" s="707"/>
      <c r="HPR537" s="707"/>
      <c r="HPS537" s="707"/>
      <c r="HPT537" s="707"/>
      <c r="HPU537" s="707"/>
      <c r="HPV537" s="707"/>
      <c r="HPW537" s="707"/>
      <c r="HPX537" s="707"/>
      <c r="HPY537" s="707"/>
      <c r="HPZ537" s="707"/>
      <c r="HQA537" s="707"/>
      <c r="HQB537" s="707"/>
      <c r="HQC537" s="707"/>
      <c r="HQD537" s="707"/>
      <c r="HQE537" s="707"/>
      <c r="HQF537" s="707"/>
      <c r="HQG537" s="707"/>
      <c r="HQH537" s="707"/>
      <c r="HQI537" s="707"/>
      <c r="HQJ537" s="707"/>
      <c r="HQK537" s="707"/>
      <c r="HQL537" s="707"/>
      <c r="HQM537" s="707"/>
      <c r="HQN537" s="707"/>
      <c r="HQO537" s="707"/>
      <c r="HQP537" s="707"/>
      <c r="HQQ537" s="707"/>
      <c r="HQR537" s="707"/>
      <c r="HQS537" s="707"/>
      <c r="HQT537" s="707"/>
      <c r="HQU537" s="707"/>
      <c r="HQV537" s="707"/>
      <c r="HQW537" s="707"/>
      <c r="HQX537" s="707"/>
      <c r="HQY537" s="707"/>
      <c r="HQZ537" s="707"/>
      <c r="HRA537" s="707"/>
      <c r="HRB537" s="707"/>
      <c r="HRC537" s="707"/>
      <c r="HRD537" s="707"/>
      <c r="HRE537" s="707"/>
      <c r="HRF537" s="707"/>
      <c r="HRG537" s="707"/>
      <c r="HRH537" s="707"/>
      <c r="HRI537" s="707"/>
      <c r="HRJ537" s="707"/>
      <c r="HRK537" s="707"/>
      <c r="HRL537" s="707"/>
      <c r="HRM537" s="707"/>
      <c r="HRN537" s="707"/>
      <c r="HRO537" s="707"/>
      <c r="HRP537" s="707"/>
      <c r="HRQ537" s="707"/>
      <c r="HRR537" s="707"/>
      <c r="HRS537" s="707"/>
      <c r="HRT537" s="707"/>
      <c r="HRU537" s="707"/>
      <c r="HRV537" s="707"/>
      <c r="HRW537" s="707"/>
      <c r="HRX537" s="707"/>
      <c r="HRY537" s="707"/>
      <c r="HRZ537" s="707"/>
      <c r="HSA537" s="707"/>
      <c r="HSB537" s="707"/>
      <c r="HSC537" s="707"/>
      <c r="HSD537" s="707"/>
      <c r="HSE537" s="707"/>
      <c r="HSF537" s="707"/>
      <c r="HSG537" s="707"/>
      <c r="HSH537" s="707"/>
      <c r="HSI537" s="707"/>
      <c r="HSJ537" s="707"/>
      <c r="HSK537" s="707"/>
      <c r="HSL537" s="707"/>
      <c r="HSM537" s="707"/>
      <c r="HSN537" s="707"/>
      <c r="HSO537" s="707"/>
      <c r="HSP537" s="707"/>
      <c r="HSQ537" s="707"/>
      <c r="HSR537" s="707"/>
      <c r="HSS537" s="707"/>
      <c r="HST537" s="707"/>
      <c r="HSU537" s="707"/>
      <c r="HSV537" s="707"/>
      <c r="HSW537" s="707"/>
      <c r="HSX537" s="707"/>
      <c r="HSY537" s="707"/>
      <c r="HSZ537" s="707"/>
      <c r="HTA537" s="707"/>
      <c r="HTB537" s="707"/>
      <c r="HTC537" s="707"/>
      <c r="HTD537" s="707"/>
      <c r="HTE537" s="707"/>
      <c r="HTF537" s="707"/>
      <c r="HTG537" s="707"/>
      <c r="HTH537" s="707"/>
      <c r="HTI537" s="707"/>
      <c r="HTJ537" s="707"/>
      <c r="HTK537" s="707"/>
      <c r="HTL537" s="707"/>
      <c r="HTM537" s="707"/>
      <c r="HTN537" s="707"/>
      <c r="HTO537" s="707"/>
      <c r="HTP537" s="707"/>
      <c r="HTQ537" s="707"/>
      <c r="HTR537" s="707"/>
      <c r="HTS537" s="707"/>
      <c r="HTT537" s="707"/>
      <c r="HTU537" s="707"/>
      <c r="HTV537" s="707"/>
      <c r="HTW537" s="707"/>
      <c r="HTX537" s="707"/>
      <c r="HTY537" s="707"/>
      <c r="HTZ537" s="707"/>
      <c r="HUA537" s="707"/>
      <c r="HUB537" s="707"/>
      <c r="HUC537" s="707"/>
      <c r="HUD537" s="707"/>
      <c r="HUE537" s="707"/>
      <c r="HUF537" s="707"/>
      <c r="HUG537" s="707"/>
      <c r="HUH537" s="707"/>
      <c r="HUI537" s="707"/>
      <c r="HUJ537" s="707"/>
      <c r="HUK537" s="707"/>
      <c r="HUL537" s="707"/>
      <c r="HUM537" s="707"/>
      <c r="HUN537" s="707"/>
      <c r="HUO537" s="707"/>
      <c r="HUP537" s="707"/>
      <c r="HUQ537" s="707"/>
      <c r="HUR537" s="707"/>
      <c r="HUS537" s="707"/>
      <c r="HUT537" s="707"/>
      <c r="HUU537" s="707"/>
      <c r="HUV537" s="707"/>
      <c r="HUW537" s="707"/>
      <c r="HUX537" s="707"/>
      <c r="HUY537" s="707"/>
      <c r="HUZ537" s="707"/>
      <c r="HVA537" s="707"/>
      <c r="HVB537" s="707"/>
      <c r="HVC537" s="707"/>
      <c r="HVD537" s="707"/>
      <c r="HVE537" s="707"/>
      <c r="HVF537" s="707"/>
      <c r="HVG537" s="707"/>
      <c r="HVH537" s="707"/>
      <c r="HVI537" s="707"/>
      <c r="HVJ537" s="707"/>
      <c r="HVK537" s="707"/>
      <c r="HVL537" s="707"/>
      <c r="HVM537" s="707"/>
      <c r="HVN537" s="707"/>
      <c r="HVO537" s="707"/>
      <c r="HVP537" s="707"/>
      <c r="HVQ537" s="707"/>
      <c r="HVR537" s="707"/>
      <c r="HVS537" s="707"/>
      <c r="HVT537" s="707"/>
      <c r="HVU537" s="707"/>
      <c r="HVV537" s="707"/>
      <c r="HVW537" s="707"/>
      <c r="HVX537" s="707"/>
      <c r="HVY537" s="707"/>
      <c r="HVZ537" s="707"/>
      <c r="HWA537" s="707"/>
      <c r="HWB537" s="707"/>
      <c r="HWC537" s="707"/>
      <c r="HWD537" s="707"/>
      <c r="HWE537" s="707"/>
      <c r="HWF537" s="707"/>
      <c r="HWG537" s="707"/>
      <c r="HWH537" s="707"/>
      <c r="HWI537" s="707"/>
      <c r="HWJ537" s="707"/>
      <c r="HWK537" s="707"/>
      <c r="HWL537" s="707"/>
      <c r="HWM537" s="707"/>
      <c r="HWN537" s="707"/>
      <c r="HWO537" s="707"/>
      <c r="HWP537" s="707"/>
      <c r="HWQ537" s="707"/>
      <c r="HWR537" s="707"/>
      <c r="HWS537" s="707"/>
      <c r="HWT537" s="707"/>
      <c r="HWU537" s="707"/>
      <c r="HWV537" s="707"/>
      <c r="HWW537" s="707"/>
      <c r="HWX537" s="707"/>
      <c r="HWY537" s="707"/>
      <c r="HWZ537" s="707"/>
      <c r="HXA537" s="707"/>
      <c r="HXB537" s="707"/>
      <c r="HXC537" s="707"/>
      <c r="HXD537" s="707"/>
      <c r="HXE537" s="707"/>
      <c r="HXF537" s="707"/>
      <c r="HXG537" s="707"/>
      <c r="HXH537" s="707"/>
      <c r="HXI537" s="707"/>
      <c r="HXJ537" s="707"/>
      <c r="HXK537" s="707"/>
      <c r="HXL537" s="707"/>
      <c r="HXM537" s="707"/>
      <c r="HXN537" s="707"/>
      <c r="HXO537" s="707"/>
      <c r="HXP537" s="707"/>
      <c r="HXQ537" s="707"/>
      <c r="HXR537" s="707"/>
      <c r="HXS537" s="707"/>
      <c r="HXT537" s="707"/>
      <c r="HXU537" s="707"/>
      <c r="HXV537" s="707"/>
      <c r="HXW537" s="707"/>
      <c r="HXX537" s="707"/>
      <c r="HXY537" s="707"/>
      <c r="HXZ537" s="707"/>
      <c r="HYA537" s="707"/>
      <c r="HYB537" s="707"/>
      <c r="HYC537" s="707"/>
      <c r="HYD537" s="707"/>
      <c r="HYE537" s="707"/>
      <c r="HYF537" s="707"/>
      <c r="HYG537" s="707"/>
      <c r="HYH537" s="707"/>
      <c r="HYI537" s="707"/>
      <c r="HYJ537" s="707"/>
      <c r="HYK537" s="707"/>
      <c r="HYL537" s="707"/>
      <c r="HYM537" s="707"/>
      <c r="HYN537" s="707"/>
      <c r="HYO537" s="707"/>
      <c r="HYP537" s="707"/>
      <c r="HYQ537" s="707"/>
      <c r="HYR537" s="707"/>
      <c r="HYS537" s="707"/>
      <c r="HYT537" s="707"/>
      <c r="HYU537" s="707"/>
      <c r="HYV537" s="707"/>
      <c r="HYW537" s="707"/>
      <c r="HYX537" s="707"/>
      <c r="HYY537" s="707"/>
      <c r="HYZ537" s="707"/>
      <c r="HZA537" s="707"/>
      <c r="HZB537" s="707"/>
      <c r="HZC537" s="707"/>
      <c r="HZD537" s="707"/>
      <c r="HZE537" s="707"/>
      <c r="HZF537" s="707"/>
      <c r="HZG537" s="707"/>
      <c r="HZH537" s="707"/>
      <c r="HZI537" s="707"/>
      <c r="HZJ537" s="707"/>
      <c r="HZK537" s="707"/>
      <c r="HZL537" s="707"/>
      <c r="HZM537" s="707"/>
      <c r="HZN537" s="707"/>
      <c r="HZO537" s="707"/>
      <c r="HZP537" s="707"/>
      <c r="HZQ537" s="707"/>
      <c r="HZR537" s="707"/>
      <c r="HZS537" s="707"/>
      <c r="HZT537" s="707"/>
      <c r="HZU537" s="707"/>
      <c r="HZV537" s="707"/>
      <c r="HZW537" s="707"/>
      <c r="HZX537" s="707"/>
      <c r="HZY537" s="707"/>
      <c r="HZZ537" s="707"/>
      <c r="IAA537" s="707"/>
      <c r="IAB537" s="707"/>
      <c r="IAC537" s="707"/>
      <c r="IAD537" s="707"/>
      <c r="IAE537" s="707"/>
      <c r="IAF537" s="707"/>
      <c r="IAG537" s="707"/>
      <c r="IAH537" s="707"/>
      <c r="IAI537" s="707"/>
      <c r="IAJ537" s="707"/>
      <c r="IAK537" s="707"/>
      <c r="IAL537" s="707"/>
      <c r="IAM537" s="707"/>
      <c r="IAN537" s="707"/>
      <c r="IAO537" s="707"/>
      <c r="IAP537" s="707"/>
      <c r="IAQ537" s="707"/>
      <c r="IAR537" s="707"/>
      <c r="IAS537" s="707"/>
      <c r="IAT537" s="707"/>
      <c r="IAU537" s="707"/>
      <c r="IAV537" s="707"/>
      <c r="IAW537" s="707"/>
      <c r="IAX537" s="707"/>
      <c r="IAY537" s="707"/>
      <c r="IAZ537" s="707"/>
      <c r="IBA537" s="707"/>
      <c r="IBB537" s="707"/>
      <c r="IBC537" s="707"/>
      <c r="IBD537" s="707"/>
      <c r="IBE537" s="707"/>
      <c r="IBF537" s="707"/>
      <c r="IBG537" s="707"/>
      <c r="IBH537" s="707"/>
      <c r="IBI537" s="707"/>
      <c r="IBJ537" s="707"/>
      <c r="IBK537" s="707"/>
      <c r="IBL537" s="707"/>
      <c r="IBM537" s="707"/>
      <c r="IBN537" s="707"/>
      <c r="IBO537" s="707"/>
      <c r="IBP537" s="707"/>
      <c r="IBQ537" s="707"/>
      <c r="IBR537" s="707"/>
      <c r="IBS537" s="707"/>
      <c r="IBT537" s="707"/>
      <c r="IBU537" s="707"/>
      <c r="IBV537" s="707"/>
      <c r="IBW537" s="707"/>
      <c r="IBX537" s="707"/>
      <c r="IBY537" s="707"/>
      <c r="IBZ537" s="707"/>
      <c r="ICA537" s="707"/>
      <c r="ICB537" s="707"/>
      <c r="ICC537" s="707"/>
      <c r="ICD537" s="707"/>
      <c r="ICE537" s="707"/>
      <c r="ICF537" s="707"/>
      <c r="ICG537" s="707"/>
      <c r="ICH537" s="707"/>
      <c r="ICI537" s="707"/>
      <c r="ICJ537" s="707"/>
      <c r="ICK537" s="707"/>
      <c r="ICL537" s="707"/>
      <c r="ICM537" s="707"/>
      <c r="ICN537" s="707"/>
      <c r="ICO537" s="707"/>
      <c r="ICP537" s="707"/>
      <c r="ICQ537" s="707"/>
      <c r="ICR537" s="707"/>
      <c r="ICS537" s="707"/>
      <c r="ICT537" s="707"/>
      <c r="ICU537" s="707"/>
      <c r="ICV537" s="707"/>
      <c r="ICW537" s="707"/>
      <c r="ICX537" s="707"/>
      <c r="ICY537" s="707"/>
      <c r="ICZ537" s="707"/>
      <c r="IDA537" s="707"/>
      <c r="IDB537" s="707"/>
      <c r="IDC537" s="707"/>
      <c r="IDD537" s="707"/>
      <c r="IDE537" s="707"/>
      <c r="IDF537" s="707"/>
      <c r="IDG537" s="707"/>
      <c r="IDH537" s="707"/>
      <c r="IDI537" s="707"/>
      <c r="IDJ537" s="707"/>
      <c r="IDK537" s="707"/>
      <c r="IDL537" s="707"/>
      <c r="IDM537" s="707"/>
      <c r="IDN537" s="707"/>
      <c r="IDO537" s="707"/>
      <c r="IDP537" s="707"/>
      <c r="IDQ537" s="707"/>
      <c r="IDR537" s="707"/>
      <c r="IDS537" s="707"/>
      <c r="IDT537" s="707"/>
      <c r="IDU537" s="707"/>
      <c r="IDV537" s="707"/>
      <c r="IDW537" s="707"/>
      <c r="IDX537" s="707"/>
      <c r="IDY537" s="707"/>
      <c r="IDZ537" s="707"/>
      <c r="IEA537" s="707"/>
      <c r="IEB537" s="707"/>
      <c r="IEC537" s="707"/>
      <c r="IED537" s="707"/>
      <c r="IEE537" s="707"/>
      <c r="IEF537" s="707"/>
      <c r="IEG537" s="707"/>
      <c r="IEH537" s="707"/>
      <c r="IEI537" s="707"/>
      <c r="IEJ537" s="707"/>
      <c r="IEK537" s="707"/>
      <c r="IEL537" s="707"/>
      <c r="IEM537" s="707"/>
      <c r="IEN537" s="707"/>
      <c r="IEO537" s="707"/>
      <c r="IEP537" s="707"/>
      <c r="IEQ537" s="707"/>
      <c r="IER537" s="707"/>
      <c r="IES537" s="707"/>
      <c r="IET537" s="707"/>
      <c r="IEU537" s="707"/>
      <c r="IEV537" s="707"/>
      <c r="IEW537" s="707"/>
      <c r="IEX537" s="707"/>
      <c r="IEY537" s="707"/>
      <c r="IEZ537" s="707"/>
      <c r="IFA537" s="707"/>
      <c r="IFB537" s="707"/>
      <c r="IFC537" s="707"/>
      <c r="IFD537" s="707"/>
      <c r="IFE537" s="707"/>
      <c r="IFF537" s="707"/>
      <c r="IFG537" s="707"/>
      <c r="IFH537" s="707"/>
      <c r="IFI537" s="707"/>
      <c r="IFJ537" s="707"/>
      <c r="IFK537" s="707"/>
      <c r="IFL537" s="707"/>
      <c r="IFM537" s="707"/>
      <c r="IFN537" s="707"/>
      <c r="IFO537" s="707"/>
      <c r="IFP537" s="707"/>
      <c r="IFQ537" s="707"/>
      <c r="IFR537" s="707"/>
      <c r="IFS537" s="707"/>
      <c r="IFT537" s="707"/>
      <c r="IFU537" s="707"/>
      <c r="IFV537" s="707"/>
      <c r="IFW537" s="707"/>
      <c r="IFX537" s="707"/>
      <c r="IFY537" s="707"/>
      <c r="IFZ537" s="707"/>
      <c r="IGA537" s="707"/>
      <c r="IGB537" s="707"/>
      <c r="IGC537" s="707"/>
      <c r="IGD537" s="707"/>
      <c r="IGE537" s="707"/>
      <c r="IGF537" s="707"/>
      <c r="IGG537" s="707"/>
      <c r="IGH537" s="707"/>
      <c r="IGI537" s="707"/>
      <c r="IGJ537" s="707"/>
      <c r="IGK537" s="707"/>
      <c r="IGL537" s="707"/>
      <c r="IGM537" s="707"/>
      <c r="IGN537" s="707"/>
      <c r="IGO537" s="707"/>
      <c r="IGP537" s="707"/>
      <c r="IGQ537" s="707"/>
      <c r="IGR537" s="707"/>
      <c r="IGS537" s="707"/>
      <c r="IGT537" s="707"/>
      <c r="IGU537" s="707"/>
      <c r="IGV537" s="707"/>
      <c r="IGW537" s="707"/>
      <c r="IGX537" s="707"/>
      <c r="IGY537" s="707"/>
      <c r="IGZ537" s="707"/>
      <c r="IHA537" s="707"/>
      <c r="IHB537" s="707"/>
      <c r="IHC537" s="707"/>
      <c r="IHD537" s="707"/>
      <c r="IHE537" s="707"/>
      <c r="IHF537" s="707"/>
      <c r="IHG537" s="707"/>
      <c r="IHH537" s="707"/>
      <c r="IHI537" s="707"/>
      <c r="IHJ537" s="707"/>
      <c r="IHK537" s="707"/>
      <c r="IHL537" s="707"/>
      <c r="IHM537" s="707"/>
      <c r="IHN537" s="707"/>
      <c r="IHO537" s="707"/>
      <c r="IHP537" s="707"/>
      <c r="IHQ537" s="707"/>
      <c r="IHR537" s="707"/>
      <c r="IHS537" s="707"/>
      <c r="IHT537" s="707"/>
      <c r="IHU537" s="707"/>
      <c r="IHV537" s="707"/>
      <c r="IHW537" s="707"/>
      <c r="IHX537" s="707"/>
      <c r="IHY537" s="707"/>
      <c r="IHZ537" s="707"/>
      <c r="IIA537" s="707"/>
      <c r="IIB537" s="707"/>
      <c r="IIC537" s="707"/>
      <c r="IID537" s="707"/>
      <c r="IIE537" s="707"/>
      <c r="IIF537" s="707"/>
      <c r="IIG537" s="707"/>
      <c r="IIH537" s="707"/>
      <c r="III537" s="707"/>
      <c r="IIJ537" s="707"/>
      <c r="IIK537" s="707"/>
      <c r="IIL537" s="707"/>
      <c r="IIM537" s="707"/>
      <c r="IIN537" s="707"/>
      <c r="IIO537" s="707"/>
      <c r="IIP537" s="707"/>
      <c r="IIQ537" s="707"/>
      <c r="IIR537" s="707"/>
      <c r="IIS537" s="707"/>
      <c r="IIT537" s="707"/>
      <c r="IIU537" s="707"/>
      <c r="IIV537" s="707"/>
      <c r="IIW537" s="707"/>
      <c r="IIX537" s="707"/>
      <c r="IIY537" s="707"/>
      <c r="IIZ537" s="707"/>
      <c r="IJA537" s="707"/>
      <c r="IJB537" s="707"/>
      <c r="IJC537" s="707"/>
      <c r="IJD537" s="707"/>
      <c r="IJE537" s="707"/>
      <c r="IJF537" s="707"/>
      <c r="IJG537" s="707"/>
      <c r="IJH537" s="707"/>
      <c r="IJI537" s="707"/>
      <c r="IJJ537" s="707"/>
      <c r="IJK537" s="707"/>
      <c r="IJL537" s="707"/>
      <c r="IJM537" s="707"/>
      <c r="IJN537" s="707"/>
      <c r="IJO537" s="707"/>
      <c r="IJP537" s="707"/>
      <c r="IJQ537" s="707"/>
      <c r="IJR537" s="707"/>
      <c r="IJS537" s="707"/>
      <c r="IJT537" s="707"/>
      <c r="IJU537" s="707"/>
      <c r="IJV537" s="707"/>
      <c r="IJW537" s="707"/>
      <c r="IJX537" s="707"/>
      <c r="IJY537" s="707"/>
      <c r="IJZ537" s="707"/>
      <c r="IKA537" s="707"/>
      <c r="IKB537" s="707"/>
      <c r="IKC537" s="707"/>
      <c r="IKD537" s="707"/>
      <c r="IKE537" s="707"/>
      <c r="IKF537" s="707"/>
      <c r="IKG537" s="707"/>
      <c r="IKH537" s="707"/>
      <c r="IKI537" s="707"/>
      <c r="IKJ537" s="707"/>
      <c r="IKK537" s="707"/>
      <c r="IKL537" s="707"/>
      <c r="IKM537" s="707"/>
      <c r="IKN537" s="707"/>
      <c r="IKO537" s="707"/>
      <c r="IKP537" s="707"/>
      <c r="IKQ537" s="707"/>
      <c r="IKR537" s="707"/>
      <c r="IKS537" s="707"/>
      <c r="IKT537" s="707"/>
      <c r="IKU537" s="707"/>
      <c r="IKV537" s="707"/>
      <c r="IKW537" s="707"/>
      <c r="IKX537" s="707"/>
      <c r="IKY537" s="707"/>
      <c r="IKZ537" s="707"/>
      <c r="ILA537" s="707"/>
      <c r="ILB537" s="707"/>
      <c r="ILC537" s="707"/>
      <c r="ILD537" s="707"/>
      <c r="ILE537" s="707"/>
      <c r="ILF537" s="707"/>
      <c r="ILG537" s="707"/>
      <c r="ILH537" s="707"/>
      <c r="ILI537" s="707"/>
      <c r="ILJ537" s="707"/>
      <c r="ILK537" s="707"/>
      <c r="ILL537" s="707"/>
      <c r="ILM537" s="707"/>
      <c r="ILN537" s="707"/>
      <c r="ILO537" s="707"/>
      <c r="ILP537" s="707"/>
      <c r="ILQ537" s="707"/>
      <c r="ILR537" s="707"/>
      <c r="ILS537" s="707"/>
      <c r="ILT537" s="707"/>
      <c r="ILU537" s="707"/>
      <c r="ILV537" s="707"/>
      <c r="ILW537" s="707"/>
      <c r="ILX537" s="707"/>
      <c r="ILY537" s="707"/>
      <c r="ILZ537" s="707"/>
      <c r="IMA537" s="707"/>
      <c r="IMB537" s="707"/>
      <c r="IMC537" s="707"/>
      <c r="IMD537" s="707"/>
      <c r="IME537" s="707"/>
      <c r="IMF537" s="707"/>
      <c r="IMG537" s="707"/>
      <c r="IMH537" s="707"/>
      <c r="IMI537" s="707"/>
      <c r="IMJ537" s="707"/>
      <c r="IMK537" s="707"/>
      <c r="IML537" s="707"/>
      <c r="IMM537" s="707"/>
      <c r="IMN537" s="707"/>
      <c r="IMO537" s="707"/>
      <c r="IMP537" s="707"/>
      <c r="IMQ537" s="707"/>
      <c r="IMR537" s="707"/>
      <c r="IMS537" s="707"/>
      <c r="IMT537" s="707"/>
      <c r="IMU537" s="707"/>
      <c r="IMV537" s="707"/>
      <c r="IMW537" s="707"/>
      <c r="IMX537" s="707"/>
      <c r="IMY537" s="707"/>
      <c r="IMZ537" s="707"/>
      <c r="INA537" s="707"/>
      <c r="INB537" s="707"/>
      <c r="INC537" s="707"/>
      <c r="IND537" s="707"/>
      <c r="INE537" s="707"/>
      <c r="INF537" s="707"/>
      <c r="ING537" s="707"/>
      <c r="INH537" s="707"/>
      <c r="INI537" s="707"/>
      <c r="INJ537" s="707"/>
      <c r="INK537" s="707"/>
      <c r="INL537" s="707"/>
      <c r="INM537" s="707"/>
      <c r="INN537" s="707"/>
      <c r="INO537" s="707"/>
      <c r="INP537" s="707"/>
      <c r="INQ537" s="707"/>
      <c r="INR537" s="707"/>
      <c r="INS537" s="707"/>
      <c r="INT537" s="707"/>
      <c r="INU537" s="707"/>
      <c r="INV537" s="707"/>
      <c r="INW537" s="707"/>
      <c r="INX537" s="707"/>
      <c r="INY537" s="707"/>
      <c r="INZ537" s="707"/>
      <c r="IOA537" s="707"/>
      <c r="IOB537" s="707"/>
      <c r="IOC537" s="707"/>
      <c r="IOD537" s="707"/>
      <c r="IOE537" s="707"/>
      <c r="IOF537" s="707"/>
      <c r="IOG537" s="707"/>
      <c r="IOH537" s="707"/>
      <c r="IOI537" s="707"/>
      <c r="IOJ537" s="707"/>
      <c r="IOK537" s="707"/>
      <c r="IOL537" s="707"/>
      <c r="IOM537" s="707"/>
      <c r="ION537" s="707"/>
      <c r="IOO537" s="707"/>
      <c r="IOP537" s="707"/>
      <c r="IOQ537" s="707"/>
      <c r="IOR537" s="707"/>
      <c r="IOS537" s="707"/>
      <c r="IOT537" s="707"/>
      <c r="IOU537" s="707"/>
      <c r="IOV537" s="707"/>
      <c r="IOW537" s="707"/>
      <c r="IOX537" s="707"/>
      <c r="IOY537" s="707"/>
      <c r="IOZ537" s="707"/>
      <c r="IPA537" s="707"/>
      <c r="IPB537" s="707"/>
      <c r="IPC537" s="707"/>
      <c r="IPD537" s="707"/>
      <c r="IPE537" s="707"/>
      <c r="IPF537" s="707"/>
      <c r="IPG537" s="707"/>
      <c r="IPH537" s="707"/>
      <c r="IPI537" s="707"/>
      <c r="IPJ537" s="707"/>
      <c r="IPK537" s="707"/>
      <c r="IPL537" s="707"/>
      <c r="IPM537" s="707"/>
      <c r="IPN537" s="707"/>
      <c r="IPO537" s="707"/>
      <c r="IPP537" s="707"/>
      <c r="IPQ537" s="707"/>
      <c r="IPR537" s="707"/>
      <c r="IPS537" s="707"/>
      <c r="IPT537" s="707"/>
      <c r="IPU537" s="707"/>
      <c r="IPV537" s="707"/>
      <c r="IPW537" s="707"/>
      <c r="IPX537" s="707"/>
      <c r="IPY537" s="707"/>
      <c r="IPZ537" s="707"/>
      <c r="IQA537" s="707"/>
      <c r="IQB537" s="707"/>
      <c r="IQC537" s="707"/>
      <c r="IQD537" s="707"/>
      <c r="IQE537" s="707"/>
      <c r="IQF537" s="707"/>
      <c r="IQG537" s="707"/>
      <c r="IQH537" s="707"/>
      <c r="IQI537" s="707"/>
      <c r="IQJ537" s="707"/>
      <c r="IQK537" s="707"/>
      <c r="IQL537" s="707"/>
      <c r="IQM537" s="707"/>
      <c r="IQN537" s="707"/>
      <c r="IQO537" s="707"/>
      <c r="IQP537" s="707"/>
      <c r="IQQ537" s="707"/>
      <c r="IQR537" s="707"/>
      <c r="IQS537" s="707"/>
      <c r="IQT537" s="707"/>
      <c r="IQU537" s="707"/>
      <c r="IQV537" s="707"/>
      <c r="IQW537" s="707"/>
      <c r="IQX537" s="707"/>
      <c r="IQY537" s="707"/>
      <c r="IQZ537" s="707"/>
      <c r="IRA537" s="707"/>
      <c r="IRB537" s="707"/>
      <c r="IRC537" s="707"/>
      <c r="IRD537" s="707"/>
      <c r="IRE537" s="707"/>
      <c r="IRF537" s="707"/>
      <c r="IRG537" s="707"/>
      <c r="IRH537" s="707"/>
      <c r="IRI537" s="707"/>
      <c r="IRJ537" s="707"/>
      <c r="IRK537" s="707"/>
      <c r="IRL537" s="707"/>
      <c r="IRM537" s="707"/>
      <c r="IRN537" s="707"/>
      <c r="IRO537" s="707"/>
      <c r="IRP537" s="707"/>
      <c r="IRQ537" s="707"/>
      <c r="IRR537" s="707"/>
      <c r="IRS537" s="707"/>
      <c r="IRT537" s="707"/>
      <c r="IRU537" s="707"/>
      <c r="IRV537" s="707"/>
      <c r="IRW537" s="707"/>
      <c r="IRX537" s="707"/>
      <c r="IRY537" s="707"/>
      <c r="IRZ537" s="707"/>
      <c r="ISA537" s="707"/>
      <c r="ISB537" s="707"/>
      <c r="ISC537" s="707"/>
      <c r="ISD537" s="707"/>
      <c r="ISE537" s="707"/>
      <c r="ISF537" s="707"/>
      <c r="ISG537" s="707"/>
      <c r="ISH537" s="707"/>
      <c r="ISI537" s="707"/>
      <c r="ISJ537" s="707"/>
      <c r="ISK537" s="707"/>
      <c r="ISL537" s="707"/>
      <c r="ISM537" s="707"/>
      <c r="ISN537" s="707"/>
      <c r="ISO537" s="707"/>
      <c r="ISP537" s="707"/>
      <c r="ISQ537" s="707"/>
      <c r="ISR537" s="707"/>
      <c r="ISS537" s="707"/>
      <c r="IST537" s="707"/>
      <c r="ISU537" s="707"/>
      <c r="ISV537" s="707"/>
      <c r="ISW537" s="707"/>
      <c r="ISX537" s="707"/>
      <c r="ISY537" s="707"/>
      <c r="ISZ537" s="707"/>
      <c r="ITA537" s="707"/>
      <c r="ITB537" s="707"/>
      <c r="ITC537" s="707"/>
      <c r="ITD537" s="707"/>
      <c r="ITE537" s="707"/>
      <c r="ITF537" s="707"/>
      <c r="ITG537" s="707"/>
      <c r="ITH537" s="707"/>
      <c r="ITI537" s="707"/>
      <c r="ITJ537" s="707"/>
      <c r="ITK537" s="707"/>
      <c r="ITL537" s="707"/>
      <c r="ITM537" s="707"/>
      <c r="ITN537" s="707"/>
      <c r="ITO537" s="707"/>
      <c r="ITP537" s="707"/>
      <c r="ITQ537" s="707"/>
      <c r="ITR537" s="707"/>
      <c r="ITS537" s="707"/>
      <c r="ITT537" s="707"/>
      <c r="ITU537" s="707"/>
      <c r="ITV537" s="707"/>
      <c r="ITW537" s="707"/>
      <c r="ITX537" s="707"/>
      <c r="ITY537" s="707"/>
      <c r="ITZ537" s="707"/>
      <c r="IUA537" s="707"/>
      <c r="IUB537" s="707"/>
      <c r="IUC537" s="707"/>
      <c r="IUD537" s="707"/>
      <c r="IUE537" s="707"/>
      <c r="IUF537" s="707"/>
      <c r="IUG537" s="707"/>
      <c r="IUH537" s="707"/>
      <c r="IUI537" s="707"/>
      <c r="IUJ537" s="707"/>
      <c r="IUK537" s="707"/>
      <c r="IUL537" s="707"/>
      <c r="IUM537" s="707"/>
      <c r="IUN537" s="707"/>
      <c r="IUO537" s="707"/>
      <c r="IUP537" s="707"/>
      <c r="IUQ537" s="707"/>
      <c r="IUR537" s="707"/>
      <c r="IUS537" s="707"/>
      <c r="IUT537" s="707"/>
      <c r="IUU537" s="707"/>
      <c r="IUV537" s="707"/>
      <c r="IUW537" s="707"/>
      <c r="IUX537" s="707"/>
      <c r="IUY537" s="707"/>
      <c r="IUZ537" s="707"/>
      <c r="IVA537" s="707"/>
      <c r="IVB537" s="707"/>
      <c r="IVC537" s="707"/>
      <c r="IVD537" s="707"/>
      <c r="IVE537" s="707"/>
      <c r="IVF537" s="707"/>
      <c r="IVG537" s="707"/>
      <c r="IVH537" s="707"/>
      <c r="IVI537" s="707"/>
      <c r="IVJ537" s="707"/>
      <c r="IVK537" s="707"/>
      <c r="IVL537" s="707"/>
      <c r="IVM537" s="707"/>
      <c r="IVN537" s="707"/>
      <c r="IVO537" s="707"/>
      <c r="IVP537" s="707"/>
      <c r="IVQ537" s="707"/>
      <c r="IVR537" s="707"/>
      <c r="IVS537" s="707"/>
      <c r="IVT537" s="707"/>
      <c r="IVU537" s="707"/>
      <c r="IVV537" s="707"/>
      <c r="IVW537" s="707"/>
      <c r="IVX537" s="707"/>
      <c r="IVY537" s="707"/>
      <c r="IVZ537" s="707"/>
      <c r="IWA537" s="707"/>
      <c r="IWB537" s="707"/>
      <c r="IWC537" s="707"/>
      <c r="IWD537" s="707"/>
      <c r="IWE537" s="707"/>
      <c r="IWF537" s="707"/>
      <c r="IWG537" s="707"/>
      <c r="IWH537" s="707"/>
      <c r="IWI537" s="707"/>
      <c r="IWJ537" s="707"/>
      <c r="IWK537" s="707"/>
      <c r="IWL537" s="707"/>
      <c r="IWM537" s="707"/>
      <c r="IWN537" s="707"/>
      <c r="IWO537" s="707"/>
      <c r="IWP537" s="707"/>
      <c r="IWQ537" s="707"/>
      <c r="IWR537" s="707"/>
      <c r="IWS537" s="707"/>
      <c r="IWT537" s="707"/>
      <c r="IWU537" s="707"/>
      <c r="IWV537" s="707"/>
      <c r="IWW537" s="707"/>
      <c r="IWX537" s="707"/>
      <c r="IWY537" s="707"/>
      <c r="IWZ537" s="707"/>
      <c r="IXA537" s="707"/>
      <c r="IXB537" s="707"/>
      <c r="IXC537" s="707"/>
      <c r="IXD537" s="707"/>
      <c r="IXE537" s="707"/>
      <c r="IXF537" s="707"/>
      <c r="IXG537" s="707"/>
      <c r="IXH537" s="707"/>
      <c r="IXI537" s="707"/>
      <c r="IXJ537" s="707"/>
      <c r="IXK537" s="707"/>
      <c r="IXL537" s="707"/>
      <c r="IXM537" s="707"/>
      <c r="IXN537" s="707"/>
      <c r="IXO537" s="707"/>
      <c r="IXP537" s="707"/>
      <c r="IXQ537" s="707"/>
      <c r="IXR537" s="707"/>
      <c r="IXS537" s="707"/>
      <c r="IXT537" s="707"/>
      <c r="IXU537" s="707"/>
      <c r="IXV537" s="707"/>
      <c r="IXW537" s="707"/>
      <c r="IXX537" s="707"/>
      <c r="IXY537" s="707"/>
      <c r="IXZ537" s="707"/>
      <c r="IYA537" s="707"/>
      <c r="IYB537" s="707"/>
      <c r="IYC537" s="707"/>
      <c r="IYD537" s="707"/>
      <c r="IYE537" s="707"/>
      <c r="IYF537" s="707"/>
      <c r="IYG537" s="707"/>
      <c r="IYH537" s="707"/>
      <c r="IYI537" s="707"/>
      <c r="IYJ537" s="707"/>
      <c r="IYK537" s="707"/>
      <c r="IYL537" s="707"/>
      <c r="IYM537" s="707"/>
      <c r="IYN537" s="707"/>
      <c r="IYO537" s="707"/>
      <c r="IYP537" s="707"/>
      <c r="IYQ537" s="707"/>
      <c r="IYR537" s="707"/>
      <c r="IYS537" s="707"/>
      <c r="IYT537" s="707"/>
      <c r="IYU537" s="707"/>
      <c r="IYV537" s="707"/>
      <c r="IYW537" s="707"/>
      <c r="IYX537" s="707"/>
      <c r="IYY537" s="707"/>
      <c r="IYZ537" s="707"/>
      <c r="IZA537" s="707"/>
      <c r="IZB537" s="707"/>
      <c r="IZC537" s="707"/>
      <c r="IZD537" s="707"/>
      <c r="IZE537" s="707"/>
      <c r="IZF537" s="707"/>
      <c r="IZG537" s="707"/>
      <c r="IZH537" s="707"/>
      <c r="IZI537" s="707"/>
      <c r="IZJ537" s="707"/>
      <c r="IZK537" s="707"/>
      <c r="IZL537" s="707"/>
      <c r="IZM537" s="707"/>
      <c r="IZN537" s="707"/>
      <c r="IZO537" s="707"/>
      <c r="IZP537" s="707"/>
      <c r="IZQ537" s="707"/>
      <c r="IZR537" s="707"/>
      <c r="IZS537" s="707"/>
      <c r="IZT537" s="707"/>
      <c r="IZU537" s="707"/>
      <c r="IZV537" s="707"/>
      <c r="IZW537" s="707"/>
      <c r="IZX537" s="707"/>
      <c r="IZY537" s="707"/>
      <c r="IZZ537" s="707"/>
      <c r="JAA537" s="707"/>
      <c r="JAB537" s="707"/>
      <c r="JAC537" s="707"/>
      <c r="JAD537" s="707"/>
      <c r="JAE537" s="707"/>
      <c r="JAF537" s="707"/>
      <c r="JAG537" s="707"/>
      <c r="JAH537" s="707"/>
      <c r="JAI537" s="707"/>
      <c r="JAJ537" s="707"/>
      <c r="JAK537" s="707"/>
      <c r="JAL537" s="707"/>
      <c r="JAM537" s="707"/>
      <c r="JAN537" s="707"/>
      <c r="JAO537" s="707"/>
      <c r="JAP537" s="707"/>
      <c r="JAQ537" s="707"/>
      <c r="JAR537" s="707"/>
      <c r="JAS537" s="707"/>
      <c r="JAT537" s="707"/>
      <c r="JAU537" s="707"/>
      <c r="JAV537" s="707"/>
      <c r="JAW537" s="707"/>
      <c r="JAX537" s="707"/>
      <c r="JAY537" s="707"/>
      <c r="JAZ537" s="707"/>
      <c r="JBA537" s="707"/>
      <c r="JBB537" s="707"/>
      <c r="JBC537" s="707"/>
      <c r="JBD537" s="707"/>
      <c r="JBE537" s="707"/>
      <c r="JBF537" s="707"/>
      <c r="JBG537" s="707"/>
      <c r="JBH537" s="707"/>
      <c r="JBI537" s="707"/>
      <c r="JBJ537" s="707"/>
      <c r="JBK537" s="707"/>
      <c r="JBL537" s="707"/>
      <c r="JBM537" s="707"/>
      <c r="JBN537" s="707"/>
      <c r="JBO537" s="707"/>
      <c r="JBP537" s="707"/>
      <c r="JBQ537" s="707"/>
      <c r="JBR537" s="707"/>
      <c r="JBS537" s="707"/>
      <c r="JBT537" s="707"/>
      <c r="JBU537" s="707"/>
      <c r="JBV537" s="707"/>
      <c r="JBW537" s="707"/>
      <c r="JBX537" s="707"/>
      <c r="JBY537" s="707"/>
      <c r="JBZ537" s="707"/>
      <c r="JCA537" s="707"/>
      <c r="JCB537" s="707"/>
      <c r="JCC537" s="707"/>
      <c r="JCD537" s="707"/>
      <c r="JCE537" s="707"/>
      <c r="JCF537" s="707"/>
      <c r="JCG537" s="707"/>
      <c r="JCH537" s="707"/>
      <c r="JCI537" s="707"/>
      <c r="JCJ537" s="707"/>
      <c r="JCK537" s="707"/>
      <c r="JCL537" s="707"/>
      <c r="JCM537" s="707"/>
      <c r="JCN537" s="707"/>
      <c r="JCO537" s="707"/>
      <c r="JCP537" s="707"/>
      <c r="JCQ537" s="707"/>
      <c r="JCR537" s="707"/>
      <c r="JCS537" s="707"/>
      <c r="JCT537" s="707"/>
      <c r="JCU537" s="707"/>
      <c r="JCV537" s="707"/>
      <c r="JCW537" s="707"/>
      <c r="JCX537" s="707"/>
      <c r="JCY537" s="707"/>
      <c r="JCZ537" s="707"/>
      <c r="JDA537" s="707"/>
      <c r="JDB537" s="707"/>
      <c r="JDC537" s="707"/>
      <c r="JDD537" s="707"/>
      <c r="JDE537" s="707"/>
      <c r="JDF537" s="707"/>
      <c r="JDG537" s="707"/>
      <c r="JDH537" s="707"/>
      <c r="JDI537" s="707"/>
      <c r="JDJ537" s="707"/>
      <c r="JDK537" s="707"/>
      <c r="JDL537" s="707"/>
      <c r="JDM537" s="707"/>
      <c r="JDN537" s="707"/>
      <c r="JDO537" s="707"/>
      <c r="JDP537" s="707"/>
      <c r="JDQ537" s="707"/>
      <c r="JDR537" s="707"/>
      <c r="JDS537" s="707"/>
      <c r="JDT537" s="707"/>
      <c r="JDU537" s="707"/>
      <c r="JDV537" s="707"/>
      <c r="JDW537" s="707"/>
      <c r="JDX537" s="707"/>
      <c r="JDY537" s="707"/>
      <c r="JDZ537" s="707"/>
      <c r="JEA537" s="707"/>
      <c r="JEB537" s="707"/>
      <c r="JEC537" s="707"/>
      <c r="JED537" s="707"/>
      <c r="JEE537" s="707"/>
      <c r="JEF537" s="707"/>
      <c r="JEG537" s="707"/>
      <c r="JEH537" s="707"/>
      <c r="JEI537" s="707"/>
      <c r="JEJ537" s="707"/>
      <c r="JEK537" s="707"/>
      <c r="JEL537" s="707"/>
      <c r="JEM537" s="707"/>
      <c r="JEN537" s="707"/>
      <c r="JEO537" s="707"/>
      <c r="JEP537" s="707"/>
      <c r="JEQ537" s="707"/>
      <c r="JER537" s="707"/>
      <c r="JES537" s="707"/>
      <c r="JET537" s="707"/>
      <c r="JEU537" s="707"/>
      <c r="JEV537" s="707"/>
      <c r="JEW537" s="707"/>
      <c r="JEX537" s="707"/>
      <c r="JEY537" s="707"/>
      <c r="JEZ537" s="707"/>
      <c r="JFA537" s="707"/>
      <c r="JFB537" s="707"/>
      <c r="JFC537" s="707"/>
      <c r="JFD537" s="707"/>
      <c r="JFE537" s="707"/>
      <c r="JFF537" s="707"/>
      <c r="JFG537" s="707"/>
      <c r="JFH537" s="707"/>
      <c r="JFI537" s="707"/>
      <c r="JFJ537" s="707"/>
      <c r="JFK537" s="707"/>
      <c r="JFL537" s="707"/>
      <c r="JFM537" s="707"/>
      <c r="JFN537" s="707"/>
      <c r="JFO537" s="707"/>
      <c r="JFP537" s="707"/>
      <c r="JFQ537" s="707"/>
      <c r="JFR537" s="707"/>
      <c r="JFS537" s="707"/>
      <c r="JFT537" s="707"/>
      <c r="JFU537" s="707"/>
      <c r="JFV537" s="707"/>
      <c r="JFW537" s="707"/>
      <c r="JFX537" s="707"/>
      <c r="JFY537" s="707"/>
      <c r="JFZ537" s="707"/>
      <c r="JGA537" s="707"/>
      <c r="JGB537" s="707"/>
      <c r="JGC537" s="707"/>
      <c r="JGD537" s="707"/>
      <c r="JGE537" s="707"/>
      <c r="JGF537" s="707"/>
      <c r="JGG537" s="707"/>
      <c r="JGH537" s="707"/>
      <c r="JGI537" s="707"/>
      <c r="JGJ537" s="707"/>
      <c r="JGK537" s="707"/>
      <c r="JGL537" s="707"/>
      <c r="JGM537" s="707"/>
      <c r="JGN537" s="707"/>
      <c r="JGO537" s="707"/>
      <c r="JGP537" s="707"/>
      <c r="JGQ537" s="707"/>
      <c r="JGR537" s="707"/>
      <c r="JGS537" s="707"/>
      <c r="JGT537" s="707"/>
      <c r="JGU537" s="707"/>
      <c r="JGV537" s="707"/>
      <c r="JGW537" s="707"/>
      <c r="JGX537" s="707"/>
      <c r="JGY537" s="707"/>
      <c r="JGZ537" s="707"/>
      <c r="JHA537" s="707"/>
      <c r="JHB537" s="707"/>
      <c r="JHC537" s="707"/>
      <c r="JHD537" s="707"/>
      <c r="JHE537" s="707"/>
      <c r="JHF537" s="707"/>
      <c r="JHG537" s="707"/>
      <c r="JHH537" s="707"/>
      <c r="JHI537" s="707"/>
      <c r="JHJ537" s="707"/>
      <c r="JHK537" s="707"/>
      <c r="JHL537" s="707"/>
      <c r="JHM537" s="707"/>
      <c r="JHN537" s="707"/>
      <c r="JHO537" s="707"/>
      <c r="JHP537" s="707"/>
      <c r="JHQ537" s="707"/>
      <c r="JHR537" s="707"/>
      <c r="JHS537" s="707"/>
      <c r="JHT537" s="707"/>
      <c r="JHU537" s="707"/>
      <c r="JHV537" s="707"/>
      <c r="JHW537" s="707"/>
      <c r="JHX537" s="707"/>
      <c r="JHY537" s="707"/>
      <c r="JHZ537" s="707"/>
      <c r="JIA537" s="707"/>
      <c r="JIB537" s="707"/>
      <c r="JIC537" s="707"/>
      <c r="JID537" s="707"/>
      <c r="JIE537" s="707"/>
      <c r="JIF537" s="707"/>
      <c r="JIG537" s="707"/>
      <c r="JIH537" s="707"/>
      <c r="JII537" s="707"/>
      <c r="JIJ537" s="707"/>
      <c r="JIK537" s="707"/>
      <c r="JIL537" s="707"/>
      <c r="JIM537" s="707"/>
      <c r="JIN537" s="707"/>
      <c r="JIO537" s="707"/>
      <c r="JIP537" s="707"/>
      <c r="JIQ537" s="707"/>
      <c r="JIR537" s="707"/>
      <c r="JIS537" s="707"/>
      <c r="JIT537" s="707"/>
      <c r="JIU537" s="707"/>
      <c r="JIV537" s="707"/>
      <c r="JIW537" s="707"/>
      <c r="JIX537" s="707"/>
      <c r="JIY537" s="707"/>
      <c r="JIZ537" s="707"/>
      <c r="JJA537" s="707"/>
      <c r="JJB537" s="707"/>
      <c r="JJC537" s="707"/>
      <c r="JJD537" s="707"/>
      <c r="JJE537" s="707"/>
      <c r="JJF537" s="707"/>
      <c r="JJG537" s="707"/>
      <c r="JJH537" s="707"/>
      <c r="JJI537" s="707"/>
      <c r="JJJ537" s="707"/>
      <c r="JJK537" s="707"/>
      <c r="JJL537" s="707"/>
      <c r="JJM537" s="707"/>
      <c r="JJN537" s="707"/>
      <c r="JJO537" s="707"/>
      <c r="JJP537" s="707"/>
      <c r="JJQ537" s="707"/>
      <c r="JJR537" s="707"/>
      <c r="JJS537" s="707"/>
      <c r="JJT537" s="707"/>
      <c r="JJU537" s="707"/>
      <c r="JJV537" s="707"/>
      <c r="JJW537" s="707"/>
      <c r="JJX537" s="707"/>
      <c r="JJY537" s="707"/>
      <c r="JJZ537" s="707"/>
      <c r="JKA537" s="707"/>
      <c r="JKB537" s="707"/>
      <c r="JKC537" s="707"/>
      <c r="JKD537" s="707"/>
      <c r="JKE537" s="707"/>
      <c r="JKF537" s="707"/>
      <c r="JKG537" s="707"/>
      <c r="JKH537" s="707"/>
      <c r="JKI537" s="707"/>
      <c r="JKJ537" s="707"/>
      <c r="JKK537" s="707"/>
      <c r="JKL537" s="707"/>
      <c r="JKM537" s="707"/>
      <c r="JKN537" s="707"/>
      <c r="JKO537" s="707"/>
      <c r="JKP537" s="707"/>
      <c r="JKQ537" s="707"/>
      <c r="JKR537" s="707"/>
      <c r="JKS537" s="707"/>
      <c r="JKT537" s="707"/>
      <c r="JKU537" s="707"/>
      <c r="JKV537" s="707"/>
      <c r="JKW537" s="707"/>
      <c r="JKX537" s="707"/>
      <c r="JKY537" s="707"/>
      <c r="JKZ537" s="707"/>
      <c r="JLA537" s="707"/>
      <c r="JLB537" s="707"/>
      <c r="JLC537" s="707"/>
      <c r="JLD537" s="707"/>
      <c r="JLE537" s="707"/>
      <c r="JLF537" s="707"/>
      <c r="JLG537" s="707"/>
      <c r="JLH537" s="707"/>
      <c r="JLI537" s="707"/>
      <c r="JLJ537" s="707"/>
      <c r="JLK537" s="707"/>
      <c r="JLL537" s="707"/>
      <c r="JLM537" s="707"/>
      <c r="JLN537" s="707"/>
      <c r="JLO537" s="707"/>
      <c r="JLP537" s="707"/>
      <c r="JLQ537" s="707"/>
      <c r="JLR537" s="707"/>
      <c r="JLS537" s="707"/>
      <c r="JLT537" s="707"/>
      <c r="JLU537" s="707"/>
      <c r="JLV537" s="707"/>
      <c r="JLW537" s="707"/>
      <c r="JLX537" s="707"/>
      <c r="JLY537" s="707"/>
      <c r="JLZ537" s="707"/>
      <c r="JMA537" s="707"/>
      <c r="JMB537" s="707"/>
      <c r="JMC537" s="707"/>
      <c r="JMD537" s="707"/>
      <c r="JME537" s="707"/>
      <c r="JMF537" s="707"/>
      <c r="JMG537" s="707"/>
      <c r="JMH537" s="707"/>
      <c r="JMI537" s="707"/>
      <c r="JMJ537" s="707"/>
      <c r="JMK537" s="707"/>
      <c r="JML537" s="707"/>
      <c r="JMM537" s="707"/>
      <c r="JMN537" s="707"/>
      <c r="JMO537" s="707"/>
      <c r="JMP537" s="707"/>
      <c r="JMQ537" s="707"/>
      <c r="JMR537" s="707"/>
      <c r="JMS537" s="707"/>
      <c r="JMT537" s="707"/>
      <c r="JMU537" s="707"/>
      <c r="JMV537" s="707"/>
      <c r="JMW537" s="707"/>
      <c r="JMX537" s="707"/>
      <c r="JMY537" s="707"/>
      <c r="JMZ537" s="707"/>
      <c r="JNA537" s="707"/>
      <c r="JNB537" s="707"/>
      <c r="JNC537" s="707"/>
      <c r="JND537" s="707"/>
      <c r="JNE537" s="707"/>
      <c r="JNF537" s="707"/>
      <c r="JNG537" s="707"/>
      <c r="JNH537" s="707"/>
      <c r="JNI537" s="707"/>
      <c r="JNJ537" s="707"/>
      <c r="JNK537" s="707"/>
      <c r="JNL537" s="707"/>
      <c r="JNM537" s="707"/>
      <c r="JNN537" s="707"/>
      <c r="JNO537" s="707"/>
      <c r="JNP537" s="707"/>
      <c r="JNQ537" s="707"/>
      <c r="JNR537" s="707"/>
      <c r="JNS537" s="707"/>
      <c r="JNT537" s="707"/>
      <c r="JNU537" s="707"/>
      <c r="JNV537" s="707"/>
      <c r="JNW537" s="707"/>
      <c r="JNX537" s="707"/>
      <c r="JNY537" s="707"/>
      <c r="JNZ537" s="707"/>
      <c r="JOA537" s="707"/>
      <c r="JOB537" s="707"/>
      <c r="JOC537" s="707"/>
      <c r="JOD537" s="707"/>
      <c r="JOE537" s="707"/>
      <c r="JOF537" s="707"/>
      <c r="JOG537" s="707"/>
      <c r="JOH537" s="707"/>
      <c r="JOI537" s="707"/>
      <c r="JOJ537" s="707"/>
      <c r="JOK537" s="707"/>
      <c r="JOL537" s="707"/>
      <c r="JOM537" s="707"/>
      <c r="JON537" s="707"/>
      <c r="JOO537" s="707"/>
      <c r="JOP537" s="707"/>
      <c r="JOQ537" s="707"/>
      <c r="JOR537" s="707"/>
      <c r="JOS537" s="707"/>
      <c r="JOT537" s="707"/>
      <c r="JOU537" s="707"/>
      <c r="JOV537" s="707"/>
      <c r="JOW537" s="707"/>
      <c r="JOX537" s="707"/>
      <c r="JOY537" s="707"/>
      <c r="JOZ537" s="707"/>
      <c r="JPA537" s="707"/>
      <c r="JPB537" s="707"/>
      <c r="JPC537" s="707"/>
      <c r="JPD537" s="707"/>
      <c r="JPE537" s="707"/>
      <c r="JPF537" s="707"/>
      <c r="JPG537" s="707"/>
      <c r="JPH537" s="707"/>
      <c r="JPI537" s="707"/>
      <c r="JPJ537" s="707"/>
      <c r="JPK537" s="707"/>
      <c r="JPL537" s="707"/>
      <c r="JPM537" s="707"/>
      <c r="JPN537" s="707"/>
      <c r="JPO537" s="707"/>
      <c r="JPP537" s="707"/>
      <c r="JPQ537" s="707"/>
      <c r="JPR537" s="707"/>
      <c r="JPS537" s="707"/>
      <c r="JPT537" s="707"/>
      <c r="JPU537" s="707"/>
      <c r="JPV537" s="707"/>
      <c r="JPW537" s="707"/>
      <c r="JPX537" s="707"/>
      <c r="JPY537" s="707"/>
      <c r="JPZ537" s="707"/>
      <c r="JQA537" s="707"/>
      <c r="JQB537" s="707"/>
      <c r="JQC537" s="707"/>
      <c r="JQD537" s="707"/>
      <c r="JQE537" s="707"/>
      <c r="JQF537" s="707"/>
      <c r="JQG537" s="707"/>
      <c r="JQH537" s="707"/>
      <c r="JQI537" s="707"/>
      <c r="JQJ537" s="707"/>
      <c r="JQK537" s="707"/>
      <c r="JQL537" s="707"/>
      <c r="JQM537" s="707"/>
      <c r="JQN537" s="707"/>
      <c r="JQO537" s="707"/>
      <c r="JQP537" s="707"/>
      <c r="JQQ537" s="707"/>
      <c r="JQR537" s="707"/>
      <c r="JQS537" s="707"/>
      <c r="JQT537" s="707"/>
      <c r="JQU537" s="707"/>
      <c r="JQV537" s="707"/>
      <c r="JQW537" s="707"/>
      <c r="JQX537" s="707"/>
      <c r="JQY537" s="707"/>
      <c r="JQZ537" s="707"/>
      <c r="JRA537" s="707"/>
      <c r="JRB537" s="707"/>
      <c r="JRC537" s="707"/>
      <c r="JRD537" s="707"/>
      <c r="JRE537" s="707"/>
      <c r="JRF537" s="707"/>
      <c r="JRG537" s="707"/>
      <c r="JRH537" s="707"/>
      <c r="JRI537" s="707"/>
      <c r="JRJ537" s="707"/>
      <c r="JRK537" s="707"/>
      <c r="JRL537" s="707"/>
      <c r="JRM537" s="707"/>
      <c r="JRN537" s="707"/>
      <c r="JRO537" s="707"/>
      <c r="JRP537" s="707"/>
      <c r="JRQ537" s="707"/>
      <c r="JRR537" s="707"/>
      <c r="JRS537" s="707"/>
      <c r="JRT537" s="707"/>
      <c r="JRU537" s="707"/>
      <c r="JRV537" s="707"/>
      <c r="JRW537" s="707"/>
      <c r="JRX537" s="707"/>
      <c r="JRY537" s="707"/>
      <c r="JRZ537" s="707"/>
      <c r="JSA537" s="707"/>
      <c r="JSB537" s="707"/>
      <c r="JSC537" s="707"/>
      <c r="JSD537" s="707"/>
      <c r="JSE537" s="707"/>
      <c r="JSF537" s="707"/>
      <c r="JSG537" s="707"/>
      <c r="JSH537" s="707"/>
      <c r="JSI537" s="707"/>
      <c r="JSJ537" s="707"/>
      <c r="JSK537" s="707"/>
      <c r="JSL537" s="707"/>
      <c r="JSM537" s="707"/>
      <c r="JSN537" s="707"/>
      <c r="JSO537" s="707"/>
      <c r="JSP537" s="707"/>
      <c r="JSQ537" s="707"/>
      <c r="JSR537" s="707"/>
      <c r="JSS537" s="707"/>
      <c r="JST537" s="707"/>
      <c r="JSU537" s="707"/>
      <c r="JSV537" s="707"/>
      <c r="JSW537" s="707"/>
      <c r="JSX537" s="707"/>
      <c r="JSY537" s="707"/>
      <c r="JSZ537" s="707"/>
      <c r="JTA537" s="707"/>
      <c r="JTB537" s="707"/>
      <c r="JTC537" s="707"/>
      <c r="JTD537" s="707"/>
      <c r="JTE537" s="707"/>
      <c r="JTF537" s="707"/>
      <c r="JTG537" s="707"/>
      <c r="JTH537" s="707"/>
      <c r="JTI537" s="707"/>
      <c r="JTJ537" s="707"/>
      <c r="JTK537" s="707"/>
      <c r="JTL537" s="707"/>
      <c r="JTM537" s="707"/>
      <c r="JTN537" s="707"/>
      <c r="JTO537" s="707"/>
      <c r="JTP537" s="707"/>
      <c r="JTQ537" s="707"/>
      <c r="JTR537" s="707"/>
      <c r="JTS537" s="707"/>
      <c r="JTT537" s="707"/>
      <c r="JTU537" s="707"/>
      <c r="JTV537" s="707"/>
      <c r="JTW537" s="707"/>
      <c r="JTX537" s="707"/>
      <c r="JTY537" s="707"/>
      <c r="JTZ537" s="707"/>
      <c r="JUA537" s="707"/>
      <c r="JUB537" s="707"/>
      <c r="JUC537" s="707"/>
      <c r="JUD537" s="707"/>
      <c r="JUE537" s="707"/>
      <c r="JUF537" s="707"/>
      <c r="JUG537" s="707"/>
      <c r="JUH537" s="707"/>
      <c r="JUI537" s="707"/>
      <c r="JUJ537" s="707"/>
      <c r="JUK537" s="707"/>
      <c r="JUL537" s="707"/>
      <c r="JUM537" s="707"/>
      <c r="JUN537" s="707"/>
      <c r="JUO537" s="707"/>
      <c r="JUP537" s="707"/>
      <c r="JUQ537" s="707"/>
      <c r="JUR537" s="707"/>
      <c r="JUS537" s="707"/>
      <c r="JUT537" s="707"/>
      <c r="JUU537" s="707"/>
      <c r="JUV537" s="707"/>
      <c r="JUW537" s="707"/>
      <c r="JUX537" s="707"/>
      <c r="JUY537" s="707"/>
      <c r="JUZ537" s="707"/>
      <c r="JVA537" s="707"/>
      <c r="JVB537" s="707"/>
      <c r="JVC537" s="707"/>
      <c r="JVD537" s="707"/>
      <c r="JVE537" s="707"/>
      <c r="JVF537" s="707"/>
      <c r="JVG537" s="707"/>
      <c r="JVH537" s="707"/>
      <c r="JVI537" s="707"/>
      <c r="JVJ537" s="707"/>
      <c r="JVK537" s="707"/>
      <c r="JVL537" s="707"/>
      <c r="JVM537" s="707"/>
      <c r="JVN537" s="707"/>
      <c r="JVO537" s="707"/>
      <c r="JVP537" s="707"/>
      <c r="JVQ537" s="707"/>
      <c r="JVR537" s="707"/>
      <c r="JVS537" s="707"/>
      <c r="JVT537" s="707"/>
      <c r="JVU537" s="707"/>
      <c r="JVV537" s="707"/>
      <c r="JVW537" s="707"/>
      <c r="JVX537" s="707"/>
      <c r="JVY537" s="707"/>
      <c r="JVZ537" s="707"/>
      <c r="JWA537" s="707"/>
      <c r="JWB537" s="707"/>
      <c r="JWC537" s="707"/>
      <c r="JWD537" s="707"/>
      <c r="JWE537" s="707"/>
      <c r="JWF537" s="707"/>
      <c r="JWG537" s="707"/>
      <c r="JWH537" s="707"/>
      <c r="JWI537" s="707"/>
      <c r="JWJ537" s="707"/>
      <c r="JWK537" s="707"/>
      <c r="JWL537" s="707"/>
      <c r="JWM537" s="707"/>
      <c r="JWN537" s="707"/>
      <c r="JWO537" s="707"/>
      <c r="JWP537" s="707"/>
      <c r="JWQ537" s="707"/>
      <c r="JWR537" s="707"/>
      <c r="JWS537" s="707"/>
      <c r="JWT537" s="707"/>
      <c r="JWU537" s="707"/>
      <c r="JWV537" s="707"/>
      <c r="JWW537" s="707"/>
      <c r="JWX537" s="707"/>
      <c r="JWY537" s="707"/>
      <c r="JWZ537" s="707"/>
      <c r="JXA537" s="707"/>
      <c r="JXB537" s="707"/>
      <c r="JXC537" s="707"/>
      <c r="JXD537" s="707"/>
      <c r="JXE537" s="707"/>
      <c r="JXF537" s="707"/>
      <c r="JXG537" s="707"/>
      <c r="JXH537" s="707"/>
      <c r="JXI537" s="707"/>
      <c r="JXJ537" s="707"/>
      <c r="JXK537" s="707"/>
      <c r="JXL537" s="707"/>
      <c r="JXM537" s="707"/>
      <c r="JXN537" s="707"/>
      <c r="JXO537" s="707"/>
      <c r="JXP537" s="707"/>
      <c r="JXQ537" s="707"/>
      <c r="JXR537" s="707"/>
      <c r="JXS537" s="707"/>
      <c r="JXT537" s="707"/>
      <c r="JXU537" s="707"/>
      <c r="JXV537" s="707"/>
      <c r="JXW537" s="707"/>
      <c r="JXX537" s="707"/>
      <c r="JXY537" s="707"/>
      <c r="JXZ537" s="707"/>
      <c r="JYA537" s="707"/>
      <c r="JYB537" s="707"/>
      <c r="JYC537" s="707"/>
      <c r="JYD537" s="707"/>
      <c r="JYE537" s="707"/>
      <c r="JYF537" s="707"/>
      <c r="JYG537" s="707"/>
      <c r="JYH537" s="707"/>
      <c r="JYI537" s="707"/>
      <c r="JYJ537" s="707"/>
      <c r="JYK537" s="707"/>
      <c r="JYL537" s="707"/>
      <c r="JYM537" s="707"/>
      <c r="JYN537" s="707"/>
      <c r="JYO537" s="707"/>
      <c r="JYP537" s="707"/>
      <c r="JYQ537" s="707"/>
      <c r="JYR537" s="707"/>
      <c r="JYS537" s="707"/>
      <c r="JYT537" s="707"/>
      <c r="JYU537" s="707"/>
      <c r="JYV537" s="707"/>
      <c r="JYW537" s="707"/>
      <c r="JYX537" s="707"/>
      <c r="JYY537" s="707"/>
      <c r="JYZ537" s="707"/>
      <c r="JZA537" s="707"/>
      <c r="JZB537" s="707"/>
      <c r="JZC537" s="707"/>
      <c r="JZD537" s="707"/>
      <c r="JZE537" s="707"/>
      <c r="JZF537" s="707"/>
      <c r="JZG537" s="707"/>
      <c r="JZH537" s="707"/>
      <c r="JZI537" s="707"/>
      <c r="JZJ537" s="707"/>
      <c r="JZK537" s="707"/>
      <c r="JZL537" s="707"/>
      <c r="JZM537" s="707"/>
      <c r="JZN537" s="707"/>
      <c r="JZO537" s="707"/>
      <c r="JZP537" s="707"/>
      <c r="JZQ537" s="707"/>
      <c r="JZR537" s="707"/>
      <c r="JZS537" s="707"/>
      <c r="JZT537" s="707"/>
      <c r="JZU537" s="707"/>
      <c r="JZV537" s="707"/>
      <c r="JZW537" s="707"/>
      <c r="JZX537" s="707"/>
      <c r="JZY537" s="707"/>
      <c r="JZZ537" s="707"/>
      <c r="KAA537" s="707"/>
      <c r="KAB537" s="707"/>
      <c r="KAC537" s="707"/>
      <c r="KAD537" s="707"/>
      <c r="KAE537" s="707"/>
      <c r="KAF537" s="707"/>
      <c r="KAG537" s="707"/>
      <c r="KAH537" s="707"/>
      <c r="KAI537" s="707"/>
      <c r="KAJ537" s="707"/>
      <c r="KAK537" s="707"/>
      <c r="KAL537" s="707"/>
      <c r="KAM537" s="707"/>
      <c r="KAN537" s="707"/>
      <c r="KAO537" s="707"/>
      <c r="KAP537" s="707"/>
      <c r="KAQ537" s="707"/>
      <c r="KAR537" s="707"/>
      <c r="KAS537" s="707"/>
      <c r="KAT537" s="707"/>
      <c r="KAU537" s="707"/>
      <c r="KAV537" s="707"/>
      <c r="KAW537" s="707"/>
      <c r="KAX537" s="707"/>
      <c r="KAY537" s="707"/>
      <c r="KAZ537" s="707"/>
      <c r="KBA537" s="707"/>
      <c r="KBB537" s="707"/>
      <c r="KBC537" s="707"/>
      <c r="KBD537" s="707"/>
      <c r="KBE537" s="707"/>
      <c r="KBF537" s="707"/>
      <c r="KBG537" s="707"/>
      <c r="KBH537" s="707"/>
      <c r="KBI537" s="707"/>
      <c r="KBJ537" s="707"/>
      <c r="KBK537" s="707"/>
      <c r="KBL537" s="707"/>
      <c r="KBM537" s="707"/>
      <c r="KBN537" s="707"/>
      <c r="KBO537" s="707"/>
      <c r="KBP537" s="707"/>
      <c r="KBQ537" s="707"/>
      <c r="KBR537" s="707"/>
      <c r="KBS537" s="707"/>
      <c r="KBT537" s="707"/>
      <c r="KBU537" s="707"/>
      <c r="KBV537" s="707"/>
      <c r="KBW537" s="707"/>
      <c r="KBX537" s="707"/>
      <c r="KBY537" s="707"/>
      <c r="KBZ537" s="707"/>
      <c r="KCA537" s="707"/>
      <c r="KCB537" s="707"/>
      <c r="KCC537" s="707"/>
      <c r="KCD537" s="707"/>
      <c r="KCE537" s="707"/>
      <c r="KCF537" s="707"/>
      <c r="KCG537" s="707"/>
      <c r="KCH537" s="707"/>
      <c r="KCI537" s="707"/>
      <c r="KCJ537" s="707"/>
      <c r="KCK537" s="707"/>
      <c r="KCL537" s="707"/>
      <c r="KCM537" s="707"/>
      <c r="KCN537" s="707"/>
      <c r="KCO537" s="707"/>
      <c r="KCP537" s="707"/>
      <c r="KCQ537" s="707"/>
      <c r="KCR537" s="707"/>
      <c r="KCS537" s="707"/>
      <c r="KCT537" s="707"/>
      <c r="KCU537" s="707"/>
      <c r="KCV537" s="707"/>
      <c r="KCW537" s="707"/>
      <c r="KCX537" s="707"/>
      <c r="KCY537" s="707"/>
      <c r="KCZ537" s="707"/>
      <c r="KDA537" s="707"/>
      <c r="KDB537" s="707"/>
      <c r="KDC537" s="707"/>
      <c r="KDD537" s="707"/>
      <c r="KDE537" s="707"/>
      <c r="KDF537" s="707"/>
      <c r="KDG537" s="707"/>
      <c r="KDH537" s="707"/>
      <c r="KDI537" s="707"/>
      <c r="KDJ537" s="707"/>
      <c r="KDK537" s="707"/>
      <c r="KDL537" s="707"/>
      <c r="KDM537" s="707"/>
      <c r="KDN537" s="707"/>
      <c r="KDO537" s="707"/>
      <c r="KDP537" s="707"/>
      <c r="KDQ537" s="707"/>
      <c r="KDR537" s="707"/>
      <c r="KDS537" s="707"/>
      <c r="KDT537" s="707"/>
      <c r="KDU537" s="707"/>
      <c r="KDV537" s="707"/>
      <c r="KDW537" s="707"/>
      <c r="KDX537" s="707"/>
      <c r="KDY537" s="707"/>
      <c r="KDZ537" s="707"/>
      <c r="KEA537" s="707"/>
      <c r="KEB537" s="707"/>
      <c r="KEC537" s="707"/>
      <c r="KED537" s="707"/>
      <c r="KEE537" s="707"/>
      <c r="KEF537" s="707"/>
      <c r="KEG537" s="707"/>
      <c r="KEH537" s="707"/>
      <c r="KEI537" s="707"/>
      <c r="KEJ537" s="707"/>
      <c r="KEK537" s="707"/>
      <c r="KEL537" s="707"/>
      <c r="KEM537" s="707"/>
      <c r="KEN537" s="707"/>
      <c r="KEO537" s="707"/>
      <c r="KEP537" s="707"/>
      <c r="KEQ537" s="707"/>
      <c r="KER537" s="707"/>
      <c r="KES537" s="707"/>
      <c r="KET537" s="707"/>
      <c r="KEU537" s="707"/>
      <c r="KEV537" s="707"/>
      <c r="KEW537" s="707"/>
      <c r="KEX537" s="707"/>
      <c r="KEY537" s="707"/>
      <c r="KEZ537" s="707"/>
      <c r="KFA537" s="707"/>
      <c r="KFB537" s="707"/>
      <c r="KFC537" s="707"/>
      <c r="KFD537" s="707"/>
      <c r="KFE537" s="707"/>
      <c r="KFF537" s="707"/>
      <c r="KFG537" s="707"/>
      <c r="KFH537" s="707"/>
      <c r="KFI537" s="707"/>
      <c r="KFJ537" s="707"/>
      <c r="KFK537" s="707"/>
      <c r="KFL537" s="707"/>
      <c r="KFM537" s="707"/>
      <c r="KFN537" s="707"/>
      <c r="KFO537" s="707"/>
      <c r="KFP537" s="707"/>
      <c r="KFQ537" s="707"/>
      <c r="KFR537" s="707"/>
      <c r="KFS537" s="707"/>
      <c r="KFT537" s="707"/>
      <c r="KFU537" s="707"/>
      <c r="KFV537" s="707"/>
      <c r="KFW537" s="707"/>
      <c r="KFX537" s="707"/>
      <c r="KFY537" s="707"/>
      <c r="KFZ537" s="707"/>
      <c r="KGA537" s="707"/>
      <c r="KGB537" s="707"/>
      <c r="KGC537" s="707"/>
      <c r="KGD537" s="707"/>
      <c r="KGE537" s="707"/>
      <c r="KGF537" s="707"/>
      <c r="KGG537" s="707"/>
      <c r="KGH537" s="707"/>
      <c r="KGI537" s="707"/>
      <c r="KGJ537" s="707"/>
      <c r="KGK537" s="707"/>
      <c r="KGL537" s="707"/>
      <c r="KGM537" s="707"/>
      <c r="KGN537" s="707"/>
      <c r="KGO537" s="707"/>
      <c r="KGP537" s="707"/>
      <c r="KGQ537" s="707"/>
      <c r="KGR537" s="707"/>
      <c r="KGS537" s="707"/>
      <c r="KGT537" s="707"/>
      <c r="KGU537" s="707"/>
      <c r="KGV537" s="707"/>
      <c r="KGW537" s="707"/>
      <c r="KGX537" s="707"/>
      <c r="KGY537" s="707"/>
      <c r="KGZ537" s="707"/>
      <c r="KHA537" s="707"/>
      <c r="KHB537" s="707"/>
      <c r="KHC537" s="707"/>
      <c r="KHD537" s="707"/>
      <c r="KHE537" s="707"/>
      <c r="KHF537" s="707"/>
      <c r="KHG537" s="707"/>
      <c r="KHH537" s="707"/>
      <c r="KHI537" s="707"/>
      <c r="KHJ537" s="707"/>
      <c r="KHK537" s="707"/>
      <c r="KHL537" s="707"/>
      <c r="KHM537" s="707"/>
      <c r="KHN537" s="707"/>
      <c r="KHO537" s="707"/>
      <c r="KHP537" s="707"/>
      <c r="KHQ537" s="707"/>
      <c r="KHR537" s="707"/>
      <c r="KHS537" s="707"/>
      <c r="KHT537" s="707"/>
      <c r="KHU537" s="707"/>
      <c r="KHV537" s="707"/>
      <c r="KHW537" s="707"/>
      <c r="KHX537" s="707"/>
      <c r="KHY537" s="707"/>
      <c r="KHZ537" s="707"/>
      <c r="KIA537" s="707"/>
      <c r="KIB537" s="707"/>
      <c r="KIC537" s="707"/>
      <c r="KID537" s="707"/>
      <c r="KIE537" s="707"/>
      <c r="KIF537" s="707"/>
      <c r="KIG537" s="707"/>
      <c r="KIH537" s="707"/>
      <c r="KII537" s="707"/>
      <c r="KIJ537" s="707"/>
      <c r="KIK537" s="707"/>
      <c r="KIL537" s="707"/>
      <c r="KIM537" s="707"/>
      <c r="KIN537" s="707"/>
      <c r="KIO537" s="707"/>
      <c r="KIP537" s="707"/>
      <c r="KIQ537" s="707"/>
      <c r="KIR537" s="707"/>
      <c r="KIS537" s="707"/>
      <c r="KIT537" s="707"/>
      <c r="KIU537" s="707"/>
      <c r="KIV537" s="707"/>
      <c r="KIW537" s="707"/>
      <c r="KIX537" s="707"/>
      <c r="KIY537" s="707"/>
      <c r="KIZ537" s="707"/>
      <c r="KJA537" s="707"/>
      <c r="KJB537" s="707"/>
      <c r="KJC537" s="707"/>
      <c r="KJD537" s="707"/>
      <c r="KJE537" s="707"/>
      <c r="KJF537" s="707"/>
      <c r="KJG537" s="707"/>
      <c r="KJH537" s="707"/>
      <c r="KJI537" s="707"/>
      <c r="KJJ537" s="707"/>
      <c r="KJK537" s="707"/>
      <c r="KJL537" s="707"/>
      <c r="KJM537" s="707"/>
      <c r="KJN537" s="707"/>
      <c r="KJO537" s="707"/>
      <c r="KJP537" s="707"/>
      <c r="KJQ537" s="707"/>
      <c r="KJR537" s="707"/>
      <c r="KJS537" s="707"/>
      <c r="KJT537" s="707"/>
      <c r="KJU537" s="707"/>
      <c r="KJV537" s="707"/>
      <c r="KJW537" s="707"/>
      <c r="KJX537" s="707"/>
      <c r="KJY537" s="707"/>
      <c r="KJZ537" s="707"/>
      <c r="KKA537" s="707"/>
      <c r="KKB537" s="707"/>
      <c r="KKC537" s="707"/>
      <c r="KKD537" s="707"/>
      <c r="KKE537" s="707"/>
      <c r="KKF537" s="707"/>
      <c r="KKG537" s="707"/>
      <c r="KKH537" s="707"/>
      <c r="KKI537" s="707"/>
      <c r="KKJ537" s="707"/>
      <c r="KKK537" s="707"/>
      <c r="KKL537" s="707"/>
      <c r="KKM537" s="707"/>
      <c r="KKN537" s="707"/>
      <c r="KKO537" s="707"/>
      <c r="KKP537" s="707"/>
      <c r="KKQ537" s="707"/>
      <c r="KKR537" s="707"/>
      <c r="KKS537" s="707"/>
      <c r="KKT537" s="707"/>
      <c r="KKU537" s="707"/>
      <c r="KKV537" s="707"/>
      <c r="KKW537" s="707"/>
      <c r="KKX537" s="707"/>
      <c r="KKY537" s="707"/>
      <c r="KKZ537" s="707"/>
      <c r="KLA537" s="707"/>
      <c r="KLB537" s="707"/>
      <c r="KLC537" s="707"/>
      <c r="KLD537" s="707"/>
      <c r="KLE537" s="707"/>
      <c r="KLF537" s="707"/>
      <c r="KLG537" s="707"/>
      <c r="KLH537" s="707"/>
      <c r="KLI537" s="707"/>
      <c r="KLJ537" s="707"/>
      <c r="KLK537" s="707"/>
      <c r="KLL537" s="707"/>
      <c r="KLM537" s="707"/>
      <c r="KLN537" s="707"/>
      <c r="KLO537" s="707"/>
      <c r="KLP537" s="707"/>
      <c r="KLQ537" s="707"/>
      <c r="KLR537" s="707"/>
      <c r="KLS537" s="707"/>
      <c r="KLT537" s="707"/>
      <c r="KLU537" s="707"/>
      <c r="KLV537" s="707"/>
      <c r="KLW537" s="707"/>
      <c r="KLX537" s="707"/>
      <c r="KLY537" s="707"/>
      <c r="KLZ537" s="707"/>
      <c r="KMA537" s="707"/>
      <c r="KMB537" s="707"/>
      <c r="KMC537" s="707"/>
      <c r="KMD537" s="707"/>
      <c r="KME537" s="707"/>
      <c r="KMF537" s="707"/>
      <c r="KMG537" s="707"/>
      <c r="KMH537" s="707"/>
      <c r="KMI537" s="707"/>
      <c r="KMJ537" s="707"/>
      <c r="KMK537" s="707"/>
      <c r="KML537" s="707"/>
      <c r="KMM537" s="707"/>
      <c r="KMN537" s="707"/>
      <c r="KMO537" s="707"/>
      <c r="KMP537" s="707"/>
      <c r="KMQ537" s="707"/>
      <c r="KMR537" s="707"/>
      <c r="KMS537" s="707"/>
      <c r="KMT537" s="707"/>
      <c r="KMU537" s="707"/>
      <c r="KMV537" s="707"/>
      <c r="KMW537" s="707"/>
      <c r="KMX537" s="707"/>
      <c r="KMY537" s="707"/>
      <c r="KMZ537" s="707"/>
      <c r="KNA537" s="707"/>
      <c r="KNB537" s="707"/>
      <c r="KNC537" s="707"/>
      <c r="KND537" s="707"/>
      <c r="KNE537" s="707"/>
      <c r="KNF537" s="707"/>
      <c r="KNG537" s="707"/>
      <c r="KNH537" s="707"/>
      <c r="KNI537" s="707"/>
      <c r="KNJ537" s="707"/>
      <c r="KNK537" s="707"/>
      <c r="KNL537" s="707"/>
      <c r="KNM537" s="707"/>
      <c r="KNN537" s="707"/>
      <c r="KNO537" s="707"/>
      <c r="KNP537" s="707"/>
      <c r="KNQ537" s="707"/>
      <c r="KNR537" s="707"/>
      <c r="KNS537" s="707"/>
      <c r="KNT537" s="707"/>
      <c r="KNU537" s="707"/>
      <c r="KNV537" s="707"/>
      <c r="KNW537" s="707"/>
      <c r="KNX537" s="707"/>
      <c r="KNY537" s="707"/>
      <c r="KNZ537" s="707"/>
      <c r="KOA537" s="707"/>
      <c r="KOB537" s="707"/>
      <c r="KOC537" s="707"/>
      <c r="KOD537" s="707"/>
      <c r="KOE537" s="707"/>
      <c r="KOF537" s="707"/>
      <c r="KOG537" s="707"/>
      <c r="KOH537" s="707"/>
      <c r="KOI537" s="707"/>
      <c r="KOJ537" s="707"/>
      <c r="KOK537" s="707"/>
      <c r="KOL537" s="707"/>
      <c r="KOM537" s="707"/>
      <c r="KON537" s="707"/>
      <c r="KOO537" s="707"/>
      <c r="KOP537" s="707"/>
      <c r="KOQ537" s="707"/>
      <c r="KOR537" s="707"/>
      <c r="KOS537" s="707"/>
      <c r="KOT537" s="707"/>
      <c r="KOU537" s="707"/>
      <c r="KOV537" s="707"/>
      <c r="KOW537" s="707"/>
      <c r="KOX537" s="707"/>
      <c r="KOY537" s="707"/>
      <c r="KOZ537" s="707"/>
      <c r="KPA537" s="707"/>
      <c r="KPB537" s="707"/>
      <c r="KPC537" s="707"/>
      <c r="KPD537" s="707"/>
      <c r="KPE537" s="707"/>
      <c r="KPF537" s="707"/>
      <c r="KPG537" s="707"/>
      <c r="KPH537" s="707"/>
      <c r="KPI537" s="707"/>
      <c r="KPJ537" s="707"/>
      <c r="KPK537" s="707"/>
      <c r="KPL537" s="707"/>
      <c r="KPM537" s="707"/>
      <c r="KPN537" s="707"/>
      <c r="KPO537" s="707"/>
      <c r="KPP537" s="707"/>
      <c r="KPQ537" s="707"/>
      <c r="KPR537" s="707"/>
      <c r="KPS537" s="707"/>
      <c r="KPT537" s="707"/>
      <c r="KPU537" s="707"/>
      <c r="KPV537" s="707"/>
      <c r="KPW537" s="707"/>
      <c r="KPX537" s="707"/>
      <c r="KPY537" s="707"/>
      <c r="KPZ537" s="707"/>
      <c r="KQA537" s="707"/>
      <c r="KQB537" s="707"/>
      <c r="KQC537" s="707"/>
      <c r="KQD537" s="707"/>
      <c r="KQE537" s="707"/>
      <c r="KQF537" s="707"/>
      <c r="KQG537" s="707"/>
      <c r="KQH537" s="707"/>
      <c r="KQI537" s="707"/>
      <c r="KQJ537" s="707"/>
      <c r="KQK537" s="707"/>
      <c r="KQL537" s="707"/>
      <c r="KQM537" s="707"/>
      <c r="KQN537" s="707"/>
      <c r="KQO537" s="707"/>
      <c r="KQP537" s="707"/>
      <c r="KQQ537" s="707"/>
      <c r="KQR537" s="707"/>
      <c r="KQS537" s="707"/>
      <c r="KQT537" s="707"/>
      <c r="KQU537" s="707"/>
      <c r="KQV537" s="707"/>
      <c r="KQW537" s="707"/>
      <c r="KQX537" s="707"/>
      <c r="KQY537" s="707"/>
      <c r="KQZ537" s="707"/>
      <c r="KRA537" s="707"/>
      <c r="KRB537" s="707"/>
      <c r="KRC537" s="707"/>
      <c r="KRD537" s="707"/>
      <c r="KRE537" s="707"/>
      <c r="KRF537" s="707"/>
      <c r="KRG537" s="707"/>
      <c r="KRH537" s="707"/>
      <c r="KRI537" s="707"/>
      <c r="KRJ537" s="707"/>
      <c r="KRK537" s="707"/>
      <c r="KRL537" s="707"/>
      <c r="KRM537" s="707"/>
      <c r="KRN537" s="707"/>
      <c r="KRO537" s="707"/>
      <c r="KRP537" s="707"/>
      <c r="KRQ537" s="707"/>
      <c r="KRR537" s="707"/>
      <c r="KRS537" s="707"/>
      <c r="KRT537" s="707"/>
      <c r="KRU537" s="707"/>
      <c r="KRV537" s="707"/>
      <c r="KRW537" s="707"/>
      <c r="KRX537" s="707"/>
      <c r="KRY537" s="707"/>
      <c r="KRZ537" s="707"/>
      <c r="KSA537" s="707"/>
      <c r="KSB537" s="707"/>
      <c r="KSC537" s="707"/>
      <c r="KSD537" s="707"/>
      <c r="KSE537" s="707"/>
      <c r="KSF537" s="707"/>
      <c r="KSG537" s="707"/>
      <c r="KSH537" s="707"/>
      <c r="KSI537" s="707"/>
      <c r="KSJ537" s="707"/>
      <c r="KSK537" s="707"/>
      <c r="KSL537" s="707"/>
      <c r="KSM537" s="707"/>
      <c r="KSN537" s="707"/>
      <c r="KSO537" s="707"/>
      <c r="KSP537" s="707"/>
      <c r="KSQ537" s="707"/>
      <c r="KSR537" s="707"/>
      <c r="KSS537" s="707"/>
      <c r="KST537" s="707"/>
      <c r="KSU537" s="707"/>
      <c r="KSV537" s="707"/>
      <c r="KSW537" s="707"/>
      <c r="KSX537" s="707"/>
      <c r="KSY537" s="707"/>
      <c r="KSZ537" s="707"/>
      <c r="KTA537" s="707"/>
      <c r="KTB537" s="707"/>
      <c r="KTC537" s="707"/>
      <c r="KTD537" s="707"/>
      <c r="KTE537" s="707"/>
      <c r="KTF537" s="707"/>
      <c r="KTG537" s="707"/>
      <c r="KTH537" s="707"/>
      <c r="KTI537" s="707"/>
      <c r="KTJ537" s="707"/>
      <c r="KTK537" s="707"/>
      <c r="KTL537" s="707"/>
      <c r="KTM537" s="707"/>
      <c r="KTN537" s="707"/>
      <c r="KTO537" s="707"/>
      <c r="KTP537" s="707"/>
      <c r="KTQ537" s="707"/>
      <c r="KTR537" s="707"/>
      <c r="KTS537" s="707"/>
      <c r="KTT537" s="707"/>
      <c r="KTU537" s="707"/>
      <c r="KTV537" s="707"/>
      <c r="KTW537" s="707"/>
      <c r="KTX537" s="707"/>
      <c r="KTY537" s="707"/>
      <c r="KTZ537" s="707"/>
      <c r="KUA537" s="707"/>
      <c r="KUB537" s="707"/>
      <c r="KUC537" s="707"/>
      <c r="KUD537" s="707"/>
      <c r="KUE537" s="707"/>
      <c r="KUF537" s="707"/>
      <c r="KUG537" s="707"/>
      <c r="KUH537" s="707"/>
      <c r="KUI537" s="707"/>
      <c r="KUJ537" s="707"/>
      <c r="KUK537" s="707"/>
      <c r="KUL537" s="707"/>
      <c r="KUM537" s="707"/>
      <c r="KUN537" s="707"/>
      <c r="KUO537" s="707"/>
      <c r="KUP537" s="707"/>
      <c r="KUQ537" s="707"/>
      <c r="KUR537" s="707"/>
      <c r="KUS537" s="707"/>
      <c r="KUT537" s="707"/>
      <c r="KUU537" s="707"/>
      <c r="KUV537" s="707"/>
      <c r="KUW537" s="707"/>
      <c r="KUX537" s="707"/>
      <c r="KUY537" s="707"/>
      <c r="KUZ537" s="707"/>
      <c r="KVA537" s="707"/>
      <c r="KVB537" s="707"/>
      <c r="KVC537" s="707"/>
      <c r="KVD537" s="707"/>
      <c r="KVE537" s="707"/>
      <c r="KVF537" s="707"/>
      <c r="KVG537" s="707"/>
      <c r="KVH537" s="707"/>
      <c r="KVI537" s="707"/>
      <c r="KVJ537" s="707"/>
      <c r="KVK537" s="707"/>
      <c r="KVL537" s="707"/>
      <c r="KVM537" s="707"/>
      <c r="KVN537" s="707"/>
      <c r="KVO537" s="707"/>
      <c r="KVP537" s="707"/>
      <c r="KVQ537" s="707"/>
      <c r="KVR537" s="707"/>
      <c r="KVS537" s="707"/>
      <c r="KVT537" s="707"/>
      <c r="KVU537" s="707"/>
      <c r="KVV537" s="707"/>
      <c r="KVW537" s="707"/>
      <c r="KVX537" s="707"/>
      <c r="KVY537" s="707"/>
      <c r="KVZ537" s="707"/>
      <c r="KWA537" s="707"/>
      <c r="KWB537" s="707"/>
      <c r="KWC537" s="707"/>
      <c r="KWD537" s="707"/>
      <c r="KWE537" s="707"/>
      <c r="KWF537" s="707"/>
      <c r="KWG537" s="707"/>
      <c r="KWH537" s="707"/>
      <c r="KWI537" s="707"/>
      <c r="KWJ537" s="707"/>
      <c r="KWK537" s="707"/>
      <c r="KWL537" s="707"/>
      <c r="KWM537" s="707"/>
      <c r="KWN537" s="707"/>
      <c r="KWO537" s="707"/>
      <c r="KWP537" s="707"/>
      <c r="KWQ537" s="707"/>
      <c r="KWR537" s="707"/>
      <c r="KWS537" s="707"/>
      <c r="KWT537" s="707"/>
      <c r="KWU537" s="707"/>
      <c r="KWV537" s="707"/>
      <c r="KWW537" s="707"/>
      <c r="KWX537" s="707"/>
      <c r="KWY537" s="707"/>
      <c r="KWZ537" s="707"/>
      <c r="KXA537" s="707"/>
      <c r="KXB537" s="707"/>
      <c r="KXC537" s="707"/>
      <c r="KXD537" s="707"/>
      <c r="KXE537" s="707"/>
      <c r="KXF537" s="707"/>
      <c r="KXG537" s="707"/>
      <c r="KXH537" s="707"/>
      <c r="KXI537" s="707"/>
      <c r="KXJ537" s="707"/>
      <c r="KXK537" s="707"/>
      <c r="KXL537" s="707"/>
      <c r="KXM537" s="707"/>
      <c r="KXN537" s="707"/>
      <c r="KXO537" s="707"/>
      <c r="KXP537" s="707"/>
      <c r="KXQ537" s="707"/>
      <c r="KXR537" s="707"/>
      <c r="KXS537" s="707"/>
      <c r="KXT537" s="707"/>
      <c r="KXU537" s="707"/>
      <c r="KXV537" s="707"/>
      <c r="KXW537" s="707"/>
      <c r="KXX537" s="707"/>
      <c r="KXY537" s="707"/>
      <c r="KXZ537" s="707"/>
      <c r="KYA537" s="707"/>
      <c r="KYB537" s="707"/>
      <c r="KYC537" s="707"/>
      <c r="KYD537" s="707"/>
      <c r="KYE537" s="707"/>
      <c r="KYF537" s="707"/>
      <c r="KYG537" s="707"/>
      <c r="KYH537" s="707"/>
      <c r="KYI537" s="707"/>
      <c r="KYJ537" s="707"/>
      <c r="KYK537" s="707"/>
      <c r="KYL537" s="707"/>
      <c r="KYM537" s="707"/>
      <c r="KYN537" s="707"/>
      <c r="KYO537" s="707"/>
      <c r="KYP537" s="707"/>
      <c r="KYQ537" s="707"/>
      <c r="KYR537" s="707"/>
      <c r="KYS537" s="707"/>
      <c r="KYT537" s="707"/>
      <c r="KYU537" s="707"/>
      <c r="KYV537" s="707"/>
      <c r="KYW537" s="707"/>
      <c r="KYX537" s="707"/>
      <c r="KYY537" s="707"/>
      <c r="KYZ537" s="707"/>
      <c r="KZA537" s="707"/>
      <c r="KZB537" s="707"/>
      <c r="KZC537" s="707"/>
      <c r="KZD537" s="707"/>
      <c r="KZE537" s="707"/>
      <c r="KZF537" s="707"/>
      <c r="KZG537" s="707"/>
      <c r="KZH537" s="707"/>
      <c r="KZI537" s="707"/>
      <c r="KZJ537" s="707"/>
      <c r="KZK537" s="707"/>
      <c r="KZL537" s="707"/>
      <c r="KZM537" s="707"/>
      <c r="KZN537" s="707"/>
      <c r="KZO537" s="707"/>
      <c r="KZP537" s="707"/>
      <c r="KZQ537" s="707"/>
      <c r="KZR537" s="707"/>
      <c r="KZS537" s="707"/>
      <c r="KZT537" s="707"/>
      <c r="KZU537" s="707"/>
      <c r="KZV537" s="707"/>
      <c r="KZW537" s="707"/>
      <c r="KZX537" s="707"/>
      <c r="KZY537" s="707"/>
      <c r="KZZ537" s="707"/>
      <c r="LAA537" s="707"/>
      <c r="LAB537" s="707"/>
      <c r="LAC537" s="707"/>
      <c r="LAD537" s="707"/>
      <c r="LAE537" s="707"/>
      <c r="LAF537" s="707"/>
      <c r="LAG537" s="707"/>
      <c r="LAH537" s="707"/>
      <c r="LAI537" s="707"/>
      <c r="LAJ537" s="707"/>
      <c r="LAK537" s="707"/>
      <c r="LAL537" s="707"/>
      <c r="LAM537" s="707"/>
      <c r="LAN537" s="707"/>
      <c r="LAO537" s="707"/>
      <c r="LAP537" s="707"/>
      <c r="LAQ537" s="707"/>
      <c r="LAR537" s="707"/>
      <c r="LAS537" s="707"/>
      <c r="LAT537" s="707"/>
      <c r="LAU537" s="707"/>
      <c r="LAV537" s="707"/>
      <c r="LAW537" s="707"/>
      <c r="LAX537" s="707"/>
      <c r="LAY537" s="707"/>
      <c r="LAZ537" s="707"/>
      <c r="LBA537" s="707"/>
      <c r="LBB537" s="707"/>
      <c r="LBC537" s="707"/>
      <c r="LBD537" s="707"/>
      <c r="LBE537" s="707"/>
      <c r="LBF537" s="707"/>
      <c r="LBG537" s="707"/>
      <c r="LBH537" s="707"/>
      <c r="LBI537" s="707"/>
      <c r="LBJ537" s="707"/>
      <c r="LBK537" s="707"/>
      <c r="LBL537" s="707"/>
      <c r="LBM537" s="707"/>
      <c r="LBN537" s="707"/>
      <c r="LBO537" s="707"/>
      <c r="LBP537" s="707"/>
      <c r="LBQ537" s="707"/>
      <c r="LBR537" s="707"/>
      <c r="LBS537" s="707"/>
      <c r="LBT537" s="707"/>
      <c r="LBU537" s="707"/>
      <c r="LBV537" s="707"/>
      <c r="LBW537" s="707"/>
      <c r="LBX537" s="707"/>
      <c r="LBY537" s="707"/>
      <c r="LBZ537" s="707"/>
      <c r="LCA537" s="707"/>
      <c r="LCB537" s="707"/>
      <c r="LCC537" s="707"/>
      <c r="LCD537" s="707"/>
      <c r="LCE537" s="707"/>
      <c r="LCF537" s="707"/>
      <c r="LCG537" s="707"/>
      <c r="LCH537" s="707"/>
      <c r="LCI537" s="707"/>
      <c r="LCJ537" s="707"/>
      <c r="LCK537" s="707"/>
      <c r="LCL537" s="707"/>
      <c r="LCM537" s="707"/>
      <c r="LCN537" s="707"/>
      <c r="LCO537" s="707"/>
      <c r="LCP537" s="707"/>
      <c r="LCQ537" s="707"/>
      <c r="LCR537" s="707"/>
      <c r="LCS537" s="707"/>
      <c r="LCT537" s="707"/>
      <c r="LCU537" s="707"/>
      <c r="LCV537" s="707"/>
      <c r="LCW537" s="707"/>
      <c r="LCX537" s="707"/>
      <c r="LCY537" s="707"/>
      <c r="LCZ537" s="707"/>
      <c r="LDA537" s="707"/>
      <c r="LDB537" s="707"/>
      <c r="LDC537" s="707"/>
      <c r="LDD537" s="707"/>
      <c r="LDE537" s="707"/>
      <c r="LDF537" s="707"/>
      <c r="LDG537" s="707"/>
      <c r="LDH537" s="707"/>
      <c r="LDI537" s="707"/>
      <c r="LDJ537" s="707"/>
      <c r="LDK537" s="707"/>
      <c r="LDL537" s="707"/>
      <c r="LDM537" s="707"/>
      <c r="LDN537" s="707"/>
      <c r="LDO537" s="707"/>
      <c r="LDP537" s="707"/>
      <c r="LDQ537" s="707"/>
      <c r="LDR537" s="707"/>
      <c r="LDS537" s="707"/>
      <c r="LDT537" s="707"/>
      <c r="LDU537" s="707"/>
      <c r="LDV537" s="707"/>
      <c r="LDW537" s="707"/>
      <c r="LDX537" s="707"/>
      <c r="LDY537" s="707"/>
      <c r="LDZ537" s="707"/>
      <c r="LEA537" s="707"/>
      <c r="LEB537" s="707"/>
      <c r="LEC537" s="707"/>
      <c r="LED537" s="707"/>
      <c r="LEE537" s="707"/>
      <c r="LEF537" s="707"/>
      <c r="LEG537" s="707"/>
      <c r="LEH537" s="707"/>
      <c r="LEI537" s="707"/>
      <c r="LEJ537" s="707"/>
      <c r="LEK537" s="707"/>
      <c r="LEL537" s="707"/>
      <c r="LEM537" s="707"/>
      <c r="LEN537" s="707"/>
      <c r="LEO537" s="707"/>
      <c r="LEP537" s="707"/>
      <c r="LEQ537" s="707"/>
      <c r="LER537" s="707"/>
      <c r="LES537" s="707"/>
      <c r="LET537" s="707"/>
      <c r="LEU537" s="707"/>
      <c r="LEV537" s="707"/>
      <c r="LEW537" s="707"/>
      <c r="LEX537" s="707"/>
      <c r="LEY537" s="707"/>
      <c r="LEZ537" s="707"/>
      <c r="LFA537" s="707"/>
      <c r="LFB537" s="707"/>
      <c r="LFC537" s="707"/>
      <c r="LFD537" s="707"/>
      <c r="LFE537" s="707"/>
      <c r="LFF537" s="707"/>
      <c r="LFG537" s="707"/>
      <c r="LFH537" s="707"/>
      <c r="LFI537" s="707"/>
      <c r="LFJ537" s="707"/>
      <c r="LFK537" s="707"/>
      <c r="LFL537" s="707"/>
      <c r="LFM537" s="707"/>
      <c r="LFN537" s="707"/>
      <c r="LFO537" s="707"/>
      <c r="LFP537" s="707"/>
      <c r="LFQ537" s="707"/>
      <c r="LFR537" s="707"/>
      <c r="LFS537" s="707"/>
      <c r="LFT537" s="707"/>
      <c r="LFU537" s="707"/>
      <c r="LFV537" s="707"/>
      <c r="LFW537" s="707"/>
      <c r="LFX537" s="707"/>
      <c r="LFY537" s="707"/>
      <c r="LFZ537" s="707"/>
      <c r="LGA537" s="707"/>
      <c r="LGB537" s="707"/>
      <c r="LGC537" s="707"/>
      <c r="LGD537" s="707"/>
      <c r="LGE537" s="707"/>
      <c r="LGF537" s="707"/>
      <c r="LGG537" s="707"/>
      <c r="LGH537" s="707"/>
      <c r="LGI537" s="707"/>
      <c r="LGJ537" s="707"/>
      <c r="LGK537" s="707"/>
      <c r="LGL537" s="707"/>
      <c r="LGM537" s="707"/>
      <c r="LGN537" s="707"/>
      <c r="LGO537" s="707"/>
      <c r="LGP537" s="707"/>
      <c r="LGQ537" s="707"/>
      <c r="LGR537" s="707"/>
      <c r="LGS537" s="707"/>
      <c r="LGT537" s="707"/>
      <c r="LGU537" s="707"/>
      <c r="LGV537" s="707"/>
      <c r="LGW537" s="707"/>
      <c r="LGX537" s="707"/>
      <c r="LGY537" s="707"/>
      <c r="LGZ537" s="707"/>
      <c r="LHA537" s="707"/>
      <c r="LHB537" s="707"/>
      <c r="LHC537" s="707"/>
      <c r="LHD537" s="707"/>
      <c r="LHE537" s="707"/>
      <c r="LHF537" s="707"/>
      <c r="LHG537" s="707"/>
      <c r="LHH537" s="707"/>
      <c r="LHI537" s="707"/>
      <c r="LHJ537" s="707"/>
      <c r="LHK537" s="707"/>
      <c r="LHL537" s="707"/>
      <c r="LHM537" s="707"/>
      <c r="LHN537" s="707"/>
      <c r="LHO537" s="707"/>
      <c r="LHP537" s="707"/>
      <c r="LHQ537" s="707"/>
      <c r="LHR537" s="707"/>
      <c r="LHS537" s="707"/>
      <c r="LHT537" s="707"/>
      <c r="LHU537" s="707"/>
      <c r="LHV537" s="707"/>
      <c r="LHW537" s="707"/>
      <c r="LHX537" s="707"/>
      <c r="LHY537" s="707"/>
      <c r="LHZ537" s="707"/>
      <c r="LIA537" s="707"/>
      <c r="LIB537" s="707"/>
      <c r="LIC537" s="707"/>
      <c r="LID537" s="707"/>
      <c r="LIE537" s="707"/>
      <c r="LIF537" s="707"/>
      <c r="LIG537" s="707"/>
      <c r="LIH537" s="707"/>
      <c r="LII537" s="707"/>
      <c r="LIJ537" s="707"/>
      <c r="LIK537" s="707"/>
      <c r="LIL537" s="707"/>
      <c r="LIM537" s="707"/>
      <c r="LIN537" s="707"/>
      <c r="LIO537" s="707"/>
      <c r="LIP537" s="707"/>
      <c r="LIQ537" s="707"/>
      <c r="LIR537" s="707"/>
      <c r="LIS537" s="707"/>
      <c r="LIT537" s="707"/>
      <c r="LIU537" s="707"/>
      <c r="LIV537" s="707"/>
      <c r="LIW537" s="707"/>
      <c r="LIX537" s="707"/>
      <c r="LIY537" s="707"/>
      <c r="LIZ537" s="707"/>
      <c r="LJA537" s="707"/>
      <c r="LJB537" s="707"/>
      <c r="LJC537" s="707"/>
      <c r="LJD537" s="707"/>
      <c r="LJE537" s="707"/>
      <c r="LJF537" s="707"/>
      <c r="LJG537" s="707"/>
      <c r="LJH537" s="707"/>
      <c r="LJI537" s="707"/>
      <c r="LJJ537" s="707"/>
      <c r="LJK537" s="707"/>
      <c r="LJL537" s="707"/>
      <c r="LJM537" s="707"/>
      <c r="LJN537" s="707"/>
      <c r="LJO537" s="707"/>
      <c r="LJP537" s="707"/>
      <c r="LJQ537" s="707"/>
      <c r="LJR537" s="707"/>
      <c r="LJS537" s="707"/>
      <c r="LJT537" s="707"/>
      <c r="LJU537" s="707"/>
      <c r="LJV537" s="707"/>
      <c r="LJW537" s="707"/>
      <c r="LJX537" s="707"/>
      <c r="LJY537" s="707"/>
      <c r="LJZ537" s="707"/>
      <c r="LKA537" s="707"/>
      <c r="LKB537" s="707"/>
      <c r="LKC537" s="707"/>
      <c r="LKD537" s="707"/>
      <c r="LKE537" s="707"/>
      <c r="LKF537" s="707"/>
      <c r="LKG537" s="707"/>
      <c r="LKH537" s="707"/>
      <c r="LKI537" s="707"/>
      <c r="LKJ537" s="707"/>
      <c r="LKK537" s="707"/>
      <c r="LKL537" s="707"/>
      <c r="LKM537" s="707"/>
      <c r="LKN537" s="707"/>
      <c r="LKO537" s="707"/>
      <c r="LKP537" s="707"/>
      <c r="LKQ537" s="707"/>
      <c r="LKR537" s="707"/>
      <c r="LKS537" s="707"/>
      <c r="LKT537" s="707"/>
      <c r="LKU537" s="707"/>
      <c r="LKV537" s="707"/>
      <c r="LKW537" s="707"/>
      <c r="LKX537" s="707"/>
      <c r="LKY537" s="707"/>
      <c r="LKZ537" s="707"/>
      <c r="LLA537" s="707"/>
      <c r="LLB537" s="707"/>
      <c r="LLC537" s="707"/>
      <c r="LLD537" s="707"/>
      <c r="LLE537" s="707"/>
      <c r="LLF537" s="707"/>
      <c r="LLG537" s="707"/>
      <c r="LLH537" s="707"/>
      <c r="LLI537" s="707"/>
      <c r="LLJ537" s="707"/>
      <c r="LLK537" s="707"/>
      <c r="LLL537" s="707"/>
      <c r="LLM537" s="707"/>
      <c r="LLN537" s="707"/>
      <c r="LLO537" s="707"/>
      <c r="LLP537" s="707"/>
      <c r="LLQ537" s="707"/>
      <c r="LLR537" s="707"/>
      <c r="LLS537" s="707"/>
      <c r="LLT537" s="707"/>
      <c r="LLU537" s="707"/>
      <c r="LLV537" s="707"/>
      <c r="LLW537" s="707"/>
      <c r="LLX537" s="707"/>
      <c r="LLY537" s="707"/>
      <c r="LLZ537" s="707"/>
      <c r="LMA537" s="707"/>
      <c r="LMB537" s="707"/>
      <c r="LMC537" s="707"/>
      <c r="LMD537" s="707"/>
      <c r="LME537" s="707"/>
      <c r="LMF537" s="707"/>
      <c r="LMG537" s="707"/>
      <c r="LMH537" s="707"/>
      <c r="LMI537" s="707"/>
      <c r="LMJ537" s="707"/>
      <c r="LMK537" s="707"/>
      <c r="LML537" s="707"/>
      <c r="LMM537" s="707"/>
      <c r="LMN537" s="707"/>
      <c r="LMO537" s="707"/>
      <c r="LMP537" s="707"/>
      <c r="LMQ537" s="707"/>
      <c r="LMR537" s="707"/>
      <c r="LMS537" s="707"/>
      <c r="LMT537" s="707"/>
      <c r="LMU537" s="707"/>
      <c r="LMV537" s="707"/>
      <c r="LMW537" s="707"/>
      <c r="LMX537" s="707"/>
      <c r="LMY537" s="707"/>
      <c r="LMZ537" s="707"/>
      <c r="LNA537" s="707"/>
      <c r="LNB537" s="707"/>
      <c r="LNC537" s="707"/>
      <c r="LND537" s="707"/>
      <c r="LNE537" s="707"/>
      <c r="LNF537" s="707"/>
      <c r="LNG537" s="707"/>
      <c r="LNH537" s="707"/>
      <c r="LNI537" s="707"/>
      <c r="LNJ537" s="707"/>
      <c r="LNK537" s="707"/>
      <c r="LNL537" s="707"/>
      <c r="LNM537" s="707"/>
      <c r="LNN537" s="707"/>
      <c r="LNO537" s="707"/>
      <c r="LNP537" s="707"/>
      <c r="LNQ537" s="707"/>
      <c r="LNR537" s="707"/>
      <c r="LNS537" s="707"/>
      <c r="LNT537" s="707"/>
      <c r="LNU537" s="707"/>
      <c r="LNV537" s="707"/>
      <c r="LNW537" s="707"/>
      <c r="LNX537" s="707"/>
      <c r="LNY537" s="707"/>
      <c r="LNZ537" s="707"/>
      <c r="LOA537" s="707"/>
      <c r="LOB537" s="707"/>
      <c r="LOC537" s="707"/>
      <c r="LOD537" s="707"/>
      <c r="LOE537" s="707"/>
      <c r="LOF537" s="707"/>
      <c r="LOG537" s="707"/>
      <c r="LOH537" s="707"/>
      <c r="LOI537" s="707"/>
      <c r="LOJ537" s="707"/>
      <c r="LOK537" s="707"/>
      <c r="LOL537" s="707"/>
      <c r="LOM537" s="707"/>
      <c r="LON537" s="707"/>
      <c r="LOO537" s="707"/>
      <c r="LOP537" s="707"/>
      <c r="LOQ537" s="707"/>
      <c r="LOR537" s="707"/>
      <c r="LOS537" s="707"/>
      <c r="LOT537" s="707"/>
      <c r="LOU537" s="707"/>
      <c r="LOV537" s="707"/>
      <c r="LOW537" s="707"/>
      <c r="LOX537" s="707"/>
      <c r="LOY537" s="707"/>
      <c r="LOZ537" s="707"/>
      <c r="LPA537" s="707"/>
      <c r="LPB537" s="707"/>
      <c r="LPC537" s="707"/>
      <c r="LPD537" s="707"/>
      <c r="LPE537" s="707"/>
      <c r="LPF537" s="707"/>
      <c r="LPG537" s="707"/>
      <c r="LPH537" s="707"/>
      <c r="LPI537" s="707"/>
      <c r="LPJ537" s="707"/>
      <c r="LPK537" s="707"/>
      <c r="LPL537" s="707"/>
      <c r="LPM537" s="707"/>
      <c r="LPN537" s="707"/>
      <c r="LPO537" s="707"/>
      <c r="LPP537" s="707"/>
      <c r="LPQ537" s="707"/>
      <c r="LPR537" s="707"/>
      <c r="LPS537" s="707"/>
      <c r="LPT537" s="707"/>
      <c r="LPU537" s="707"/>
      <c r="LPV537" s="707"/>
      <c r="LPW537" s="707"/>
      <c r="LPX537" s="707"/>
      <c r="LPY537" s="707"/>
      <c r="LPZ537" s="707"/>
      <c r="LQA537" s="707"/>
      <c r="LQB537" s="707"/>
      <c r="LQC537" s="707"/>
      <c r="LQD537" s="707"/>
      <c r="LQE537" s="707"/>
      <c r="LQF537" s="707"/>
      <c r="LQG537" s="707"/>
      <c r="LQH537" s="707"/>
      <c r="LQI537" s="707"/>
      <c r="LQJ537" s="707"/>
      <c r="LQK537" s="707"/>
      <c r="LQL537" s="707"/>
      <c r="LQM537" s="707"/>
      <c r="LQN537" s="707"/>
      <c r="LQO537" s="707"/>
      <c r="LQP537" s="707"/>
      <c r="LQQ537" s="707"/>
      <c r="LQR537" s="707"/>
      <c r="LQS537" s="707"/>
      <c r="LQT537" s="707"/>
      <c r="LQU537" s="707"/>
      <c r="LQV537" s="707"/>
      <c r="LQW537" s="707"/>
      <c r="LQX537" s="707"/>
      <c r="LQY537" s="707"/>
      <c r="LQZ537" s="707"/>
      <c r="LRA537" s="707"/>
      <c r="LRB537" s="707"/>
      <c r="LRC537" s="707"/>
      <c r="LRD537" s="707"/>
      <c r="LRE537" s="707"/>
      <c r="LRF537" s="707"/>
      <c r="LRG537" s="707"/>
      <c r="LRH537" s="707"/>
      <c r="LRI537" s="707"/>
      <c r="LRJ537" s="707"/>
      <c r="LRK537" s="707"/>
      <c r="LRL537" s="707"/>
      <c r="LRM537" s="707"/>
      <c r="LRN537" s="707"/>
      <c r="LRO537" s="707"/>
      <c r="LRP537" s="707"/>
      <c r="LRQ537" s="707"/>
      <c r="LRR537" s="707"/>
      <c r="LRS537" s="707"/>
      <c r="LRT537" s="707"/>
      <c r="LRU537" s="707"/>
      <c r="LRV537" s="707"/>
      <c r="LRW537" s="707"/>
      <c r="LRX537" s="707"/>
      <c r="LRY537" s="707"/>
      <c r="LRZ537" s="707"/>
      <c r="LSA537" s="707"/>
      <c r="LSB537" s="707"/>
      <c r="LSC537" s="707"/>
      <c r="LSD537" s="707"/>
      <c r="LSE537" s="707"/>
      <c r="LSF537" s="707"/>
      <c r="LSG537" s="707"/>
      <c r="LSH537" s="707"/>
      <c r="LSI537" s="707"/>
      <c r="LSJ537" s="707"/>
      <c r="LSK537" s="707"/>
      <c r="LSL537" s="707"/>
      <c r="LSM537" s="707"/>
      <c r="LSN537" s="707"/>
      <c r="LSO537" s="707"/>
      <c r="LSP537" s="707"/>
      <c r="LSQ537" s="707"/>
      <c r="LSR537" s="707"/>
      <c r="LSS537" s="707"/>
      <c r="LST537" s="707"/>
      <c r="LSU537" s="707"/>
      <c r="LSV537" s="707"/>
      <c r="LSW537" s="707"/>
      <c r="LSX537" s="707"/>
      <c r="LSY537" s="707"/>
      <c r="LSZ537" s="707"/>
      <c r="LTA537" s="707"/>
      <c r="LTB537" s="707"/>
      <c r="LTC537" s="707"/>
      <c r="LTD537" s="707"/>
      <c r="LTE537" s="707"/>
      <c r="LTF537" s="707"/>
      <c r="LTG537" s="707"/>
      <c r="LTH537" s="707"/>
      <c r="LTI537" s="707"/>
      <c r="LTJ537" s="707"/>
      <c r="LTK537" s="707"/>
      <c r="LTL537" s="707"/>
      <c r="LTM537" s="707"/>
      <c r="LTN537" s="707"/>
      <c r="LTO537" s="707"/>
      <c r="LTP537" s="707"/>
      <c r="LTQ537" s="707"/>
      <c r="LTR537" s="707"/>
      <c r="LTS537" s="707"/>
      <c r="LTT537" s="707"/>
      <c r="LTU537" s="707"/>
      <c r="LTV537" s="707"/>
      <c r="LTW537" s="707"/>
      <c r="LTX537" s="707"/>
      <c r="LTY537" s="707"/>
      <c r="LTZ537" s="707"/>
      <c r="LUA537" s="707"/>
      <c r="LUB537" s="707"/>
      <c r="LUC537" s="707"/>
      <c r="LUD537" s="707"/>
      <c r="LUE537" s="707"/>
      <c r="LUF537" s="707"/>
      <c r="LUG537" s="707"/>
      <c r="LUH537" s="707"/>
      <c r="LUI537" s="707"/>
      <c r="LUJ537" s="707"/>
      <c r="LUK537" s="707"/>
      <c r="LUL537" s="707"/>
      <c r="LUM537" s="707"/>
      <c r="LUN537" s="707"/>
      <c r="LUO537" s="707"/>
      <c r="LUP537" s="707"/>
      <c r="LUQ537" s="707"/>
      <c r="LUR537" s="707"/>
      <c r="LUS537" s="707"/>
      <c r="LUT537" s="707"/>
      <c r="LUU537" s="707"/>
      <c r="LUV537" s="707"/>
      <c r="LUW537" s="707"/>
      <c r="LUX537" s="707"/>
      <c r="LUY537" s="707"/>
      <c r="LUZ537" s="707"/>
      <c r="LVA537" s="707"/>
      <c r="LVB537" s="707"/>
      <c r="LVC537" s="707"/>
      <c r="LVD537" s="707"/>
      <c r="LVE537" s="707"/>
      <c r="LVF537" s="707"/>
      <c r="LVG537" s="707"/>
      <c r="LVH537" s="707"/>
      <c r="LVI537" s="707"/>
      <c r="LVJ537" s="707"/>
      <c r="LVK537" s="707"/>
      <c r="LVL537" s="707"/>
      <c r="LVM537" s="707"/>
      <c r="LVN537" s="707"/>
      <c r="LVO537" s="707"/>
      <c r="LVP537" s="707"/>
      <c r="LVQ537" s="707"/>
      <c r="LVR537" s="707"/>
      <c r="LVS537" s="707"/>
      <c r="LVT537" s="707"/>
      <c r="LVU537" s="707"/>
      <c r="LVV537" s="707"/>
      <c r="LVW537" s="707"/>
      <c r="LVX537" s="707"/>
      <c r="LVY537" s="707"/>
      <c r="LVZ537" s="707"/>
      <c r="LWA537" s="707"/>
      <c r="LWB537" s="707"/>
      <c r="LWC537" s="707"/>
      <c r="LWD537" s="707"/>
      <c r="LWE537" s="707"/>
      <c r="LWF537" s="707"/>
      <c r="LWG537" s="707"/>
      <c r="LWH537" s="707"/>
      <c r="LWI537" s="707"/>
      <c r="LWJ537" s="707"/>
      <c r="LWK537" s="707"/>
      <c r="LWL537" s="707"/>
      <c r="LWM537" s="707"/>
      <c r="LWN537" s="707"/>
      <c r="LWO537" s="707"/>
      <c r="LWP537" s="707"/>
      <c r="LWQ537" s="707"/>
      <c r="LWR537" s="707"/>
      <c r="LWS537" s="707"/>
      <c r="LWT537" s="707"/>
      <c r="LWU537" s="707"/>
      <c r="LWV537" s="707"/>
      <c r="LWW537" s="707"/>
      <c r="LWX537" s="707"/>
      <c r="LWY537" s="707"/>
      <c r="LWZ537" s="707"/>
      <c r="LXA537" s="707"/>
      <c r="LXB537" s="707"/>
      <c r="LXC537" s="707"/>
      <c r="LXD537" s="707"/>
      <c r="LXE537" s="707"/>
      <c r="LXF537" s="707"/>
      <c r="LXG537" s="707"/>
      <c r="LXH537" s="707"/>
      <c r="LXI537" s="707"/>
      <c r="LXJ537" s="707"/>
      <c r="LXK537" s="707"/>
      <c r="LXL537" s="707"/>
      <c r="LXM537" s="707"/>
      <c r="LXN537" s="707"/>
      <c r="LXO537" s="707"/>
      <c r="LXP537" s="707"/>
      <c r="LXQ537" s="707"/>
      <c r="LXR537" s="707"/>
      <c r="LXS537" s="707"/>
      <c r="LXT537" s="707"/>
      <c r="LXU537" s="707"/>
      <c r="LXV537" s="707"/>
      <c r="LXW537" s="707"/>
      <c r="LXX537" s="707"/>
      <c r="LXY537" s="707"/>
      <c r="LXZ537" s="707"/>
      <c r="LYA537" s="707"/>
      <c r="LYB537" s="707"/>
      <c r="LYC537" s="707"/>
      <c r="LYD537" s="707"/>
      <c r="LYE537" s="707"/>
      <c r="LYF537" s="707"/>
      <c r="LYG537" s="707"/>
      <c r="LYH537" s="707"/>
      <c r="LYI537" s="707"/>
      <c r="LYJ537" s="707"/>
      <c r="LYK537" s="707"/>
      <c r="LYL537" s="707"/>
      <c r="LYM537" s="707"/>
      <c r="LYN537" s="707"/>
      <c r="LYO537" s="707"/>
      <c r="LYP537" s="707"/>
      <c r="LYQ537" s="707"/>
      <c r="LYR537" s="707"/>
      <c r="LYS537" s="707"/>
      <c r="LYT537" s="707"/>
      <c r="LYU537" s="707"/>
      <c r="LYV537" s="707"/>
      <c r="LYW537" s="707"/>
      <c r="LYX537" s="707"/>
      <c r="LYY537" s="707"/>
      <c r="LYZ537" s="707"/>
      <c r="LZA537" s="707"/>
      <c r="LZB537" s="707"/>
      <c r="LZC537" s="707"/>
      <c r="LZD537" s="707"/>
      <c r="LZE537" s="707"/>
      <c r="LZF537" s="707"/>
      <c r="LZG537" s="707"/>
      <c r="LZH537" s="707"/>
      <c r="LZI537" s="707"/>
      <c r="LZJ537" s="707"/>
      <c r="LZK537" s="707"/>
      <c r="LZL537" s="707"/>
      <c r="LZM537" s="707"/>
      <c r="LZN537" s="707"/>
      <c r="LZO537" s="707"/>
      <c r="LZP537" s="707"/>
      <c r="LZQ537" s="707"/>
      <c r="LZR537" s="707"/>
      <c r="LZS537" s="707"/>
      <c r="LZT537" s="707"/>
      <c r="LZU537" s="707"/>
      <c r="LZV537" s="707"/>
      <c r="LZW537" s="707"/>
      <c r="LZX537" s="707"/>
      <c r="LZY537" s="707"/>
      <c r="LZZ537" s="707"/>
      <c r="MAA537" s="707"/>
      <c r="MAB537" s="707"/>
      <c r="MAC537" s="707"/>
      <c r="MAD537" s="707"/>
      <c r="MAE537" s="707"/>
      <c r="MAF537" s="707"/>
      <c r="MAG537" s="707"/>
      <c r="MAH537" s="707"/>
      <c r="MAI537" s="707"/>
      <c r="MAJ537" s="707"/>
      <c r="MAK537" s="707"/>
      <c r="MAL537" s="707"/>
      <c r="MAM537" s="707"/>
      <c r="MAN537" s="707"/>
      <c r="MAO537" s="707"/>
      <c r="MAP537" s="707"/>
      <c r="MAQ537" s="707"/>
      <c r="MAR537" s="707"/>
      <c r="MAS537" s="707"/>
      <c r="MAT537" s="707"/>
      <c r="MAU537" s="707"/>
      <c r="MAV537" s="707"/>
      <c r="MAW537" s="707"/>
      <c r="MAX537" s="707"/>
      <c r="MAY537" s="707"/>
      <c r="MAZ537" s="707"/>
      <c r="MBA537" s="707"/>
      <c r="MBB537" s="707"/>
      <c r="MBC537" s="707"/>
      <c r="MBD537" s="707"/>
      <c r="MBE537" s="707"/>
      <c r="MBF537" s="707"/>
      <c r="MBG537" s="707"/>
      <c r="MBH537" s="707"/>
      <c r="MBI537" s="707"/>
      <c r="MBJ537" s="707"/>
      <c r="MBK537" s="707"/>
      <c r="MBL537" s="707"/>
      <c r="MBM537" s="707"/>
      <c r="MBN537" s="707"/>
      <c r="MBO537" s="707"/>
      <c r="MBP537" s="707"/>
      <c r="MBQ537" s="707"/>
      <c r="MBR537" s="707"/>
      <c r="MBS537" s="707"/>
      <c r="MBT537" s="707"/>
      <c r="MBU537" s="707"/>
      <c r="MBV537" s="707"/>
      <c r="MBW537" s="707"/>
      <c r="MBX537" s="707"/>
      <c r="MBY537" s="707"/>
      <c r="MBZ537" s="707"/>
      <c r="MCA537" s="707"/>
      <c r="MCB537" s="707"/>
      <c r="MCC537" s="707"/>
      <c r="MCD537" s="707"/>
      <c r="MCE537" s="707"/>
      <c r="MCF537" s="707"/>
      <c r="MCG537" s="707"/>
      <c r="MCH537" s="707"/>
      <c r="MCI537" s="707"/>
      <c r="MCJ537" s="707"/>
      <c r="MCK537" s="707"/>
      <c r="MCL537" s="707"/>
      <c r="MCM537" s="707"/>
      <c r="MCN537" s="707"/>
      <c r="MCO537" s="707"/>
      <c r="MCP537" s="707"/>
      <c r="MCQ537" s="707"/>
      <c r="MCR537" s="707"/>
      <c r="MCS537" s="707"/>
      <c r="MCT537" s="707"/>
      <c r="MCU537" s="707"/>
      <c r="MCV537" s="707"/>
      <c r="MCW537" s="707"/>
      <c r="MCX537" s="707"/>
      <c r="MCY537" s="707"/>
      <c r="MCZ537" s="707"/>
      <c r="MDA537" s="707"/>
      <c r="MDB537" s="707"/>
      <c r="MDC537" s="707"/>
      <c r="MDD537" s="707"/>
      <c r="MDE537" s="707"/>
      <c r="MDF537" s="707"/>
      <c r="MDG537" s="707"/>
      <c r="MDH537" s="707"/>
      <c r="MDI537" s="707"/>
      <c r="MDJ537" s="707"/>
      <c r="MDK537" s="707"/>
      <c r="MDL537" s="707"/>
      <c r="MDM537" s="707"/>
      <c r="MDN537" s="707"/>
      <c r="MDO537" s="707"/>
      <c r="MDP537" s="707"/>
      <c r="MDQ537" s="707"/>
      <c r="MDR537" s="707"/>
      <c r="MDS537" s="707"/>
      <c r="MDT537" s="707"/>
      <c r="MDU537" s="707"/>
      <c r="MDV537" s="707"/>
      <c r="MDW537" s="707"/>
      <c r="MDX537" s="707"/>
      <c r="MDY537" s="707"/>
      <c r="MDZ537" s="707"/>
      <c r="MEA537" s="707"/>
      <c r="MEB537" s="707"/>
      <c r="MEC537" s="707"/>
      <c r="MED537" s="707"/>
      <c r="MEE537" s="707"/>
      <c r="MEF537" s="707"/>
      <c r="MEG537" s="707"/>
      <c r="MEH537" s="707"/>
      <c r="MEI537" s="707"/>
      <c r="MEJ537" s="707"/>
      <c r="MEK537" s="707"/>
      <c r="MEL537" s="707"/>
      <c r="MEM537" s="707"/>
      <c r="MEN537" s="707"/>
      <c r="MEO537" s="707"/>
      <c r="MEP537" s="707"/>
      <c r="MEQ537" s="707"/>
      <c r="MER537" s="707"/>
      <c r="MES537" s="707"/>
      <c r="MET537" s="707"/>
      <c r="MEU537" s="707"/>
      <c r="MEV537" s="707"/>
      <c r="MEW537" s="707"/>
      <c r="MEX537" s="707"/>
      <c r="MEY537" s="707"/>
      <c r="MEZ537" s="707"/>
      <c r="MFA537" s="707"/>
      <c r="MFB537" s="707"/>
      <c r="MFC537" s="707"/>
      <c r="MFD537" s="707"/>
      <c r="MFE537" s="707"/>
      <c r="MFF537" s="707"/>
      <c r="MFG537" s="707"/>
      <c r="MFH537" s="707"/>
      <c r="MFI537" s="707"/>
      <c r="MFJ537" s="707"/>
      <c r="MFK537" s="707"/>
      <c r="MFL537" s="707"/>
      <c r="MFM537" s="707"/>
      <c r="MFN537" s="707"/>
      <c r="MFO537" s="707"/>
      <c r="MFP537" s="707"/>
      <c r="MFQ537" s="707"/>
      <c r="MFR537" s="707"/>
      <c r="MFS537" s="707"/>
      <c r="MFT537" s="707"/>
      <c r="MFU537" s="707"/>
      <c r="MFV537" s="707"/>
      <c r="MFW537" s="707"/>
      <c r="MFX537" s="707"/>
      <c r="MFY537" s="707"/>
      <c r="MFZ537" s="707"/>
      <c r="MGA537" s="707"/>
      <c r="MGB537" s="707"/>
      <c r="MGC537" s="707"/>
      <c r="MGD537" s="707"/>
      <c r="MGE537" s="707"/>
      <c r="MGF537" s="707"/>
      <c r="MGG537" s="707"/>
      <c r="MGH537" s="707"/>
      <c r="MGI537" s="707"/>
      <c r="MGJ537" s="707"/>
      <c r="MGK537" s="707"/>
      <c r="MGL537" s="707"/>
      <c r="MGM537" s="707"/>
      <c r="MGN537" s="707"/>
      <c r="MGO537" s="707"/>
      <c r="MGP537" s="707"/>
      <c r="MGQ537" s="707"/>
      <c r="MGR537" s="707"/>
      <c r="MGS537" s="707"/>
      <c r="MGT537" s="707"/>
      <c r="MGU537" s="707"/>
      <c r="MGV537" s="707"/>
      <c r="MGW537" s="707"/>
      <c r="MGX537" s="707"/>
      <c r="MGY537" s="707"/>
      <c r="MGZ537" s="707"/>
      <c r="MHA537" s="707"/>
      <c r="MHB537" s="707"/>
      <c r="MHC537" s="707"/>
      <c r="MHD537" s="707"/>
      <c r="MHE537" s="707"/>
      <c r="MHF537" s="707"/>
      <c r="MHG537" s="707"/>
      <c r="MHH537" s="707"/>
      <c r="MHI537" s="707"/>
      <c r="MHJ537" s="707"/>
      <c r="MHK537" s="707"/>
      <c r="MHL537" s="707"/>
      <c r="MHM537" s="707"/>
      <c r="MHN537" s="707"/>
      <c r="MHO537" s="707"/>
      <c r="MHP537" s="707"/>
      <c r="MHQ537" s="707"/>
      <c r="MHR537" s="707"/>
      <c r="MHS537" s="707"/>
      <c r="MHT537" s="707"/>
      <c r="MHU537" s="707"/>
      <c r="MHV537" s="707"/>
      <c r="MHW537" s="707"/>
      <c r="MHX537" s="707"/>
      <c r="MHY537" s="707"/>
      <c r="MHZ537" s="707"/>
      <c r="MIA537" s="707"/>
      <c r="MIB537" s="707"/>
      <c r="MIC537" s="707"/>
      <c r="MID537" s="707"/>
      <c r="MIE537" s="707"/>
      <c r="MIF537" s="707"/>
      <c r="MIG537" s="707"/>
      <c r="MIH537" s="707"/>
      <c r="MII537" s="707"/>
      <c r="MIJ537" s="707"/>
      <c r="MIK537" s="707"/>
      <c r="MIL537" s="707"/>
      <c r="MIM537" s="707"/>
      <c r="MIN537" s="707"/>
      <c r="MIO537" s="707"/>
      <c r="MIP537" s="707"/>
      <c r="MIQ537" s="707"/>
      <c r="MIR537" s="707"/>
      <c r="MIS537" s="707"/>
      <c r="MIT537" s="707"/>
      <c r="MIU537" s="707"/>
      <c r="MIV537" s="707"/>
      <c r="MIW537" s="707"/>
      <c r="MIX537" s="707"/>
      <c r="MIY537" s="707"/>
      <c r="MIZ537" s="707"/>
      <c r="MJA537" s="707"/>
      <c r="MJB537" s="707"/>
      <c r="MJC537" s="707"/>
      <c r="MJD537" s="707"/>
      <c r="MJE537" s="707"/>
      <c r="MJF537" s="707"/>
      <c r="MJG537" s="707"/>
      <c r="MJH537" s="707"/>
      <c r="MJI537" s="707"/>
      <c r="MJJ537" s="707"/>
      <c r="MJK537" s="707"/>
      <c r="MJL537" s="707"/>
      <c r="MJM537" s="707"/>
      <c r="MJN537" s="707"/>
      <c r="MJO537" s="707"/>
      <c r="MJP537" s="707"/>
      <c r="MJQ537" s="707"/>
      <c r="MJR537" s="707"/>
      <c r="MJS537" s="707"/>
      <c r="MJT537" s="707"/>
      <c r="MJU537" s="707"/>
      <c r="MJV537" s="707"/>
      <c r="MJW537" s="707"/>
      <c r="MJX537" s="707"/>
      <c r="MJY537" s="707"/>
      <c r="MJZ537" s="707"/>
      <c r="MKA537" s="707"/>
      <c r="MKB537" s="707"/>
      <c r="MKC537" s="707"/>
      <c r="MKD537" s="707"/>
      <c r="MKE537" s="707"/>
      <c r="MKF537" s="707"/>
      <c r="MKG537" s="707"/>
      <c r="MKH537" s="707"/>
      <c r="MKI537" s="707"/>
      <c r="MKJ537" s="707"/>
      <c r="MKK537" s="707"/>
      <c r="MKL537" s="707"/>
      <c r="MKM537" s="707"/>
      <c r="MKN537" s="707"/>
      <c r="MKO537" s="707"/>
      <c r="MKP537" s="707"/>
      <c r="MKQ537" s="707"/>
      <c r="MKR537" s="707"/>
      <c r="MKS537" s="707"/>
      <c r="MKT537" s="707"/>
      <c r="MKU537" s="707"/>
      <c r="MKV537" s="707"/>
      <c r="MKW537" s="707"/>
      <c r="MKX537" s="707"/>
      <c r="MKY537" s="707"/>
      <c r="MKZ537" s="707"/>
      <c r="MLA537" s="707"/>
      <c r="MLB537" s="707"/>
      <c r="MLC537" s="707"/>
      <c r="MLD537" s="707"/>
      <c r="MLE537" s="707"/>
      <c r="MLF537" s="707"/>
      <c r="MLG537" s="707"/>
      <c r="MLH537" s="707"/>
      <c r="MLI537" s="707"/>
      <c r="MLJ537" s="707"/>
      <c r="MLK537" s="707"/>
      <c r="MLL537" s="707"/>
      <c r="MLM537" s="707"/>
      <c r="MLN537" s="707"/>
      <c r="MLO537" s="707"/>
      <c r="MLP537" s="707"/>
      <c r="MLQ537" s="707"/>
      <c r="MLR537" s="707"/>
      <c r="MLS537" s="707"/>
      <c r="MLT537" s="707"/>
      <c r="MLU537" s="707"/>
      <c r="MLV537" s="707"/>
      <c r="MLW537" s="707"/>
      <c r="MLX537" s="707"/>
      <c r="MLY537" s="707"/>
      <c r="MLZ537" s="707"/>
      <c r="MMA537" s="707"/>
      <c r="MMB537" s="707"/>
      <c r="MMC537" s="707"/>
      <c r="MMD537" s="707"/>
      <c r="MME537" s="707"/>
      <c r="MMF537" s="707"/>
      <c r="MMG537" s="707"/>
      <c r="MMH537" s="707"/>
      <c r="MMI537" s="707"/>
      <c r="MMJ537" s="707"/>
      <c r="MMK537" s="707"/>
      <c r="MML537" s="707"/>
      <c r="MMM537" s="707"/>
      <c r="MMN537" s="707"/>
      <c r="MMO537" s="707"/>
      <c r="MMP537" s="707"/>
      <c r="MMQ537" s="707"/>
      <c r="MMR537" s="707"/>
      <c r="MMS537" s="707"/>
      <c r="MMT537" s="707"/>
      <c r="MMU537" s="707"/>
      <c r="MMV537" s="707"/>
      <c r="MMW537" s="707"/>
      <c r="MMX537" s="707"/>
      <c r="MMY537" s="707"/>
      <c r="MMZ537" s="707"/>
      <c r="MNA537" s="707"/>
      <c r="MNB537" s="707"/>
      <c r="MNC537" s="707"/>
      <c r="MND537" s="707"/>
      <c r="MNE537" s="707"/>
      <c r="MNF537" s="707"/>
      <c r="MNG537" s="707"/>
      <c r="MNH537" s="707"/>
      <c r="MNI537" s="707"/>
      <c r="MNJ537" s="707"/>
      <c r="MNK537" s="707"/>
      <c r="MNL537" s="707"/>
      <c r="MNM537" s="707"/>
      <c r="MNN537" s="707"/>
      <c r="MNO537" s="707"/>
      <c r="MNP537" s="707"/>
      <c r="MNQ537" s="707"/>
      <c r="MNR537" s="707"/>
      <c r="MNS537" s="707"/>
      <c r="MNT537" s="707"/>
      <c r="MNU537" s="707"/>
      <c r="MNV537" s="707"/>
      <c r="MNW537" s="707"/>
      <c r="MNX537" s="707"/>
      <c r="MNY537" s="707"/>
      <c r="MNZ537" s="707"/>
      <c r="MOA537" s="707"/>
      <c r="MOB537" s="707"/>
      <c r="MOC537" s="707"/>
      <c r="MOD537" s="707"/>
      <c r="MOE537" s="707"/>
      <c r="MOF537" s="707"/>
      <c r="MOG537" s="707"/>
      <c r="MOH537" s="707"/>
      <c r="MOI537" s="707"/>
      <c r="MOJ537" s="707"/>
      <c r="MOK537" s="707"/>
      <c r="MOL537" s="707"/>
      <c r="MOM537" s="707"/>
      <c r="MON537" s="707"/>
      <c r="MOO537" s="707"/>
      <c r="MOP537" s="707"/>
      <c r="MOQ537" s="707"/>
      <c r="MOR537" s="707"/>
      <c r="MOS537" s="707"/>
      <c r="MOT537" s="707"/>
      <c r="MOU537" s="707"/>
      <c r="MOV537" s="707"/>
      <c r="MOW537" s="707"/>
      <c r="MOX537" s="707"/>
      <c r="MOY537" s="707"/>
      <c r="MOZ537" s="707"/>
      <c r="MPA537" s="707"/>
      <c r="MPB537" s="707"/>
      <c r="MPC537" s="707"/>
      <c r="MPD537" s="707"/>
      <c r="MPE537" s="707"/>
      <c r="MPF537" s="707"/>
      <c r="MPG537" s="707"/>
      <c r="MPH537" s="707"/>
      <c r="MPI537" s="707"/>
      <c r="MPJ537" s="707"/>
      <c r="MPK537" s="707"/>
      <c r="MPL537" s="707"/>
      <c r="MPM537" s="707"/>
      <c r="MPN537" s="707"/>
      <c r="MPO537" s="707"/>
      <c r="MPP537" s="707"/>
      <c r="MPQ537" s="707"/>
      <c r="MPR537" s="707"/>
      <c r="MPS537" s="707"/>
      <c r="MPT537" s="707"/>
      <c r="MPU537" s="707"/>
      <c r="MPV537" s="707"/>
      <c r="MPW537" s="707"/>
      <c r="MPX537" s="707"/>
      <c r="MPY537" s="707"/>
      <c r="MPZ537" s="707"/>
      <c r="MQA537" s="707"/>
      <c r="MQB537" s="707"/>
      <c r="MQC537" s="707"/>
      <c r="MQD537" s="707"/>
      <c r="MQE537" s="707"/>
      <c r="MQF537" s="707"/>
      <c r="MQG537" s="707"/>
      <c r="MQH537" s="707"/>
      <c r="MQI537" s="707"/>
      <c r="MQJ537" s="707"/>
      <c r="MQK537" s="707"/>
      <c r="MQL537" s="707"/>
      <c r="MQM537" s="707"/>
      <c r="MQN537" s="707"/>
      <c r="MQO537" s="707"/>
      <c r="MQP537" s="707"/>
      <c r="MQQ537" s="707"/>
      <c r="MQR537" s="707"/>
      <c r="MQS537" s="707"/>
      <c r="MQT537" s="707"/>
      <c r="MQU537" s="707"/>
      <c r="MQV537" s="707"/>
      <c r="MQW537" s="707"/>
      <c r="MQX537" s="707"/>
      <c r="MQY537" s="707"/>
      <c r="MQZ537" s="707"/>
      <c r="MRA537" s="707"/>
      <c r="MRB537" s="707"/>
      <c r="MRC537" s="707"/>
      <c r="MRD537" s="707"/>
      <c r="MRE537" s="707"/>
      <c r="MRF537" s="707"/>
      <c r="MRG537" s="707"/>
      <c r="MRH537" s="707"/>
      <c r="MRI537" s="707"/>
      <c r="MRJ537" s="707"/>
      <c r="MRK537" s="707"/>
      <c r="MRL537" s="707"/>
      <c r="MRM537" s="707"/>
      <c r="MRN537" s="707"/>
      <c r="MRO537" s="707"/>
      <c r="MRP537" s="707"/>
      <c r="MRQ537" s="707"/>
      <c r="MRR537" s="707"/>
      <c r="MRS537" s="707"/>
      <c r="MRT537" s="707"/>
      <c r="MRU537" s="707"/>
      <c r="MRV537" s="707"/>
      <c r="MRW537" s="707"/>
      <c r="MRX537" s="707"/>
      <c r="MRY537" s="707"/>
      <c r="MRZ537" s="707"/>
      <c r="MSA537" s="707"/>
      <c r="MSB537" s="707"/>
      <c r="MSC537" s="707"/>
      <c r="MSD537" s="707"/>
      <c r="MSE537" s="707"/>
      <c r="MSF537" s="707"/>
      <c r="MSG537" s="707"/>
      <c r="MSH537" s="707"/>
      <c r="MSI537" s="707"/>
      <c r="MSJ537" s="707"/>
      <c r="MSK537" s="707"/>
      <c r="MSL537" s="707"/>
      <c r="MSM537" s="707"/>
      <c r="MSN537" s="707"/>
      <c r="MSO537" s="707"/>
      <c r="MSP537" s="707"/>
      <c r="MSQ537" s="707"/>
      <c r="MSR537" s="707"/>
      <c r="MSS537" s="707"/>
      <c r="MST537" s="707"/>
      <c r="MSU537" s="707"/>
      <c r="MSV537" s="707"/>
      <c r="MSW537" s="707"/>
      <c r="MSX537" s="707"/>
      <c r="MSY537" s="707"/>
      <c r="MSZ537" s="707"/>
      <c r="MTA537" s="707"/>
      <c r="MTB537" s="707"/>
      <c r="MTC537" s="707"/>
      <c r="MTD537" s="707"/>
      <c r="MTE537" s="707"/>
      <c r="MTF537" s="707"/>
      <c r="MTG537" s="707"/>
      <c r="MTH537" s="707"/>
      <c r="MTI537" s="707"/>
      <c r="MTJ537" s="707"/>
      <c r="MTK537" s="707"/>
      <c r="MTL537" s="707"/>
      <c r="MTM537" s="707"/>
      <c r="MTN537" s="707"/>
      <c r="MTO537" s="707"/>
      <c r="MTP537" s="707"/>
      <c r="MTQ537" s="707"/>
      <c r="MTR537" s="707"/>
      <c r="MTS537" s="707"/>
      <c r="MTT537" s="707"/>
      <c r="MTU537" s="707"/>
      <c r="MTV537" s="707"/>
      <c r="MTW537" s="707"/>
      <c r="MTX537" s="707"/>
      <c r="MTY537" s="707"/>
      <c r="MTZ537" s="707"/>
      <c r="MUA537" s="707"/>
      <c r="MUB537" s="707"/>
      <c r="MUC537" s="707"/>
      <c r="MUD537" s="707"/>
      <c r="MUE537" s="707"/>
      <c r="MUF537" s="707"/>
      <c r="MUG537" s="707"/>
      <c r="MUH537" s="707"/>
      <c r="MUI537" s="707"/>
      <c r="MUJ537" s="707"/>
      <c r="MUK537" s="707"/>
      <c r="MUL537" s="707"/>
      <c r="MUM537" s="707"/>
      <c r="MUN537" s="707"/>
      <c r="MUO537" s="707"/>
      <c r="MUP537" s="707"/>
      <c r="MUQ537" s="707"/>
      <c r="MUR537" s="707"/>
      <c r="MUS537" s="707"/>
      <c r="MUT537" s="707"/>
      <c r="MUU537" s="707"/>
      <c r="MUV537" s="707"/>
      <c r="MUW537" s="707"/>
      <c r="MUX537" s="707"/>
      <c r="MUY537" s="707"/>
      <c r="MUZ537" s="707"/>
      <c r="MVA537" s="707"/>
      <c r="MVB537" s="707"/>
      <c r="MVC537" s="707"/>
      <c r="MVD537" s="707"/>
      <c r="MVE537" s="707"/>
      <c r="MVF537" s="707"/>
      <c r="MVG537" s="707"/>
      <c r="MVH537" s="707"/>
      <c r="MVI537" s="707"/>
      <c r="MVJ537" s="707"/>
      <c r="MVK537" s="707"/>
      <c r="MVL537" s="707"/>
      <c r="MVM537" s="707"/>
      <c r="MVN537" s="707"/>
      <c r="MVO537" s="707"/>
      <c r="MVP537" s="707"/>
      <c r="MVQ537" s="707"/>
      <c r="MVR537" s="707"/>
      <c r="MVS537" s="707"/>
      <c r="MVT537" s="707"/>
      <c r="MVU537" s="707"/>
      <c r="MVV537" s="707"/>
      <c r="MVW537" s="707"/>
      <c r="MVX537" s="707"/>
      <c r="MVY537" s="707"/>
      <c r="MVZ537" s="707"/>
      <c r="MWA537" s="707"/>
      <c r="MWB537" s="707"/>
      <c r="MWC537" s="707"/>
      <c r="MWD537" s="707"/>
      <c r="MWE537" s="707"/>
      <c r="MWF537" s="707"/>
      <c r="MWG537" s="707"/>
      <c r="MWH537" s="707"/>
      <c r="MWI537" s="707"/>
      <c r="MWJ537" s="707"/>
      <c r="MWK537" s="707"/>
      <c r="MWL537" s="707"/>
      <c r="MWM537" s="707"/>
      <c r="MWN537" s="707"/>
      <c r="MWO537" s="707"/>
      <c r="MWP537" s="707"/>
      <c r="MWQ537" s="707"/>
      <c r="MWR537" s="707"/>
      <c r="MWS537" s="707"/>
      <c r="MWT537" s="707"/>
      <c r="MWU537" s="707"/>
      <c r="MWV537" s="707"/>
      <c r="MWW537" s="707"/>
      <c r="MWX537" s="707"/>
      <c r="MWY537" s="707"/>
      <c r="MWZ537" s="707"/>
      <c r="MXA537" s="707"/>
      <c r="MXB537" s="707"/>
      <c r="MXC537" s="707"/>
      <c r="MXD537" s="707"/>
      <c r="MXE537" s="707"/>
      <c r="MXF537" s="707"/>
      <c r="MXG537" s="707"/>
      <c r="MXH537" s="707"/>
      <c r="MXI537" s="707"/>
      <c r="MXJ537" s="707"/>
      <c r="MXK537" s="707"/>
      <c r="MXL537" s="707"/>
      <c r="MXM537" s="707"/>
      <c r="MXN537" s="707"/>
      <c r="MXO537" s="707"/>
      <c r="MXP537" s="707"/>
      <c r="MXQ537" s="707"/>
      <c r="MXR537" s="707"/>
      <c r="MXS537" s="707"/>
      <c r="MXT537" s="707"/>
      <c r="MXU537" s="707"/>
      <c r="MXV537" s="707"/>
      <c r="MXW537" s="707"/>
      <c r="MXX537" s="707"/>
      <c r="MXY537" s="707"/>
      <c r="MXZ537" s="707"/>
      <c r="MYA537" s="707"/>
      <c r="MYB537" s="707"/>
      <c r="MYC537" s="707"/>
      <c r="MYD537" s="707"/>
      <c r="MYE537" s="707"/>
      <c r="MYF537" s="707"/>
      <c r="MYG537" s="707"/>
      <c r="MYH537" s="707"/>
      <c r="MYI537" s="707"/>
      <c r="MYJ537" s="707"/>
      <c r="MYK537" s="707"/>
      <c r="MYL537" s="707"/>
      <c r="MYM537" s="707"/>
      <c r="MYN537" s="707"/>
      <c r="MYO537" s="707"/>
      <c r="MYP537" s="707"/>
      <c r="MYQ537" s="707"/>
      <c r="MYR537" s="707"/>
      <c r="MYS537" s="707"/>
      <c r="MYT537" s="707"/>
      <c r="MYU537" s="707"/>
      <c r="MYV537" s="707"/>
      <c r="MYW537" s="707"/>
      <c r="MYX537" s="707"/>
      <c r="MYY537" s="707"/>
      <c r="MYZ537" s="707"/>
      <c r="MZA537" s="707"/>
      <c r="MZB537" s="707"/>
      <c r="MZC537" s="707"/>
      <c r="MZD537" s="707"/>
      <c r="MZE537" s="707"/>
      <c r="MZF537" s="707"/>
      <c r="MZG537" s="707"/>
      <c r="MZH537" s="707"/>
      <c r="MZI537" s="707"/>
      <c r="MZJ537" s="707"/>
      <c r="MZK537" s="707"/>
      <c r="MZL537" s="707"/>
      <c r="MZM537" s="707"/>
      <c r="MZN537" s="707"/>
      <c r="MZO537" s="707"/>
      <c r="MZP537" s="707"/>
      <c r="MZQ537" s="707"/>
      <c r="MZR537" s="707"/>
      <c r="MZS537" s="707"/>
      <c r="MZT537" s="707"/>
      <c r="MZU537" s="707"/>
      <c r="MZV537" s="707"/>
      <c r="MZW537" s="707"/>
      <c r="MZX537" s="707"/>
      <c r="MZY537" s="707"/>
      <c r="MZZ537" s="707"/>
      <c r="NAA537" s="707"/>
      <c r="NAB537" s="707"/>
      <c r="NAC537" s="707"/>
      <c r="NAD537" s="707"/>
      <c r="NAE537" s="707"/>
      <c r="NAF537" s="707"/>
      <c r="NAG537" s="707"/>
      <c r="NAH537" s="707"/>
      <c r="NAI537" s="707"/>
      <c r="NAJ537" s="707"/>
      <c r="NAK537" s="707"/>
      <c r="NAL537" s="707"/>
      <c r="NAM537" s="707"/>
      <c r="NAN537" s="707"/>
      <c r="NAO537" s="707"/>
      <c r="NAP537" s="707"/>
      <c r="NAQ537" s="707"/>
      <c r="NAR537" s="707"/>
      <c r="NAS537" s="707"/>
      <c r="NAT537" s="707"/>
      <c r="NAU537" s="707"/>
      <c r="NAV537" s="707"/>
      <c r="NAW537" s="707"/>
      <c r="NAX537" s="707"/>
      <c r="NAY537" s="707"/>
      <c r="NAZ537" s="707"/>
      <c r="NBA537" s="707"/>
      <c r="NBB537" s="707"/>
      <c r="NBC537" s="707"/>
      <c r="NBD537" s="707"/>
      <c r="NBE537" s="707"/>
      <c r="NBF537" s="707"/>
      <c r="NBG537" s="707"/>
      <c r="NBH537" s="707"/>
      <c r="NBI537" s="707"/>
      <c r="NBJ537" s="707"/>
      <c r="NBK537" s="707"/>
      <c r="NBL537" s="707"/>
      <c r="NBM537" s="707"/>
      <c r="NBN537" s="707"/>
      <c r="NBO537" s="707"/>
      <c r="NBP537" s="707"/>
      <c r="NBQ537" s="707"/>
      <c r="NBR537" s="707"/>
      <c r="NBS537" s="707"/>
      <c r="NBT537" s="707"/>
      <c r="NBU537" s="707"/>
      <c r="NBV537" s="707"/>
      <c r="NBW537" s="707"/>
      <c r="NBX537" s="707"/>
      <c r="NBY537" s="707"/>
      <c r="NBZ537" s="707"/>
      <c r="NCA537" s="707"/>
      <c r="NCB537" s="707"/>
      <c r="NCC537" s="707"/>
      <c r="NCD537" s="707"/>
      <c r="NCE537" s="707"/>
      <c r="NCF537" s="707"/>
      <c r="NCG537" s="707"/>
      <c r="NCH537" s="707"/>
      <c r="NCI537" s="707"/>
      <c r="NCJ537" s="707"/>
      <c r="NCK537" s="707"/>
      <c r="NCL537" s="707"/>
      <c r="NCM537" s="707"/>
      <c r="NCN537" s="707"/>
      <c r="NCO537" s="707"/>
      <c r="NCP537" s="707"/>
      <c r="NCQ537" s="707"/>
      <c r="NCR537" s="707"/>
      <c r="NCS537" s="707"/>
      <c r="NCT537" s="707"/>
      <c r="NCU537" s="707"/>
      <c r="NCV537" s="707"/>
      <c r="NCW537" s="707"/>
      <c r="NCX537" s="707"/>
      <c r="NCY537" s="707"/>
      <c r="NCZ537" s="707"/>
      <c r="NDA537" s="707"/>
      <c r="NDB537" s="707"/>
      <c r="NDC537" s="707"/>
      <c r="NDD537" s="707"/>
      <c r="NDE537" s="707"/>
      <c r="NDF537" s="707"/>
      <c r="NDG537" s="707"/>
      <c r="NDH537" s="707"/>
      <c r="NDI537" s="707"/>
      <c r="NDJ537" s="707"/>
      <c r="NDK537" s="707"/>
      <c r="NDL537" s="707"/>
      <c r="NDM537" s="707"/>
      <c r="NDN537" s="707"/>
      <c r="NDO537" s="707"/>
      <c r="NDP537" s="707"/>
      <c r="NDQ537" s="707"/>
      <c r="NDR537" s="707"/>
      <c r="NDS537" s="707"/>
      <c r="NDT537" s="707"/>
      <c r="NDU537" s="707"/>
      <c r="NDV537" s="707"/>
      <c r="NDW537" s="707"/>
      <c r="NDX537" s="707"/>
      <c r="NDY537" s="707"/>
      <c r="NDZ537" s="707"/>
      <c r="NEA537" s="707"/>
      <c r="NEB537" s="707"/>
      <c r="NEC537" s="707"/>
      <c r="NED537" s="707"/>
      <c r="NEE537" s="707"/>
      <c r="NEF537" s="707"/>
      <c r="NEG537" s="707"/>
      <c r="NEH537" s="707"/>
      <c r="NEI537" s="707"/>
      <c r="NEJ537" s="707"/>
      <c r="NEK537" s="707"/>
      <c r="NEL537" s="707"/>
      <c r="NEM537" s="707"/>
      <c r="NEN537" s="707"/>
      <c r="NEO537" s="707"/>
      <c r="NEP537" s="707"/>
      <c r="NEQ537" s="707"/>
      <c r="NER537" s="707"/>
      <c r="NES537" s="707"/>
      <c r="NET537" s="707"/>
      <c r="NEU537" s="707"/>
      <c r="NEV537" s="707"/>
      <c r="NEW537" s="707"/>
      <c r="NEX537" s="707"/>
      <c r="NEY537" s="707"/>
      <c r="NEZ537" s="707"/>
      <c r="NFA537" s="707"/>
      <c r="NFB537" s="707"/>
      <c r="NFC537" s="707"/>
      <c r="NFD537" s="707"/>
      <c r="NFE537" s="707"/>
      <c r="NFF537" s="707"/>
      <c r="NFG537" s="707"/>
      <c r="NFH537" s="707"/>
      <c r="NFI537" s="707"/>
      <c r="NFJ537" s="707"/>
      <c r="NFK537" s="707"/>
      <c r="NFL537" s="707"/>
      <c r="NFM537" s="707"/>
      <c r="NFN537" s="707"/>
      <c r="NFO537" s="707"/>
      <c r="NFP537" s="707"/>
      <c r="NFQ537" s="707"/>
      <c r="NFR537" s="707"/>
      <c r="NFS537" s="707"/>
      <c r="NFT537" s="707"/>
      <c r="NFU537" s="707"/>
      <c r="NFV537" s="707"/>
      <c r="NFW537" s="707"/>
      <c r="NFX537" s="707"/>
      <c r="NFY537" s="707"/>
      <c r="NFZ537" s="707"/>
      <c r="NGA537" s="707"/>
      <c r="NGB537" s="707"/>
      <c r="NGC537" s="707"/>
      <c r="NGD537" s="707"/>
      <c r="NGE537" s="707"/>
      <c r="NGF537" s="707"/>
      <c r="NGG537" s="707"/>
      <c r="NGH537" s="707"/>
      <c r="NGI537" s="707"/>
      <c r="NGJ537" s="707"/>
      <c r="NGK537" s="707"/>
      <c r="NGL537" s="707"/>
      <c r="NGM537" s="707"/>
      <c r="NGN537" s="707"/>
      <c r="NGO537" s="707"/>
      <c r="NGP537" s="707"/>
      <c r="NGQ537" s="707"/>
      <c r="NGR537" s="707"/>
      <c r="NGS537" s="707"/>
      <c r="NGT537" s="707"/>
      <c r="NGU537" s="707"/>
      <c r="NGV537" s="707"/>
      <c r="NGW537" s="707"/>
      <c r="NGX537" s="707"/>
      <c r="NGY537" s="707"/>
      <c r="NGZ537" s="707"/>
      <c r="NHA537" s="707"/>
      <c r="NHB537" s="707"/>
      <c r="NHC537" s="707"/>
      <c r="NHD537" s="707"/>
      <c r="NHE537" s="707"/>
      <c r="NHF537" s="707"/>
      <c r="NHG537" s="707"/>
      <c r="NHH537" s="707"/>
      <c r="NHI537" s="707"/>
      <c r="NHJ537" s="707"/>
      <c r="NHK537" s="707"/>
      <c r="NHL537" s="707"/>
      <c r="NHM537" s="707"/>
      <c r="NHN537" s="707"/>
      <c r="NHO537" s="707"/>
      <c r="NHP537" s="707"/>
      <c r="NHQ537" s="707"/>
      <c r="NHR537" s="707"/>
      <c r="NHS537" s="707"/>
      <c r="NHT537" s="707"/>
      <c r="NHU537" s="707"/>
      <c r="NHV537" s="707"/>
      <c r="NHW537" s="707"/>
      <c r="NHX537" s="707"/>
      <c r="NHY537" s="707"/>
      <c r="NHZ537" s="707"/>
      <c r="NIA537" s="707"/>
      <c r="NIB537" s="707"/>
      <c r="NIC537" s="707"/>
      <c r="NID537" s="707"/>
      <c r="NIE537" s="707"/>
      <c r="NIF537" s="707"/>
      <c r="NIG537" s="707"/>
      <c r="NIH537" s="707"/>
      <c r="NII537" s="707"/>
      <c r="NIJ537" s="707"/>
      <c r="NIK537" s="707"/>
      <c r="NIL537" s="707"/>
      <c r="NIM537" s="707"/>
      <c r="NIN537" s="707"/>
      <c r="NIO537" s="707"/>
      <c r="NIP537" s="707"/>
      <c r="NIQ537" s="707"/>
      <c r="NIR537" s="707"/>
      <c r="NIS537" s="707"/>
      <c r="NIT537" s="707"/>
      <c r="NIU537" s="707"/>
      <c r="NIV537" s="707"/>
      <c r="NIW537" s="707"/>
      <c r="NIX537" s="707"/>
      <c r="NIY537" s="707"/>
      <c r="NIZ537" s="707"/>
      <c r="NJA537" s="707"/>
      <c r="NJB537" s="707"/>
      <c r="NJC537" s="707"/>
      <c r="NJD537" s="707"/>
      <c r="NJE537" s="707"/>
      <c r="NJF537" s="707"/>
      <c r="NJG537" s="707"/>
      <c r="NJH537" s="707"/>
      <c r="NJI537" s="707"/>
      <c r="NJJ537" s="707"/>
      <c r="NJK537" s="707"/>
      <c r="NJL537" s="707"/>
      <c r="NJM537" s="707"/>
      <c r="NJN537" s="707"/>
      <c r="NJO537" s="707"/>
      <c r="NJP537" s="707"/>
      <c r="NJQ537" s="707"/>
      <c r="NJR537" s="707"/>
      <c r="NJS537" s="707"/>
      <c r="NJT537" s="707"/>
      <c r="NJU537" s="707"/>
      <c r="NJV537" s="707"/>
      <c r="NJW537" s="707"/>
      <c r="NJX537" s="707"/>
      <c r="NJY537" s="707"/>
      <c r="NJZ537" s="707"/>
      <c r="NKA537" s="707"/>
      <c r="NKB537" s="707"/>
      <c r="NKC537" s="707"/>
      <c r="NKD537" s="707"/>
      <c r="NKE537" s="707"/>
      <c r="NKF537" s="707"/>
      <c r="NKG537" s="707"/>
      <c r="NKH537" s="707"/>
      <c r="NKI537" s="707"/>
      <c r="NKJ537" s="707"/>
      <c r="NKK537" s="707"/>
      <c r="NKL537" s="707"/>
      <c r="NKM537" s="707"/>
      <c r="NKN537" s="707"/>
      <c r="NKO537" s="707"/>
      <c r="NKP537" s="707"/>
      <c r="NKQ537" s="707"/>
      <c r="NKR537" s="707"/>
      <c r="NKS537" s="707"/>
      <c r="NKT537" s="707"/>
      <c r="NKU537" s="707"/>
      <c r="NKV537" s="707"/>
      <c r="NKW537" s="707"/>
      <c r="NKX537" s="707"/>
      <c r="NKY537" s="707"/>
      <c r="NKZ537" s="707"/>
      <c r="NLA537" s="707"/>
      <c r="NLB537" s="707"/>
      <c r="NLC537" s="707"/>
      <c r="NLD537" s="707"/>
      <c r="NLE537" s="707"/>
      <c r="NLF537" s="707"/>
      <c r="NLG537" s="707"/>
      <c r="NLH537" s="707"/>
      <c r="NLI537" s="707"/>
      <c r="NLJ537" s="707"/>
      <c r="NLK537" s="707"/>
      <c r="NLL537" s="707"/>
      <c r="NLM537" s="707"/>
      <c r="NLN537" s="707"/>
      <c r="NLO537" s="707"/>
      <c r="NLP537" s="707"/>
      <c r="NLQ537" s="707"/>
      <c r="NLR537" s="707"/>
      <c r="NLS537" s="707"/>
      <c r="NLT537" s="707"/>
      <c r="NLU537" s="707"/>
      <c r="NLV537" s="707"/>
      <c r="NLW537" s="707"/>
      <c r="NLX537" s="707"/>
      <c r="NLY537" s="707"/>
      <c r="NLZ537" s="707"/>
      <c r="NMA537" s="707"/>
      <c r="NMB537" s="707"/>
      <c r="NMC537" s="707"/>
      <c r="NMD537" s="707"/>
      <c r="NME537" s="707"/>
      <c r="NMF537" s="707"/>
      <c r="NMG537" s="707"/>
      <c r="NMH537" s="707"/>
      <c r="NMI537" s="707"/>
      <c r="NMJ537" s="707"/>
      <c r="NMK537" s="707"/>
      <c r="NML537" s="707"/>
      <c r="NMM537" s="707"/>
      <c r="NMN537" s="707"/>
      <c r="NMO537" s="707"/>
      <c r="NMP537" s="707"/>
      <c r="NMQ537" s="707"/>
      <c r="NMR537" s="707"/>
      <c r="NMS537" s="707"/>
      <c r="NMT537" s="707"/>
      <c r="NMU537" s="707"/>
      <c r="NMV537" s="707"/>
      <c r="NMW537" s="707"/>
      <c r="NMX537" s="707"/>
      <c r="NMY537" s="707"/>
      <c r="NMZ537" s="707"/>
      <c r="NNA537" s="707"/>
      <c r="NNB537" s="707"/>
      <c r="NNC537" s="707"/>
      <c r="NND537" s="707"/>
      <c r="NNE537" s="707"/>
      <c r="NNF537" s="707"/>
      <c r="NNG537" s="707"/>
      <c r="NNH537" s="707"/>
      <c r="NNI537" s="707"/>
      <c r="NNJ537" s="707"/>
      <c r="NNK537" s="707"/>
      <c r="NNL537" s="707"/>
      <c r="NNM537" s="707"/>
      <c r="NNN537" s="707"/>
      <c r="NNO537" s="707"/>
      <c r="NNP537" s="707"/>
      <c r="NNQ537" s="707"/>
      <c r="NNR537" s="707"/>
      <c r="NNS537" s="707"/>
      <c r="NNT537" s="707"/>
      <c r="NNU537" s="707"/>
      <c r="NNV537" s="707"/>
      <c r="NNW537" s="707"/>
      <c r="NNX537" s="707"/>
      <c r="NNY537" s="707"/>
      <c r="NNZ537" s="707"/>
      <c r="NOA537" s="707"/>
      <c r="NOB537" s="707"/>
      <c r="NOC537" s="707"/>
      <c r="NOD537" s="707"/>
      <c r="NOE537" s="707"/>
      <c r="NOF537" s="707"/>
      <c r="NOG537" s="707"/>
      <c r="NOH537" s="707"/>
      <c r="NOI537" s="707"/>
      <c r="NOJ537" s="707"/>
      <c r="NOK537" s="707"/>
      <c r="NOL537" s="707"/>
      <c r="NOM537" s="707"/>
      <c r="NON537" s="707"/>
      <c r="NOO537" s="707"/>
      <c r="NOP537" s="707"/>
      <c r="NOQ537" s="707"/>
      <c r="NOR537" s="707"/>
      <c r="NOS537" s="707"/>
      <c r="NOT537" s="707"/>
      <c r="NOU537" s="707"/>
      <c r="NOV537" s="707"/>
      <c r="NOW537" s="707"/>
      <c r="NOX537" s="707"/>
      <c r="NOY537" s="707"/>
      <c r="NOZ537" s="707"/>
      <c r="NPA537" s="707"/>
      <c r="NPB537" s="707"/>
      <c r="NPC537" s="707"/>
      <c r="NPD537" s="707"/>
      <c r="NPE537" s="707"/>
      <c r="NPF537" s="707"/>
      <c r="NPG537" s="707"/>
      <c r="NPH537" s="707"/>
      <c r="NPI537" s="707"/>
      <c r="NPJ537" s="707"/>
      <c r="NPK537" s="707"/>
      <c r="NPL537" s="707"/>
      <c r="NPM537" s="707"/>
      <c r="NPN537" s="707"/>
      <c r="NPO537" s="707"/>
      <c r="NPP537" s="707"/>
      <c r="NPQ537" s="707"/>
      <c r="NPR537" s="707"/>
      <c r="NPS537" s="707"/>
      <c r="NPT537" s="707"/>
      <c r="NPU537" s="707"/>
      <c r="NPV537" s="707"/>
      <c r="NPW537" s="707"/>
      <c r="NPX537" s="707"/>
      <c r="NPY537" s="707"/>
      <c r="NPZ537" s="707"/>
      <c r="NQA537" s="707"/>
      <c r="NQB537" s="707"/>
      <c r="NQC537" s="707"/>
      <c r="NQD537" s="707"/>
      <c r="NQE537" s="707"/>
      <c r="NQF537" s="707"/>
      <c r="NQG537" s="707"/>
      <c r="NQH537" s="707"/>
      <c r="NQI537" s="707"/>
      <c r="NQJ537" s="707"/>
      <c r="NQK537" s="707"/>
      <c r="NQL537" s="707"/>
      <c r="NQM537" s="707"/>
      <c r="NQN537" s="707"/>
      <c r="NQO537" s="707"/>
      <c r="NQP537" s="707"/>
      <c r="NQQ537" s="707"/>
      <c r="NQR537" s="707"/>
      <c r="NQS537" s="707"/>
      <c r="NQT537" s="707"/>
      <c r="NQU537" s="707"/>
      <c r="NQV537" s="707"/>
      <c r="NQW537" s="707"/>
      <c r="NQX537" s="707"/>
      <c r="NQY537" s="707"/>
      <c r="NQZ537" s="707"/>
      <c r="NRA537" s="707"/>
      <c r="NRB537" s="707"/>
      <c r="NRC537" s="707"/>
      <c r="NRD537" s="707"/>
      <c r="NRE537" s="707"/>
      <c r="NRF537" s="707"/>
      <c r="NRG537" s="707"/>
      <c r="NRH537" s="707"/>
      <c r="NRI537" s="707"/>
      <c r="NRJ537" s="707"/>
      <c r="NRK537" s="707"/>
      <c r="NRL537" s="707"/>
      <c r="NRM537" s="707"/>
      <c r="NRN537" s="707"/>
      <c r="NRO537" s="707"/>
      <c r="NRP537" s="707"/>
      <c r="NRQ537" s="707"/>
      <c r="NRR537" s="707"/>
      <c r="NRS537" s="707"/>
      <c r="NRT537" s="707"/>
      <c r="NRU537" s="707"/>
      <c r="NRV537" s="707"/>
      <c r="NRW537" s="707"/>
      <c r="NRX537" s="707"/>
      <c r="NRY537" s="707"/>
      <c r="NRZ537" s="707"/>
      <c r="NSA537" s="707"/>
      <c r="NSB537" s="707"/>
      <c r="NSC537" s="707"/>
      <c r="NSD537" s="707"/>
      <c r="NSE537" s="707"/>
      <c r="NSF537" s="707"/>
      <c r="NSG537" s="707"/>
      <c r="NSH537" s="707"/>
      <c r="NSI537" s="707"/>
      <c r="NSJ537" s="707"/>
      <c r="NSK537" s="707"/>
      <c r="NSL537" s="707"/>
      <c r="NSM537" s="707"/>
      <c r="NSN537" s="707"/>
      <c r="NSO537" s="707"/>
      <c r="NSP537" s="707"/>
      <c r="NSQ537" s="707"/>
      <c r="NSR537" s="707"/>
      <c r="NSS537" s="707"/>
      <c r="NST537" s="707"/>
      <c r="NSU537" s="707"/>
      <c r="NSV537" s="707"/>
      <c r="NSW537" s="707"/>
      <c r="NSX537" s="707"/>
      <c r="NSY537" s="707"/>
      <c r="NSZ537" s="707"/>
      <c r="NTA537" s="707"/>
      <c r="NTB537" s="707"/>
      <c r="NTC537" s="707"/>
      <c r="NTD537" s="707"/>
      <c r="NTE537" s="707"/>
      <c r="NTF537" s="707"/>
      <c r="NTG537" s="707"/>
      <c r="NTH537" s="707"/>
      <c r="NTI537" s="707"/>
      <c r="NTJ537" s="707"/>
      <c r="NTK537" s="707"/>
      <c r="NTL537" s="707"/>
      <c r="NTM537" s="707"/>
      <c r="NTN537" s="707"/>
      <c r="NTO537" s="707"/>
      <c r="NTP537" s="707"/>
      <c r="NTQ537" s="707"/>
      <c r="NTR537" s="707"/>
      <c r="NTS537" s="707"/>
      <c r="NTT537" s="707"/>
      <c r="NTU537" s="707"/>
      <c r="NTV537" s="707"/>
      <c r="NTW537" s="707"/>
      <c r="NTX537" s="707"/>
      <c r="NTY537" s="707"/>
      <c r="NTZ537" s="707"/>
      <c r="NUA537" s="707"/>
      <c r="NUB537" s="707"/>
      <c r="NUC537" s="707"/>
      <c r="NUD537" s="707"/>
      <c r="NUE537" s="707"/>
      <c r="NUF537" s="707"/>
      <c r="NUG537" s="707"/>
      <c r="NUH537" s="707"/>
      <c r="NUI537" s="707"/>
      <c r="NUJ537" s="707"/>
      <c r="NUK537" s="707"/>
      <c r="NUL537" s="707"/>
      <c r="NUM537" s="707"/>
      <c r="NUN537" s="707"/>
      <c r="NUO537" s="707"/>
      <c r="NUP537" s="707"/>
      <c r="NUQ537" s="707"/>
      <c r="NUR537" s="707"/>
      <c r="NUS537" s="707"/>
      <c r="NUT537" s="707"/>
      <c r="NUU537" s="707"/>
      <c r="NUV537" s="707"/>
      <c r="NUW537" s="707"/>
      <c r="NUX537" s="707"/>
      <c r="NUY537" s="707"/>
      <c r="NUZ537" s="707"/>
      <c r="NVA537" s="707"/>
      <c r="NVB537" s="707"/>
      <c r="NVC537" s="707"/>
      <c r="NVD537" s="707"/>
      <c r="NVE537" s="707"/>
      <c r="NVF537" s="707"/>
      <c r="NVG537" s="707"/>
      <c r="NVH537" s="707"/>
      <c r="NVI537" s="707"/>
      <c r="NVJ537" s="707"/>
      <c r="NVK537" s="707"/>
      <c r="NVL537" s="707"/>
      <c r="NVM537" s="707"/>
      <c r="NVN537" s="707"/>
      <c r="NVO537" s="707"/>
      <c r="NVP537" s="707"/>
      <c r="NVQ537" s="707"/>
      <c r="NVR537" s="707"/>
      <c r="NVS537" s="707"/>
      <c r="NVT537" s="707"/>
      <c r="NVU537" s="707"/>
      <c r="NVV537" s="707"/>
      <c r="NVW537" s="707"/>
      <c r="NVX537" s="707"/>
      <c r="NVY537" s="707"/>
      <c r="NVZ537" s="707"/>
      <c r="NWA537" s="707"/>
      <c r="NWB537" s="707"/>
      <c r="NWC537" s="707"/>
      <c r="NWD537" s="707"/>
      <c r="NWE537" s="707"/>
      <c r="NWF537" s="707"/>
      <c r="NWG537" s="707"/>
      <c r="NWH537" s="707"/>
      <c r="NWI537" s="707"/>
      <c r="NWJ537" s="707"/>
      <c r="NWK537" s="707"/>
      <c r="NWL537" s="707"/>
      <c r="NWM537" s="707"/>
      <c r="NWN537" s="707"/>
      <c r="NWO537" s="707"/>
      <c r="NWP537" s="707"/>
      <c r="NWQ537" s="707"/>
      <c r="NWR537" s="707"/>
      <c r="NWS537" s="707"/>
      <c r="NWT537" s="707"/>
      <c r="NWU537" s="707"/>
      <c r="NWV537" s="707"/>
      <c r="NWW537" s="707"/>
      <c r="NWX537" s="707"/>
      <c r="NWY537" s="707"/>
      <c r="NWZ537" s="707"/>
      <c r="NXA537" s="707"/>
      <c r="NXB537" s="707"/>
      <c r="NXC537" s="707"/>
      <c r="NXD537" s="707"/>
      <c r="NXE537" s="707"/>
      <c r="NXF537" s="707"/>
      <c r="NXG537" s="707"/>
      <c r="NXH537" s="707"/>
      <c r="NXI537" s="707"/>
      <c r="NXJ537" s="707"/>
      <c r="NXK537" s="707"/>
      <c r="NXL537" s="707"/>
      <c r="NXM537" s="707"/>
      <c r="NXN537" s="707"/>
      <c r="NXO537" s="707"/>
      <c r="NXP537" s="707"/>
      <c r="NXQ537" s="707"/>
      <c r="NXR537" s="707"/>
      <c r="NXS537" s="707"/>
      <c r="NXT537" s="707"/>
      <c r="NXU537" s="707"/>
      <c r="NXV537" s="707"/>
      <c r="NXW537" s="707"/>
      <c r="NXX537" s="707"/>
      <c r="NXY537" s="707"/>
      <c r="NXZ537" s="707"/>
      <c r="NYA537" s="707"/>
      <c r="NYB537" s="707"/>
      <c r="NYC537" s="707"/>
      <c r="NYD537" s="707"/>
      <c r="NYE537" s="707"/>
      <c r="NYF537" s="707"/>
      <c r="NYG537" s="707"/>
      <c r="NYH537" s="707"/>
      <c r="NYI537" s="707"/>
      <c r="NYJ537" s="707"/>
      <c r="NYK537" s="707"/>
      <c r="NYL537" s="707"/>
      <c r="NYM537" s="707"/>
      <c r="NYN537" s="707"/>
      <c r="NYO537" s="707"/>
      <c r="NYP537" s="707"/>
      <c r="NYQ537" s="707"/>
      <c r="NYR537" s="707"/>
      <c r="NYS537" s="707"/>
      <c r="NYT537" s="707"/>
      <c r="NYU537" s="707"/>
      <c r="NYV537" s="707"/>
      <c r="NYW537" s="707"/>
      <c r="NYX537" s="707"/>
      <c r="NYY537" s="707"/>
      <c r="NYZ537" s="707"/>
      <c r="NZA537" s="707"/>
      <c r="NZB537" s="707"/>
      <c r="NZC537" s="707"/>
      <c r="NZD537" s="707"/>
      <c r="NZE537" s="707"/>
      <c r="NZF537" s="707"/>
      <c r="NZG537" s="707"/>
      <c r="NZH537" s="707"/>
      <c r="NZI537" s="707"/>
      <c r="NZJ537" s="707"/>
      <c r="NZK537" s="707"/>
      <c r="NZL537" s="707"/>
      <c r="NZM537" s="707"/>
      <c r="NZN537" s="707"/>
      <c r="NZO537" s="707"/>
      <c r="NZP537" s="707"/>
      <c r="NZQ537" s="707"/>
      <c r="NZR537" s="707"/>
      <c r="NZS537" s="707"/>
      <c r="NZT537" s="707"/>
      <c r="NZU537" s="707"/>
      <c r="NZV537" s="707"/>
      <c r="NZW537" s="707"/>
      <c r="NZX537" s="707"/>
      <c r="NZY537" s="707"/>
      <c r="NZZ537" s="707"/>
      <c r="OAA537" s="707"/>
      <c r="OAB537" s="707"/>
      <c r="OAC537" s="707"/>
      <c r="OAD537" s="707"/>
      <c r="OAE537" s="707"/>
      <c r="OAF537" s="707"/>
      <c r="OAG537" s="707"/>
      <c r="OAH537" s="707"/>
      <c r="OAI537" s="707"/>
      <c r="OAJ537" s="707"/>
      <c r="OAK537" s="707"/>
      <c r="OAL537" s="707"/>
      <c r="OAM537" s="707"/>
      <c r="OAN537" s="707"/>
      <c r="OAO537" s="707"/>
      <c r="OAP537" s="707"/>
      <c r="OAQ537" s="707"/>
      <c r="OAR537" s="707"/>
      <c r="OAS537" s="707"/>
      <c r="OAT537" s="707"/>
      <c r="OAU537" s="707"/>
      <c r="OAV537" s="707"/>
      <c r="OAW537" s="707"/>
      <c r="OAX537" s="707"/>
      <c r="OAY537" s="707"/>
      <c r="OAZ537" s="707"/>
      <c r="OBA537" s="707"/>
      <c r="OBB537" s="707"/>
      <c r="OBC537" s="707"/>
      <c r="OBD537" s="707"/>
      <c r="OBE537" s="707"/>
      <c r="OBF537" s="707"/>
      <c r="OBG537" s="707"/>
      <c r="OBH537" s="707"/>
      <c r="OBI537" s="707"/>
      <c r="OBJ537" s="707"/>
      <c r="OBK537" s="707"/>
      <c r="OBL537" s="707"/>
      <c r="OBM537" s="707"/>
      <c r="OBN537" s="707"/>
      <c r="OBO537" s="707"/>
      <c r="OBP537" s="707"/>
      <c r="OBQ537" s="707"/>
      <c r="OBR537" s="707"/>
      <c r="OBS537" s="707"/>
      <c r="OBT537" s="707"/>
      <c r="OBU537" s="707"/>
      <c r="OBV537" s="707"/>
      <c r="OBW537" s="707"/>
      <c r="OBX537" s="707"/>
      <c r="OBY537" s="707"/>
      <c r="OBZ537" s="707"/>
      <c r="OCA537" s="707"/>
      <c r="OCB537" s="707"/>
      <c r="OCC537" s="707"/>
      <c r="OCD537" s="707"/>
      <c r="OCE537" s="707"/>
      <c r="OCF537" s="707"/>
      <c r="OCG537" s="707"/>
      <c r="OCH537" s="707"/>
      <c r="OCI537" s="707"/>
      <c r="OCJ537" s="707"/>
      <c r="OCK537" s="707"/>
      <c r="OCL537" s="707"/>
      <c r="OCM537" s="707"/>
      <c r="OCN537" s="707"/>
      <c r="OCO537" s="707"/>
      <c r="OCP537" s="707"/>
      <c r="OCQ537" s="707"/>
      <c r="OCR537" s="707"/>
      <c r="OCS537" s="707"/>
      <c r="OCT537" s="707"/>
      <c r="OCU537" s="707"/>
      <c r="OCV537" s="707"/>
      <c r="OCW537" s="707"/>
      <c r="OCX537" s="707"/>
      <c r="OCY537" s="707"/>
      <c r="OCZ537" s="707"/>
      <c r="ODA537" s="707"/>
      <c r="ODB537" s="707"/>
      <c r="ODC537" s="707"/>
      <c r="ODD537" s="707"/>
      <c r="ODE537" s="707"/>
      <c r="ODF537" s="707"/>
      <c r="ODG537" s="707"/>
      <c r="ODH537" s="707"/>
      <c r="ODI537" s="707"/>
      <c r="ODJ537" s="707"/>
      <c r="ODK537" s="707"/>
      <c r="ODL537" s="707"/>
      <c r="ODM537" s="707"/>
      <c r="ODN537" s="707"/>
      <c r="ODO537" s="707"/>
      <c r="ODP537" s="707"/>
      <c r="ODQ537" s="707"/>
      <c r="ODR537" s="707"/>
      <c r="ODS537" s="707"/>
      <c r="ODT537" s="707"/>
      <c r="ODU537" s="707"/>
      <c r="ODV537" s="707"/>
      <c r="ODW537" s="707"/>
      <c r="ODX537" s="707"/>
      <c r="ODY537" s="707"/>
      <c r="ODZ537" s="707"/>
      <c r="OEA537" s="707"/>
      <c r="OEB537" s="707"/>
      <c r="OEC537" s="707"/>
      <c r="OED537" s="707"/>
      <c r="OEE537" s="707"/>
      <c r="OEF537" s="707"/>
      <c r="OEG537" s="707"/>
      <c r="OEH537" s="707"/>
      <c r="OEI537" s="707"/>
      <c r="OEJ537" s="707"/>
      <c r="OEK537" s="707"/>
      <c r="OEL537" s="707"/>
      <c r="OEM537" s="707"/>
      <c r="OEN537" s="707"/>
      <c r="OEO537" s="707"/>
      <c r="OEP537" s="707"/>
      <c r="OEQ537" s="707"/>
      <c r="OER537" s="707"/>
      <c r="OES537" s="707"/>
      <c r="OET537" s="707"/>
      <c r="OEU537" s="707"/>
      <c r="OEV537" s="707"/>
      <c r="OEW537" s="707"/>
      <c r="OEX537" s="707"/>
      <c r="OEY537" s="707"/>
      <c r="OEZ537" s="707"/>
      <c r="OFA537" s="707"/>
      <c r="OFB537" s="707"/>
      <c r="OFC537" s="707"/>
      <c r="OFD537" s="707"/>
      <c r="OFE537" s="707"/>
      <c r="OFF537" s="707"/>
      <c r="OFG537" s="707"/>
      <c r="OFH537" s="707"/>
      <c r="OFI537" s="707"/>
      <c r="OFJ537" s="707"/>
      <c r="OFK537" s="707"/>
      <c r="OFL537" s="707"/>
      <c r="OFM537" s="707"/>
      <c r="OFN537" s="707"/>
      <c r="OFO537" s="707"/>
      <c r="OFP537" s="707"/>
      <c r="OFQ537" s="707"/>
      <c r="OFR537" s="707"/>
      <c r="OFS537" s="707"/>
      <c r="OFT537" s="707"/>
      <c r="OFU537" s="707"/>
      <c r="OFV537" s="707"/>
      <c r="OFW537" s="707"/>
      <c r="OFX537" s="707"/>
      <c r="OFY537" s="707"/>
      <c r="OFZ537" s="707"/>
      <c r="OGA537" s="707"/>
      <c r="OGB537" s="707"/>
      <c r="OGC537" s="707"/>
      <c r="OGD537" s="707"/>
      <c r="OGE537" s="707"/>
      <c r="OGF537" s="707"/>
      <c r="OGG537" s="707"/>
      <c r="OGH537" s="707"/>
      <c r="OGI537" s="707"/>
      <c r="OGJ537" s="707"/>
      <c r="OGK537" s="707"/>
      <c r="OGL537" s="707"/>
      <c r="OGM537" s="707"/>
      <c r="OGN537" s="707"/>
      <c r="OGO537" s="707"/>
      <c r="OGP537" s="707"/>
      <c r="OGQ537" s="707"/>
      <c r="OGR537" s="707"/>
      <c r="OGS537" s="707"/>
      <c r="OGT537" s="707"/>
      <c r="OGU537" s="707"/>
      <c r="OGV537" s="707"/>
      <c r="OGW537" s="707"/>
      <c r="OGX537" s="707"/>
      <c r="OGY537" s="707"/>
      <c r="OGZ537" s="707"/>
      <c r="OHA537" s="707"/>
      <c r="OHB537" s="707"/>
      <c r="OHC537" s="707"/>
      <c r="OHD537" s="707"/>
      <c r="OHE537" s="707"/>
      <c r="OHF537" s="707"/>
      <c r="OHG537" s="707"/>
      <c r="OHH537" s="707"/>
      <c r="OHI537" s="707"/>
      <c r="OHJ537" s="707"/>
      <c r="OHK537" s="707"/>
      <c r="OHL537" s="707"/>
      <c r="OHM537" s="707"/>
      <c r="OHN537" s="707"/>
      <c r="OHO537" s="707"/>
      <c r="OHP537" s="707"/>
      <c r="OHQ537" s="707"/>
      <c r="OHR537" s="707"/>
      <c r="OHS537" s="707"/>
      <c r="OHT537" s="707"/>
      <c r="OHU537" s="707"/>
      <c r="OHV537" s="707"/>
      <c r="OHW537" s="707"/>
      <c r="OHX537" s="707"/>
      <c r="OHY537" s="707"/>
      <c r="OHZ537" s="707"/>
      <c r="OIA537" s="707"/>
      <c r="OIB537" s="707"/>
      <c r="OIC537" s="707"/>
      <c r="OID537" s="707"/>
      <c r="OIE537" s="707"/>
      <c r="OIF537" s="707"/>
      <c r="OIG537" s="707"/>
      <c r="OIH537" s="707"/>
      <c r="OII537" s="707"/>
      <c r="OIJ537" s="707"/>
      <c r="OIK537" s="707"/>
      <c r="OIL537" s="707"/>
      <c r="OIM537" s="707"/>
      <c r="OIN537" s="707"/>
      <c r="OIO537" s="707"/>
      <c r="OIP537" s="707"/>
      <c r="OIQ537" s="707"/>
      <c r="OIR537" s="707"/>
      <c r="OIS537" s="707"/>
      <c r="OIT537" s="707"/>
      <c r="OIU537" s="707"/>
      <c r="OIV537" s="707"/>
      <c r="OIW537" s="707"/>
      <c r="OIX537" s="707"/>
      <c r="OIY537" s="707"/>
      <c r="OIZ537" s="707"/>
      <c r="OJA537" s="707"/>
      <c r="OJB537" s="707"/>
      <c r="OJC537" s="707"/>
      <c r="OJD537" s="707"/>
      <c r="OJE537" s="707"/>
      <c r="OJF537" s="707"/>
      <c r="OJG537" s="707"/>
      <c r="OJH537" s="707"/>
      <c r="OJI537" s="707"/>
      <c r="OJJ537" s="707"/>
      <c r="OJK537" s="707"/>
      <c r="OJL537" s="707"/>
      <c r="OJM537" s="707"/>
      <c r="OJN537" s="707"/>
      <c r="OJO537" s="707"/>
      <c r="OJP537" s="707"/>
      <c r="OJQ537" s="707"/>
      <c r="OJR537" s="707"/>
      <c r="OJS537" s="707"/>
      <c r="OJT537" s="707"/>
      <c r="OJU537" s="707"/>
      <c r="OJV537" s="707"/>
      <c r="OJW537" s="707"/>
      <c r="OJX537" s="707"/>
      <c r="OJY537" s="707"/>
      <c r="OJZ537" s="707"/>
      <c r="OKA537" s="707"/>
      <c r="OKB537" s="707"/>
      <c r="OKC537" s="707"/>
      <c r="OKD537" s="707"/>
      <c r="OKE537" s="707"/>
      <c r="OKF537" s="707"/>
      <c r="OKG537" s="707"/>
      <c r="OKH537" s="707"/>
      <c r="OKI537" s="707"/>
      <c r="OKJ537" s="707"/>
      <c r="OKK537" s="707"/>
      <c r="OKL537" s="707"/>
      <c r="OKM537" s="707"/>
      <c r="OKN537" s="707"/>
      <c r="OKO537" s="707"/>
      <c r="OKP537" s="707"/>
      <c r="OKQ537" s="707"/>
      <c r="OKR537" s="707"/>
      <c r="OKS537" s="707"/>
      <c r="OKT537" s="707"/>
      <c r="OKU537" s="707"/>
      <c r="OKV537" s="707"/>
      <c r="OKW537" s="707"/>
      <c r="OKX537" s="707"/>
      <c r="OKY537" s="707"/>
      <c r="OKZ537" s="707"/>
      <c r="OLA537" s="707"/>
      <c r="OLB537" s="707"/>
      <c r="OLC537" s="707"/>
      <c r="OLD537" s="707"/>
      <c r="OLE537" s="707"/>
      <c r="OLF537" s="707"/>
      <c r="OLG537" s="707"/>
      <c r="OLH537" s="707"/>
      <c r="OLI537" s="707"/>
      <c r="OLJ537" s="707"/>
      <c r="OLK537" s="707"/>
      <c r="OLL537" s="707"/>
      <c r="OLM537" s="707"/>
      <c r="OLN537" s="707"/>
      <c r="OLO537" s="707"/>
      <c r="OLP537" s="707"/>
      <c r="OLQ537" s="707"/>
      <c r="OLR537" s="707"/>
      <c r="OLS537" s="707"/>
      <c r="OLT537" s="707"/>
      <c r="OLU537" s="707"/>
      <c r="OLV537" s="707"/>
      <c r="OLW537" s="707"/>
      <c r="OLX537" s="707"/>
      <c r="OLY537" s="707"/>
      <c r="OLZ537" s="707"/>
      <c r="OMA537" s="707"/>
      <c r="OMB537" s="707"/>
      <c r="OMC537" s="707"/>
      <c r="OMD537" s="707"/>
      <c r="OME537" s="707"/>
      <c r="OMF537" s="707"/>
      <c r="OMG537" s="707"/>
      <c r="OMH537" s="707"/>
      <c r="OMI537" s="707"/>
      <c r="OMJ537" s="707"/>
      <c r="OMK537" s="707"/>
      <c r="OML537" s="707"/>
      <c r="OMM537" s="707"/>
      <c r="OMN537" s="707"/>
      <c r="OMO537" s="707"/>
      <c r="OMP537" s="707"/>
      <c r="OMQ537" s="707"/>
      <c r="OMR537" s="707"/>
      <c r="OMS537" s="707"/>
      <c r="OMT537" s="707"/>
      <c r="OMU537" s="707"/>
      <c r="OMV537" s="707"/>
      <c r="OMW537" s="707"/>
      <c r="OMX537" s="707"/>
      <c r="OMY537" s="707"/>
      <c r="OMZ537" s="707"/>
      <c r="ONA537" s="707"/>
      <c r="ONB537" s="707"/>
      <c r="ONC537" s="707"/>
      <c r="OND537" s="707"/>
      <c r="ONE537" s="707"/>
      <c r="ONF537" s="707"/>
      <c r="ONG537" s="707"/>
      <c r="ONH537" s="707"/>
      <c r="ONI537" s="707"/>
      <c r="ONJ537" s="707"/>
      <c r="ONK537" s="707"/>
      <c r="ONL537" s="707"/>
      <c r="ONM537" s="707"/>
      <c r="ONN537" s="707"/>
      <c r="ONO537" s="707"/>
      <c r="ONP537" s="707"/>
      <c r="ONQ537" s="707"/>
      <c r="ONR537" s="707"/>
      <c r="ONS537" s="707"/>
      <c r="ONT537" s="707"/>
      <c r="ONU537" s="707"/>
      <c r="ONV537" s="707"/>
      <c r="ONW537" s="707"/>
      <c r="ONX537" s="707"/>
      <c r="ONY537" s="707"/>
      <c r="ONZ537" s="707"/>
      <c r="OOA537" s="707"/>
      <c r="OOB537" s="707"/>
      <c r="OOC537" s="707"/>
      <c r="OOD537" s="707"/>
      <c r="OOE537" s="707"/>
      <c r="OOF537" s="707"/>
      <c r="OOG537" s="707"/>
      <c r="OOH537" s="707"/>
      <c r="OOI537" s="707"/>
      <c r="OOJ537" s="707"/>
      <c r="OOK537" s="707"/>
      <c r="OOL537" s="707"/>
      <c r="OOM537" s="707"/>
      <c r="OON537" s="707"/>
      <c r="OOO537" s="707"/>
      <c r="OOP537" s="707"/>
      <c r="OOQ537" s="707"/>
      <c r="OOR537" s="707"/>
      <c r="OOS537" s="707"/>
      <c r="OOT537" s="707"/>
      <c r="OOU537" s="707"/>
      <c r="OOV537" s="707"/>
      <c r="OOW537" s="707"/>
      <c r="OOX537" s="707"/>
      <c r="OOY537" s="707"/>
      <c r="OOZ537" s="707"/>
      <c r="OPA537" s="707"/>
      <c r="OPB537" s="707"/>
      <c r="OPC537" s="707"/>
      <c r="OPD537" s="707"/>
      <c r="OPE537" s="707"/>
      <c r="OPF537" s="707"/>
      <c r="OPG537" s="707"/>
      <c r="OPH537" s="707"/>
      <c r="OPI537" s="707"/>
      <c r="OPJ537" s="707"/>
      <c r="OPK537" s="707"/>
      <c r="OPL537" s="707"/>
      <c r="OPM537" s="707"/>
      <c r="OPN537" s="707"/>
      <c r="OPO537" s="707"/>
      <c r="OPP537" s="707"/>
      <c r="OPQ537" s="707"/>
      <c r="OPR537" s="707"/>
      <c r="OPS537" s="707"/>
      <c r="OPT537" s="707"/>
      <c r="OPU537" s="707"/>
      <c r="OPV537" s="707"/>
      <c r="OPW537" s="707"/>
      <c r="OPX537" s="707"/>
      <c r="OPY537" s="707"/>
      <c r="OPZ537" s="707"/>
      <c r="OQA537" s="707"/>
      <c r="OQB537" s="707"/>
      <c r="OQC537" s="707"/>
      <c r="OQD537" s="707"/>
      <c r="OQE537" s="707"/>
      <c r="OQF537" s="707"/>
      <c r="OQG537" s="707"/>
      <c r="OQH537" s="707"/>
      <c r="OQI537" s="707"/>
      <c r="OQJ537" s="707"/>
      <c r="OQK537" s="707"/>
      <c r="OQL537" s="707"/>
      <c r="OQM537" s="707"/>
      <c r="OQN537" s="707"/>
      <c r="OQO537" s="707"/>
      <c r="OQP537" s="707"/>
      <c r="OQQ537" s="707"/>
      <c r="OQR537" s="707"/>
      <c r="OQS537" s="707"/>
      <c r="OQT537" s="707"/>
      <c r="OQU537" s="707"/>
      <c r="OQV537" s="707"/>
      <c r="OQW537" s="707"/>
      <c r="OQX537" s="707"/>
      <c r="OQY537" s="707"/>
      <c r="OQZ537" s="707"/>
      <c r="ORA537" s="707"/>
      <c r="ORB537" s="707"/>
      <c r="ORC537" s="707"/>
      <c r="ORD537" s="707"/>
      <c r="ORE537" s="707"/>
      <c r="ORF537" s="707"/>
      <c r="ORG537" s="707"/>
      <c r="ORH537" s="707"/>
      <c r="ORI537" s="707"/>
      <c r="ORJ537" s="707"/>
      <c r="ORK537" s="707"/>
      <c r="ORL537" s="707"/>
      <c r="ORM537" s="707"/>
      <c r="ORN537" s="707"/>
      <c r="ORO537" s="707"/>
      <c r="ORP537" s="707"/>
      <c r="ORQ537" s="707"/>
      <c r="ORR537" s="707"/>
      <c r="ORS537" s="707"/>
      <c r="ORT537" s="707"/>
      <c r="ORU537" s="707"/>
      <c r="ORV537" s="707"/>
      <c r="ORW537" s="707"/>
      <c r="ORX537" s="707"/>
      <c r="ORY537" s="707"/>
      <c r="ORZ537" s="707"/>
      <c r="OSA537" s="707"/>
      <c r="OSB537" s="707"/>
      <c r="OSC537" s="707"/>
      <c r="OSD537" s="707"/>
      <c r="OSE537" s="707"/>
      <c r="OSF537" s="707"/>
      <c r="OSG537" s="707"/>
      <c r="OSH537" s="707"/>
      <c r="OSI537" s="707"/>
      <c r="OSJ537" s="707"/>
      <c r="OSK537" s="707"/>
      <c r="OSL537" s="707"/>
      <c r="OSM537" s="707"/>
      <c r="OSN537" s="707"/>
      <c r="OSO537" s="707"/>
      <c r="OSP537" s="707"/>
      <c r="OSQ537" s="707"/>
      <c r="OSR537" s="707"/>
      <c r="OSS537" s="707"/>
      <c r="OST537" s="707"/>
      <c r="OSU537" s="707"/>
      <c r="OSV537" s="707"/>
      <c r="OSW537" s="707"/>
      <c r="OSX537" s="707"/>
      <c r="OSY537" s="707"/>
      <c r="OSZ537" s="707"/>
      <c r="OTA537" s="707"/>
      <c r="OTB537" s="707"/>
      <c r="OTC537" s="707"/>
      <c r="OTD537" s="707"/>
      <c r="OTE537" s="707"/>
      <c r="OTF537" s="707"/>
      <c r="OTG537" s="707"/>
      <c r="OTH537" s="707"/>
      <c r="OTI537" s="707"/>
      <c r="OTJ537" s="707"/>
      <c r="OTK537" s="707"/>
      <c r="OTL537" s="707"/>
      <c r="OTM537" s="707"/>
      <c r="OTN537" s="707"/>
      <c r="OTO537" s="707"/>
      <c r="OTP537" s="707"/>
      <c r="OTQ537" s="707"/>
      <c r="OTR537" s="707"/>
      <c r="OTS537" s="707"/>
      <c r="OTT537" s="707"/>
      <c r="OTU537" s="707"/>
      <c r="OTV537" s="707"/>
      <c r="OTW537" s="707"/>
      <c r="OTX537" s="707"/>
      <c r="OTY537" s="707"/>
      <c r="OTZ537" s="707"/>
      <c r="OUA537" s="707"/>
      <c r="OUB537" s="707"/>
      <c r="OUC537" s="707"/>
      <c r="OUD537" s="707"/>
      <c r="OUE537" s="707"/>
      <c r="OUF537" s="707"/>
      <c r="OUG537" s="707"/>
      <c r="OUH537" s="707"/>
      <c r="OUI537" s="707"/>
      <c r="OUJ537" s="707"/>
      <c r="OUK537" s="707"/>
      <c r="OUL537" s="707"/>
      <c r="OUM537" s="707"/>
      <c r="OUN537" s="707"/>
      <c r="OUO537" s="707"/>
      <c r="OUP537" s="707"/>
      <c r="OUQ537" s="707"/>
      <c r="OUR537" s="707"/>
      <c r="OUS537" s="707"/>
      <c r="OUT537" s="707"/>
      <c r="OUU537" s="707"/>
      <c r="OUV537" s="707"/>
      <c r="OUW537" s="707"/>
      <c r="OUX537" s="707"/>
      <c r="OUY537" s="707"/>
      <c r="OUZ537" s="707"/>
      <c r="OVA537" s="707"/>
      <c r="OVB537" s="707"/>
      <c r="OVC537" s="707"/>
      <c r="OVD537" s="707"/>
      <c r="OVE537" s="707"/>
      <c r="OVF537" s="707"/>
      <c r="OVG537" s="707"/>
      <c r="OVH537" s="707"/>
      <c r="OVI537" s="707"/>
      <c r="OVJ537" s="707"/>
      <c r="OVK537" s="707"/>
      <c r="OVL537" s="707"/>
      <c r="OVM537" s="707"/>
      <c r="OVN537" s="707"/>
      <c r="OVO537" s="707"/>
      <c r="OVP537" s="707"/>
      <c r="OVQ537" s="707"/>
      <c r="OVR537" s="707"/>
      <c r="OVS537" s="707"/>
      <c r="OVT537" s="707"/>
      <c r="OVU537" s="707"/>
      <c r="OVV537" s="707"/>
      <c r="OVW537" s="707"/>
      <c r="OVX537" s="707"/>
      <c r="OVY537" s="707"/>
      <c r="OVZ537" s="707"/>
      <c r="OWA537" s="707"/>
      <c r="OWB537" s="707"/>
      <c r="OWC537" s="707"/>
      <c r="OWD537" s="707"/>
      <c r="OWE537" s="707"/>
      <c r="OWF537" s="707"/>
      <c r="OWG537" s="707"/>
      <c r="OWH537" s="707"/>
      <c r="OWI537" s="707"/>
      <c r="OWJ537" s="707"/>
      <c r="OWK537" s="707"/>
      <c r="OWL537" s="707"/>
      <c r="OWM537" s="707"/>
      <c r="OWN537" s="707"/>
      <c r="OWO537" s="707"/>
      <c r="OWP537" s="707"/>
      <c r="OWQ537" s="707"/>
      <c r="OWR537" s="707"/>
      <c r="OWS537" s="707"/>
      <c r="OWT537" s="707"/>
      <c r="OWU537" s="707"/>
      <c r="OWV537" s="707"/>
      <c r="OWW537" s="707"/>
      <c r="OWX537" s="707"/>
      <c r="OWY537" s="707"/>
      <c r="OWZ537" s="707"/>
      <c r="OXA537" s="707"/>
      <c r="OXB537" s="707"/>
      <c r="OXC537" s="707"/>
      <c r="OXD537" s="707"/>
      <c r="OXE537" s="707"/>
      <c r="OXF537" s="707"/>
      <c r="OXG537" s="707"/>
      <c r="OXH537" s="707"/>
      <c r="OXI537" s="707"/>
      <c r="OXJ537" s="707"/>
      <c r="OXK537" s="707"/>
      <c r="OXL537" s="707"/>
      <c r="OXM537" s="707"/>
      <c r="OXN537" s="707"/>
      <c r="OXO537" s="707"/>
      <c r="OXP537" s="707"/>
      <c r="OXQ537" s="707"/>
      <c r="OXR537" s="707"/>
      <c r="OXS537" s="707"/>
      <c r="OXT537" s="707"/>
      <c r="OXU537" s="707"/>
      <c r="OXV537" s="707"/>
      <c r="OXW537" s="707"/>
      <c r="OXX537" s="707"/>
      <c r="OXY537" s="707"/>
      <c r="OXZ537" s="707"/>
      <c r="OYA537" s="707"/>
      <c r="OYB537" s="707"/>
      <c r="OYC537" s="707"/>
      <c r="OYD537" s="707"/>
      <c r="OYE537" s="707"/>
      <c r="OYF537" s="707"/>
      <c r="OYG537" s="707"/>
      <c r="OYH537" s="707"/>
      <c r="OYI537" s="707"/>
      <c r="OYJ537" s="707"/>
      <c r="OYK537" s="707"/>
      <c r="OYL537" s="707"/>
      <c r="OYM537" s="707"/>
      <c r="OYN537" s="707"/>
      <c r="OYO537" s="707"/>
      <c r="OYP537" s="707"/>
      <c r="OYQ537" s="707"/>
      <c r="OYR537" s="707"/>
      <c r="OYS537" s="707"/>
      <c r="OYT537" s="707"/>
      <c r="OYU537" s="707"/>
      <c r="OYV537" s="707"/>
      <c r="OYW537" s="707"/>
      <c r="OYX537" s="707"/>
      <c r="OYY537" s="707"/>
      <c r="OYZ537" s="707"/>
      <c r="OZA537" s="707"/>
      <c r="OZB537" s="707"/>
      <c r="OZC537" s="707"/>
      <c r="OZD537" s="707"/>
      <c r="OZE537" s="707"/>
      <c r="OZF537" s="707"/>
      <c r="OZG537" s="707"/>
      <c r="OZH537" s="707"/>
      <c r="OZI537" s="707"/>
      <c r="OZJ537" s="707"/>
      <c r="OZK537" s="707"/>
      <c r="OZL537" s="707"/>
      <c r="OZM537" s="707"/>
      <c r="OZN537" s="707"/>
      <c r="OZO537" s="707"/>
      <c r="OZP537" s="707"/>
      <c r="OZQ537" s="707"/>
      <c r="OZR537" s="707"/>
      <c r="OZS537" s="707"/>
      <c r="OZT537" s="707"/>
      <c r="OZU537" s="707"/>
      <c r="OZV537" s="707"/>
      <c r="OZW537" s="707"/>
      <c r="OZX537" s="707"/>
      <c r="OZY537" s="707"/>
      <c r="OZZ537" s="707"/>
      <c r="PAA537" s="707"/>
      <c r="PAB537" s="707"/>
      <c r="PAC537" s="707"/>
      <c r="PAD537" s="707"/>
      <c r="PAE537" s="707"/>
      <c r="PAF537" s="707"/>
      <c r="PAG537" s="707"/>
      <c r="PAH537" s="707"/>
      <c r="PAI537" s="707"/>
      <c r="PAJ537" s="707"/>
      <c r="PAK537" s="707"/>
      <c r="PAL537" s="707"/>
      <c r="PAM537" s="707"/>
      <c r="PAN537" s="707"/>
      <c r="PAO537" s="707"/>
      <c r="PAP537" s="707"/>
      <c r="PAQ537" s="707"/>
      <c r="PAR537" s="707"/>
      <c r="PAS537" s="707"/>
      <c r="PAT537" s="707"/>
      <c r="PAU537" s="707"/>
      <c r="PAV537" s="707"/>
      <c r="PAW537" s="707"/>
      <c r="PAX537" s="707"/>
      <c r="PAY537" s="707"/>
      <c r="PAZ537" s="707"/>
      <c r="PBA537" s="707"/>
      <c r="PBB537" s="707"/>
      <c r="PBC537" s="707"/>
      <c r="PBD537" s="707"/>
      <c r="PBE537" s="707"/>
      <c r="PBF537" s="707"/>
      <c r="PBG537" s="707"/>
      <c r="PBH537" s="707"/>
      <c r="PBI537" s="707"/>
      <c r="PBJ537" s="707"/>
      <c r="PBK537" s="707"/>
      <c r="PBL537" s="707"/>
      <c r="PBM537" s="707"/>
      <c r="PBN537" s="707"/>
      <c r="PBO537" s="707"/>
      <c r="PBP537" s="707"/>
      <c r="PBQ537" s="707"/>
      <c r="PBR537" s="707"/>
      <c r="PBS537" s="707"/>
      <c r="PBT537" s="707"/>
      <c r="PBU537" s="707"/>
      <c r="PBV537" s="707"/>
      <c r="PBW537" s="707"/>
      <c r="PBX537" s="707"/>
      <c r="PBY537" s="707"/>
      <c r="PBZ537" s="707"/>
      <c r="PCA537" s="707"/>
      <c r="PCB537" s="707"/>
      <c r="PCC537" s="707"/>
      <c r="PCD537" s="707"/>
      <c r="PCE537" s="707"/>
      <c r="PCF537" s="707"/>
      <c r="PCG537" s="707"/>
      <c r="PCH537" s="707"/>
      <c r="PCI537" s="707"/>
      <c r="PCJ537" s="707"/>
      <c r="PCK537" s="707"/>
      <c r="PCL537" s="707"/>
      <c r="PCM537" s="707"/>
      <c r="PCN537" s="707"/>
      <c r="PCO537" s="707"/>
      <c r="PCP537" s="707"/>
      <c r="PCQ537" s="707"/>
      <c r="PCR537" s="707"/>
      <c r="PCS537" s="707"/>
      <c r="PCT537" s="707"/>
      <c r="PCU537" s="707"/>
      <c r="PCV537" s="707"/>
      <c r="PCW537" s="707"/>
      <c r="PCX537" s="707"/>
      <c r="PCY537" s="707"/>
      <c r="PCZ537" s="707"/>
      <c r="PDA537" s="707"/>
      <c r="PDB537" s="707"/>
      <c r="PDC537" s="707"/>
      <c r="PDD537" s="707"/>
      <c r="PDE537" s="707"/>
      <c r="PDF537" s="707"/>
      <c r="PDG537" s="707"/>
      <c r="PDH537" s="707"/>
      <c r="PDI537" s="707"/>
      <c r="PDJ537" s="707"/>
      <c r="PDK537" s="707"/>
      <c r="PDL537" s="707"/>
      <c r="PDM537" s="707"/>
      <c r="PDN537" s="707"/>
      <c r="PDO537" s="707"/>
      <c r="PDP537" s="707"/>
      <c r="PDQ537" s="707"/>
      <c r="PDR537" s="707"/>
      <c r="PDS537" s="707"/>
      <c r="PDT537" s="707"/>
      <c r="PDU537" s="707"/>
      <c r="PDV537" s="707"/>
      <c r="PDW537" s="707"/>
      <c r="PDX537" s="707"/>
      <c r="PDY537" s="707"/>
      <c r="PDZ537" s="707"/>
      <c r="PEA537" s="707"/>
      <c r="PEB537" s="707"/>
      <c r="PEC537" s="707"/>
      <c r="PED537" s="707"/>
      <c r="PEE537" s="707"/>
      <c r="PEF537" s="707"/>
      <c r="PEG537" s="707"/>
      <c r="PEH537" s="707"/>
      <c r="PEI537" s="707"/>
      <c r="PEJ537" s="707"/>
      <c r="PEK537" s="707"/>
      <c r="PEL537" s="707"/>
      <c r="PEM537" s="707"/>
      <c r="PEN537" s="707"/>
      <c r="PEO537" s="707"/>
      <c r="PEP537" s="707"/>
      <c r="PEQ537" s="707"/>
      <c r="PER537" s="707"/>
      <c r="PES537" s="707"/>
      <c r="PET537" s="707"/>
      <c r="PEU537" s="707"/>
      <c r="PEV537" s="707"/>
      <c r="PEW537" s="707"/>
      <c r="PEX537" s="707"/>
      <c r="PEY537" s="707"/>
      <c r="PEZ537" s="707"/>
      <c r="PFA537" s="707"/>
      <c r="PFB537" s="707"/>
      <c r="PFC537" s="707"/>
      <c r="PFD537" s="707"/>
      <c r="PFE537" s="707"/>
      <c r="PFF537" s="707"/>
      <c r="PFG537" s="707"/>
      <c r="PFH537" s="707"/>
      <c r="PFI537" s="707"/>
      <c r="PFJ537" s="707"/>
      <c r="PFK537" s="707"/>
      <c r="PFL537" s="707"/>
      <c r="PFM537" s="707"/>
      <c r="PFN537" s="707"/>
      <c r="PFO537" s="707"/>
      <c r="PFP537" s="707"/>
      <c r="PFQ537" s="707"/>
      <c r="PFR537" s="707"/>
      <c r="PFS537" s="707"/>
      <c r="PFT537" s="707"/>
      <c r="PFU537" s="707"/>
      <c r="PFV537" s="707"/>
      <c r="PFW537" s="707"/>
      <c r="PFX537" s="707"/>
      <c r="PFY537" s="707"/>
      <c r="PFZ537" s="707"/>
      <c r="PGA537" s="707"/>
      <c r="PGB537" s="707"/>
      <c r="PGC537" s="707"/>
      <c r="PGD537" s="707"/>
      <c r="PGE537" s="707"/>
      <c r="PGF537" s="707"/>
      <c r="PGG537" s="707"/>
      <c r="PGH537" s="707"/>
      <c r="PGI537" s="707"/>
      <c r="PGJ537" s="707"/>
      <c r="PGK537" s="707"/>
      <c r="PGL537" s="707"/>
      <c r="PGM537" s="707"/>
      <c r="PGN537" s="707"/>
      <c r="PGO537" s="707"/>
      <c r="PGP537" s="707"/>
      <c r="PGQ537" s="707"/>
      <c r="PGR537" s="707"/>
      <c r="PGS537" s="707"/>
      <c r="PGT537" s="707"/>
      <c r="PGU537" s="707"/>
      <c r="PGV537" s="707"/>
      <c r="PGW537" s="707"/>
      <c r="PGX537" s="707"/>
      <c r="PGY537" s="707"/>
      <c r="PGZ537" s="707"/>
      <c r="PHA537" s="707"/>
      <c r="PHB537" s="707"/>
      <c r="PHC537" s="707"/>
      <c r="PHD537" s="707"/>
      <c r="PHE537" s="707"/>
      <c r="PHF537" s="707"/>
      <c r="PHG537" s="707"/>
      <c r="PHH537" s="707"/>
      <c r="PHI537" s="707"/>
      <c r="PHJ537" s="707"/>
      <c r="PHK537" s="707"/>
      <c r="PHL537" s="707"/>
      <c r="PHM537" s="707"/>
      <c r="PHN537" s="707"/>
      <c r="PHO537" s="707"/>
      <c r="PHP537" s="707"/>
      <c r="PHQ537" s="707"/>
      <c r="PHR537" s="707"/>
      <c r="PHS537" s="707"/>
      <c r="PHT537" s="707"/>
      <c r="PHU537" s="707"/>
      <c r="PHV537" s="707"/>
      <c r="PHW537" s="707"/>
      <c r="PHX537" s="707"/>
      <c r="PHY537" s="707"/>
      <c r="PHZ537" s="707"/>
      <c r="PIA537" s="707"/>
      <c r="PIB537" s="707"/>
      <c r="PIC537" s="707"/>
      <c r="PID537" s="707"/>
      <c r="PIE537" s="707"/>
      <c r="PIF537" s="707"/>
      <c r="PIG537" s="707"/>
      <c r="PIH537" s="707"/>
      <c r="PII537" s="707"/>
      <c r="PIJ537" s="707"/>
      <c r="PIK537" s="707"/>
      <c r="PIL537" s="707"/>
      <c r="PIM537" s="707"/>
      <c r="PIN537" s="707"/>
      <c r="PIO537" s="707"/>
      <c r="PIP537" s="707"/>
      <c r="PIQ537" s="707"/>
      <c r="PIR537" s="707"/>
      <c r="PIS537" s="707"/>
      <c r="PIT537" s="707"/>
      <c r="PIU537" s="707"/>
      <c r="PIV537" s="707"/>
      <c r="PIW537" s="707"/>
      <c r="PIX537" s="707"/>
      <c r="PIY537" s="707"/>
      <c r="PIZ537" s="707"/>
      <c r="PJA537" s="707"/>
      <c r="PJB537" s="707"/>
      <c r="PJC537" s="707"/>
      <c r="PJD537" s="707"/>
      <c r="PJE537" s="707"/>
      <c r="PJF537" s="707"/>
      <c r="PJG537" s="707"/>
      <c r="PJH537" s="707"/>
      <c r="PJI537" s="707"/>
      <c r="PJJ537" s="707"/>
      <c r="PJK537" s="707"/>
      <c r="PJL537" s="707"/>
      <c r="PJM537" s="707"/>
      <c r="PJN537" s="707"/>
      <c r="PJO537" s="707"/>
      <c r="PJP537" s="707"/>
      <c r="PJQ537" s="707"/>
      <c r="PJR537" s="707"/>
      <c r="PJS537" s="707"/>
      <c r="PJT537" s="707"/>
      <c r="PJU537" s="707"/>
      <c r="PJV537" s="707"/>
      <c r="PJW537" s="707"/>
      <c r="PJX537" s="707"/>
      <c r="PJY537" s="707"/>
      <c r="PJZ537" s="707"/>
      <c r="PKA537" s="707"/>
      <c r="PKB537" s="707"/>
      <c r="PKC537" s="707"/>
      <c r="PKD537" s="707"/>
      <c r="PKE537" s="707"/>
      <c r="PKF537" s="707"/>
      <c r="PKG537" s="707"/>
      <c r="PKH537" s="707"/>
      <c r="PKI537" s="707"/>
      <c r="PKJ537" s="707"/>
      <c r="PKK537" s="707"/>
      <c r="PKL537" s="707"/>
      <c r="PKM537" s="707"/>
      <c r="PKN537" s="707"/>
      <c r="PKO537" s="707"/>
      <c r="PKP537" s="707"/>
      <c r="PKQ537" s="707"/>
      <c r="PKR537" s="707"/>
      <c r="PKS537" s="707"/>
      <c r="PKT537" s="707"/>
      <c r="PKU537" s="707"/>
      <c r="PKV537" s="707"/>
      <c r="PKW537" s="707"/>
      <c r="PKX537" s="707"/>
      <c r="PKY537" s="707"/>
      <c r="PKZ537" s="707"/>
      <c r="PLA537" s="707"/>
      <c r="PLB537" s="707"/>
      <c r="PLC537" s="707"/>
      <c r="PLD537" s="707"/>
      <c r="PLE537" s="707"/>
      <c r="PLF537" s="707"/>
      <c r="PLG537" s="707"/>
      <c r="PLH537" s="707"/>
      <c r="PLI537" s="707"/>
      <c r="PLJ537" s="707"/>
      <c r="PLK537" s="707"/>
      <c r="PLL537" s="707"/>
      <c r="PLM537" s="707"/>
      <c r="PLN537" s="707"/>
      <c r="PLO537" s="707"/>
      <c r="PLP537" s="707"/>
      <c r="PLQ537" s="707"/>
      <c r="PLR537" s="707"/>
      <c r="PLS537" s="707"/>
      <c r="PLT537" s="707"/>
      <c r="PLU537" s="707"/>
      <c r="PLV537" s="707"/>
      <c r="PLW537" s="707"/>
      <c r="PLX537" s="707"/>
      <c r="PLY537" s="707"/>
      <c r="PLZ537" s="707"/>
      <c r="PMA537" s="707"/>
      <c r="PMB537" s="707"/>
      <c r="PMC537" s="707"/>
      <c r="PMD537" s="707"/>
      <c r="PME537" s="707"/>
      <c r="PMF537" s="707"/>
      <c r="PMG537" s="707"/>
      <c r="PMH537" s="707"/>
      <c r="PMI537" s="707"/>
      <c r="PMJ537" s="707"/>
      <c r="PMK537" s="707"/>
      <c r="PML537" s="707"/>
      <c r="PMM537" s="707"/>
      <c r="PMN537" s="707"/>
      <c r="PMO537" s="707"/>
      <c r="PMP537" s="707"/>
      <c r="PMQ537" s="707"/>
      <c r="PMR537" s="707"/>
      <c r="PMS537" s="707"/>
      <c r="PMT537" s="707"/>
      <c r="PMU537" s="707"/>
      <c r="PMV537" s="707"/>
      <c r="PMW537" s="707"/>
      <c r="PMX537" s="707"/>
      <c r="PMY537" s="707"/>
      <c r="PMZ537" s="707"/>
      <c r="PNA537" s="707"/>
      <c r="PNB537" s="707"/>
      <c r="PNC537" s="707"/>
      <c r="PND537" s="707"/>
      <c r="PNE537" s="707"/>
      <c r="PNF537" s="707"/>
      <c r="PNG537" s="707"/>
      <c r="PNH537" s="707"/>
      <c r="PNI537" s="707"/>
      <c r="PNJ537" s="707"/>
      <c r="PNK537" s="707"/>
      <c r="PNL537" s="707"/>
      <c r="PNM537" s="707"/>
      <c r="PNN537" s="707"/>
      <c r="PNO537" s="707"/>
      <c r="PNP537" s="707"/>
      <c r="PNQ537" s="707"/>
      <c r="PNR537" s="707"/>
      <c r="PNS537" s="707"/>
      <c r="PNT537" s="707"/>
      <c r="PNU537" s="707"/>
      <c r="PNV537" s="707"/>
      <c r="PNW537" s="707"/>
      <c r="PNX537" s="707"/>
      <c r="PNY537" s="707"/>
      <c r="PNZ537" s="707"/>
      <c r="POA537" s="707"/>
      <c r="POB537" s="707"/>
      <c r="POC537" s="707"/>
      <c r="POD537" s="707"/>
      <c r="POE537" s="707"/>
      <c r="POF537" s="707"/>
      <c r="POG537" s="707"/>
      <c r="POH537" s="707"/>
      <c r="POI537" s="707"/>
      <c r="POJ537" s="707"/>
      <c r="POK537" s="707"/>
      <c r="POL537" s="707"/>
      <c r="POM537" s="707"/>
      <c r="PON537" s="707"/>
      <c r="POO537" s="707"/>
      <c r="POP537" s="707"/>
      <c r="POQ537" s="707"/>
      <c r="POR537" s="707"/>
      <c r="POS537" s="707"/>
      <c r="POT537" s="707"/>
      <c r="POU537" s="707"/>
      <c r="POV537" s="707"/>
      <c r="POW537" s="707"/>
      <c r="POX537" s="707"/>
      <c r="POY537" s="707"/>
      <c r="POZ537" s="707"/>
      <c r="PPA537" s="707"/>
      <c r="PPB537" s="707"/>
      <c r="PPC537" s="707"/>
      <c r="PPD537" s="707"/>
      <c r="PPE537" s="707"/>
      <c r="PPF537" s="707"/>
      <c r="PPG537" s="707"/>
      <c r="PPH537" s="707"/>
      <c r="PPI537" s="707"/>
      <c r="PPJ537" s="707"/>
      <c r="PPK537" s="707"/>
      <c r="PPL537" s="707"/>
      <c r="PPM537" s="707"/>
      <c r="PPN537" s="707"/>
      <c r="PPO537" s="707"/>
      <c r="PPP537" s="707"/>
      <c r="PPQ537" s="707"/>
      <c r="PPR537" s="707"/>
      <c r="PPS537" s="707"/>
      <c r="PPT537" s="707"/>
      <c r="PPU537" s="707"/>
      <c r="PPV537" s="707"/>
      <c r="PPW537" s="707"/>
      <c r="PPX537" s="707"/>
      <c r="PPY537" s="707"/>
      <c r="PPZ537" s="707"/>
      <c r="PQA537" s="707"/>
      <c r="PQB537" s="707"/>
      <c r="PQC537" s="707"/>
      <c r="PQD537" s="707"/>
      <c r="PQE537" s="707"/>
      <c r="PQF537" s="707"/>
      <c r="PQG537" s="707"/>
      <c r="PQH537" s="707"/>
      <c r="PQI537" s="707"/>
      <c r="PQJ537" s="707"/>
      <c r="PQK537" s="707"/>
      <c r="PQL537" s="707"/>
      <c r="PQM537" s="707"/>
      <c r="PQN537" s="707"/>
      <c r="PQO537" s="707"/>
      <c r="PQP537" s="707"/>
      <c r="PQQ537" s="707"/>
      <c r="PQR537" s="707"/>
      <c r="PQS537" s="707"/>
      <c r="PQT537" s="707"/>
      <c r="PQU537" s="707"/>
      <c r="PQV537" s="707"/>
      <c r="PQW537" s="707"/>
      <c r="PQX537" s="707"/>
      <c r="PQY537" s="707"/>
      <c r="PQZ537" s="707"/>
      <c r="PRA537" s="707"/>
      <c r="PRB537" s="707"/>
      <c r="PRC537" s="707"/>
      <c r="PRD537" s="707"/>
      <c r="PRE537" s="707"/>
      <c r="PRF537" s="707"/>
      <c r="PRG537" s="707"/>
      <c r="PRH537" s="707"/>
      <c r="PRI537" s="707"/>
      <c r="PRJ537" s="707"/>
      <c r="PRK537" s="707"/>
      <c r="PRL537" s="707"/>
      <c r="PRM537" s="707"/>
      <c r="PRN537" s="707"/>
      <c r="PRO537" s="707"/>
      <c r="PRP537" s="707"/>
      <c r="PRQ537" s="707"/>
      <c r="PRR537" s="707"/>
      <c r="PRS537" s="707"/>
      <c r="PRT537" s="707"/>
      <c r="PRU537" s="707"/>
      <c r="PRV537" s="707"/>
      <c r="PRW537" s="707"/>
      <c r="PRX537" s="707"/>
      <c r="PRY537" s="707"/>
      <c r="PRZ537" s="707"/>
      <c r="PSA537" s="707"/>
      <c r="PSB537" s="707"/>
      <c r="PSC537" s="707"/>
      <c r="PSD537" s="707"/>
      <c r="PSE537" s="707"/>
      <c r="PSF537" s="707"/>
      <c r="PSG537" s="707"/>
      <c r="PSH537" s="707"/>
      <c r="PSI537" s="707"/>
      <c r="PSJ537" s="707"/>
      <c r="PSK537" s="707"/>
      <c r="PSL537" s="707"/>
      <c r="PSM537" s="707"/>
      <c r="PSN537" s="707"/>
      <c r="PSO537" s="707"/>
      <c r="PSP537" s="707"/>
      <c r="PSQ537" s="707"/>
      <c r="PSR537" s="707"/>
      <c r="PSS537" s="707"/>
      <c r="PST537" s="707"/>
      <c r="PSU537" s="707"/>
      <c r="PSV537" s="707"/>
      <c r="PSW537" s="707"/>
      <c r="PSX537" s="707"/>
      <c r="PSY537" s="707"/>
      <c r="PSZ537" s="707"/>
      <c r="PTA537" s="707"/>
      <c r="PTB537" s="707"/>
      <c r="PTC537" s="707"/>
      <c r="PTD537" s="707"/>
      <c r="PTE537" s="707"/>
      <c r="PTF537" s="707"/>
      <c r="PTG537" s="707"/>
      <c r="PTH537" s="707"/>
      <c r="PTI537" s="707"/>
      <c r="PTJ537" s="707"/>
      <c r="PTK537" s="707"/>
      <c r="PTL537" s="707"/>
      <c r="PTM537" s="707"/>
      <c r="PTN537" s="707"/>
      <c r="PTO537" s="707"/>
      <c r="PTP537" s="707"/>
      <c r="PTQ537" s="707"/>
      <c r="PTR537" s="707"/>
      <c r="PTS537" s="707"/>
      <c r="PTT537" s="707"/>
      <c r="PTU537" s="707"/>
      <c r="PTV537" s="707"/>
      <c r="PTW537" s="707"/>
      <c r="PTX537" s="707"/>
      <c r="PTY537" s="707"/>
      <c r="PTZ537" s="707"/>
      <c r="PUA537" s="707"/>
      <c r="PUB537" s="707"/>
      <c r="PUC537" s="707"/>
      <c r="PUD537" s="707"/>
      <c r="PUE537" s="707"/>
      <c r="PUF537" s="707"/>
      <c r="PUG537" s="707"/>
      <c r="PUH537" s="707"/>
      <c r="PUI537" s="707"/>
      <c r="PUJ537" s="707"/>
      <c r="PUK537" s="707"/>
      <c r="PUL537" s="707"/>
      <c r="PUM537" s="707"/>
      <c r="PUN537" s="707"/>
      <c r="PUO537" s="707"/>
      <c r="PUP537" s="707"/>
      <c r="PUQ537" s="707"/>
      <c r="PUR537" s="707"/>
      <c r="PUS537" s="707"/>
      <c r="PUT537" s="707"/>
      <c r="PUU537" s="707"/>
      <c r="PUV537" s="707"/>
      <c r="PUW537" s="707"/>
      <c r="PUX537" s="707"/>
      <c r="PUY537" s="707"/>
      <c r="PUZ537" s="707"/>
      <c r="PVA537" s="707"/>
      <c r="PVB537" s="707"/>
      <c r="PVC537" s="707"/>
      <c r="PVD537" s="707"/>
      <c r="PVE537" s="707"/>
      <c r="PVF537" s="707"/>
      <c r="PVG537" s="707"/>
      <c r="PVH537" s="707"/>
      <c r="PVI537" s="707"/>
      <c r="PVJ537" s="707"/>
      <c r="PVK537" s="707"/>
      <c r="PVL537" s="707"/>
      <c r="PVM537" s="707"/>
      <c r="PVN537" s="707"/>
      <c r="PVO537" s="707"/>
      <c r="PVP537" s="707"/>
      <c r="PVQ537" s="707"/>
      <c r="PVR537" s="707"/>
      <c r="PVS537" s="707"/>
      <c r="PVT537" s="707"/>
      <c r="PVU537" s="707"/>
      <c r="PVV537" s="707"/>
      <c r="PVW537" s="707"/>
      <c r="PVX537" s="707"/>
      <c r="PVY537" s="707"/>
      <c r="PVZ537" s="707"/>
      <c r="PWA537" s="707"/>
      <c r="PWB537" s="707"/>
      <c r="PWC537" s="707"/>
      <c r="PWD537" s="707"/>
      <c r="PWE537" s="707"/>
      <c r="PWF537" s="707"/>
      <c r="PWG537" s="707"/>
      <c r="PWH537" s="707"/>
      <c r="PWI537" s="707"/>
      <c r="PWJ537" s="707"/>
      <c r="PWK537" s="707"/>
      <c r="PWL537" s="707"/>
      <c r="PWM537" s="707"/>
      <c r="PWN537" s="707"/>
      <c r="PWO537" s="707"/>
      <c r="PWP537" s="707"/>
      <c r="PWQ537" s="707"/>
      <c r="PWR537" s="707"/>
      <c r="PWS537" s="707"/>
      <c r="PWT537" s="707"/>
      <c r="PWU537" s="707"/>
      <c r="PWV537" s="707"/>
      <c r="PWW537" s="707"/>
      <c r="PWX537" s="707"/>
      <c r="PWY537" s="707"/>
      <c r="PWZ537" s="707"/>
      <c r="PXA537" s="707"/>
      <c r="PXB537" s="707"/>
      <c r="PXC537" s="707"/>
      <c r="PXD537" s="707"/>
      <c r="PXE537" s="707"/>
      <c r="PXF537" s="707"/>
      <c r="PXG537" s="707"/>
      <c r="PXH537" s="707"/>
      <c r="PXI537" s="707"/>
      <c r="PXJ537" s="707"/>
      <c r="PXK537" s="707"/>
      <c r="PXL537" s="707"/>
      <c r="PXM537" s="707"/>
      <c r="PXN537" s="707"/>
      <c r="PXO537" s="707"/>
      <c r="PXP537" s="707"/>
      <c r="PXQ537" s="707"/>
      <c r="PXR537" s="707"/>
      <c r="PXS537" s="707"/>
      <c r="PXT537" s="707"/>
      <c r="PXU537" s="707"/>
      <c r="PXV537" s="707"/>
      <c r="PXW537" s="707"/>
      <c r="PXX537" s="707"/>
      <c r="PXY537" s="707"/>
      <c r="PXZ537" s="707"/>
      <c r="PYA537" s="707"/>
      <c r="PYB537" s="707"/>
      <c r="PYC537" s="707"/>
      <c r="PYD537" s="707"/>
      <c r="PYE537" s="707"/>
      <c r="PYF537" s="707"/>
      <c r="PYG537" s="707"/>
      <c r="PYH537" s="707"/>
      <c r="PYI537" s="707"/>
      <c r="PYJ537" s="707"/>
      <c r="PYK537" s="707"/>
      <c r="PYL537" s="707"/>
      <c r="PYM537" s="707"/>
      <c r="PYN537" s="707"/>
      <c r="PYO537" s="707"/>
      <c r="PYP537" s="707"/>
      <c r="PYQ537" s="707"/>
      <c r="PYR537" s="707"/>
      <c r="PYS537" s="707"/>
      <c r="PYT537" s="707"/>
      <c r="PYU537" s="707"/>
      <c r="PYV537" s="707"/>
      <c r="PYW537" s="707"/>
      <c r="PYX537" s="707"/>
      <c r="PYY537" s="707"/>
      <c r="PYZ537" s="707"/>
      <c r="PZA537" s="707"/>
      <c r="PZB537" s="707"/>
      <c r="PZC537" s="707"/>
      <c r="PZD537" s="707"/>
      <c r="PZE537" s="707"/>
      <c r="PZF537" s="707"/>
      <c r="PZG537" s="707"/>
      <c r="PZH537" s="707"/>
      <c r="PZI537" s="707"/>
      <c r="PZJ537" s="707"/>
      <c r="PZK537" s="707"/>
      <c r="PZL537" s="707"/>
      <c r="PZM537" s="707"/>
      <c r="PZN537" s="707"/>
      <c r="PZO537" s="707"/>
      <c r="PZP537" s="707"/>
      <c r="PZQ537" s="707"/>
      <c r="PZR537" s="707"/>
      <c r="PZS537" s="707"/>
      <c r="PZT537" s="707"/>
      <c r="PZU537" s="707"/>
      <c r="PZV537" s="707"/>
      <c r="PZW537" s="707"/>
      <c r="PZX537" s="707"/>
      <c r="PZY537" s="707"/>
      <c r="PZZ537" s="707"/>
      <c r="QAA537" s="707"/>
      <c r="QAB537" s="707"/>
      <c r="QAC537" s="707"/>
      <c r="QAD537" s="707"/>
      <c r="QAE537" s="707"/>
      <c r="QAF537" s="707"/>
      <c r="QAG537" s="707"/>
      <c r="QAH537" s="707"/>
      <c r="QAI537" s="707"/>
      <c r="QAJ537" s="707"/>
      <c r="QAK537" s="707"/>
      <c r="QAL537" s="707"/>
      <c r="QAM537" s="707"/>
      <c r="QAN537" s="707"/>
      <c r="QAO537" s="707"/>
      <c r="QAP537" s="707"/>
      <c r="QAQ537" s="707"/>
      <c r="QAR537" s="707"/>
      <c r="QAS537" s="707"/>
      <c r="QAT537" s="707"/>
      <c r="QAU537" s="707"/>
      <c r="QAV537" s="707"/>
      <c r="QAW537" s="707"/>
      <c r="QAX537" s="707"/>
      <c r="QAY537" s="707"/>
      <c r="QAZ537" s="707"/>
      <c r="QBA537" s="707"/>
      <c r="QBB537" s="707"/>
      <c r="QBC537" s="707"/>
      <c r="QBD537" s="707"/>
      <c r="QBE537" s="707"/>
      <c r="QBF537" s="707"/>
      <c r="QBG537" s="707"/>
      <c r="QBH537" s="707"/>
      <c r="QBI537" s="707"/>
      <c r="QBJ537" s="707"/>
      <c r="QBK537" s="707"/>
      <c r="QBL537" s="707"/>
      <c r="QBM537" s="707"/>
      <c r="QBN537" s="707"/>
      <c r="QBO537" s="707"/>
      <c r="QBP537" s="707"/>
      <c r="QBQ537" s="707"/>
      <c r="QBR537" s="707"/>
      <c r="QBS537" s="707"/>
      <c r="QBT537" s="707"/>
      <c r="QBU537" s="707"/>
      <c r="QBV537" s="707"/>
      <c r="QBW537" s="707"/>
      <c r="QBX537" s="707"/>
      <c r="QBY537" s="707"/>
      <c r="QBZ537" s="707"/>
      <c r="QCA537" s="707"/>
      <c r="QCB537" s="707"/>
      <c r="QCC537" s="707"/>
      <c r="QCD537" s="707"/>
      <c r="QCE537" s="707"/>
      <c r="QCF537" s="707"/>
      <c r="QCG537" s="707"/>
      <c r="QCH537" s="707"/>
      <c r="QCI537" s="707"/>
      <c r="QCJ537" s="707"/>
      <c r="QCK537" s="707"/>
      <c r="QCL537" s="707"/>
      <c r="QCM537" s="707"/>
      <c r="QCN537" s="707"/>
      <c r="QCO537" s="707"/>
      <c r="QCP537" s="707"/>
      <c r="QCQ537" s="707"/>
      <c r="QCR537" s="707"/>
      <c r="QCS537" s="707"/>
      <c r="QCT537" s="707"/>
      <c r="QCU537" s="707"/>
      <c r="QCV537" s="707"/>
      <c r="QCW537" s="707"/>
      <c r="QCX537" s="707"/>
      <c r="QCY537" s="707"/>
      <c r="QCZ537" s="707"/>
      <c r="QDA537" s="707"/>
      <c r="QDB537" s="707"/>
      <c r="QDC537" s="707"/>
      <c r="QDD537" s="707"/>
      <c r="QDE537" s="707"/>
      <c r="QDF537" s="707"/>
      <c r="QDG537" s="707"/>
      <c r="QDH537" s="707"/>
      <c r="QDI537" s="707"/>
      <c r="QDJ537" s="707"/>
      <c r="QDK537" s="707"/>
      <c r="QDL537" s="707"/>
      <c r="QDM537" s="707"/>
      <c r="QDN537" s="707"/>
      <c r="QDO537" s="707"/>
      <c r="QDP537" s="707"/>
      <c r="QDQ537" s="707"/>
      <c r="QDR537" s="707"/>
      <c r="QDS537" s="707"/>
      <c r="QDT537" s="707"/>
      <c r="QDU537" s="707"/>
      <c r="QDV537" s="707"/>
      <c r="QDW537" s="707"/>
      <c r="QDX537" s="707"/>
      <c r="QDY537" s="707"/>
      <c r="QDZ537" s="707"/>
      <c r="QEA537" s="707"/>
      <c r="QEB537" s="707"/>
      <c r="QEC537" s="707"/>
      <c r="QED537" s="707"/>
      <c r="QEE537" s="707"/>
      <c r="QEF537" s="707"/>
      <c r="QEG537" s="707"/>
      <c r="QEH537" s="707"/>
      <c r="QEI537" s="707"/>
      <c r="QEJ537" s="707"/>
      <c r="QEK537" s="707"/>
      <c r="QEL537" s="707"/>
      <c r="QEM537" s="707"/>
      <c r="QEN537" s="707"/>
      <c r="QEO537" s="707"/>
      <c r="QEP537" s="707"/>
      <c r="QEQ537" s="707"/>
      <c r="QER537" s="707"/>
      <c r="QES537" s="707"/>
      <c r="QET537" s="707"/>
      <c r="QEU537" s="707"/>
      <c r="QEV537" s="707"/>
      <c r="QEW537" s="707"/>
      <c r="QEX537" s="707"/>
      <c r="QEY537" s="707"/>
      <c r="QEZ537" s="707"/>
      <c r="QFA537" s="707"/>
      <c r="QFB537" s="707"/>
      <c r="QFC537" s="707"/>
      <c r="QFD537" s="707"/>
      <c r="QFE537" s="707"/>
      <c r="QFF537" s="707"/>
      <c r="QFG537" s="707"/>
      <c r="QFH537" s="707"/>
      <c r="QFI537" s="707"/>
      <c r="QFJ537" s="707"/>
      <c r="QFK537" s="707"/>
      <c r="QFL537" s="707"/>
      <c r="QFM537" s="707"/>
      <c r="QFN537" s="707"/>
      <c r="QFO537" s="707"/>
      <c r="QFP537" s="707"/>
      <c r="QFQ537" s="707"/>
      <c r="QFR537" s="707"/>
      <c r="QFS537" s="707"/>
      <c r="QFT537" s="707"/>
      <c r="QFU537" s="707"/>
      <c r="QFV537" s="707"/>
      <c r="QFW537" s="707"/>
      <c r="QFX537" s="707"/>
      <c r="QFY537" s="707"/>
      <c r="QFZ537" s="707"/>
      <c r="QGA537" s="707"/>
      <c r="QGB537" s="707"/>
      <c r="QGC537" s="707"/>
      <c r="QGD537" s="707"/>
      <c r="QGE537" s="707"/>
      <c r="QGF537" s="707"/>
      <c r="QGG537" s="707"/>
      <c r="QGH537" s="707"/>
      <c r="QGI537" s="707"/>
      <c r="QGJ537" s="707"/>
      <c r="QGK537" s="707"/>
      <c r="QGL537" s="707"/>
      <c r="QGM537" s="707"/>
      <c r="QGN537" s="707"/>
      <c r="QGO537" s="707"/>
      <c r="QGP537" s="707"/>
      <c r="QGQ537" s="707"/>
      <c r="QGR537" s="707"/>
      <c r="QGS537" s="707"/>
      <c r="QGT537" s="707"/>
      <c r="QGU537" s="707"/>
      <c r="QGV537" s="707"/>
      <c r="QGW537" s="707"/>
      <c r="QGX537" s="707"/>
      <c r="QGY537" s="707"/>
      <c r="QGZ537" s="707"/>
      <c r="QHA537" s="707"/>
      <c r="QHB537" s="707"/>
      <c r="QHC537" s="707"/>
      <c r="QHD537" s="707"/>
      <c r="QHE537" s="707"/>
      <c r="QHF537" s="707"/>
      <c r="QHG537" s="707"/>
      <c r="QHH537" s="707"/>
      <c r="QHI537" s="707"/>
      <c r="QHJ537" s="707"/>
      <c r="QHK537" s="707"/>
      <c r="QHL537" s="707"/>
      <c r="QHM537" s="707"/>
      <c r="QHN537" s="707"/>
      <c r="QHO537" s="707"/>
      <c r="QHP537" s="707"/>
      <c r="QHQ537" s="707"/>
      <c r="QHR537" s="707"/>
      <c r="QHS537" s="707"/>
      <c r="QHT537" s="707"/>
      <c r="QHU537" s="707"/>
      <c r="QHV537" s="707"/>
      <c r="QHW537" s="707"/>
      <c r="QHX537" s="707"/>
      <c r="QHY537" s="707"/>
      <c r="QHZ537" s="707"/>
      <c r="QIA537" s="707"/>
      <c r="QIB537" s="707"/>
      <c r="QIC537" s="707"/>
      <c r="QID537" s="707"/>
      <c r="QIE537" s="707"/>
      <c r="QIF537" s="707"/>
      <c r="QIG537" s="707"/>
      <c r="QIH537" s="707"/>
      <c r="QII537" s="707"/>
      <c r="QIJ537" s="707"/>
      <c r="QIK537" s="707"/>
      <c r="QIL537" s="707"/>
      <c r="QIM537" s="707"/>
      <c r="QIN537" s="707"/>
      <c r="QIO537" s="707"/>
      <c r="QIP537" s="707"/>
      <c r="QIQ537" s="707"/>
      <c r="QIR537" s="707"/>
      <c r="QIS537" s="707"/>
      <c r="QIT537" s="707"/>
      <c r="QIU537" s="707"/>
      <c r="QIV537" s="707"/>
      <c r="QIW537" s="707"/>
      <c r="QIX537" s="707"/>
      <c r="QIY537" s="707"/>
      <c r="QIZ537" s="707"/>
      <c r="QJA537" s="707"/>
      <c r="QJB537" s="707"/>
      <c r="QJC537" s="707"/>
      <c r="QJD537" s="707"/>
      <c r="QJE537" s="707"/>
      <c r="QJF537" s="707"/>
      <c r="QJG537" s="707"/>
      <c r="QJH537" s="707"/>
      <c r="QJI537" s="707"/>
      <c r="QJJ537" s="707"/>
      <c r="QJK537" s="707"/>
      <c r="QJL537" s="707"/>
      <c r="QJM537" s="707"/>
      <c r="QJN537" s="707"/>
      <c r="QJO537" s="707"/>
      <c r="QJP537" s="707"/>
      <c r="QJQ537" s="707"/>
      <c r="QJR537" s="707"/>
      <c r="QJS537" s="707"/>
      <c r="QJT537" s="707"/>
      <c r="QJU537" s="707"/>
      <c r="QJV537" s="707"/>
      <c r="QJW537" s="707"/>
      <c r="QJX537" s="707"/>
      <c r="QJY537" s="707"/>
      <c r="QJZ537" s="707"/>
      <c r="QKA537" s="707"/>
      <c r="QKB537" s="707"/>
      <c r="QKC537" s="707"/>
      <c r="QKD537" s="707"/>
      <c r="QKE537" s="707"/>
      <c r="QKF537" s="707"/>
      <c r="QKG537" s="707"/>
      <c r="QKH537" s="707"/>
      <c r="QKI537" s="707"/>
      <c r="QKJ537" s="707"/>
      <c r="QKK537" s="707"/>
      <c r="QKL537" s="707"/>
      <c r="QKM537" s="707"/>
      <c r="QKN537" s="707"/>
      <c r="QKO537" s="707"/>
      <c r="QKP537" s="707"/>
      <c r="QKQ537" s="707"/>
      <c r="QKR537" s="707"/>
      <c r="QKS537" s="707"/>
      <c r="QKT537" s="707"/>
      <c r="QKU537" s="707"/>
      <c r="QKV537" s="707"/>
      <c r="QKW537" s="707"/>
      <c r="QKX537" s="707"/>
      <c r="QKY537" s="707"/>
      <c r="QKZ537" s="707"/>
      <c r="QLA537" s="707"/>
      <c r="QLB537" s="707"/>
      <c r="QLC537" s="707"/>
      <c r="QLD537" s="707"/>
      <c r="QLE537" s="707"/>
      <c r="QLF537" s="707"/>
      <c r="QLG537" s="707"/>
      <c r="QLH537" s="707"/>
      <c r="QLI537" s="707"/>
      <c r="QLJ537" s="707"/>
      <c r="QLK537" s="707"/>
      <c r="QLL537" s="707"/>
      <c r="QLM537" s="707"/>
      <c r="QLN537" s="707"/>
      <c r="QLO537" s="707"/>
      <c r="QLP537" s="707"/>
      <c r="QLQ537" s="707"/>
      <c r="QLR537" s="707"/>
      <c r="QLS537" s="707"/>
      <c r="QLT537" s="707"/>
      <c r="QLU537" s="707"/>
      <c r="QLV537" s="707"/>
      <c r="QLW537" s="707"/>
      <c r="QLX537" s="707"/>
      <c r="QLY537" s="707"/>
      <c r="QLZ537" s="707"/>
      <c r="QMA537" s="707"/>
      <c r="QMB537" s="707"/>
      <c r="QMC537" s="707"/>
      <c r="QMD537" s="707"/>
      <c r="QME537" s="707"/>
      <c r="QMF537" s="707"/>
      <c r="QMG537" s="707"/>
      <c r="QMH537" s="707"/>
      <c r="QMI537" s="707"/>
      <c r="QMJ537" s="707"/>
      <c r="QMK537" s="707"/>
      <c r="QML537" s="707"/>
      <c r="QMM537" s="707"/>
      <c r="QMN537" s="707"/>
      <c r="QMO537" s="707"/>
      <c r="QMP537" s="707"/>
      <c r="QMQ537" s="707"/>
      <c r="QMR537" s="707"/>
      <c r="QMS537" s="707"/>
      <c r="QMT537" s="707"/>
      <c r="QMU537" s="707"/>
      <c r="QMV537" s="707"/>
      <c r="QMW537" s="707"/>
      <c r="QMX537" s="707"/>
      <c r="QMY537" s="707"/>
      <c r="QMZ537" s="707"/>
      <c r="QNA537" s="707"/>
      <c r="QNB537" s="707"/>
      <c r="QNC537" s="707"/>
      <c r="QND537" s="707"/>
      <c r="QNE537" s="707"/>
      <c r="QNF537" s="707"/>
      <c r="QNG537" s="707"/>
      <c r="QNH537" s="707"/>
      <c r="QNI537" s="707"/>
      <c r="QNJ537" s="707"/>
      <c r="QNK537" s="707"/>
      <c r="QNL537" s="707"/>
      <c r="QNM537" s="707"/>
      <c r="QNN537" s="707"/>
      <c r="QNO537" s="707"/>
      <c r="QNP537" s="707"/>
      <c r="QNQ537" s="707"/>
      <c r="QNR537" s="707"/>
      <c r="QNS537" s="707"/>
      <c r="QNT537" s="707"/>
      <c r="QNU537" s="707"/>
      <c r="QNV537" s="707"/>
      <c r="QNW537" s="707"/>
      <c r="QNX537" s="707"/>
      <c r="QNY537" s="707"/>
      <c r="QNZ537" s="707"/>
      <c r="QOA537" s="707"/>
      <c r="QOB537" s="707"/>
      <c r="QOC537" s="707"/>
      <c r="QOD537" s="707"/>
      <c r="QOE537" s="707"/>
      <c r="QOF537" s="707"/>
      <c r="QOG537" s="707"/>
      <c r="QOH537" s="707"/>
      <c r="QOI537" s="707"/>
      <c r="QOJ537" s="707"/>
      <c r="QOK537" s="707"/>
      <c r="QOL537" s="707"/>
      <c r="QOM537" s="707"/>
      <c r="QON537" s="707"/>
      <c r="QOO537" s="707"/>
      <c r="QOP537" s="707"/>
      <c r="QOQ537" s="707"/>
      <c r="QOR537" s="707"/>
      <c r="QOS537" s="707"/>
      <c r="QOT537" s="707"/>
      <c r="QOU537" s="707"/>
      <c r="QOV537" s="707"/>
      <c r="QOW537" s="707"/>
      <c r="QOX537" s="707"/>
      <c r="QOY537" s="707"/>
      <c r="QOZ537" s="707"/>
      <c r="QPA537" s="707"/>
      <c r="QPB537" s="707"/>
      <c r="QPC537" s="707"/>
      <c r="QPD537" s="707"/>
      <c r="QPE537" s="707"/>
      <c r="QPF537" s="707"/>
      <c r="QPG537" s="707"/>
      <c r="QPH537" s="707"/>
      <c r="QPI537" s="707"/>
      <c r="QPJ537" s="707"/>
      <c r="QPK537" s="707"/>
      <c r="QPL537" s="707"/>
      <c r="QPM537" s="707"/>
      <c r="QPN537" s="707"/>
      <c r="QPO537" s="707"/>
      <c r="QPP537" s="707"/>
      <c r="QPQ537" s="707"/>
      <c r="QPR537" s="707"/>
      <c r="QPS537" s="707"/>
      <c r="QPT537" s="707"/>
      <c r="QPU537" s="707"/>
      <c r="QPV537" s="707"/>
      <c r="QPW537" s="707"/>
      <c r="QPX537" s="707"/>
      <c r="QPY537" s="707"/>
      <c r="QPZ537" s="707"/>
      <c r="QQA537" s="707"/>
      <c r="QQB537" s="707"/>
      <c r="QQC537" s="707"/>
      <c r="QQD537" s="707"/>
      <c r="QQE537" s="707"/>
      <c r="QQF537" s="707"/>
      <c r="QQG537" s="707"/>
      <c r="QQH537" s="707"/>
      <c r="QQI537" s="707"/>
      <c r="QQJ537" s="707"/>
      <c r="QQK537" s="707"/>
      <c r="QQL537" s="707"/>
      <c r="QQM537" s="707"/>
      <c r="QQN537" s="707"/>
      <c r="QQO537" s="707"/>
      <c r="QQP537" s="707"/>
      <c r="QQQ537" s="707"/>
      <c r="QQR537" s="707"/>
      <c r="QQS537" s="707"/>
      <c r="QQT537" s="707"/>
      <c r="QQU537" s="707"/>
      <c r="QQV537" s="707"/>
      <c r="QQW537" s="707"/>
      <c r="QQX537" s="707"/>
      <c r="QQY537" s="707"/>
      <c r="QQZ537" s="707"/>
      <c r="QRA537" s="707"/>
      <c r="QRB537" s="707"/>
      <c r="QRC537" s="707"/>
      <c r="QRD537" s="707"/>
      <c r="QRE537" s="707"/>
      <c r="QRF537" s="707"/>
      <c r="QRG537" s="707"/>
      <c r="QRH537" s="707"/>
      <c r="QRI537" s="707"/>
      <c r="QRJ537" s="707"/>
      <c r="QRK537" s="707"/>
      <c r="QRL537" s="707"/>
      <c r="QRM537" s="707"/>
      <c r="QRN537" s="707"/>
      <c r="QRO537" s="707"/>
      <c r="QRP537" s="707"/>
      <c r="QRQ537" s="707"/>
      <c r="QRR537" s="707"/>
      <c r="QRS537" s="707"/>
      <c r="QRT537" s="707"/>
      <c r="QRU537" s="707"/>
      <c r="QRV537" s="707"/>
      <c r="QRW537" s="707"/>
      <c r="QRX537" s="707"/>
      <c r="QRY537" s="707"/>
      <c r="QRZ537" s="707"/>
      <c r="QSA537" s="707"/>
      <c r="QSB537" s="707"/>
      <c r="QSC537" s="707"/>
      <c r="QSD537" s="707"/>
      <c r="QSE537" s="707"/>
      <c r="QSF537" s="707"/>
      <c r="QSG537" s="707"/>
      <c r="QSH537" s="707"/>
      <c r="QSI537" s="707"/>
      <c r="QSJ537" s="707"/>
      <c r="QSK537" s="707"/>
      <c r="QSL537" s="707"/>
      <c r="QSM537" s="707"/>
      <c r="QSN537" s="707"/>
      <c r="QSO537" s="707"/>
      <c r="QSP537" s="707"/>
      <c r="QSQ537" s="707"/>
      <c r="QSR537" s="707"/>
      <c r="QSS537" s="707"/>
      <c r="QST537" s="707"/>
      <c r="QSU537" s="707"/>
      <c r="QSV537" s="707"/>
      <c r="QSW537" s="707"/>
      <c r="QSX537" s="707"/>
      <c r="QSY537" s="707"/>
      <c r="QSZ537" s="707"/>
      <c r="QTA537" s="707"/>
      <c r="QTB537" s="707"/>
      <c r="QTC537" s="707"/>
      <c r="QTD537" s="707"/>
      <c r="QTE537" s="707"/>
      <c r="QTF537" s="707"/>
      <c r="QTG537" s="707"/>
      <c r="QTH537" s="707"/>
      <c r="QTI537" s="707"/>
      <c r="QTJ537" s="707"/>
      <c r="QTK537" s="707"/>
      <c r="QTL537" s="707"/>
      <c r="QTM537" s="707"/>
      <c r="QTN537" s="707"/>
      <c r="QTO537" s="707"/>
      <c r="QTP537" s="707"/>
      <c r="QTQ537" s="707"/>
      <c r="QTR537" s="707"/>
      <c r="QTS537" s="707"/>
      <c r="QTT537" s="707"/>
      <c r="QTU537" s="707"/>
      <c r="QTV537" s="707"/>
      <c r="QTW537" s="707"/>
      <c r="QTX537" s="707"/>
      <c r="QTY537" s="707"/>
      <c r="QTZ537" s="707"/>
      <c r="QUA537" s="707"/>
      <c r="QUB537" s="707"/>
      <c r="QUC537" s="707"/>
      <c r="QUD537" s="707"/>
      <c r="QUE537" s="707"/>
      <c r="QUF537" s="707"/>
      <c r="QUG537" s="707"/>
      <c r="QUH537" s="707"/>
      <c r="QUI537" s="707"/>
      <c r="QUJ537" s="707"/>
      <c r="QUK537" s="707"/>
      <c r="QUL537" s="707"/>
      <c r="QUM537" s="707"/>
      <c r="QUN537" s="707"/>
      <c r="QUO537" s="707"/>
      <c r="QUP537" s="707"/>
      <c r="QUQ537" s="707"/>
      <c r="QUR537" s="707"/>
      <c r="QUS537" s="707"/>
      <c r="QUT537" s="707"/>
      <c r="QUU537" s="707"/>
      <c r="QUV537" s="707"/>
      <c r="QUW537" s="707"/>
      <c r="QUX537" s="707"/>
      <c r="QUY537" s="707"/>
      <c r="QUZ537" s="707"/>
      <c r="QVA537" s="707"/>
      <c r="QVB537" s="707"/>
      <c r="QVC537" s="707"/>
      <c r="QVD537" s="707"/>
      <c r="QVE537" s="707"/>
      <c r="QVF537" s="707"/>
      <c r="QVG537" s="707"/>
      <c r="QVH537" s="707"/>
      <c r="QVI537" s="707"/>
      <c r="QVJ537" s="707"/>
      <c r="QVK537" s="707"/>
      <c r="QVL537" s="707"/>
      <c r="QVM537" s="707"/>
      <c r="QVN537" s="707"/>
      <c r="QVO537" s="707"/>
      <c r="QVP537" s="707"/>
      <c r="QVQ537" s="707"/>
      <c r="QVR537" s="707"/>
      <c r="QVS537" s="707"/>
      <c r="QVT537" s="707"/>
      <c r="QVU537" s="707"/>
      <c r="QVV537" s="707"/>
      <c r="QVW537" s="707"/>
      <c r="QVX537" s="707"/>
      <c r="QVY537" s="707"/>
      <c r="QVZ537" s="707"/>
      <c r="QWA537" s="707"/>
      <c r="QWB537" s="707"/>
      <c r="QWC537" s="707"/>
      <c r="QWD537" s="707"/>
      <c r="QWE537" s="707"/>
      <c r="QWF537" s="707"/>
      <c r="QWG537" s="707"/>
      <c r="QWH537" s="707"/>
      <c r="QWI537" s="707"/>
      <c r="QWJ537" s="707"/>
      <c r="QWK537" s="707"/>
      <c r="QWL537" s="707"/>
      <c r="QWM537" s="707"/>
      <c r="QWN537" s="707"/>
      <c r="QWO537" s="707"/>
      <c r="QWP537" s="707"/>
      <c r="QWQ537" s="707"/>
      <c r="QWR537" s="707"/>
      <c r="QWS537" s="707"/>
      <c r="QWT537" s="707"/>
      <c r="QWU537" s="707"/>
      <c r="QWV537" s="707"/>
      <c r="QWW537" s="707"/>
      <c r="QWX537" s="707"/>
      <c r="QWY537" s="707"/>
      <c r="QWZ537" s="707"/>
      <c r="QXA537" s="707"/>
      <c r="QXB537" s="707"/>
      <c r="QXC537" s="707"/>
      <c r="QXD537" s="707"/>
      <c r="QXE537" s="707"/>
      <c r="QXF537" s="707"/>
      <c r="QXG537" s="707"/>
      <c r="QXH537" s="707"/>
      <c r="QXI537" s="707"/>
      <c r="QXJ537" s="707"/>
      <c r="QXK537" s="707"/>
      <c r="QXL537" s="707"/>
      <c r="QXM537" s="707"/>
      <c r="QXN537" s="707"/>
      <c r="QXO537" s="707"/>
      <c r="QXP537" s="707"/>
      <c r="QXQ537" s="707"/>
      <c r="QXR537" s="707"/>
      <c r="QXS537" s="707"/>
      <c r="QXT537" s="707"/>
      <c r="QXU537" s="707"/>
      <c r="QXV537" s="707"/>
      <c r="QXW537" s="707"/>
      <c r="QXX537" s="707"/>
      <c r="QXY537" s="707"/>
      <c r="QXZ537" s="707"/>
      <c r="QYA537" s="707"/>
      <c r="QYB537" s="707"/>
      <c r="QYC537" s="707"/>
      <c r="QYD537" s="707"/>
      <c r="QYE537" s="707"/>
      <c r="QYF537" s="707"/>
      <c r="QYG537" s="707"/>
      <c r="QYH537" s="707"/>
      <c r="QYI537" s="707"/>
      <c r="QYJ537" s="707"/>
      <c r="QYK537" s="707"/>
      <c r="QYL537" s="707"/>
      <c r="QYM537" s="707"/>
      <c r="QYN537" s="707"/>
      <c r="QYO537" s="707"/>
      <c r="QYP537" s="707"/>
      <c r="QYQ537" s="707"/>
      <c r="QYR537" s="707"/>
      <c r="QYS537" s="707"/>
      <c r="QYT537" s="707"/>
      <c r="QYU537" s="707"/>
      <c r="QYV537" s="707"/>
      <c r="QYW537" s="707"/>
      <c r="QYX537" s="707"/>
      <c r="QYY537" s="707"/>
      <c r="QYZ537" s="707"/>
      <c r="QZA537" s="707"/>
      <c r="QZB537" s="707"/>
      <c r="QZC537" s="707"/>
      <c r="QZD537" s="707"/>
      <c r="QZE537" s="707"/>
      <c r="QZF537" s="707"/>
      <c r="QZG537" s="707"/>
      <c r="QZH537" s="707"/>
      <c r="QZI537" s="707"/>
      <c r="QZJ537" s="707"/>
      <c r="QZK537" s="707"/>
      <c r="QZL537" s="707"/>
      <c r="QZM537" s="707"/>
      <c r="QZN537" s="707"/>
      <c r="QZO537" s="707"/>
      <c r="QZP537" s="707"/>
      <c r="QZQ537" s="707"/>
      <c r="QZR537" s="707"/>
      <c r="QZS537" s="707"/>
      <c r="QZT537" s="707"/>
      <c r="QZU537" s="707"/>
      <c r="QZV537" s="707"/>
      <c r="QZW537" s="707"/>
      <c r="QZX537" s="707"/>
      <c r="QZY537" s="707"/>
      <c r="QZZ537" s="707"/>
      <c r="RAA537" s="707"/>
      <c r="RAB537" s="707"/>
      <c r="RAC537" s="707"/>
      <c r="RAD537" s="707"/>
      <c r="RAE537" s="707"/>
      <c r="RAF537" s="707"/>
      <c r="RAG537" s="707"/>
      <c r="RAH537" s="707"/>
      <c r="RAI537" s="707"/>
      <c r="RAJ537" s="707"/>
      <c r="RAK537" s="707"/>
      <c r="RAL537" s="707"/>
      <c r="RAM537" s="707"/>
      <c r="RAN537" s="707"/>
      <c r="RAO537" s="707"/>
      <c r="RAP537" s="707"/>
      <c r="RAQ537" s="707"/>
      <c r="RAR537" s="707"/>
      <c r="RAS537" s="707"/>
      <c r="RAT537" s="707"/>
      <c r="RAU537" s="707"/>
      <c r="RAV537" s="707"/>
      <c r="RAW537" s="707"/>
      <c r="RAX537" s="707"/>
      <c r="RAY537" s="707"/>
      <c r="RAZ537" s="707"/>
      <c r="RBA537" s="707"/>
      <c r="RBB537" s="707"/>
      <c r="RBC537" s="707"/>
      <c r="RBD537" s="707"/>
      <c r="RBE537" s="707"/>
      <c r="RBF537" s="707"/>
      <c r="RBG537" s="707"/>
      <c r="RBH537" s="707"/>
      <c r="RBI537" s="707"/>
      <c r="RBJ537" s="707"/>
      <c r="RBK537" s="707"/>
      <c r="RBL537" s="707"/>
      <c r="RBM537" s="707"/>
      <c r="RBN537" s="707"/>
      <c r="RBO537" s="707"/>
      <c r="RBP537" s="707"/>
      <c r="RBQ537" s="707"/>
      <c r="RBR537" s="707"/>
      <c r="RBS537" s="707"/>
      <c r="RBT537" s="707"/>
      <c r="RBU537" s="707"/>
      <c r="RBV537" s="707"/>
      <c r="RBW537" s="707"/>
      <c r="RBX537" s="707"/>
      <c r="RBY537" s="707"/>
      <c r="RBZ537" s="707"/>
      <c r="RCA537" s="707"/>
      <c r="RCB537" s="707"/>
      <c r="RCC537" s="707"/>
      <c r="RCD537" s="707"/>
      <c r="RCE537" s="707"/>
      <c r="RCF537" s="707"/>
      <c r="RCG537" s="707"/>
      <c r="RCH537" s="707"/>
      <c r="RCI537" s="707"/>
      <c r="RCJ537" s="707"/>
      <c r="RCK537" s="707"/>
      <c r="RCL537" s="707"/>
      <c r="RCM537" s="707"/>
      <c r="RCN537" s="707"/>
      <c r="RCO537" s="707"/>
      <c r="RCP537" s="707"/>
      <c r="RCQ537" s="707"/>
      <c r="RCR537" s="707"/>
      <c r="RCS537" s="707"/>
      <c r="RCT537" s="707"/>
      <c r="RCU537" s="707"/>
      <c r="RCV537" s="707"/>
      <c r="RCW537" s="707"/>
      <c r="RCX537" s="707"/>
      <c r="RCY537" s="707"/>
      <c r="RCZ537" s="707"/>
      <c r="RDA537" s="707"/>
      <c r="RDB537" s="707"/>
      <c r="RDC537" s="707"/>
      <c r="RDD537" s="707"/>
      <c r="RDE537" s="707"/>
      <c r="RDF537" s="707"/>
      <c r="RDG537" s="707"/>
      <c r="RDH537" s="707"/>
      <c r="RDI537" s="707"/>
      <c r="RDJ537" s="707"/>
      <c r="RDK537" s="707"/>
      <c r="RDL537" s="707"/>
      <c r="RDM537" s="707"/>
      <c r="RDN537" s="707"/>
      <c r="RDO537" s="707"/>
      <c r="RDP537" s="707"/>
      <c r="RDQ537" s="707"/>
      <c r="RDR537" s="707"/>
      <c r="RDS537" s="707"/>
      <c r="RDT537" s="707"/>
      <c r="RDU537" s="707"/>
      <c r="RDV537" s="707"/>
      <c r="RDW537" s="707"/>
      <c r="RDX537" s="707"/>
      <c r="RDY537" s="707"/>
      <c r="RDZ537" s="707"/>
      <c r="REA537" s="707"/>
      <c r="REB537" s="707"/>
      <c r="REC537" s="707"/>
      <c r="RED537" s="707"/>
      <c r="REE537" s="707"/>
      <c r="REF537" s="707"/>
      <c r="REG537" s="707"/>
      <c r="REH537" s="707"/>
      <c r="REI537" s="707"/>
      <c r="REJ537" s="707"/>
      <c r="REK537" s="707"/>
      <c r="REL537" s="707"/>
      <c r="REM537" s="707"/>
      <c r="REN537" s="707"/>
      <c r="REO537" s="707"/>
      <c r="REP537" s="707"/>
      <c r="REQ537" s="707"/>
      <c r="RER537" s="707"/>
      <c r="RES537" s="707"/>
      <c r="RET537" s="707"/>
      <c r="REU537" s="707"/>
      <c r="REV537" s="707"/>
      <c r="REW537" s="707"/>
      <c r="REX537" s="707"/>
      <c r="REY537" s="707"/>
      <c r="REZ537" s="707"/>
      <c r="RFA537" s="707"/>
      <c r="RFB537" s="707"/>
      <c r="RFC537" s="707"/>
      <c r="RFD537" s="707"/>
      <c r="RFE537" s="707"/>
      <c r="RFF537" s="707"/>
      <c r="RFG537" s="707"/>
      <c r="RFH537" s="707"/>
      <c r="RFI537" s="707"/>
      <c r="RFJ537" s="707"/>
      <c r="RFK537" s="707"/>
      <c r="RFL537" s="707"/>
      <c r="RFM537" s="707"/>
      <c r="RFN537" s="707"/>
      <c r="RFO537" s="707"/>
      <c r="RFP537" s="707"/>
      <c r="RFQ537" s="707"/>
      <c r="RFR537" s="707"/>
      <c r="RFS537" s="707"/>
      <c r="RFT537" s="707"/>
      <c r="RFU537" s="707"/>
      <c r="RFV537" s="707"/>
      <c r="RFW537" s="707"/>
      <c r="RFX537" s="707"/>
      <c r="RFY537" s="707"/>
      <c r="RFZ537" s="707"/>
      <c r="RGA537" s="707"/>
      <c r="RGB537" s="707"/>
      <c r="RGC537" s="707"/>
      <c r="RGD537" s="707"/>
      <c r="RGE537" s="707"/>
      <c r="RGF537" s="707"/>
      <c r="RGG537" s="707"/>
      <c r="RGH537" s="707"/>
      <c r="RGI537" s="707"/>
      <c r="RGJ537" s="707"/>
      <c r="RGK537" s="707"/>
      <c r="RGL537" s="707"/>
      <c r="RGM537" s="707"/>
      <c r="RGN537" s="707"/>
      <c r="RGO537" s="707"/>
      <c r="RGP537" s="707"/>
      <c r="RGQ537" s="707"/>
      <c r="RGR537" s="707"/>
      <c r="RGS537" s="707"/>
      <c r="RGT537" s="707"/>
      <c r="RGU537" s="707"/>
      <c r="RGV537" s="707"/>
      <c r="RGW537" s="707"/>
      <c r="RGX537" s="707"/>
      <c r="RGY537" s="707"/>
      <c r="RGZ537" s="707"/>
      <c r="RHA537" s="707"/>
      <c r="RHB537" s="707"/>
      <c r="RHC537" s="707"/>
      <c r="RHD537" s="707"/>
      <c r="RHE537" s="707"/>
      <c r="RHF537" s="707"/>
      <c r="RHG537" s="707"/>
      <c r="RHH537" s="707"/>
      <c r="RHI537" s="707"/>
      <c r="RHJ537" s="707"/>
      <c r="RHK537" s="707"/>
      <c r="RHL537" s="707"/>
      <c r="RHM537" s="707"/>
      <c r="RHN537" s="707"/>
      <c r="RHO537" s="707"/>
      <c r="RHP537" s="707"/>
      <c r="RHQ537" s="707"/>
      <c r="RHR537" s="707"/>
      <c r="RHS537" s="707"/>
      <c r="RHT537" s="707"/>
      <c r="RHU537" s="707"/>
      <c r="RHV537" s="707"/>
      <c r="RHW537" s="707"/>
      <c r="RHX537" s="707"/>
      <c r="RHY537" s="707"/>
      <c r="RHZ537" s="707"/>
      <c r="RIA537" s="707"/>
      <c r="RIB537" s="707"/>
      <c r="RIC537" s="707"/>
      <c r="RID537" s="707"/>
      <c r="RIE537" s="707"/>
      <c r="RIF537" s="707"/>
      <c r="RIG537" s="707"/>
      <c r="RIH537" s="707"/>
      <c r="RII537" s="707"/>
      <c r="RIJ537" s="707"/>
      <c r="RIK537" s="707"/>
      <c r="RIL537" s="707"/>
      <c r="RIM537" s="707"/>
      <c r="RIN537" s="707"/>
      <c r="RIO537" s="707"/>
      <c r="RIP537" s="707"/>
      <c r="RIQ537" s="707"/>
      <c r="RIR537" s="707"/>
      <c r="RIS537" s="707"/>
      <c r="RIT537" s="707"/>
      <c r="RIU537" s="707"/>
      <c r="RIV537" s="707"/>
      <c r="RIW537" s="707"/>
      <c r="RIX537" s="707"/>
      <c r="RIY537" s="707"/>
      <c r="RIZ537" s="707"/>
      <c r="RJA537" s="707"/>
      <c r="RJB537" s="707"/>
      <c r="RJC537" s="707"/>
      <c r="RJD537" s="707"/>
      <c r="RJE537" s="707"/>
      <c r="RJF537" s="707"/>
      <c r="RJG537" s="707"/>
      <c r="RJH537" s="707"/>
      <c r="RJI537" s="707"/>
      <c r="RJJ537" s="707"/>
      <c r="RJK537" s="707"/>
      <c r="RJL537" s="707"/>
      <c r="RJM537" s="707"/>
      <c r="RJN537" s="707"/>
      <c r="RJO537" s="707"/>
      <c r="RJP537" s="707"/>
      <c r="RJQ537" s="707"/>
      <c r="RJR537" s="707"/>
      <c r="RJS537" s="707"/>
      <c r="RJT537" s="707"/>
      <c r="RJU537" s="707"/>
      <c r="RJV537" s="707"/>
      <c r="RJW537" s="707"/>
      <c r="RJX537" s="707"/>
      <c r="RJY537" s="707"/>
      <c r="RJZ537" s="707"/>
      <c r="RKA537" s="707"/>
      <c r="RKB537" s="707"/>
      <c r="RKC537" s="707"/>
      <c r="RKD537" s="707"/>
      <c r="RKE537" s="707"/>
      <c r="RKF537" s="707"/>
      <c r="RKG537" s="707"/>
      <c r="RKH537" s="707"/>
      <c r="RKI537" s="707"/>
      <c r="RKJ537" s="707"/>
      <c r="RKK537" s="707"/>
      <c r="RKL537" s="707"/>
      <c r="RKM537" s="707"/>
      <c r="RKN537" s="707"/>
      <c r="RKO537" s="707"/>
      <c r="RKP537" s="707"/>
      <c r="RKQ537" s="707"/>
      <c r="RKR537" s="707"/>
      <c r="RKS537" s="707"/>
      <c r="RKT537" s="707"/>
      <c r="RKU537" s="707"/>
      <c r="RKV537" s="707"/>
      <c r="RKW537" s="707"/>
      <c r="RKX537" s="707"/>
      <c r="RKY537" s="707"/>
      <c r="RKZ537" s="707"/>
      <c r="RLA537" s="707"/>
      <c r="RLB537" s="707"/>
      <c r="RLC537" s="707"/>
      <c r="RLD537" s="707"/>
      <c r="RLE537" s="707"/>
      <c r="RLF537" s="707"/>
      <c r="RLG537" s="707"/>
      <c r="RLH537" s="707"/>
      <c r="RLI537" s="707"/>
      <c r="RLJ537" s="707"/>
      <c r="RLK537" s="707"/>
      <c r="RLL537" s="707"/>
      <c r="RLM537" s="707"/>
      <c r="RLN537" s="707"/>
      <c r="RLO537" s="707"/>
      <c r="RLP537" s="707"/>
      <c r="RLQ537" s="707"/>
      <c r="RLR537" s="707"/>
      <c r="RLS537" s="707"/>
      <c r="RLT537" s="707"/>
      <c r="RLU537" s="707"/>
      <c r="RLV537" s="707"/>
      <c r="RLW537" s="707"/>
      <c r="RLX537" s="707"/>
      <c r="RLY537" s="707"/>
      <c r="RLZ537" s="707"/>
      <c r="RMA537" s="707"/>
      <c r="RMB537" s="707"/>
      <c r="RMC537" s="707"/>
      <c r="RMD537" s="707"/>
      <c r="RME537" s="707"/>
      <c r="RMF537" s="707"/>
      <c r="RMG537" s="707"/>
      <c r="RMH537" s="707"/>
      <c r="RMI537" s="707"/>
      <c r="RMJ537" s="707"/>
      <c r="RMK537" s="707"/>
      <c r="RML537" s="707"/>
      <c r="RMM537" s="707"/>
      <c r="RMN537" s="707"/>
      <c r="RMO537" s="707"/>
      <c r="RMP537" s="707"/>
      <c r="RMQ537" s="707"/>
      <c r="RMR537" s="707"/>
      <c r="RMS537" s="707"/>
      <c r="RMT537" s="707"/>
      <c r="RMU537" s="707"/>
      <c r="RMV537" s="707"/>
      <c r="RMW537" s="707"/>
      <c r="RMX537" s="707"/>
      <c r="RMY537" s="707"/>
      <c r="RMZ537" s="707"/>
      <c r="RNA537" s="707"/>
      <c r="RNB537" s="707"/>
      <c r="RNC537" s="707"/>
      <c r="RND537" s="707"/>
      <c r="RNE537" s="707"/>
      <c r="RNF537" s="707"/>
      <c r="RNG537" s="707"/>
      <c r="RNH537" s="707"/>
      <c r="RNI537" s="707"/>
      <c r="RNJ537" s="707"/>
      <c r="RNK537" s="707"/>
      <c r="RNL537" s="707"/>
      <c r="RNM537" s="707"/>
      <c r="RNN537" s="707"/>
      <c r="RNO537" s="707"/>
      <c r="RNP537" s="707"/>
      <c r="RNQ537" s="707"/>
      <c r="RNR537" s="707"/>
      <c r="RNS537" s="707"/>
      <c r="RNT537" s="707"/>
      <c r="RNU537" s="707"/>
      <c r="RNV537" s="707"/>
      <c r="RNW537" s="707"/>
      <c r="RNX537" s="707"/>
      <c r="RNY537" s="707"/>
      <c r="RNZ537" s="707"/>
      <c r="ROA537" s="707"/>
      <c r="ROB537" s="707"/>
      <c r="ROC537" s="707"/>
      <c r="ROD537" s="707"/>
      <c r="ROE537" s="707"/>
      <c r="ROF537" s="707"/>
      <c r="ROG537" s="707"/>
      <c r="ROH537" s="707"/>
      <c r="ROI537" s="707"/>
      <c r="ROJ537" s="707"/>
      <c r="ROK537" s="707"/>
      <c r="ROL537" s="707"/>
      <c r="ROM537" s="707"/>
      <c r="RON537" s="707"/>
      <c r="ROO537" s="707"/>
      <c r="ROP537" s="707"/>
      <c r="ROQ537" s="707"/>
      <c r="ROR537" s="707"/>
      <c r="ROS537" s="707"/>
      <c r="ROT537" s="707"/>
      <c r="ROU537" s="707"/>
      <c r="ROV537" s="707"/>
      <c r="ROW537" s="707"/>
      <c r="ROX537" s="707"/>
      <c r="ROY537" s="707"/>
      <c r="ROZ537" s="707"/>
      <c r="RPA537" s="707"/>
      <c r="RPB537" s="707"/>
      <c r="RPC537" s="707"/>
      <c r="RPD537" s="707"/>
      <c r="RPE537" s="707"/>
      <c r="RPF537" s="707"/>
      <c r="RPG537" s="707"/>
      <c r="RPH537" s="707"/>
      <c r="RPI537" s="707"/>
      <c r="RPJ537" s="707"/>
      <c r="RPK537" s="707"/>
      <c r="RPL537" s="707"/>
      <c r="RPM537" s="707"/>
      <c r="RPN537" s="707"/>
      <c r="RPO537" s="707"/>
      <c r="RPP537" s="707"/>
      <c r="RPQ537" s="707"/>
      <c r="RPR537" s="707"/>
      <c r="RPS537" s="707"/>
      <c r="RPT537" s="707"/>
      <c r="RPU537" s="707"/>
      <c r="RPV537" s="707"/>
      <c r="RPW537" s="707"/>
      <c r="RPX537" s="707"/>
      <c r="RPY537" s="707"/>
      <c r="RPZ537" s="707"/>
      <c r="RQA537" s="707"/>
      <c r="RQB537" s="707"/>
      <c r="RQC537" s="707"/>
      <c r="RQD537" s="707"/>
      <c r="RQE537" s="707"/>
      <c r="RQF537" s="707"/>
      <c r="RQG537" s="707"/>
      <c r="RQH537" s="707"/>
      <c r="RQI537" s="707"/>
      <c r="RQJ537" s="707"/>
      <c r="RQK537" s="707"/>
      <c r="RQL537" s="707"/>
      <c r="RQM537" s="707"/>
      <c r="RQN537" s="707"/>
      <c r="RQO537" s="707"/>
      <c r="RQP537" s="707"/>
      <c r="RQQ537" s="707"/>
      <c r="RQR537" s="707"/>
      <c r="RQS537" s="707"/>
      <c r="RQT537" s="707"/>
      <c r="RQU537" s="707"/>
      <c r="RQV537" s="707"/>
      <c r="RQW537" s="707"/>
      <c r="RQX537" s="707"/>
      <c r="RQY537" s="707"/>
      <c r="RQZ537" s="707"/>
      <c r="RRA537" s="707"/>
      <c r="RRB537" s="707"/>
      <c r="RRC537" s="707"/>
      <c r="RRD537" s="707"/>
      <c r="RRE537" s="707"/>
      <c r="RRF537" s="707"/>
      <c r="RRG537" s="707"/>
      <c r="RRH537" s="707"/>
      <c r="RRI537" s="707"/>
      <c r="RRJ537" s="707"/>
      <c r="RRK537" s="707"/>
      <c r="RRL537" s="707"/>
      <c r="RRM537" s="707"/>
      <c r="RRN537" s="707"/>
      <c r="RRO537" s="707"/>
      <c r="RRP537" s="707"/>
      <c r="RRQ537" s="707"/>
      <c r="RRR537" s="707"/>
      <c r="RRS537" s="707"/>
      <c r="RRT537" s="707"/>
      <c r="RRU537" s="707"/>
      <c r="RRV537" s="707"/>
      <c r="RRW537" s="707"/>
      <c r="RRX537" s="707"/>
      <c r="RRY537" s="707"/>
      <c r="RRZ537" s="707"/>
      <c r="RSA537" s="707"/>
      <c r="RSB537" s="707"/>
      <c r="RSC537" s="707"/>
      <c r="RSD537" s="707"/>
      <c r="RSE537" s="707"/>
      <c r="RSF537" s="707"/>
      <c r="RSG537" s="707"/>
      <c r="RSH537" s="707"/>
      <c r="RSI537" s="707"/>
      <c r="RSJ537" s="707"/>
      <c r="RSK537" s="707"/>
      <c r="RSL537" s="707"/>
      <c r="RSM537" s="707"/>
      <c r="RSN537" s="707"/>
      <c r="RSO537" s="707"/>
      <c r="RSP537" s="707"/>
      <c r="RSQ537" s="707"/>
      <c r="RSR537" s="707"/>
      <c r="RSS537" s="707"/>
      <c r="RST537" s="707"/>
      <c r="RSU537" s="707"/>
      <c r="RSV537" s="707"/>
      <c r="RSW537" s="707"/>
      <c r="RSX537" s="707"/>
      <c r="RSY537" s="707"/>
      <c r="RSZ537" s="707"/>
      <c r="RTA537" s="707"/>
      <c r="RTB537" s="707"/>
      <c r="RTC537" s="707"/>
      <c r="RTD537" s="707"/>
      <c r="RTE537" s="707"/>
      <c r="RTF537" s="707"/>
      <c r="RTG537" s="707"/>
      <c r="RTH537" s="707"/>
      <c r="RTI537" s="707"/>
      <c r="RTJ537" s="707"/>
      <c r="RTK537" s="707"/>
      <c r="RTL537" s="707"/>
      <c r="RTM537" s="707"/>
      <c r="RTN537" s="707"/>
      <c r="RTO537" s="707"/>
      <c r="RTP537" s="707"/>
      <c r="RTQ537" s="707"/>
      <c r="RTR537" s="707"/>
      <c r="RTS537" s="707"/>
      <c r="RTT537" s="707"/>
      <c r="RTU537" s="707"/>
      <c r="RTV537" s="707"/>
      <c r="RTW537" s="707"/>
      <c r="RTX537" s="707"/>
      <c r="RTY537" s="707"/>
      <c r="RTZ537" s="707"/>
      <c r="RUA537" s="707"/>
      <c r="RUB537" s="707"/>
      <c r="RUC537" s="707"/>
      <c r="RUD537" s="707"/>
      <c r="RUE537" s="707"/>
      <c r="RUF537" s="707"/>
      <c r="RUG537" s="707"/>
      <c r="RUH537" s="707"/>
      <c r="RUI537" s="707"/>
      <c r="RUJ537" s="707"/>
      <c r="RUK537" s="707"/>
      <c r="RUL537" s="707"/>
      <c r="RUM537" s="707"/>
      <c r="RUN537" s="707"/>
      <c r="RUO537" s="707"/>
      <c r="RUP537" s="707"/>
      <c r="RUQ537" s="707"/>
      <c r="RUR537" s="707"/>
      <c r="RUS537" s="707"/>
      <c r="RUT537" s="707"/>
      <c r="RUU537" s="707"/>
      <c r="RUV537" s="707"/>
      <c r="RUW537" s="707"/>
      <c r="RUX537" s="707"/>
      <c r="RUY537" s="707"/>
      <c r="RUZ537" s="707"/>
      <c r="RVA537" s="707"/>
      <c r="RVB537" s="707"/>
      <c r="RVC537" s="707"/>
      <c r="RVD537" s="707"/>
      <c r="RVE537" s="707"/>
      <c r="RVF537" s="707"/>
      <c r="RVG537" s="707"/>
      <c r="RVH537" s="707"/>
      <c r="RVI537" s="707"/>
      <c r="RVJ537" s="707"/>
      <c r="RVK537" s="707"/>
      <c r="RVL537" s="707"/>
      <c r="RVM537" s="707"/>
      <c r="RVN537" s="707"/>
      <c r="RVO537" s="707"/>
      <c r="RVP537" s="707"/>
      <c r="RVQ537" s="707"/>
      <c r="RVR537" s="707"/>
      <c r="RVS537" s="707"/>
      <c r="RVT537" s="707"/>
      <c r="RVU537" s="707"/>
      <c r="RVV537" s="707"/>
      <c r="RVW537" s="707"/>
      <c r="RVX537" s="707"/>
      <c r="RVY537" s="707"/>
      <c r="RVZ537" s="707"/>
      <c r="RWA537" s="707"/>
      <c r="RWB537" s="707"/>
      <c r="RWC537" s="707"/>
      <c r="RWD537" s="707"/>
      <c r="RWE537" s="707"/>
      <c r="RWF537" s="707"/>
      <c r="RWG537" s="707"/>
      <c r="RWH537" s="707"/>
      <c r="RWI537" s="707"/>
      <c r="RWJ537" s="707"/>
      <c r="RWK537" s="707"/>
      <c r="RWL537" s="707"/>
      <c r="RWM537" s="707"/>
      <c r="RWN537" s="707"/>
      <c r="RWO537" s="707"/>
      <c r="RWP537" s="707"/>
      <c r="RWQ537" s="707"/>
      <c r="RWR537" s="707"/>
      <c r="RWS537" s="707"/>
      <c r="RWT537" s="707"/>
      <c r="RWU537" s="707"/>
      <c r="RWV537" s="707"/>
      <c r="RWW537" s="707"/>
      <c r="RWX537" s="707"/>
      <c r="RWY537" s="707"/>
      <c r="RWZ537" s="707"/>
      <c r="RXA537" s="707"/>
      <c r="RXB537" s="707"/>
      <c r="RXC537" s="707"/>
      <c r="RXD537" s="707"/>
      <c r="RXE537" s="707"/>
      <c r="RXF537" s="707"/>
      <c r="RXG537" s="707"/>
      <c r="RXH537" s="707"/>
      <c r="RXI537" s="707"/>
      <c r="RXJ537" s="707"/>
      <c r="RXK537" s="707"/>
      <c r="RXL537" s="707"/>
      <c r="RXM537" s="707"/>
      <c r="RXN537" s="707"/>
      <c r="RXO537" s="707"/>
      <c r="RXP537" s="707"/>
      <c r="RXQ537" s="707"/>
      <c r="RXR537" s="707"/>
      <c r="RXS537" s="707"/>
      <c r="RXT537" s="707"/>
      <c r="RXU537" s="707"/>
      <c r="RXV537" s="707"/>
      <c r="RXW537" s="707"/>
      <c r="RXX537" s="707"/>
      <c r="RXY537" s="707"/>
      <c r="RXZ537" s="707"/>
      <c r="RYA537" s="707"/>
      <c r="RYB537" s="707"/>
      <c r="RYC537" s="707"/>
      <c r="RYD537" s="707"/>
      <c r="RYE537" s="707"/>
      <c r="RYF537" s="707"/>
      <c r="RYG537" s="707"/>
      <c r="RYH537" s="707"/>
      <c r="RYI537" s="707"/>
      <c r="RYJ537" s="707"/>
      <c r="RYK537" s="707"/>
      <c r="RYL537" s="707"/>
      <c r="RYM537" s="707"/>
      <c r="RYN537" s="707"/>
      <c r="RYO537" s="707"/>
      <c r="RYP537" s="707"/>
      <c r="RYQ537" s="707"/>
      <c r="RYR537" s="707"/>
      <c r="RYS537" s="707"/>
      <c r="RYT537" s="707"/>
      <c r="RYU537" s="707"/>
      <c r="RYV537" s="707"/>
      <c r="RYW537" s="707"/>
      <c r="RYX537" s="707"/>
      <c r="RYY537" s="707"/>
      <c r="RYZ537" s="707"/>
      <c r="RZA537" s="707"/>
      <c r="RZB537" s="707"/>
      <c r="RZC537" s="707"/>
      <c r="RZD537" s="707"/>
      <c r="RZE537" s="707"/>
      <c r="RZF537" s="707"/>
      <c r="RZG537" s="707"/>
      <c r="RZH537" s="707"/>
      <c r="RZI537" s="707"/>
      <c r="RZJ537" s="707"/>
      <c r="RZK537" s="707"/>
      <c r="RZL537" s="707"/>
      <c r="RZM537" s="707"/>
      <c r="RZN537" s="707"/>
      <c r="RZO537" s="707"/>
      <c r="RZP537" s="707"/>
      <c r="RZQ537" s="707"/>
      <c r="RZR537" s="707"/>
      <c r="RZS537" s="707"/>
      <c r="RZT537" s="707"/>
      <c r="RZU537" s="707"/>
      <c r="RZV537" s="707"/>
      <c r="RZW537" s="707"/>
      <c r="RZX537" s="707"/>
      <c r="RZY537" s="707"/>
      <c r="RZZ537" s="707"/>
      <c r="SAA537" s="707"/>
      <c r="SAB537" s="707"/>
      <c r="SAC537" s="707"/>
      <c r="SAD537" s="707"/>
      <c r="SAE537" s="707"/>
      <c r="SAF537" s="707"/>
      <c r="SAG537" s="707"/>
      <c r="SAH537" s="707"/>
      <c r="SAI537" s="707"/>
      <c r="SAJ537" s="707"/>
      <c r="SAK537" s="707"/>
      <c r="SAL537" s="707"/>
      <c r="SAM537" s="707"/>
      <c r="SAN537" s="707"/>
      <c r="SAO537" s="707"/>
      <c r="SAP537" s="707"/>
      <c r="SAQ537" s="707"/>
      <c r="SAR537" s="707"/>
      <c r="SAS537" s="707"/>
      <c r="SAT537" s="707"/>
      <c r="SAU537" s="707"/>
      <c r="SAV537" s="707"/>
      <c r="SAW537" s="707"/>
      <c r="SAX537" s="707"/>
      <c r="SAY537" s="707"/>
      <c r="SAZ537" s="707"/>
      <c r="SBA537" s="707"/>
      <c r="SBB537" s="707"/>
      <c r="SBC537" s="707"/>
      <c r="SBD537" s="707"/>
      <c r="SBE537" s="707"/>
      <c r="SBF537" s="707"/>
      <c r="SBG537" s="707"/>
      <c r="SBH537" s="707"/>
      <c r="SBI537" s="707"/>
      <c r="SBJ537" s="707"/>
      <c r="SBK537" s="707"/>
      <c r="SBL537" s="707"/>
      <c r="SBM537" s="707"/>
      <c r="SBN537" s="707"/>
      <c r="SBO537" s="707"/>
      <c r="SBP537" s="707"/>
      <c r="SBQ537" s="707"/>
      <c r="SBR537" s="707"/>
      <c r="SBS537" s="707"/>
      <c r="SBT537" s="707"/>
      <c r="SBU537" s="707"/>
      <c r="SBV537" s="707"/>
      <c r="SBW537" s="707"/>
      <c r="SBX537" s="707"/>
      <c r="SBY537" s="707"/>
      <c r="SBZ537" s="707"/>
      <c r="SCA537" s="707"/>
      <c r="SCB537" s="707"/>
      <c r="SCC537" s="707"/>
      <c r="SCD537" s="707"/>
      <c r="SCE537" s="707"/>
      <c r="SCF537" s="707"/>
      <c r="SCG537" s="707"/>
      <c r="SCH537" s="707"/>
      <c r="SCI537" s="707"/>
      <c r="SCJ537" s="707"/>
      <c r="SCK537" s="707"/>
      <c r="SCL537" s="707"/>
      <c r="SCM537" s="707"/>
      <c r="SCN537" s="707"/>
      <c r="SCO537" s="707"/>
      <c r="SCP537" s="707"/>
      <c r="SCQ537" s="707"/>
      <c r="SCR537" s="707"/>
      <c r="SCS537" s="707"/>
      <c r="SCT537" s="707"/>
      <c r="SCU537" s="707"/>
      <c r="SCV537" s="707"/>
      <c r="SCW537" s="707"/>
      <c r="SCX537" s="707"/>
      <c r="SCY537" s="707"/>
      <c r="SCZ537" s="707"/>
      <c r="SDA537" s="707"/>
      <c r="SDB537" s="707"/>
      <c r="SDC537" s="707"/>
      <c r="SDD537" s="707"/>
      <c r="SDE537" s="707"/>
      <c r="SDF537" s="707"/>
      <c r="SDG537" s="707"/>
      <c r="SDH537" s="707"/>
      <c r="SDI537" s="707"/>
      <c r="SDJ537" s="707"/>
      <c r="SDK537" s="707"/>
      <c r="SDL537" s="707"/>
      <c r="SDM537" s="707"/>
      <c r="SDN537" s="707"/>
      <c r="SDO537" s="707"/>
      <c r="SDP537" s="707"/>
      <c r="SDQ537" s="707"/>
      <c r="SDR537" s="707"/>
      <c r="SDS537" s="707"/>
      <c r="SDT537" s="707"/>
      <c r="SDU537" s="707"/>
      <c r="SDV537" s="707"/>
      <c r="SDW537" s="707"/>
      <c r="SDX537" s="707"/>
      <c r="SDY537" s="707"/>
      <c r="SDZ537" s="707"/>
      <c r="SEA537" s="707"/>
      <c r="SEB537" s="707"/>
      <c r="SEC537" s="707"/>
      <c r="SED537" s="707"/>
      <c r="SEE537" s="707"/>
      <c r="SEF537" s="707"/>
      <c r="SEG537" s="707"/>
      <c r="SEH537" s="707"/>
      <c r="SEI537" s="707"/>
      <c r="SEJ537" s="707"/>
      <c r="SEK537" s="707"/>
      <c r="SEL537" s="707"/>
      <c r="SEM537" s="707"/>
      <c r="SEN537" s="707"/>
      <c r="SEO537" s="707"/>
      <c r="SEP537" s="707"/>
      <c r="SEQ537" s="707"/>
      <c r="SER537" s="707"/>
      <c r="SES537" s="707"/>
      <c r="SET537" s="707"/>
      <c r="SEU537" s="707"/>
      <c r="SEV537" s="707"/>
      <c r="SEW537" s="707"/>
      <c r="SEX537" s="707"/>
      <c r="SEY537" s="707"/>
      <c r="SEZ537" s="707"/>
      <c r="SFA537" s="707"/>
      <c r="SFB537" s="707"/>
      <c r="SFC537" s="707"/>
      <c r="SFD537" s="707"/>
      <c r="SFE537" s="707"/>
      <c r="SFF537" s="707"/>
      <c r="SFG537" s="707"/>
      <c r="SFH537" s="707"/>
      <c r="SFI537" s="707"/>
      <c r="SFJ537" s="707"/>
      <c r="SFK537" s="707"/>
      <c r="SFL537" s="707"/>
      <c r="SFM537" s="707"/>
      <c r="SFN537" s="707"/>
      <c r="SFO537" s="707"/>
      <c r="SFP537" s="707"/>
      <c r="SFQ537" s="707"/>
      <c r="SFR537" s="707"/>
      <c r="SFS537" s="707"/>
      <c r="SFT537" s="707"/>
      <c r="SFU537" s="707"/>
      <c r="SFV537" s="707"/>
      <c r="SFW537" s="707"/>
      <c r="SFX537" s="707"/>
      <c r="SFY537" s="707"/>
      <c r="SFZ537" s="707"/>
      <c r="SGA537" s="707"/>
      <c r="SGB537" s="707"/>
      <c r="SGC537" s="707"/>
      <c r="SGD537" s="707"/>
      <c r="SGE537" s="707"/>
      <c r="SGF537" s="707"/>
      <c r="SGG537" s="707"/>
      <c r="SGH537" s="707"/>
      <c r="SGI537" s="707"/>
      <c r="SGJ537" s="707"/>
      <c r="SGK537" s="707"/>
      <c r="SGL537" s="707"/>
      <c r="SGM537" s="707"/>
      <c r="SGN537" s="707"/>
      <c r="SGO537" s="707"/>
      <c r="SGP537" s="707"/>
      <c r="SGQ537" s="707"/>
      <c r="SGR537" s="707"/>
      <c r="SGS537" s="707"/>
      <c r="SGT537" s="707"/>
      <c r="SGU537" s="707"/>
      <c r="SGV537" s="707"/>
      <c r="SGW537" s="707"/>
      <c r="SGX537" s="707"/>
      <c r="SGY537" s="707"/>
      <c r="SGZ537" s="707"/>
      <c r="SHA537" s="707"/>
      <c r="SHB537" s="707"/>
      <c r="SHC537" s="707"/>
      <c r="SHD537" s="707"/>
      <c r="SHE537" s="707"/>
      <c r="SHF537" s="707"/>
      <c r="SHG537" s="707"/>
      <c r="SHH537" s="707"/>
      <c r="SHI537" s="707"/>
      <c r="SHJ537" s="707"/>
      <c r="SHK537" s="707"/>
      <c r="SHL537" s="707"/>
      <c r="SHM537" s="707"/>
      <c r="SHN537" s="707"/>
      <c r="SHO537" s="707"/>
      <c r="SHP537" s="707"/>
      <c r="SHQ537" s="707"/>
      <c r="SHR537" s="707"/>
      <c r="SHS537" s="707"/>
      <c r="SHT537" s="707"/>
      <c r="SHU537" s="707"/>
      <c r="SHV537" s="707"/>
      <c r="SHW537" s="707"/>
      <c r="SHX537" s="707"/>
      <c r="SHY537" s="707"/>
      <c r="SHZ537" s="707"/>
      <c r="SIA537" s="707"/>
      <c r="SIB537" s="707"/>
      <c r="SIC537" s="707"/>
      <c r="SID537" s="707"/>
      <c r="SIE537" s="707"/>
      <c r="SIF537" s="707"/>
      <c r="SIG537" s="707"/>
      <c r="SIH537" s="707"/>
      <c r="SII537" s="707"/>
      <c r="SIJ537" s="707"/>
      <c r="SIK537" s="707"/>
      <c r="SIL537" s="707"/>
      <c r="SIM537" s="707"/>
      <c r="SIN537" s="707"/>
      <c r="SIO537" s="707"/>
      <c r="SIP537" s="707"/>
      <c r="SIQ537" s="707"/>
      <c r="SIR537" s="707"/>
      <c r="SIS537" s="707"/>
      <c r="SIT537" s="707"/>
      <c r="SIU537" s="707"/>
      <c r="SIV537" s="707"/>
      <c r="SIW537" s="707"/>
      <c r="SIX537" s="707"/>
      <c r="SIY537" s="707"/>
      <c r="SIZ537" s="707"/>
      <c r="SJA537" s="707"/>
      <c r="SJB537" s="707"/>
      <c r="SJC537" s="707"/>
      <c r="SJD537" s="707"/>
      <c r="SJE537" s="707"/>
      <c r="SJF537" s="707"/>
      <c r="SJG537" s="707"/>
      <c r="SJH537" s="707"/>
      <c r="SJI537" s="707"/>
      <c r="SJJ537" s="707"/>
      <c r="SJK537" s="707"/>
      <c r="SJL537" s="707"/>
      <c r="SJM537" s="707"/>
      <c r="SJN537" s="707"/>
      <c r="SJO537" s="707"/>
      <c r="SJP537" s="707"/>
      <c r="SJQ537" s="707"/>
      <c r="SJR537" s="707"/>
      <c r="SJS537" s="707"/>
      <c r="SJT537" s="707"/>
      <c r="SJU537" s="707"/>
      <c r="SJV537" s="707"/>
      <c r="SJW537" s="707"/>
      <c r="SJX537" s="707"/>
      <c r="SJY537" s="707"/>
      <c r="SJZ537" s="707"/>
      <c r="SKA537" s="707"/>
      <c r="SKB537" s="707"/>
      <c r="SKC537" s="707"/>
      <c r="SKD537" s="707"/>
      <c r="SKE537" s="707"/>
      <c r="SKF537" s="707"/>
      <c r="SKG537" s="707"/>
      <c r="SKH537" s="707"/>
      <c r="SKI537" s="707"/>
      <c r="SKJ537" s="707"/>
      <c r="SKK537" s="707"/>
      <c r="SKL537" s="707"/>
      <c r="SKM537" s="707"/>
      <c r="SKN537" s="707"/>
      <c r="SKO537" s="707"/>
      <c r="SKP537" s="707"/>
      <c r="SKQ537" s="707"/>
      <c r="SKR537" s="707"/>
      <c r="SKS537" s="707"/>
      <c r="SKT537" s="707"/>
      <c r="SKU537" s="707"/>
      <c r="SKV537" s="707"/>
      <c r="SKW537" s="707"/>
      <c r="SKX537" s="707"/>
      <c r="SKY537" s="707"/>
      <c r="SKZ537" s="707"/>
      <c r="SLA537" s="707"/>
      <c r="SLB537" s="707"/>
      <c r="SLC537" s="707"/>
      <c r="SLD537" s="707"/>
      <c r="SLE537" s="707"/>
      <c r="SLF537" s="707"/>
      <c r="SLG537" s="707"/>
      <c r="SLH537" s="707"/>
      <c r="SLI537" s="707"/>
      <c r="SLJ537" s="707"/>
      <c r="SLK537" s="707"/>
      <c r="SLL537" s="707"/>
      <c r="SLM537" s="707"/>
      <c r="SLN537" s="707"/>
      <c r="SLO537" s="707"/>
      <c r="SLP537" s="707"/>
      <c r="SLQ537" s="707"/>
      <c r="SLR537" s="707"/>
      <c r="SLS537" s="707"/>
      <c r="SLT537" s="707"/>
      <c r="SLU537" s="707"/>
      <c r="SLV537" s="707"/>
      <c r="SLW537" s="707"/>
      <c r="SLX537" s="707"/>
      <c r="SLY537" s="707"/>
      <c r="SLZ537" s="707"/>
      <c r="SMA537" s="707"/>
      <c r="SMB537" s="707"/>
      <c r="SMC537" s="707"/>
      <c r="SMD537" s="707"/>
      <c r="SME537" s="707"/>
      <c r="SMF537" s="707"/>
      <c r="SMG537" s="707"/>
      <c r="SMH537" s="707"/>
      <c r="SMI537" s="707"/>
      <c r="SMJ537" s="707"/>
      <c r="SMK537" s="707"/>
      <c r="SML537" s="707"/>
      <c r="SMM537" s="707"/>
      <c r="SMN537" s="707"/>
      <c r="SMO537" s="707"/>
      <c r="SMP537" s="707"/>
      <c r="SMQ537" s="707"/>
      <c r="SMR537" s="707"/>
      <c r="SMS537" s="707"/>
      <c r="SMT537" s="707"/>
      <c r="SMU537" s="707"/>
      <c r="SMV537" s="707"/>
      <c r="SMW537" s="707"/>
      <c r="SMX537" s="707"/>
      <c r="SMY537" s="707"/>
      <c r="SMZ537" s="707"/>
      <c r="SNA537" s="707"/>
      <c r="SNB537" s="707"/>
      <c r="SNC537" s="707"/>
      <c r="SND537" s="707"/>
      <c r="SNE537" s="707"/>
      <c r="SNF537" s="707"/>
      <c r="SNG537" s="707"/>
      <c r="SNH537" s="707"/>
      <c r="SNI537" s="707"/>
      <c r="SNJ537" s="707"/>
      <c r="SNK537" s="707"/>
      <c r="SNL537" s="707"/>
      <c r="SNM537" s="707"/>
      <c r="SNN537" s="707"/>
      <c r="SNO537" s="707"/>
      <c r="SNP537" s="707"/>
      <c r="SNQ537" s="707"/>
      <c r="SNR537" s="707"/>
      <c r="SNS537" s="707"/>
      <c r="SNT537" s="707"/>
      <c r="SNU537" s="707"/>
      <c r="SNV537" s="707"/>
      <c r="SNW537" s="707"/>
      <c r="SNX537" s="707"/>
      <c r="SNY537" s="707"/>
      <c r="SNZ537" s="707"/>
      <c r="SOA537" s="707"/>
      <c r="SOB537" s="707"/>
      <c r="SOC537" s="707"/>
      <c r="SOD537" s="707"/>
      <c r="SOE537" s="707"/>
      <c r="SOF537" s="707"/>
      <c r="SOG537" s="707"/>
      <c r="SOH537" s="707"/>
      <c r="SOI537" s="707"/>
      <c r="SOJ537" s="707"/>
      <c r="SOK537" s="707"/>
      <c r="SOL537" s="707"/>
      <c r="SOM537" s="707"/>
      <c r="SON537" s="707"/>
      <c r="SOO537" s="707"/>
      <c r="SOP537" s="707"/>
      <c r="SOQ537" s="707"/>
      <c r="SOR537" s="707"/>
      <c r="SOS537" s="707"/>
      <c r="SOT537" s="707"/>
      <c r="SOU537" s="707"/>
      <c r="SOV537" s="707"/>
      <c r="SOW537" s="707"/>
      <c r="SOX537" s="707"/>
      <c r="SOY537" s="707"/>
      <c r="SOZ537" s="707"/>
      <c r="SPA537" s="707"/>
      <c r="SPB537" s="707"/>
      <c r="SPC537" s="707"/>
      <c r="SPD537" s="707"/>
      <c r="SPE537" s="707"/>
      <c r="SPF537" s="707"/>
      <c r="SPG537" s="707"/>
      <c r="SPH537" s="707"/>
      <c r="SPI537" s="707"/>
      <c r="SPJ537" s="707"/>
      <c r="SPK537" s="707"/>
      <c r="SPL537" s="707"/>
      <c r="SPM537" s="707"/>
      <c r="SPN537" s="707"/>
      <c r="SPO537" s="707"/>
      <c r="SPP537" s="707"/>
      <c r="SPQ537" s="707"/>
      <c r="SPR537" s="707"/>
      <c r="SPS537" s="707"/>
      <c r="SPT537" s="707"/>
      <c r="SPU537" s="707"/>
      <c r="SPV537" s="707"/>
      <c r="SPW537" s="707"/>
      <c r="SPX537" s="707"/>
      <c r="SPY537" s="707"/>
      <c r="SPZ537" s="707"/>
      <c r="SQA537" s="707"/>
      <c r="SQB537" s="707"/>
      <c r="SQC537" s="707"/>
      <c r="SQD537" s="707"/>
      <c r="SQE537" s="707"/>
      <c r="SQF537" s="707"/>
      <c r="SQG537" s="707"/>
      <c r="SQH537" s="707"/>
      <c r="SQI537" s="707"/>
      <c r="SQJ537" s="707"/>
      <c r="SQK537" s="707"/>
      <c r="SQL537" s="707"/>
      <c r="SQM537" s="707"/>
      <c r="SQN537" s="707"/>
      <c r="SQO537" s="707"/>
      <c r="SQP537" s="707"/>
      <c r="SQQ537" s="707"/>
      <c r="SQR537" s="707"/>
      <c r="SQS537" s="707"/>
      <c r="SQT537" s="707"/>
      <c r="SQU537" s="707"/>
      <c r="SQV537" s="707"/>
      <c r="SQW537" s="707"/>
      <c r="SQX537" s="707"/>
      <c r="SQY537" s="707"/>
      <c r="SQZ537" s="707"/>
      <c r="SRA537" s="707"/>
      <c r="SRB537" s="707"/>
      <c r="SRC537" s="707"/>
      <c r="SRD537" s="707"/>
      <c r="SRE537" s="707"/>
      <c r="SRF537" s="707"/>
      <c r="SRG537" s="707"/>
      <c r="SRH537" s="707"/>
      <c r="SRI537" s="707"/>
      <c r="SRJ537" s="707"/>
      <c r="SRK537" s="707"/>
      <c r="SRL537" s="707"/>
      <c r="SRM537" s="707"/>
      <c r="SRN537" s="707"/>
      <c r="SRO537" s="707"/>
      <c r="SRP537" s="707"/>
      <c r="SRQ537" s="707"/>
      <c r="SRR537" s="707"/>
      <c r="SRS537" s="707"/>
      <c r="SRT537" s="707"/>
      <c r="SRU537" s="707"/>
      <c r="SRV537" s="707"/>
      <c r="SRW537" s="707"/>
      <c r="SRX537" s="707"/>
      <c r="SRY537" s="707"/>
      <c r="SRZ537" s="707"/>
      <c r="SSA537" s="707"/>
      <c r="SSB537" s="707"/>
      <c r="SSC537" s="707"/>
      <c r="SSD537" s="707"/>
      <c r="SSE537" s="707"/>
      <c r="SSF537" s="707"/>
      <c r="SSG537" s="707"/>
      <c r="SSH537" s="707"/>
      <c r="SSI537" s="707"/>
      <c r="SSJ537" s="707"/>
      <c r="SSK537" s="707"/>
      <c r="SSL537" s="707"/>
      <c r="SSM537" s="707"/>
      <c r="SSN537" s="707"/>
      <c r="SSO537" s="707"/>
      <c r="SSP537" s="707"/>
      <c r="SSQ537" s="707"/>
      <c r="SSR537" s="707"/>
      <c r="SSS537" s="707"/>
      <c r="SST537" s="707"/>
      <c r="SSU537" s="707"/>
      <c r="SSV537" s="707"/>
      <c r="SSW537" s="707"/>
      <c r="SSX537" s="707"/>
      <c r="SSY537" s="707"/>
      <c r="SSZ537" s="707"/>
      <c r="STA537" s="707"/>
      <c r="STB537" s="707"/>
      <c r="STC537" s="707"/>
      <c r="STD537" s="707"/>
      <c r="STE537" s="707"/>
      <c r="STF537" s="707"/>
      <c r="STG537" s="707"/>
      <c r="STH537" s="707"/>
      <c r="STI537" s="707"/>
      <c r="STJ537" s="707"/>
      <c r="STK537" s="707"/>
      <c r="STL537" s="707"/>
      <c r="STM537" s="707"/>
      <c r="STN537" s="707"/>
      <c r="STO537" s="707"/>
      <c r="STP537" s="707"/>
      <c r="STQ537" s="707"/>
      <c r="STR537" s="707"/>
      <c r="STS537" s="707"/>
      <c r="STT537" s="707"/>
      <c r="STU537" s="707"/>
      <c r="STV537" s="707"/>
      <c r="STW537" s="707"/>
      <c r="STX537" s="707"/>
      <c r="STY537" s="707"/>
      <c r="STZ537" s="707"/>
      <c r="SUA537" s="707"/>
      <c r="SUB537" s="707"/>
      <c r="SUC537" s="707"/>
      <c r="SUD537" s="707"/>
      <c r="SUE537" s="707"/>
      <c r="SUF537" s="707"/>
      <c r="SUG537" s="707"/>
      <c r="SUH537" s="707"/>
      <c r="SUI537" s="707"/>
      <c r="SUJ537" s="707"/>
      <c r="SUK537" s="707"/>
      <c r="SUL537" s="707"/>
      <c r="SUM537" s="707"/>
      <c r="SUN537" s="707"/>
      <c r="SUO537" s="707"/>
      <c r="SUP537" s="707"/>
      <c r="SUQ537" s="707"/>
      <c r="SUR537" s="707"/>
      <c r="SUS537" s="707"/>
      <c r="SUT537" s="707"/>
      <c r="SUU537" s="707"/>
      <c r="SUV537" s="707"/>
      <c r="SUW537" s="707"/>
      <c r="SUX537" s="707"/>
      <c r="SUY537" s="707"/>
      <c r="SUZ537" s="707"/>
      <c r="SVA537" s="707"/>
      <c r="SVB537" s="707"/>
      <c r="SVC537" s="707"/>
      <c r="SVD537" s="707"/>
      <c r="SVE537" s="707"/>
      <c r="SVF537" s="707"/>
      <c r="SVG537" s="707"/>
      <c r="SVH537" s="707"/>
      <c r="SVI537" s="707"/>
      <c r="SVJ537" s="707"/>
      <c r="SVK537" s="707"/>
      <c r="SVL537" s="707"/>
      <c r="SVM537" s="707"/>
      <c r="SVN537" s="707"/>
      <c r="SVO537" s="707"/>
      <c r="SVP537" s="707"/>
      <c r="SVQ537" s="707"/>
      <c r="SVR537" s="707"/>
      <c r="SVS537" s="707"/>
      <c r="SVT537" s="707"/>
      <c r="SVU537" s="707"/>
      <c r="SVV537" s="707"/>
      <c r="SVW537" s="707"/>
      <c r="SVX537" s="707"/>
      <c r="SVY537" s="707"/>
      <c r="SVZ537" s="707"/>
      <c r="SWA537" s="707"/>
      <c r="SWB537" s="707"/>
      <c r="SWC537" s="707"/>
      <c r="SWD537" s="707"/>
      <c r="SWE537" s="707"/>
      <c r="SWF537" s="707"/>
      <c r="SWG537" s="707"/>
      <c r="SWH537" s="707"/>
      <c r="SWI537" s="707"/>
      <c r="SWJ537" s="707"/>
      <c r="SWK537" s="707"/>
      <c r="SWL537" s="707"/>
      <c r="SWM537" s="707"/>
      <c r="SWN537" s="707"/>
      <c r="SWO537" s="707"/>
      <c r="SWP537" s="707"/>
      <c r="SWQ537" s="707"/>
      <c r="SWR537" s="707"/>
      <c r="SWS537" s="707"/>
      <c r="SWT537" s="707"/>
      <c r="SWU537" s="707"/>
      <c r="SWV537" s="707"/>
      <c r="SWW537" s="707"/>
      <c r="SWX537" s="707"/>
      <c r="SWY537" s="707"/>
      <c r="SWZ537" s="707"/>
      <c r="SXA537" s="707"/>
      <c r="SXB537" s="707"/>
      <c r="SXC537" s="707"/>
      <c r="SXD537" s="707"/>
      <c r="SXE537" s="707"/>
      <c r="SXF537" s="707"/>
      <c r="SXG537" s="707"/>
      <c r="SXH537" s="707"/>
      <c r="SXI537" s="707"/>
      <c r="SXJ537" s="707"/>
      <c r="SXK537" s="707"/>
      <c r="SXL537" s="707"/>
      <c r="SXM537" s="707"/>
      <c r="SXN537" s="707"/>
      <c r="SXO537" s="707"/>
      <c r="SXP537" s="707"/>
      <c r="SXQ537" s="707"/>
      <c r="SXR537" s="707"/>
      <c r="SXS537" s="707"/>
      <c r="SXT537" s="707"/>
      <c r="SXU537" s="707"/>
      <c r="SXV537" s="707"/>
      <c r="SXW537" s="707"/>
      <c r="SXX537" s="707"/>
      <c r="SXY537" s="707"/>
      <c r="SXZ537" s="707"/>
      <c r="SYA537" s="707"/>
      <c r="SYB537" s="707"/>
      <c r="SYC537" s="707"/>
      <c r="SYD537" s="707"/>
      <c r="SYE537" s="707"/>
      <c r="SYF537" s="707"/>
      <c r="SYG537" s="707"/>
      <c r="SYH537" s="707"/>
      <c r="SYI537" s="707"/>
      <c r="SYJ537" s="707"/>
      <c r="SYK537" s="707"/>
      <c r="SYL537" s="707"/>
      <c r="SYM537" s="707"/>
      <c r="SYN537" s="707"/>
      <c r="SYO537" s="707"/>
      <c r="SYP537" s="707"/>
      <c r="SYQ537" s="707"/>
      <c r="SYR537" s="707"/>
      <c r="SYS537" s="707"/>
      <c r="SYT537" s="707"/>
      <c r="SYU537" s="707"/>
      <c r="SYV537" s="707"/>
      <c r="SYW537" s="707"/>
      <c r="SYX537" s="707"/>
      <c r="SYY537" s="707"/>
      <c r="SYZ537" s="707"/>
      <c r="SZA537" s="707"/>
      <c r="SZB537" s="707"/>
      <c r="SZC537" s="707"/>
      <c r="SZD537" s="707"/>
      <c r="SZE537" s="707"/>
      <c r="SZF537" s="707"/>
      <c r="SZG537" s="707"/>
      <c r="SZH537" s="707"/>
      <c r="SZI537" s="707"/>
      <c r="SZJ537" s="707"/>
      <c r="SZK537" s="707"/>
      <c r="SZL537" s="707"/>
      <c r="SZM537" s="707"/>
      <c r="SZN537" s="707"/>
      <c r="SZO537" s="707"/>
      <c r="SZP537" s="707"/>
      <c r="SZQ537" s="707"/>
      <c r="SZR537" s="707"/>
      <c r="SZS537" s="707"/>
      <c r="SZT537" s="707"/>
      <c r="SZU537" s="707"/>
      <c r="SZV537" s="707"/>
      <c r="SZW537" s="707"/>
      <c r="SZX537" s="707"/>
      <c r="SZY537" s="707"/>
      <c r="SZZ537" s="707"/>
      <c r="TAA537" s="707"/>
      <c r="TAB537" s="707"/>
      <c r="TAC537" s="707"/>
      <c r="TAD537" s="707"/>
      <c r="TAE537" s="707"/>
      <c r="TAF537" s="707"/>
      <c r="TAG537" s="707"/>
      <c r="TAH537" s="707"/>
      <c r="TAI537" s="707"/>
      <c r="TAJ537" s="707"/>
      <c r="TAK537" s="707"/>
      <c r="TAL537" s="707"/>
      <c r="TAM537" s="707"/>
      <c r="TAN537" s="707"/>
      <c r="TAO537" s="707"/>
      <c r="TAP537" s="707"/>
      <c r="TAQ537" s="707"/>
      <c r="TAR537" s="707"/>
      <c r="TAS537" s="707"/>
      <c r="TAT537" s="707"/>
      <c r="TAU537" s="707"/>
      <c r="TAV537" s="707"/>
      <c r="TAW537" s="707"/>
      <c r="TAX537" s="707"/>
      <c r="TAY537" s="707"/>
      <c r="TAZ537" s="707"/>
      <c r="TBA537" s="707"/>
      <c r="TBB537" s="707"/>
      <c r="TBC537" s="707"/>
      <c r="TBD537" s="707"/>
      <c r="TBE537" s="707"/>
      <c r="TBF537" s="707"/>
      <c r="TBG537" s="707"/>
      <c r="TBH537" s="707"/>
      <c r="TBI537" s="707"/>
      <c r="TBJ537" s="707"/>
      <c r="TBK537" s="707"/>
      <c r="TBL537" s="707"/>
      <c r="TBM537" s="707"/>
      <c r="TBN537" s="707"/>
      <c r="TBO537" s="707"/>
      <c r="TBP537" s="707"/>
      <c r="TBQ537" s="707"/>
      <c r="TBR537" s="707"/>
      <c r="TBS537" s="707"/>
      <c r="TBT537" s="707"/>
      <c r="TBU537" s="707"/>
      <c r="TBV537" s="707"/>
      <c r="TBW537" s="707"/>
      <c r="TBX537" s="707"/>
      <c r="TBY537" s="707"/>
      <c r="TBZ537" s="707"/>
      <c r="TCA537" s="707"/>
      <c r="TCB537" s="707"/>
      <c r="TCC537" s="707"/>
      <c r="TCD537" s="707"/>
      <c r="TCE537" s="707"/>
      <c r="TCF537" s="707"/>
      <c r="TCG537" s="707"/>
      <c r="TCH537" s="707"/>
      <c r="TCI537" s="707"/>
      <c r="TCJ537" s="707"/>
      <c r="TCK537" s="707"/>
      <c r="TCL537" s="707"/>
      <c r="TCM537" s="707"/>
      <c r="TCN537" s="707"/>
      <c r="TCO537" s="707"/>
      <c r="TCP537" s="707"/>
      <c r="TCQ537" s="707"/>
      <c r="TCR537" s="707"/>
      <c r="TCS537" s="707"/>
      <c r="TCT537" s="707"/>
      <c r="TCU537" s="707"/>
      <c r="TCV537" s="707"/>
      <c r="TCW537" s="707"/>
      <c r="TCX537" s="707"/>
      <c r="TCY537" s="707"/>
      <c r="TCZ537" s="707"/>
      <c r="TDA537" s="707"/>
      <c r="TDB537" s="707"/>
      <c r="TDC537" s="707"/>
      <c r="TDD537" s="707"/>
      <c r="TDE537" s="707"/>
      <c r="TDF537" s="707"/>
      <c r="TDG537" s="707"/>
      <c r="TDH537" s="707"/>
      <c r="TDI537" s="707"/>
      <c r="TDJ537" s="707"/>
      <c r="TDK537" s="707"/>
      <c r="TDL537" s="707"/>
      <c r="TDM537" s="707"/>
      <c r="TDN537" s="707"/>
      <c r="TDO537" s="707"/>
      <c r="TDP537" s="707"/>
      <c r="TDQ537" s="707"/>
      <c r="TDR537" s="707"/>
      <c r="TDS537" s="707"/>
      <c r="TDT537" s="707"/>
      <c r="TDU537" s="707"/>
      <c r="TDV537" s="707"/>
      <c r="TDW537" s="707"/>
      <c r="TDX537" s="707"/>
      <c r="TDY537" s="707"/>
      <c r="TDZ537" s="707"/>
      <c r="TEA537" s="707"/>
      <c r="TEB537" s="707"/>
      <c r="TEC537" s="707"/>
      <c r="TED537" s="707"/>
      <c r="TEE537" s="707"/>
      <c r="TEF537" s="707"/>
      <c r="TEG537" s="707"/>
      <c r="TEH537" s="707"/>
      <c r="TEI537" s="707"/>
      <c r="TEJ537" s="707"/>
      <c r="TEK537" s="707"/>
      <c r="TEL537" s="707"/>
      <c r="TEM537" s="707"/>
      <c r="TEN537" s="707"/>
      <c r="TEO537" s="707"/>
      <c r="TEP537" s="707"/>
      <c r="TEQ537" s="707"/>
      <c r="TER537" s="707"/>
      <c r="TES537" s="707"/>
      <c r="TET537" s="707"/>
      <c r="TEU537" s="707"/>
      <c r="TEV537" s="707"/>
      <c r="TEW537" s="707"/>
      <c r="TEX537" s="707"/>
      <c r="TEY537" s="707"/>
      <c r="TEZ537" s="707"/>
      <c r="TFA537" s="707"/>
      <c r="TFB537" s="707"/>
      <c r="TFC537" s="707"/>
      <c r="TFD537" s="707"/>
      <c r="TFE537" s="707"/>
      <c r="TFF537" s="707"/>
      <c r="TFG537" s="707"/>
      <c r="TFH537" s="707"/>
      <c r="TFI537" s="707"/>
      <c r="TFJ537" s="707"/>
      <c r="TFK537" s="707"/>
      <c r="TFL537" s="707"/>
      <c r="TFM537" s="707"/>
      <c r="TFN537" s="707"/>
      <c r="TFO537" s="707"/>
      <c r="TFP537" s="707"/>
      <c r="TFQ537" s="707"/>
      <c r="TFR537" s="707"/>
      <c r="TFS537" s="707"/>
      <c r="TFT537" s="707"/>
      <c r="TFU537" s="707"/>
      <c r="TFV537" s="707"/>
      <c r="TFW537" s="707"/>
      <c r="TFX537" s="707"/>
      <c r="TFY537" s="707"/>
      <c r="TFZ537" s="707"/>
      <c r="TGA537" s="707"/>
      <c r="TGB537" s="707"/>
      <c r="TGC537" s="707"/>
      <c r="TGD537" s="707"/>
      <c r="TGE537" s="707"/>
      <c r="TGF537" s="707"/>
      <c r="TGG537" s="707"/>
      <c r="TGH537" s="707"/>
      <c r="TGI537" s="707"/>
      <c r="TGJ537" s="707"/>
      <c r="TGK537" s="707"/>
      <c r="TGL537" s="707"/>
      <c r="TGM537" s="707"/>
      <c r="TGN537" s="707"/>
      <c r="TGO537" s="707"/>
      <c r="TGP537" s="707"/>
      <c r="TGQ537" s="707"/>
      <c r="TGR537" s="707"/>
      <c r="TGS537" s="707"/>
      <c r="TGT537" s="707"/>
      <c r="TGU537" s="707"/>
      <c r="TGV537" s="707"/>
      <c r="TGW537" s="707"/>
      <c r="TGX537" s="707"/>
      <c r="TGY537" s="707"/>
      <c r="TGZ537" s="707"/>
      <c r="THA537" s="707"/>
      <c r="THB537" s="707"/>
      <c r="THC537" s="707"/>
      <c r="THD537" s="707"/>
      <c r="THE537" s="707"/>
      <c r="THF537" s="707"/>
      <c r="THG537" s="707"/>
      <c r="THH537" s="707"/>
      <c r="THI537" s="707"/>
      <c r="THJ537" s="707"/>
      <c r="THK537" s="707"/>
      <c r="THL537" s="707"/>
      <c r="THM537" s="707"/>
      <c r="THN537" s="707"/>
      <c r="THO537" s="707"/>
      <c r="THP537" s="707"/>
      <c r="THQ537" s="707"/>
      <c r="THR537" s="707"/>
      <c r="THS537" s="707"/>
      <c r="THT537" s="707"/>
      <c r="THU537" s="707"/>
      <c r="THV537" s="707"/>
      <c r="THW537" s="707"/>
      <c r="THX537" s="707"/>
      <c r="THY537" s="707"/>
      <c r="THZ537" s="707"/>
      <c r="TIA537" s="707"/>
      <c r="TIB537" s="707"/>
      <c r="TIC537" s="707"/>
      <c r="TID537" s="707"/>
      <c r="TIE537" s="707"/>
      <c r="TIF537" s="707"/>
      <c r="TIG537" s="707"/>
      <c r="TIH537" s="707"/>
      <c r="TII537" s="707"/>
      <c r="TIJ537" s="707"/>
      <c r="TIK537" s="707"/>
      <c r="TIL537" s="707"/>
      <c r="TIM537" s="707"/>
      <c r="TIN537" s="707"/>
      <c r="TIO537" s="707"/>
      <c r="TIP537" s="707"/>
      <c r="TIQ537" s="707"/>
      <c r="TIR537" s="707"/>
      <c r="TIS537" s="707"/>
      <c r="TIT537" s="707"/>
      <c r="TIU537" s="707"/>
      <c r="TIV537" s="707"/>
      <c r="TIW537" s="707"/>
      <c r="TIX537" s="707"/>
      <c r="TIY537" s="707"/>
      <c r="TIZ537" s="707"/>
      <c r="TJA537" s="707"/>
      <c r="TJB537" s="707"/>
      <c r="TJC537" s="707"/>
      <c r="TJD537" s="707"/>
      <c r="TJE537" s="707"/>
      <c r="TJF537" s="707"/>
      <c r="TJG537" s="707"/>
      <c r="TJH537" s="707"/>
      <c r="TJI537" s="707"/>
      <c r="TJJ537" s="707"/>
      <c r="TJK537" s="707"/>
      <c r="TJL537" s="707"/>
      <c r="TJM537" s="707"/>
      <c r="TJN537" s="707"/>
      <c r="TJO537" s="707"/>
      <c r="TJP537" s="707"/>
      <c r="TJQ537" s="707"/>
      <c r="TJR537" s="707"/>
      <c r="TJS537" s="707"/>
      <c r="TJT537" s="707"/>
      <c r="TJU537" s="707"/>
      <c r="TJV537" s="707"/>
      <c r="TJW537" s="707"/>
      <c r="TJX537" s="707"/>
      <c r="TJY537" s="707"/>
      <c r="TJZ537" s="707"/>
      <c r="TKA537" s="707"/>
      <c r="TKB537" s="707"/>
      <c r="TKC537" s="707"/>
      <c r="TKD537" s="707"/>
      <c r="TKE537" s="707"/>
      <c r="TKF537" s="707"/>
      <c r="TKG537" s="707"/>
      <c r="TKH537" s="707"/>
      <c r="TKI537" s="707"/>
      <c r="TKJ537" s="707"/>
      <c r="TKK537" s="707"/>
      <c r="TKL537" s="707"/>
      <c r="TKM537" s="707"/>
      <c r="TKN537" s="707"/>
      <c r="TKO537" s="707"/>
      <c r="TKP537" s="707"/>
      <c r="TKQ537" s="707"/>
      <c r="TKR537" s="707"/>
      <c r="TKS537" s="707"/>
      <c r="TKT537" s="707"/>
      <c r="TKU537" s="707"/>
      <c r="TKV537" s="707"/>
      <c r="TKW537" s="707"/>
      <c r="TKX537" s="707"/>
      <c r="TKY537" s="707"/>
      <c r="TKZ537" s="707"/>
      <c r="TLA537" s="707"/>
      <c r="TLB537" s="707"/>
      <c r="TLC537" s="707"/>
      <c r="TLD537" s="707"/>
      <c r="TLE537" s="707"/>
      <c r="TLF537" s="707"/>
      <c r="TLG537" s="707"/>
      <c r="TLH537" s="707"/>
      <c r="TLI537" s="707"/>
      <c r="TLJ537" s="707"/>
      <c r="TLK537" s="707"/>
      <c r="TLL537" s="707"/>
      <c r="TLM537" s="707"/>
      <c r="TLN537" s="707"/>
      <c r="TLO537" s="707"/>
      <c r="TLP537" s="707"/>
      <c r="TLQ537" s="707"/>
      <c r="TLR537" s="707"/>
      <c r="TLS537" s="707"/>
      <c r="TLT537" s="707"/>
      <c r="TLU537" s="707"/>
      <c r="TLV537" s="707"/>
      <c r="TLW537" s="707"/>
      <c r="TLX537" s="707"/>
      <c r="TLY537" s="707"/>
      <c r="TLZ537" s="707"/>
      <c r="TMA537" s="707"/>
      <c r="TMB537" s="707"/>
      <c r="TMC537" s="707"/>
      <c r="TMD537" s="707"/>
      <c r="TME537" s="707"/>
      <c r="TMF537" s="707"/>
      <c r="TMG537" s="707"/>
      <c r="TMH537" s="707"/>
      <c r="TMI537" s="707"/>
      <c r="TMJ537" s="707"/>
      <c r="TMK537" s="707"/>
      <c r="TML537" s="707"/>
      <c r="TMM537" s="707"/>
      <c r="TMN537" s="707"/>
      <c r="TMO537" s="707"/>
      <c r="TMP537" s="707"/>
      <c r="TMQ537" s="707"/>
      <c r="TMR537" s="707"/>
      <c r="TMS537" s="707"/>
      <c r="TMT537" s="707"/>
      <c r="TMU537" s="707"/>
      <c r="TMV537" s="707"/>
      <c r="TMW537" s="707"/>
      <c r="TMX537" s="707"/>
      <c r="TMY537" s="707"/>
      <c r="TMZ537" s="707"/>
      <c r="TNA537" s="707"/>
      <c r="TNB537" s="707"/>
      <c r="TNC537" s="707"/>
      <c r="TND537" s="707"/>
      <c r="TNE537" s="707"/>
      <c r="TNF537" s="707"/>
      <c r="TNG537" s="707"/>
      <c r="TNH537" s="707"/>
      <c r="TNI537" s="707"/>
      <c r="TNJ537" s="707"/>
      <c r="TNK537" s="707"/>
      <c r="TNL537" s="707"/>
      <c r="TNM537" s="707"/>
      <c r="TNN537" s="707"/>
      <c r="TNO537" s="707"/>
      <c r="TNP537" s="707"/>
      <c r="TNQ537" s="707"/>
      <c r="TNR537" s="707"/>
      <c r="TNS537" s="707"/>
      <c r="TNT537" s="707"/>
      <c r="TNU537" s="707"/>
      <c r="TNV537" s="707"/>
      <c r="TNW537" s="707"/>
      <c r="TNX537" s="707"/>
      <c r="TNY537" s="707"/>
      <c r="TNZ537" s="707"/>
      <c r="TOA537" s="707"/>
      <c r="TOB537" s="707"/>
      <c r="TOC537" s="707"/>
      <c r="TOD537" s="707"/>
      <c r="TOE537" s="707"/>
      <c r="TOF537" s="707"/>
      <c r="TOG537" s="707"/>
      <c r="TOH537" s="707"/>
      <c r="TOI537" s="707"/>
      <c r="TOJ537" s="707"/>
      <c r="TOK537" s="707"/>
      <c r="TOL537" s="707"/>
      <c r="TOM537" s="707"/>
      <c r="TON537" s="707"/>
      <c r="TOO537" s="707"/>
      <c r="TOP537" s="707"/>
      <c r="TOQ537" s="707"/>
      <c r="TOR537" s="707"/>
      <c r="TOS537" s="707"/>
      <c r="TOT537" s="707"/>
      <c r="TOU537" s="707"/>
      <c r="TOV537" s="707"/>
      <c r="TOW537" s="707"/>
      <c r="TOX537" s="707"/>
      <c r="TOY537" s="707"/>
      <c r="TOZ537" s="707"/>
      <c r="TPA537" s="707"/>
      <c r="TPB537" s="707"/>
      <c r="TPC537" s="707"/>
      <c r="TPD537" s="707"/>
      <c r="TPE537" s="707"/>
      <c r="TPF537" s="707"/>
      <c r="TPG537" s="707"/>
      <c r="TPH537" s="707"/>
      <c r="TPI537" s="707"/>
      <c r="TPJ537" s="707"/>
      <c r="TPK537" s="707"/>
      <c r="TPL537" s="707"/>
      <c r="TPM537" s="707"/>
      <c r="TPN537" s="707"/>
      <c r="TPO537" s="707"/>
      <c r="TPP537" s="707"/>
      <c r="TPQ537" s="707"/>
      <c r="TPR537" s="707"/>
      <c r="TPS537" s="707"/>
      <c r="TPT537" s="707"/>
      <c r="TPU537" s="707"/>
      <c r="TPV537" s="707"/>
      <c r="TPW537" s="707"/>
      <c r="TPX537" s="707"/>
      <c r="TPY537" s="707"/>
      <c r="TPZ537" s="707"/>
      <c r="TQA537" s="707"/>
      <c r="TQB537" s="707"/>
      <c r="TQC537" s="707"/>
      <c r="TQD537" s="707"/>
      <c r="TQE537" s="707"/>
      <c r="TQF537" s="707"/>
      <c r="TQG537" s="707"/>
      <c r="TQH537" s="707"/>
      <c r="TQI537" s="707"/>
      <c r="TQJ537" s="707"/>
      <c r="TQK537" s="707"/>
      <c r="TQL537" s="707"/>
      <c r="TQM537" s="707"/>
      <c r="TQN537" s="707"/>
      <c r="TQO537" s="707"/>
      <c r="TQP537" s="707"/>
      <c r="TQQ537" s="707"/>
      <c r="TQR537" s="707"/>
      <c r="TQS537" s="707"/>
      <c r="TQT537" s="707"/>
      <c r="TQU537" s="707"/>
      <c r="TQV537" s="707"/>
      <c r="TQW537" s="707"/>
      <c r="TQX537" s="707"/>
      <c r="TQY537" s="707"/>
      <c r="TQZ537" s="707"/>
      <c r="TRA537" s="707"/>
      <c r="TRB537" s="707"/>
      <c r="TRC537" s="707"/>
      <c r="TRD537" s="707"/>
      <c r="TRE537" s="707"/>
      <c r="TRF537" s="707"/>
      <c r="TRG537" s="707"/>
      <c r="TRH537" s="707"/>
      <c r="TRI537" s="707"/>
      <c r="TRJ537" s="707"/>
      <c r="TRK537" s="707"/>
      <c r="TRL537" s="707"/>
      <c r="TRM537" s="707"/>
      <c r="TRN537" s="707"/>
      <c r="TRO537" s="707"/>
      <c r="TRP537" s="707"/>
      <c r="TRQ537" s="707"/>
      <c r="TRR537" s="707"/>
      <c r="TRS537" s="707"/>
      <c r="TRT537" s="707"/>
      <c r="TRU537" s="707"/>
      <c r="TRV537" s="707"/>
      <c r="TRW537" s="707"/>
      <c r="TRX537" s="707"/>
      <c r="TRY537" s="707"/>
      <c r="TRZ537" s="707"/>
      <c r="TSA537" s="707"/>
      <c r="TSB537" s="707"/>
      <c r="TSC537" s="707"/>
      <c r="TSD537" s="707"/>
      <c r="TSE537" s="707"/>
      <c r="TSF537" s="707"/>
      <c r="TSG537" s="707"/>
      <c r="TSH537" s="707"/>
      <c r="TSI537" s="707"/>
      <c r="TSJ537" s="707"/>
      <c r="TSK537" s="707"/>
      <c r="TSL537" s="707"/>
      <c r="TSM537" s="707"/>
      <c r="TSN537" s="707"/>
      <c r="TSO537" s="707"/>
      <c r="TSP537" s="707"/>
      <c r="TSQ537" s="707"/>
      <c r="TSR537" s="707"/>
      <c r="TSS537" s="707"/>
      <c r="TST537" s="707"/>
      <c r="TSU537" s="707"/>
      <c r="TSV537" s="707"/>
      <c r="TSW537" s="707"/>
      <c r="TSX537" s="707"/>
      <c r="TSY537" s="707"/>
      <c r="TSZ537" s="707"/>
      <c r="TTA537" s="707"/>
      <c r="TTB537" s="707"/>
      <c r="TTC537" s="707"/>
      <c r="TTD537" s="707"/>
      <c r="TTE537" s="707"/>
      <c r="TTF537" s="707"/>
      <c r="TTG537" s="707"/>
      <c r="TTH537" s="707"/>
      <c r="TTI537" s="707"/>
      <c r="TTJ537" s="707"/>
      <c r="TTK537" s="707"/>
      <c r="TTL537" s="707"/>
      <c r="TTM537" s="707"/>
      <c r="TTN537" s="707"/>
      <c r="TTO537" s="707"/>
      <c r="TTP537" s="707"/>
      <c r="TTQ537" s="707"/>
      <c r="TTR537" s="707"/>
      <c r="TTS537" s="707"/>
      <c r="TTT537" s="707"/>
      <c r="TTU537" s="707"/>
      <c r="TTV537" s="707"/>
      <c r="TTW537" s="707"/>
      <c r="TTX537" s="707"/>
      <c r="TTY537" s="707"/>
      <c r="TTZ537" s="707"/>
      <c r="TUA537" s="707"/>
      <c r="TUB537" s="707"/>
      <c r="TUC537" s="707"/>
      <c r="TUD537" s="707"/>
      <c r="TUE537" s="707"/>
      <c r="TUF537" s="707"/>
      <c r="TUG537" s="707"/>
      <c r="TUH537" s="707"/>
      <c r="TUI537" s="707"/>
      <c r="TUJ537" s="707"/>
      <c r="TUK537" s="707"/>
      <c r="TUL537" s="707"/>
      <c r="TUM537" s="707"/>
      <c r="TUN537" s="707"/>
      <c r="TUO537" s="707"/>
      <c r="TUP537" s="707"/>
      <c r="TUQ537" s="707"/>
      <c r="TUR537" s="707"/>
      <c r="TUS537" s="707"/>
      <c r="TUT537" s="707"/>
      <c r="TUU537" s="707"/>
      <c r="TUV537" s="707"/>
      <c r="TUW537" s="707"/>
      <c r="TUX537" s="707"/>
      <c r="TUY537" s="707"/>
      <c r="TUZ537" s="707"/>
      <c r="TVA537" s="707"/>
      <c r="TVB537" s="707"/>
      <c r="TVC537" s="707"/>
      <c r="TVD537" s="707"/>
      <c r="TVE537" s="707"/>
      <c r="TVF537" s="707"/>
      <c r="TVG537" s="707"/>
      <c r="TVH537" s="707"/>
      <c r="TVI537" s="707"/>
      <c r="TVJ537" s="707"/>
      <c r="TVK537" s="707"/>
      <c r="TVL537" s="707"/>
      <c r="TVM537" s="707"/>
      <c r="TVN537" s="707"/>
      <c r="TVO537" s="707"/>
      <c r="TVP537" s="707"/>
      <c r="TVQ537" s="707"/>
      <c r="TVR537" s="707"/>
      <c r="TVS537" s="707"/>
      <c r="TVT537" s="707"/>
      <c r="TVU537" s="707"/>
      <c r="TVV537" s="707"/>
      <c r="TVW537" s="707"/>
      <c r="TVX537" s="707"/>
      <c r="TVY537" s="707"/>
      <c r="TVZ537" s="707"/>
      <c r="TWA537" s="707"/>
      <c r="TWB537" s="707"/>
      <c r="TWC537" s="707"/>
      <c r="TWD537" s="707"/>
      <c r="TWE537" s="707"/>
      <c r="TWF537" s="707"/>
      <c r="TWG537" s="707"/>
      <c r="TWH537" s="707"/>
      <c r="TWI537" s="707"/>
      <c r="TWJ537" s="707"/>
      <c r="TWK537" s="707"/>
      <c r="TWL537" s="707"/>
      <c r="TWM537" s="707"/>
      <c r="TWN537" s="707"/>
      <c r="TWO537" s="707"/>
      <c r="TWP537" s="707"/>
      <c r="TWQ537" s="707"/>
      <c r="TWR537" s="707"/>
      <c r="TWS537" s="707"/>
      <c r="TWT537" s="707"/>
      <c r="TWU537" s="707"/>
      <c r="TWV537" s="707"/>
      <c r="TWW537" s="707"/>
      <c r="TWX537" s="707"/>
      <c r="TWY537" s="707"/>
      <c r="TWZ537" s="707"/>
      <c r="TXA537" s="707"/>
      <c r="TXB537" s="707"/>
      <c r="TXC537" s="707"/>
      <c r="TXD537" s="707"/>
      <c r="TXE537" s="707"/>
      <c r="TXF537" s="707"/>
      <c r="TXG537" s="707"/>
      <c r="TXH537" s="707"/>
      <c r="TXI537" s="707"/>
      <c r="TXJ537" s="707"/>
      <c r="TXK537" s="707"/>
      <c r="TXL537" s="707"/>
      <c r="TXM537" s="707"/>
      <c r="TXN537" s="707"/>
      <c r="TXO537" s="707"/>
      <c r="TXP537" s="707"/>
      <c r="TXQ537" s="707"/>
      <c r="TXR537" s="707"/>
      <c r="TXS537" s="707"/>
      <c r="TXT537" s="707"/>
      <c r="TXU537" s="707"/>
      <c r="TXV537" s="707"/>
      <c r="TXW537" s="707"/>
      <c r="TXX537" s="707"/>
      <c r="TXY537" s="707"/>
      <c r="TXZ537" s="707"/>
      <c r="TYA537" s="707"/>
      <c r="TYB537" s="707"/>
      <c r="TYC537" s="707"/>
      <c r="TYD537" s="707"/>
      <c r="TYE537" s="707"/>
      <c r="TYF537" s="707"/>
      <c r="TYG537" s="707"/>
      <c r="TYH537" s="707"/>
      <c r="TYI537" s="707"/>
      <c r="TYJ537" s="707"/>
      <c r="TYK537" s="707"/>
      <c r="TYL537" s="707"/>
      <c r="TYM537" s="707"/>
      <c r="TYN537" s="707"/>
      <c r="TYO537" s="707"/>
      <c r="TYP537" s="707"/>
      <c r="TYQ537" s="707"/>
      <c r="TYR537" s="707"/>
      <c r="TYS537" s="707"/>
      <c r="TYT537" s="707"/>
      <c r="TYU537" s="707"/>
      <c r="TYV537" s="707"/>
      <c r="TYW537" s="707"/>
      <c r="TYX537" s="707"/>
      <c r="TYY537" s="707"/>
      <c r="TYZ537" s="707"/>
      <c r="TZA537" s="707"/>
      <c r="TZB537" s="707"/>
      <c r="TZC537" s="707"/>
      <c r="TZD537" s="707"/>
      <c r="TZE537" s="707"/>
      <c r="TZF537" s="707"/>
      <c r="TZG537" s="707"/>
      <c r="TZH537" s="707"/>
      <c r="TZI537" s="707"/>
      <c r="TZJ537" s="707"/>
      <c r="TZK537" s="707"/>
      <c r="TZL537" s="707"/>
      <c r="TZM537" s="707"/>
      <c r="TZN537" s="707"/>
      <c r="TZO537" s="707"/>
      <c r="TZP537" s="707"/>
      <c r="TZQ537" s="707"/>
      <c r="TZR537" s="707"/>
      <c r="TZS537" s="707"/>
      <c r="TZT537" s="707"/>
      <c r="TZU537" s="707"/>
      <c r="TZV537" s="707"/>
      <c r="TZW537" s="707"/>
      <c r="TZX537" s="707"/>
      <c r="TZY537" s="707"/>
      <c r="TZZ537" s="707"/>
      <c r="UAA537" s="707"/>
      <c r="UAB537" s="707"/>
      <c r="UAC537" s="707"/>
      <c r="UAD537" s="707"/>
      <c r="UAE537" s="707"/>
      <c r="UAF537" s="707"/>
      <c r="UAG537" s="707"/>
      <c r="UAH537" s="707"/>
      <c r="UAI537" s="707"/>
      <c r="UAJ537" s="707"/>
      <c r="UAK537" s="707"/>
      <c r="UAL537" s="707"/>
      <c r="UAM537" s="707"/>
      <c r="UAN537" s="707"/>
      <c r="UAO537" s="707"/>
      <c r="UAP537" s="707"/>
      <c r="UAQ537" s="707"/>
      <c r="UAR537" s="707"/>
      <c r="UAS537" s="707"/>
      <c r="UAT537" s="707"/>
      <c r="UAU537" s="707"/>
      <c r="UAV537" s="707"/>
      <c r="UAW537" s="707"/>
      <c r="UAX537" s="707"/>
      <c r="UAY537" s="707"/>
      <c r="UAZ537" s="707"/>
      <c r="UBA537" s="707"/>
      <c r="UBB537" s="707"/>
      <c r="UBC537" s="707"/>
      <c r="UBD537" s="707"/>
      <c r="UBE537" s="707"/>
      <c r="UBF537" s="707"/>
      <c r="UBG537" s="707"/>
      <c r="UBH537" s="707"/>
      <c r="UBI537" s="707"/>
      <c r="UBJ537" s="707"/>
      <c r="UBK537" s="707"/>
      <c r="UBL537" s="707"/>
      <c r="UBM537" s="707"/>
      <c r="UBN537" s="707"/>
      <c r="UBO537" s="707"/>
      <c r="UBP537" s="707"/>
      <c r="UBQ537" s="707"/>
      <c r="UBR537" s="707"/>
      <c r="UBS537" s="707"/>
      <c r="UBT537" s="707"/>
      <c r="UBU537" s="707"/>
      <c r="UBV537" s="707"/>
      <c r="UBW537" s="707"/>
      <c r="UBX537" s="707"/>
      <c r="UBY537" s="707"/>
      <c r="UBZ537" s="707"/>
      <c r="UCA537" s="707"/>
      <c r="UCB537" s="707"/>
      <c r="UCC537" s="707"/>
      <c r="UCD537" s="707"/>
      <c r="UCE537" s="707"/>
      <c r="UCF537" s="707"/>
      <c r="UCG537" s="707"/>
      <c r="UCH537" s="707"/>
      <c r="UCI537" s="707"/>
      <c r="UCJ537" s="707"/>
      <c r="UCK537" s="707"/>
      <c r="UCL537" s="707"/>
      <c r="UCM537" s="707"/>
      <c r="UCN537" s="707"/>
      <c r="UCO537" s="707"/>
      <c r="UCP537" s="707"/>
      <c r="UCQ537" s="707"/>
      <c r="UCR537" s="707"/>
      <c r="UCS537" s="707"/>
      <c r="UCT537" s="707"/>
      <c r="UCU537" s="707"/>
      <c r="UCV537" s="707"/>
      <c r="UCW537" s="707"/>
      <c r="UCX537" s="707"/>
      <c r="UCY537" s="707"/>
      <c r="UCZ537" s="707"/>
      <c r="UDA537" s="707"/>
      <c r="UDB537" s="707"/>
      <c r="UDC537" s="707"/>
      <c r="UDD537" s="707"/>
      <c r="UDE537" s="707"/>
      <c r="UDF537" s="707"/>
      <c r="UDG537" s="707"/>
      <c r="UDH537" s="707"/>
      <c r="UDI537" s="707"/>
      <c r="UDJ537" s="707"/>
      <c r="UDK537" s="707"/>
      <c r="UDL537" s="707"/>
      <c r="UDM537" s="707"/>
      <c r="UDN537" s="707"/>
      <c r="UDO537" s="707"/>
      <c r="UDP537" s="707"/>
      <c r="UDQ537" s="707"/>
      <c r="UDR537" s="707"/>
      <c r="UDS537" s="707"/>
      <c r="UDT537" s="707"/>
      <c r="UDU537" s="707"/>
      <c r="UDV537" s="707"/>
      <c r="UDW537" s="707"/>
      <c r="UDX537" s="707"/>
      <c r="UDY537" s="707"/>
      <c r="UDZ537" s="707"/>
      <c r="UEA537" s="707"/>
      <c r="UEB537" s="707"/>
      <c r="UEC537" s="707"/>
      <c r="UED537" s="707"/>
      <c r="UEE537" s="707"/>
      <c r="UEF537" s="707"/>
      <c r="UEG537" s="707"/>
      <c r="UEH537" s="707"/>
      <c r="UEI537" s="707"/>
      <c r="UEJ537" s="707"/>
      <c r="UEK537" s="707"/>
      <c r="UEL537" s="707"/>
      <c r="UEM537" s="707"/>
      <c r="UEN537" s="707"/>
      <c r="UEO537" s="707"/>
      <c r="UEP537" s="707"/>
      <c r="UEQ537" s="707"/>
      <c r="UER537" s="707"/>
      <c r="UES537" s="707"/>
      <c r="UET537" s="707"/>
      <c r="UEU537" s="707"/>
      <c r="UEV537" s="707"/>
      <c r="UEW537" s="707"/>
      <c r="UEX537" s="707"/>
      <c r="UEY537" s="707"/>
      <c r="UEZ537" s="707"/>
      <c r="UFA537" s="707"/>
      <c r="UFB537" s="707"/>
      <c r="UFC537" s="707"/>
      <c r="UFD537" s="707"/>
      <c r="UFE537" s="707"/>
      <c r="UFF537" s="707"/>
      <c r="UFG537" s="707"/>
      <c r="UFH537" s="707"/>
      <c r="UFI537" s="707"/>
      <c r="UFJ537" s="707"/>
      <c r="UFK537" s="707"/>
      <c r="UFL537" s="707"/>
      <c r="UFM537" s="707"/>
      <c r="UFN537" s="707"/>
      <c r="UFO537" s="707"/>
      <c r="UFP537" s="707"/>
      <c r="UFQ537" s="707"/>
      <c r="UFR537" s="707"/>
      <c r="UFS537" s="707"/>
      <c r="UFT537" s="707"/>
      <c r="UFU537" s="707"/>
      <c r="UFV537" s="707"/>
      <c r="UFW537" s="707"/>
      <c r="UFX537" s="707"/>
      <c r="UFY537" s="707"/>
      <c r="UFZ537" s="707"/>
      <c r="UGA537" s="707"/>
      <c r="UGB537" s="707"/>
      <c r="UGC537" s="707"/>
      <c r="UGD537" s="707"/>
      <c r="UGE537" s="707"/>
      <c r="UGF537" s="707"/>
      <c r="UGG537" s="707"/>
      <c r="UGH537" s="707"/>
      <c r="UGI537" s="707"/>
      <c r="UGJ537" s="707"/>
      <c r="UGK537" s="707"/>
      <c r="UGL537" s="707"/>
      <c r="UGM537" s="707"/>
      <c r="UGN537" s="707"/>
      <c r="UGO537" s="707"/>
      <c r="UGP537" s="707"/>
      <c r="UGQ537" s="707"/>
      <c r="UGR537" s="707"/>
      <c r="UGS537" s="707"/>
      <c r="UGT537" s="707"/>
      <c r="UGU537" s="707"/>
      <c r="UGV537" s="707"/>
      <c r="UGW537" s="707"/>
      <c r="UGX537" s="707"/>
      <c r="UGY537" s="707"/>
      <c r="UGZ537" s="707"/>
      <c r="UHA537" s="707"/>
      <c r="UHB537" s="707"/>
      <c r="UHC537" s="707"/>
      <c r="UHD537" s="707"/>
      <c r="UHE537" s="707"/>
      <c r="UHF537" s="707"/>
      <c r="UHG537" s="707"/>
      <c r="UHH537" s="707"/>
      <c r="UHI537" s="707"/>
      <c r="UHJ537" s="707"/>
      <c r="UHK537" s="707"/>
      <c r="UHL537" s="707"/>
      <c r="UHM537" s="707"/>
      <c r="UHN537" s="707"/>
      <c r="UHO537" s="707"/>
      <c r="UHP537" s="707"/>
      <c r="UHQ537" s="707"/>
      <c r="UHR537" s="707"/>
      <c r="UHS537" s="707"/>
      <c r="UHT537" s="707"/>
      <c r="UHU537" s="707"/>
      <c r="UHV537" s="707"/>
      <c r="UHW537" s="707"/>
      <c r="UHX537" s="707"/>
      <c r="UHY537" s="707"/>
      <c r="UHZ537" s="707"/>
      <c r="UIA537" s="707"/>
      <c r="UIB537" s="707"/>
      <c r="UIC537" s="707"/>
      <c r="UID537" s="707"/>
      <c r="UIE537" s="707"/>
      <c r="UIF537" s="707"/>
      <c r="UIG537" s="707"/>
      <c r="UIH537" s="707"/>
      <c r="UII537" s="707"/>
      <c r="UIJ537" s="707"/>
      <c r="UIK537" s="707"/>
      <c r="UIL537" s="707"/>
      <c r="UIM537" s="707"/>
      <c r="UIN537" s="707"/>
      <c r="UIO537" s="707"/>
      <c r="UIP537" s="707"/>
      <c r="UIQ537" s="707"/>
      <c r="UIR537" s="707"/>
      <c r="UIS537" s="707"/>
      <c r="UIT537" s="707"/>
      <c r="UIU537" s="707"/>
      <c r="UIV537" s="707"/>
      <c r="UIW537" s="707"/>
      <c r="UIX537" s="707"/>
      <c r="UIY537" s="707"/>
      <c r="UIZ537" s="707"/>
      <c r="UJA537" s="707"/>
      <c r="UJB537" s="707"/>
      <c r="UJC537" s="707"/>
      <c r="UJD537" s="707"/>
      <c r="UJE537" s="707"/>
      <c r="UJF537" s="707"/>
      <c r="UJG537" s="707"/>
      <c r="UJH537" s="707"/>
      <c r="UJI537" s="707"/>
      <c r="UJJ537" s="707"/>
      <c r="UJK537" s="707"/>
      <c r="UJL537" s="707"/>
      <c r="UJM537" s="707"/>
      <c r="UJN537" s="707"/>
      <c r="UJO537" s="707"/>
      <c r="UJP537" s="707"/>
      <c r="UJQ537" s="707"/>
      <c r="UJR537" s="707"/>
      <c r="UJS537" s="707"/>
      <c r="UJT537" s="707"/>
      <c r="UJU537" s="707"/>
      <c r="UJV537" s="707"/>
      <c r="UJW537" s="707"/>
      <c r="UJX537" s="707"/>
      <c r="UJY537" s="707"/>
      <c r="UJZ537" s="707"/>
      <c r="UKA537" s="707"/>
      <c r="UKB537" s="707"/>
      <c r="UKC537" s="707"/>
      <c r="UKD537" s="707"/>
      <c r="UKE537" s="707"/>
      <c r="UKF537" s="707"/>
      <c r="UKG537" s="707"/>
      <c r="UKH537" s="707"/>
      <c r="UKI537" s="707"/>
      <c r="UKJ537" s="707"/>
      <c r="UKK537" s="707"/>
      <c r="UKL537" s="707"/>
      <c r="UKM537" s="707"/>
      <c r="UKN537" s="707"/>
      <c r="UKO537" s="707"/>
      <c r="UKP537" s="707"/>
      <c r="UKQ537" s="707"/>
      <c r="UKR537" s="707"/>
      <c r="UKS537" s="707"/>
      <c r="UKT537" s="707"/>
      <c r="UKU537" s="707"/>
      <c r="UKV537" s="707"/>
      <c r="UKW537" s="707"/>
      <c r="UKX537" s="707"/>
      <c r="UKY537" s="707"/>
      <c r="UKZ537" s="707"/>
      <c r="ULA537" s="707"/>
      <c r="ULB537" s="707"/>
      <c r="ULC537" s="707"/>
      <c r="ULD537" s="707"/>
      <c r="ULE537" s="707"/>
      <c r="ULF537" s="707"/>
      <c r="ULG537" s="707"/>
      <c r="ULH537" s="707"/>
      <c r="ULI537" s="707"/>
      <c r="ULJ537" s="707"/>
      <c r="ULK537" s="707"/>
      <c r="ULL537" s="707"/>
      <c r="ULM537" s="707"/>
      <c r="ULN537" s="707"/>
      <c r="ULO537" s="707"/>
      <c r="ULP537" s="707"/>
      <c r="ULQ537" s="707"/>
      <c r="ULR537" s="707"/>
      <c r="ULS537" s="707"/>
      <c r="ULT537" s="707"/>
      <c r="ULU537" s="707"/>
      <c r="ULV537" s="707"/>
      <c r="ULW537" s="707"/>
      <c r="ULX537" s="707"/>
      <c r="ULY537" s="707"/>
      <c r="ULZ537" s="707"/>
      <c r="UMA537" s="707"/>
      <c r="UMB537" s="707"/>
      <c r="UMC537" s="707"/>
      <c r="UMD537" s="707"/>
      <c r="UME537" s="707"/>
      <c r="UMF537" s="707"/>
      <c r="UMG537" s="707"/>
      <c r="UMH537" s="707"/>
      <c r="UMI537" s="707"/>
      <c r="UMJ537" s="707"/>
      <c r="UMK537" s="707"/>
      <c r="UML537" s="707"/>
      <c r="UMM537" s="707"/>
      <c r="UMN537" s="707"/>
      <c r="UMO537" s="707"/>
      <c r="UMP537" s="707"/>
      <c r="UMQ537" s="707"/>
      <c r="UMR537" s="707"/>
      <c r="UMS537" s="707"/>
      <c r="UMT537" s="707"/>
      <c r="UMU537" s="707"/>
      <c r="UMV537" s="707"/>
      <c r="UMW537" s="707"/>
      <c r="UMX537" s="707"/>
      <c r="UMY537" s="707"/>
      <c r="UMZ537" s="707"/>
      <c r="UNA537" s="707"/>
      <c r="UNB537" s="707"/>
      <c r="UNC537" s="707"/>
      <c r="UND537" s="707"/>
      <c r="UNE537" s="707"/>
      <c r="UNF537" s="707"/>
      <c r="UNG537" s="707"/>
      <c r="UNH537" s="707"/>
      <c r="UNI537" s="707"/>
      <c r="UNJ537" s="707"/>
      <c r="UNK537" s="707"/>
      <c r="UNL537" s="707"/>
      <c r="UNM537" s="707"/>
      <c r="UNN537" s="707"/>
      <c r="UNO537" s="707"/>
      <c r="UNP537" s="707"/>
      <c r="UNQ537" s="707"/>
      <c r="UNR537" s="707"/>
      <c r="UNS537" s="707"/>
      <c r="UNT537" s="707"/>
      <c r="UNU537" s="707"/>
      <c r="UNV537" s="707"/>
      <c r="UNW537" s="707"/>
      <c r="UNX537" s="707"/>
      <c r="UNY537" s="707"/>
      <c r="UNZ537" s="707"/>
      <c r="UOA537" s="707"/>
      <c r="UOB537" s="707"/>
      <c r="UOC537" s="707"/>
      <c r="UOD537" s="707"/>
      <c r="UOE537" s="707"/>
      <c r="UOF537" s="707"/>
      <c r="UOG537" s="707"/>
      <c r="UOH537" s="707"/>
      <c r="UOI537" s="707"/>
      <c r="UOJ537" s="707"/>
      <c r="UOK537" s="707"/>
      <c r="UOL537" s="707"/>
      <c r="UOM537" s="707"/>
      <c r="UON537" s="707"/>
      <c r="UOO537" s="707"/>
      <c r="UOP537" s="707"/>
      <c r="UOQ537" s="707"/>
      <c r="UOR537" s="707"/>
      <c r="UOS537" s="707"/>
      <c r="UOT537" s="707"/>
      <c r="UOU537" s="707"/>
      <c r="UOV537" s="707"/>
      <c r="UOW537" s="707"/>
      <c r="UOX537" s="707"/>
      <c r="UOY537" s="707"/>
      <c r="UOZ537" s="707"/>
      <c r="UPA537" s="707"/>
      <c r="UPB537" s="707"/>
      <c r="UPC537" s="707"/>
      <c r="UPD537" s="707"/>
      <c r="UPE537" s="707"/>
      <c r="UPF537" s="707"/>
      <c r="UPG537" s="707"/>
      <c r="UPH537" s="707"/>
      <c r="UPI537" s="707"/>
      <c r="UPJ537" s="707"/>
      <c r="UPK537" s="707"/>
      <c r="UPL537" s="707"/>
      <c r="UPM537" s="707"/>
      <c r="UPN537" s="707"/>
      <c r="UPO537" s="707"/>
      <c r="UPP537" s="707"/>
      <c r="UPQ537" s="707"/>
      <c r="UPR537" s="707"/>
      <c r="UPS537" s="707"/>
      <c r="UPT537" s="707"/>
      <c r="UPU537" s="707"/>
      <c r="UPV537" s="707"/>
      <c r="UPW537" s="707"/>
      <c r="UPX537" s="707"/>
      <c r="UPY537" s="707"/>
      <c r="UPZ537" s="707"/>
      <c r="UQA537" s="707"/>
      <c r="UQB537" s="707"/>
      <c r="UQC537" s="707"/>
      <c r="UQD537" s="707"/>
      <c r="UQE537" s="707"/>
      <c r="UQF537" s="707"/>
      <c r="UQG537" s="707"/>
      <c r="UQH537" s="707"/>
      <c r="UQI537" s="707"/>
      <c r="UQJ537" s="707"/>
      <c r="UQK537" s="707"/>
      <c r="UQL537" s="707"/>
      <c r="UQM537" s="707"/>
      <c r="UQN537" s="707"/>
      <c r="UQO537" s="707"/>
      <c r="UQP537" s="707"/>
      <c r="UQQ537" s="707"/>
      <c r="UQR537" s="707"/>
      <c r="UQS537" s="707"/>
      <c r="UQT537" s="707"/>
      <c r="UQU537" s="707"/>
      <c r="UQV537" s="707"/>
      <c r="UQW537" s="707"/>
      <c r="UQX537" s="707"/>
      <c r="UQY537" s="707"/>
      <c r="UQZ537" s="707"/>
      <c r="URA537" s="707"/>
      <c r="URB537" s="707"/>
      <c r="URC537" s="707"/>
      <c r="URD537" s="707"/>
      <c r="URE537" s="707"/>
      <c r="URF537" s="707"/>
      <c r="URG537" s="707"/>
      <c r="URH537" s="707"/>
      <c r="URI537" s="707"/>
      <c r="URJ537" s="707"/>
      <c r="URK537" s="707"/>
      <c r="URL537" s="707"/>
      <c r="URM537" s="707"/>
      <c r="URN537" s="707"/>
      <c r="URO537" s="707"/>
      <c r="URP537" s="707"/>
      <c r="URQ537" s="707"/>
      <c r="URR537" s="707"/>
      <c r="URS537" s="707"/>
      <c r="URT537" s="707"/>
      <c r="URU537" s="707"/>
      <c r="URV537" s="707"/>
      <c r="URW537" s="707"/>
      <c r="URX537" s="707"/>
      <c r="URY537" s="707"/>
      <c r="URZ537" s="707"/>
      <c r="USA537" s="707"/>
      <c r="USB537" s="707"/>
      <c r="USC537" s="707"/>
      <c r="USD537" s="707"/>
      <c r="USE537" s="707"/>
      <c r="USF537" s="707"/>
      <c r="USG537" s="707"/>
      <c r="USH537" s="707"/>
      <c r="USI537" s="707"/>
      <c r="USJ537" s="707"/>
      <c r="USK537" s="707"/>
      <c r="USL537" s="707"/>
      <c r="USM537" s="707"/>
      <c r="USN537" s="707"/>
      <c r="USO537" s="707"/>
      <c r="USP537" s="707"/>
      <c r="USQ537" s="707"/>
      <c r="USR537" s="707"/>
      <c r="USS537" s="707"/>
      <c r="UST537" s="707"/>
      <c r="USU537" s="707"/>
      <c r="USV537" s="707"/>
      <c r="USW537" s="707"/>
      <c r="USX537" s="707"/>
      <c r="USY537" s="707"/>
      <c r="USZ537" s="707"/>
      <c r="UTA537" s="707"/>
      <c r="UTB537" s="707"/>
      <c r="UTC537" s="707"/>
      <c r="UTD537" s="707"/>
      <c r="UTE537" s="707"/>
      <c r="UTF537" s="707"/>
      <c r="UTG537" s="707"/>
      <c r="UTH537" s="707"/>
      <c r="UTI537" s="707"/>
      <c r="UTJ537" s="707"/>
      <c r="UTK537" s="707"/>
      <c r="UTL537" s="707"/>
      <c r="UTM537" s="707"/>
      <c r="UTN537" s="707"/>
      <c r="UTO537" s="707"/>
      <c r="UTP537" s="707"/>
      <c r="UTQ537" s="707"/>
      <c r="UTR537" s="707"/>
      <c r="UTS537" s="707"/>
      <c r="UTT537" s="707"/>
      <c r="UTU537" s="707"/>
      <c r="UTV537" s="707"/>
      <c r="UTW537" s="707"/>
      <c r="UTX537" s="707"/>
      <c r="UTY537" s="707"/>
      <c r="UTZ537" s="707"/>
      <c r="UUA537" s="707"/>
      <c r="UUB537" s="707"/>
      <c r="UUC537" s="707"/>
      <c r="UUD537" s="707"/>
      <c r="UUE537" s="707"/>
      <c r="UUF537" s="707"/>
      <c r="UUG537" s="707"/>
      <c r="UUH537" s="707"/>
      <c r="UUI537" s="707"/>
      <c r="UUJ537" s="707"/>
      <c r="UUK537" s="707"/>
      <c r="UUL537" s="707"/>
      <c r="UUM537" s="707"/>
      <c r="UUN537" s="707"/>
      <c r="UUO537" s="707"/>
      <c r="UUP537" s="707"/>
      <c r="UUQ537" s="707"/>
      <c r="UUR537" s="707"/>
      <c r="UUS537" s="707"/>
      <c r="UUT537" s="707"/>
      <c r="UUU537" s="707"/>
      <c r="UUV537" s="707"/>
      <c r="UUW537" s="707"/>
      <c r="UUX537" s="707"/>
      <c r="UUY537" s="707"/>
      <c r="UUZ537" s="707"/>
      <c r="UVA537" s="707"/>
      <c r="UVB537" s="707"/>
      <c r="UVC537" s="707"/>
      <c r="UVD537" s="707"/>
      <c r="UVE537" s="707"/>
      <c r="UVF537" s="707"/>
      <c r="UVG537" s="707"/>
      <c r="UVH537" s="707"/>
      <c r="UVI537" s="707"/>
      <c r="UVJ537" s="707"/>
      <c r="UVK537" s="707"/>
      <c r="UVL537" s="707"/>
      <c r="UVM537" s="707"/>
      <c r="UVN537" s="707"/>
      <c r="UVO537" s="707"/>
      <c r="UVP537" s="707"/>
      <c r="UVQ537" s="707"/>
      <c r="UVR537" s="707"/>
      <c r="UVS537" s="707"/>
      <c r="UVT537" s="707"/>
      <c r="UVU537" s="707"/>
      <c r="UVV537" s="707"/>
      <c r="UVW537" s="707"/>
      <c r="UVX537" s="707"/>
      <c r="UVY537" s="707"/>
      <c r="UVZ537" s="707"/>
      <c r="UWA537" s="707"/>
      <c r="UWB537" s="707"/>
      <c r="UWC537" s="707"/>
      <c r="UWD537" s="707"/>
      <c r="UWE537" s="707"/>
      <c r="UWF537" s="707"/>
      <c r="UWG537" s="707"/>
      <c r="UWH537" s="707"/>
      <c r="UWI537" s="707"/>
      <c r="UWJ537" s="707"/>
      <c r="UWK537" s="707"/>
      <c r="UWL537" s="707"/>
      <c r="UWM537" s="707"/>
      <c r="UWN537" s="707"/>
      <c r="UWO537" s="707"/>
      <c r="UWP537" s="707"/>
      <c r="UWQ537" s="707"/>
      <c r="UWR537" s="707"/>
      <c r="UWS537" s="707"/>
      <c r="UWT537" s="707"/>
      <c r="UWU537" s="707"/>
      <c r="UWV537" s="707"/>
      <c r="UWW537" s="707"/>
      <c r="UWX537" s="707"/>
      <c r="UWY537" s="707"/>
      <c r="UWZ537" s="707"/>
      <c r="UXA537" s="707"/>
      <c r="UXB537" s="707"/>
      <c r="UXC537" s="707"/>
      <c r="UXD537" s="707"/>
      <c r="UXE537" s="707"/>
      <c r="UXF537" s="707"/>
      <c r="UXG537" s="707"/>
      <c r="UXH537" s="707"/>
      <c r="UXI537" s="707"/>
      <c r="UXJ537" s="707"/>
      <c r="UXK537" s="707"/>
      <c r="UXL537" s="707"/>
      <c r="UXM537" s="707"/>
      <c r="UXN537" s="707"/>
      <c r="UXO537" s="707"/>
      <c r="UXP537" s="707"/>
      <c r="UXQ537" s="707"/>
      <c r="UXR537" s="707"/>
      <c r="UXS537" s="707"/>
      <c r="UXT537" s="707"/>
      <c r="UXU537" s="707"/>
      <c r="UXV537" s="707"/>
      <c r="UXW537" s="707"/>
      <c r="UXX537" s="707"/>
      <c r="UXY537" s="707"/>
      <c r="UXZ537" s="707"/>
      <c r="UYA537" s="707"/>
      <c r="UYB537" s="707"/>
      <c r="UYC537" s="707"/>
      <c r="UYD537" s="707"/>
      <c r="UYE537" s="707"/>
      <c r="UYF537" s="707"/>
      <c r="UYG537" s="707"/>
      <c r="UYH537" s="707"/>
      <c r="UYI537" s="707"/>
      <c r="UYJ537" s="707"/>
      <c r="UYK537" s="707"/>
      <c r="UYL537" s="707"/>
      <c r="UYM537" s="707"/>
      <c r="UYN537" s="707"/>
      <c r="UYO537" s="707"/>
      <c r="UYP537" s="707"/>
      <c r="UYQ537" s="707"/>
      <c r="UYR537" s="707"/>
      <c r="UYS537" s="707"/>
      <c r="UYT537" s="707"/>
      <c r="UYU537" s="707"/>
      <c r="UYV537" s="707"/>
      <c r="UYW537" s="707"/>
      <c r="UYX537" s="707"/>
      <c r="UYY537" s="707"/>
      <c r="UYZ537" s="707"/>
      <c r="UZA537" s="707"/>
      <c r="UZB537" s="707"/>
      <c r="UZC537" s="707"/>
      <c r="UZD537" s="707"/>
      <c r="UZE537" s="707"/>
      <c r="UZF537" s="707"/>
      <c r="UZG537" s="707"/>
      <c r="UZH537" s="707"/>
      <c r="UZI537" s="707"/>
      <c r="UZJ537" s="707"/>
      <c r="UZK537" s="707"/>
      <c r="UZL537" s="707"/>
      <c r="UZM537" s="707"/>
      <c r="UZN537" s="707"/>
      <c r="UZO537" s="707"/>
      <c r="UZP537" s="707"/>
      <c r="UZQ537" s="707"/>
      <c r="UZR537" s="707"/>
      <c r="UZS537" s="707"/>
      <c r="UZT537" s="707"/>
      <c r="UZU537" s="707"/>
      <c r="UZV537" s="707"/>
      <c r="UZW537" s="707"/>
      <c r="UZX537" s="707"/>
      <c r="UZY537" s="707"/>
      <c r="UZZ537" s="707"/>
      <c r="VAA537" s="707"/>
      <c r="VAB537" s="707"/>
      <c r="VAC537" s="707"/>
      <c r="VAD537" s="707"/>
      <c r="VAE537" s="707"/>
      <c r="VAF537" s="707"/>
      <c r="VAG537" s="707"/>
      <c r="VAH537" s="707"/>
      <c r="VAI537" s="707"/>
      <c r="VAJ537" s="707"/>
      <c r="VAK537" s="707"/>
      <c r="VAL537" s="707"/>
      <c r="VAM537" s="707"/>
      <c r="VAN537" s="707"/>
      <c r="VAO537" s="707"/>
      <c r="VAP537" s="707"/>
      <c r="VAQ537" s="707"/>
      <c r="VAR537" s="707"/>
      <c r="VAS537" s="707"/>
      <c r="VAT537" s="707"/>
      <c r="VAU537" s="707"/>
      <c r="VAV537" s="707"/>
      <c r="VAW537" s="707"/>
      <c r="VAX537" s="707"/>
      <c r="VAY537" s="707"/>
      <c r="VAZ537" s="707"/>
      <c r="VBA537" s="707"/>
      <c r="VBB537" s="707"/>
      <c r="VBC537" s="707"/>
      <c r="VBD537" s="707"/>
      <c r="VBE537" s="707"/>
      <c r="VBF537" s="707"/>
      <c r="VBG537" s="707"/>
      <c r="VBH537" s="707"/>
      <c r="VBI537" s="707"/>
      <c r="VBJ537" s="707"/>
      <c r="VBK537" s="707"/>
      <c r="VBL537" s="707"/>
      <c r="VBM537" s="707"/>
      <c r="VBN537" s="707"/>
      <c r="VBO537" s="707"/>
      <c r="VBP537" s="707"/>
      <c r="VBQ537" s="707"/>
      <c r="VBR537" s="707"/>
      <c r="VBS537" s="707"/>
      <c r="VBT537" s="707"/>
      <c r="VBU537" s="707"/>
      <c r="VBV537" s="707"/>
      <c r="VBW537" s="707"/>
      <c r="VBX537" s="707"/>
      <c r="VBY537" s="707"/>
      <c r="VBZ537" s="707"/>
      <c r="VCA537" s="707"/>
      <c r="VCB537" s="707"/>
      <c r="VCC537" s="707"/>
      <c r="VCD537" s="707"/>
      <c r="VCE537" s="707"/>
      <c r="VCF537" s="707"/>
      <c r="VCG537" s="707"/>
      <c r="VCH537" s="707"/>
      <c r="VCI537" s="707"/>
      <c r="VCJ537" s="707"/>
      <c r="VCK537" s="707"/>
      <c r="VCL537" s="707"/>
      <c r="VCM537" s="707"/>
      <c r="VCN537" s="707"/>
      <c r="VCO537" s="707"/>
      <c r="VCP537" s="707"/>
      <c r="VCQ537" s="707"/>
      <c r="VCR537" s="707"/>
      <c r="VCS537" s="707"/>
      <c r="VCT537" s="707"/>
      <c r="VCU537" s="707"/>
      <c r="VCV537" s="707"/>
      <c r="VCW537" s="707"/>
      <c r="VCX537" s="707"/>
      <c r="VCY537" s="707"/>
      <c r="VCZ537" s="707"/>
      <c r="VDA537" s="707"/>
      <c r="VDB537" s="707"/>
      <c r="VDC537" s="707"/>
      <c r="VDD537" s="707"/>
      <c r="VDE537" s="707"/>
      <c r="VDF537" s="707"/>
      <c r="VDG537" s="707"/>
      <c r="VDH537" s="707"/>
      <c r="VDI537" s="707"/>
      <c r="VDJ537" s="707"/>
      <c r="VDK537" s="707"/>
      <c r="VDL537" s="707"/>
      <c r="VDM537" s="707"/>
      <c r="VDN537" s="707"/>
      <c r="VDO537" s="707"/>
      <c r="VDP537" s="707"/>
      <c r="VDQ537" s="707"/>
      <c r="VDR537" s="707"/>
      <c r="VDS537" s="707"/>
      <c r="VDT537" s="707"/>
      <c r="VDU537" s="707"/>
      <c r="VDV537" s="707"/>
      <c r="VDW537" s="707"/>
      <c r="VDX537" s="707"/>
      <c r="VDY537" s="707"/>
      <c r="VDZ537" s="707"/>
      <c r="VEA537" s="707"/>
      <c r="VEB537" s="707"/>
      <c r="VEC537" s="707"/>
      <c r="VED537" s="707"/>
      <c r="VEE537" s="707"/>
      <c r="VEF537" s="707"/>
      <c r="VEG537" s="707"/>
      <c r="VEH537" s="707"/>
      <c r="VEI537" s="707"/>
      <c r="VEJ537" s="707"/>
      <c r="VEK537" s="707"/>
      <c r="VEL537" s="707"/>
      <c r="VEM537" s="707"/>
      <c r="VEN537" s="707"/>
      <c r="VEO537" s="707"/>
      <c r="VEP537" s="707"/>
      <c r="VEQ537" s="707"/>
      <c r="VER537" s="707"/>
      <c r="VES537" s="707"/>
      <c r="VET537" s="707"/>
      <c r="VEU537" s="707"/>
      <c r="VEV537" s="707"/>
      <c r="VEW537" s="707"/>
      <c r="VEX537" s="707"/>
      <c r="VEY537" s="707"/>
      <c r="VEZ537" s="707"/>
      <c r="VFA537" s="707"/>
      <c r="VFB537" s="707"/>
      <c r="VFC537" s="707"/>
      <c r="VFD537" s="707"/>
      <c r="VFE537" s="707"/>
      <c r="VFF537" s="707"/>
      <c r="VFG537" s="707"/>
      <c r="VFH537" s="707"/>
      <c r="VFI537" s="707"/>
      <c r="VFJ537" s="707"/>
      <c r="VFK537" s="707"/>
      <c r="VFL537" s="707"/>
      <c r="VFM537" s="707"/>
      <c r="VFN537" s="707"/>
      <c r="VFO537" s="707"/>
      <c r="VFP537" s="707"/>
      <c r="VFQ537" s="707"/>
      <c r="VFR537" s="707"/>
      <c r="VFS537" s="707"/>
      <c r="VFT537" s="707"/>
      <c r="VFU537" s="707"/>
      <c r="VFV537" s="707"/>
      <c r="VFW537" s="707"/>
      <c r="VFX537" s="707"/>
      <c r="VFY537" s="707"/>
      <c r="VFZ537" s="707"/>
      <c r="VGA537" s="707"/>
      <c r="VGB537" s="707"/>
      <c r="VGC537" s="707"/>
      <c r="VGD537" s="707"/>
      <c r="VGE537" s="707"/>
      <c r="VGF537" s="707"/>
      <c r="VGG537" s="707"/>
      <c r="VGH537" s="707"/>
      <c r="VGI537" s="707"/>
      <c r="VGJ537" s="707"/>
      <c r="VGK537" s="707"/>
      <c r="VGL537" s="707"/>
      <c r="VGM537" s="707"/>
      <c r="VGN537" s="707"/>
      <c r="VGO537" s="707"/>
      <c r="VGP537" s="707"/>
      <c r="VGQ537" s="707"/>
      <c r="VGR537" s="707"/>
      <c r="VGS537" s="707"/>
      <c r="VGT537" s="707"/>
      <c r="VGU537" s="707"/>
      <c r="VGV537" s="707"/>
      <c r="VGW537" s="707"/>
      <c r="VGX537" s="707"/>
      <c r="VGY537" s="707"/>
      <c r="VGZ537" s="707"/>
      <c r="VHA537" s="707"/>
      <c r="VHB537" s="707"/>
      <c r="VHC537" s="707"/>
      <c r="VHD537" s="707"/>
      <c r="VHE537" s="707"/>
      <c r="VHF537" s="707"/>
      <c r="VHG537" s="707"/>
      <c r="VHH537" s="707"/>
      <c r="VHI537" s="707"/>
      <c r="VHJ537" s="707"/>
      <c r="VHK537" s="707"/>
      <c r="VHL537" s="707"/>
      <c r="VHM537" s="707"/>
      <c r="VHN537" s="707"/>
      <c r="VHO537" s="707"/>
      <c r="VHP537" s="707"/>
      <c r="VHQ537" s="707"/>
      <c r="VHR537" s="707"/>
      <c r="VHS537" s="707"/>
      <c r="VHT537" s="707"/>
      <c r="VHU537" s="707"/>
      <c r="VHV537" s="707"/>
      <c r="VHW537" s="707"/>
      <c r="VHX537" s="707"/>
      <c r="VHY537" s="707"/>
      <c r="VHZ537" s="707"/>
      <c r="VIA537" s="707"/>
      <c r="VIB537" s="707"/>
      <c r="VIC537" s="707"/>
      <c r="VID537" s="707"/>
      <c r="VIE537" s="707"/>
      <c r="VIF537" s="707"/>
      <c r="VIG537" s="707"/>
      <c r="VIH537" s="707"/>
      <c r="VII537" s="707"/>
      <c r="VIJ537" s="707"/>
      <c r="VIK537" s="707"/>
      <c r="VIL537" s="707"/>
      <c r="VIM537" s="707"/>
      <c r="VIN537" s="707"/>
      <c r="VIO537" s="707"/>
      <c r="VIP537" s="707"/>
      <c r="VIQ537" s="707"/>
      <c r="VIR537" s="707"/>
      <c r="VIS537" s="707"/>
      <c r="VIT537" s="707"/>
      <c r="VIU537" s="707"/>
      <c r="VIV537" s="707"/>
      <c r="VIW537" s="707"/>
      <c r="VIX537" s="707"/>
      <c r="VIY537" s="707"/>
      <c r="VIZ537" s="707"/>
      <c r="VJA537" s="707"/>
      <c r="VJB537" s="707"/>
      <c r="VJC537" s="707"/>
      <c r="VJD537" s="707"/>
      <c r="VJE537" s="707"/>
      <c r="VJF537" s="707"/>
      <c r="VJG537" s="707"/>
      <c r="VJH537" s="707"/>
      <c r="VJI537" s="707"/>
      <c r="VJJ537" s="707"/>
      <c r="VJK537" s="707"/>
      <c r="VJL537" s="707"/>
      <c r="VJM537" s="707"/>
      <c r="VJN537" s="707"/>
      <c r="VJO537" s="707"/>
      <c r="VJP537" s="707"/>
      <c r="VJQ537" s="707"/>
      <c r="VJR537" s="707"/>
      <c r="VJS537" s="707"/>
      <c r="VJT537" s="707"/>
      <c r="VJU537" s="707"/>
      <c r="VJV537" s="707"/>
      <c r="VJW537" s="707"/>
      <c r="VJX537" s="707"/>
      <c r="VJY537" s="707"/>
      <c r="VJZ537" s="707"/>
      <c r="VKA537" s="707"/>
      <c r="VKB537" s="707"/>
      <c r="VKC537" s="707"/>
      <c r="VKD537" s="707"/>
      <c r="VKE537" s="707"/>
      <c r="VKF537" s="707"/>
      <c r="VKG537" s="707"/>
      <c r="VKH537" s="707"/>
      <c r="VKI537" s="707"/>
      <c r="VKJ537" s="707"/>
      <c r="VKK537" s="707"/>
      <c r="VKL537" s="707"/>
      <c r="VKM537" s="707"/>
      <c r="VKN537" s="707"/>
      <c r="VKO537" s="707"/>
      <c r="VKP537" s="707"/>
      <c r="VKQ537" s="707"/>
      <c r="VKR537" s="707"/>
      <c r="VKS537" s="707"/>
      <c r="VKT537" s="707"/>
      <c r="VKU537" s="707"/>
      <c r="VKV537" s="707"/>
      <c r="VKW537" s="707"/>
      <c r="VKX537" s="707"/>
      <c r="VKY537" s="707"/>
      <c r="VKZ537" s="707"/>
      <c r="VLA537" s="707"/>
      <c r="VLB537" s="707"/>
      <c r="VLC537" s="707"/>
      <c r="VLD537" s="707"/>
      <c r="VLE537" s="707"/>
      <c r="VLF537" s="707"/>
      <c r="VLG537" s="707"/>
      <c r="VLH537" s="707"/>
      <c r="VLI537" s="707"/>
      <c r="VLJ537" s="707"/>
      <c r="VLK537" s="707"/>
      <c r="VLL537" s="707"/>
      <c r="VLM537" s="707"/>
      <c r="VLN537" s="707"/>
      <c r="VLO537" s="707"/>
      <c r="VLP537" s="707"/>
      <c r="VLQ537" s="707"/>
      <c r="VLR537" s="707"/>
      <c r="VLS537" s="707"/>
      <c r="VLT537" s="707"/>
      <c r="VLU537" s="707"/>
      <c r="VLV537" s="707"/>
      <c r="VLW537" s="707"/>
      <c r="VLX537" s="707"/>
      <c r="VLY537" s="707"/>
      <c r="VLZ537" s="707"/>
      <c r="VMA537" s="707"/>
      <c r="VMB537" s="707"/>
      <c r="VMC537" s="707"/>
      <c r="VMD537" s="707"/>
      <c r="VME537" s="707"/>
      <c r="VMF537" s="707"/>
      <c r="VMG537" s="707"/>
      <c r="VMH537" s="707"/>
      <c r="VMI537" s="707"/>
      <c r="VMJ537" s="707"/>
      <c r="VMK537" s="707"/>
      <c r="VML537" s="707"/>
      <c r="VMM537" s="707"/>
      <c r="VMN537" s="707"/>
      <c r="VMO537" s="707"/>
      <c r="VMP537" s="707"/>
      <c r="VMQ537" s="707"/>
      <c r="VMR537" s="707"/>
      <c r="VMS537" s="707"/>
      <c r="VMT537" s="707"/>
      <c r="VMU537" s="707"/>
      <c r="VMV537" s="707"/>
      <c r="VMW537" s="707"/>
      <c r="VMX537" s="707"/>
      <c r="VMY537" s="707"/>
      <c r="VMZ537" s="707"/>
      <c r="VNA537" s="707"/>
      <c r="VNB537" s="707"/>
      <c r="VNC537" s="707"/>
      <c r="VND537" s="707"/>
      <c r="VNE537" s="707"/>
      <c r="VNF537" s="707"/>
      <c r="VNG537" s="707"/>
      <c r="VNH537" s="707"/>
      <c r="VNI537" s="707"/>
      <c r="VNJ537" s="707"/>
      <c r="VNK537" s="707"/>
      <c r="VNL537" s="707"/>
      <c r="VNM537" s="707"/>
      <c r="VNN537" s="707"/>
      <c r="VNO537" s="707"/>
      <c r="VNP537" s="707"/>
      <c r="VNQ537" s="707"/>
      <c r="VNR537" s="707"/>
      <c r="VNS537" s="707"/>
      <c r="VNT537" s="707"/>
      <c r="VNU537" s="707"/>
      <c r="VNV537" s="707"/>
      <c r="VNW537" s="707"/>
      <c r="VNX537" s="707"/>
      <c r="VNY537" s="707"/>
      <c r="VNZ537" s="707"/>
      <c r="VOA537" s="707"/>
      <c r="VOB537" s="707"/>
      <c r="VOC537" s="707"/>
      <c r="VOD537" s="707"/>
      <c r="VOE537" s="707"/>
      <c r="VOF537" s="707"/>
      <c r="VOG537" s="707"/>
      <c r="VOH537" s="707"/>
      <c r="VOI537" s="707"/>
      <c r="VOJ537" s="707"/>
      <c r="VOK537" s="707"/>
      <c r="VOL537" s="707"/>
      <c r="VOM537" s="707"/>
      <c r="VON537" s="707"/>
      <c r="VOO537" s="707"/>
      <c r="VOP537" s="707"/>
      <c r="VOQ537" s="707"/>
      <c r="VOR537" s="707"/>
      <c r="VOS537" s="707"/>
      <c r="VOT537" s="707"/>
      <c r="VOU537" s="707"/>
      <c r="VOV537" s="707"/>
      <c r="VOW537" s="707"/>
      <c r="VOX537" s="707"/>
      <c r="VOY537" s="707"/>
      <c r="VOZ537" s="707"/>
      <c r="VPA537" s="707"/>
      <c r="VPB537" s="707"/>
      <c r="VPC537" s="707"/>
      <c r="VPD537" s="707"/>
      <c r="VPE537" s="707"/>
      <c r="VPF537" s="707"/>
      <c r="VPG537" s="707"/>
      <c r="VPH537" s="707"/>
      <c r="VPI537" s="707"/>
      <c r="VPJ537" s="707"/>
      <c r="VPK537" s="707"/>
      <c r="VPL537" s="707"/>
      <c r="VPM537" s="707"/>
      <c r="VPN537" s="707"/>
      <c r="VPO537" s="707"/>
      <c r="VPP537" s="707"/>
      <c r="VPQ537" s="707"/>
      <c r="VPR537" s="707"/>
      <c r="VPS537" s="707"/>
      <c r="VPT537" s="707"/>
      <c r="VPU537" s="707"/>
      <c r="VPV537" s="707"/>
      <c r="VPW537" s="707"/>
      <c r="VPX537" s="707"/>
      <c r="VPY537" s="707"/>
      <c r="VPZ537" s="707"/>
      <c r="VQA537" s="707"/>
      <c r="VQB537" s="707"/>
      <c r="VQC537" s="707"/>
      <c r="VQD537" s="707"/>
      <c r="VQE537" s="707"/>
      <c r="VQF537" s="707"/>
      <c r="VQG537" s="707"/>
      <c r="VQH537" s="707"/>
      <c r="VQI537" s="707"/>
      <c r="VQJ537" s="707"/>
      <c r="VQK537" s="707"/>
      <c r="VQL537" s="707"/>
      <c r="VQM537" s="707"/>
      <c r="VQN537" s="707"/>
      <c r="VQO537" s="707"/>
      <c r="VQP537" s="707"/>
      <c r="VQQ537" s="707"/>
      <c r="VQR537" s="707"/>
      <c r="VQS537" s="707"/>
      <c r="VQT537" s="707"/>
      <c r="VQU537" s="707"/>
      <c r="VQV537" s="707"/>
      <c r="VQW537" s="707"/>
      <c r="VQX537" s="707"/>
      <c r="VQY537" s="707"/>
      <c r="VQZ537" s="707"/>
      <c r="VRA537" s="707"/>
      <c r="VRB537" s="707"/>
      <c r="VRC537" s="707"/>
      <c r="VRD537" s="707"/>
      <c r="VRE537" s="707"/>
      <c r="VRF537" s="707"/>
      <c r="VRG537" s="707"/>
      <c r="VRH537" s="707"/>
      <c r="VRI537" s="707"/>
      <c r="VRJ537" s="707"/>
      <c r="VRK537" s="707"/>
      <c r="VRL537" s="707"/>
      <c r="VRM537" s="707"/>
      <c r="VRN537" s="707"/>
      <c r="VRO537" s="707"/>
      <c r="VRP537" s="707"/>
      <c r="VRQ537" s="707"/>
      <c r="VRR537" s="707"/>
      <c r="VRS537" s="707"/>
      <c r="VRT537" s="707"/>
      <c r="VRU537" s="707"/>
      <c r="VRV537" s="707"/>
      <c r="VRW537" s="707"/>
      <c r="VRX537" s="707"/>
      <c r="VRY537" s="707"/>
      <c r="VRZ537" s="707"/>
      <c r="VSA537" s="707"/>
      <c r="VSB537" s="707"/>
      <c r="VSC537" s="707"/>
      <c r="VSD537" s="707"/>
      <c r="VSE537" s="707"/>
      <c r="VSF537" s="707"/>
      <c r="VSG537" s="707"/>
      <c r="VSH537" s="707"/>
      <c r="VSI537" s="707"/>
      <c r="VSJ537" s="707"/>
      <c r="VSK537" s="707"/>
      <c r="VSL537" s="707"/>
      <c r="VSM537" s="707"/>
      <c r="VSN537" s="707"/>
      <c r="VSO537" s="707"/>
      <c r="VSP537" s="707"/>
      <c r="VSQ537" s="707"/>
      <c r="VSR537" s="707"/>
      <c r="VSS537" s="707"/>
      <c r="VST537" s="707"/>
      <c r="VSU537" s="707"/>
      <c r="VSV537" s="707"/>
      <c r="VSW537" s="707"/>
      <c r="VSX537" s="707"/>
      <c r="VSY537" s="707"/>
      <c r="VSZ537" s="707"/>
      <c r="VTA537" s="707"/>
      <c r="VTB537" s="707"/>
      <c r="VTC537" s="707"/>
      <c r="VTD537" s="707"/>
      <c r="VTE537" s="707"/>
      <c r="VTF537" s="707"/>
      <c r="VTG537" s="707"/>
      <c r="VTH537" s="707"/>
      <c r="VTI537" s="707"/>
      <c r="VTJ537" s="707"/>
      <c r="VTK537" s="707"/>
      <c r="VTL537" s="707"/>
      <c r="VTM537" s="707"/>
      <c r="VTN537" s="707"/>
      <c r="VTO537" s="707"/>
      <c r="VTP537" s="707"/>
      <c r="VTQ537" s="707"/>
      <c r="VTR537" s="707"/>
      <c r="VTS537" s="707"/>
      <c r="VTT537" s="707"/>
      <c r="VTU537" s="707"/>
      <c r="VTV537" s="707"/>
      <c r="VTW537" s="707"/>
      <c r="VTX537" s="707"/>
      <c r="VTY537" s="707"/>
      <c r="VTZ537" s="707"/>
      <c r="VUA537" s="707"/>
      <c r="VUB537" s="707"/>
      <c r="VUC537" s="707"/>
      <c r="VUD537" s="707"/>
      <c r="VUE537" s="707"/>
      <c r="VUF537" s="707"/>
      <c r="VUG537" s="707"/>
      <c r="VUH537" s="707"/>
      <c r="VUI537" s="707"/>
      <c r="VUJ537" s="707"/>
      <c r="VUK537" s="707"/>
      <c r="VUL537" s="707"/>
      <c r="VUM537" s="707"/>
      <c r="VUN537" s="707"/>
      <c r="VUO537" s="707"/>
      <c r="VUP537" s="707"/>
      <c r="VUQ537" s="707"/>
      <c r="VUR537" s="707"/>
      <c r="VUS537" s="707"/>
      <c r="VUT537" s="707"/>
      <c r="VUU537" s="707"/>
      <c r="VUV537" s="707"/>
      <c r="VUW537" s="707"/>
      <c r="VUX537" s="707"/>
      <c r="VUY537" s="707"/>
      <c r="VUZ537" s="707"/>
      <c r="VVA537" s="707"/>
      <c r="VVB537" s="707"/>
      <c r="VVC537" s="707"/>
      <c r="VVD537" s="707"/>
      <c r="VVE537" s="707"/>
      <c r="VVF537" s="707"/>
      <c r="VVG537" s="707"/>
      <c r="VVH537" s="707"/>
      <c r="VVI537" s="707"/>
      <c r="VVJ537" s="707"/>
      <c r="VVK537" s="707"/>
      <c r="VVL537" s="707"/>
      <c r="VVM537" s="707"/>
      <c r="VVN537" s="707"/>
      <c r="VVO537" s="707"/>
      <c r="VVP537" s="707"/>
      <c r="VVQ537" s="707"/>
      <c r="VVR537" s="707"/>
      <c r="VVS537" s="707"/>
      <c r="VVT537" s="707"/>
      <c r="VVU537" s="707"/>
      <c r="VVV537" s="707"/>
      <c r="VVW537" s="707"/>
      <c r="VVX537" s="707"/>
      <c r="VVY537" s="707"/>
      <c r="VVZ537" s="707"/>
      <c r="VWA537" s="707"/>
      <c r="VWB537" s="707"/>
      <c r="VWC537" s="707"/>
      <c r="VWD537" s="707"/>
      <c r="VWE537" s="707"/>
      <c r="VWF537" s="707"/>
      <c r="VWG537" s="707"/>
      <c r="VWH537" s="707"/>
      <c r="VWI537" s="707"/>
      <c r="VWJ537" s="707"/>
      <c r="VWK537" s="707"/>
      <c r="VWL537" s="707"/>
      <c r="VWM537" s="707"/>
      <c r="VWN537" s="707"/>
      <c r="VWO537" s="707"/>
      <c r="VWP537" s="707"/>
      <c r="VWQ537" s="707"/>
      <c r="VWR537" s="707"/>
      <c r="VWS537" s="707"/>
      <c r="VWT537" s="707"/>
      <c r="VWU537" s="707"/>
      <c r="VWV537" s="707"/>
      <c r="VWW537" s="707"/>
      <c r="VWX537" s="707"/>
      <c r="VWY537" s="707"/>
      <c r="VWZ537" s="707"/>
      <c r="VXA537" s="707"/>
      <c r="VXB537" s="707"/>
      <c r="VXC537" s="707"/>
      <c r="VXD537" s="707"/>
      <c r="VXE537" s="707"/>
      <c r="VXF537" s="707"/>
      <c r="VXG537" s="707"/>
      <c r="VXH537" s="707"/>
      <c r="VXI537" s="707"/>
      <c r="VXJ537" s="707"/>
      <c r="VXK537" s="707"/>
      <c r="VXL537" s="707"/>
      <c r="VXM537" s="707"/>
      <c r="VXN537" s="707"/>
      <c r="VXO537" s="707"/>
      <c r="VXP537" s="707"/>
      <c r="VXQ537" s="707"/>
      <c r="VXR537" s="707"/>
      <c r="VXS537" s="707"/>
      <c r="VXT537" s="707"/>
      <c r="VXU537" s="707"/>
      <c r="VXV537" s="707"/>
      <c r="VXW537" s="707"/>
      <c r="VXX537" s="707"/>
      <c r="VXY537" s="707"/>
      <c r="VXZ537" s="707"/>
      <c r="VYA537" s="707"/>
      <c r="VYB537" s="707"/>
      <c r="VYC537" s="707"/>
      <c r="VYD537" s="707"/>
      <c r="VYE537" s="707"/>
      <c r="VYF537" s="707"/>
      <c r="VYG537" s="707"/>
      <c r="VYH537" s="707"/>
      <c r="VYI537" s="707"/>
      <c r="VYJ537" s="707"/>
      <c r="VYK537" s="707"/>
      <c r="VYL537" s="707"/>
      <c r="VYM537" s="707"/>
      <c r="VYN537" s="707"/>
      <c r="VYO537" s="707"/>
      <c r="VYP537" s="707"/>
      <c r="VYQ537" s="707"/>
      <c r="VYR537" s="707"/>
      <c r="VYS537" s="707"/>
      <c r="VYT537" s="707"/>
      <c r="VYU537" s="707"/>
      <c r="VYV537" s="707"/>
      <c r="VYW537" s="707"/>
      <c r="VYX537" s="707"/>
      <c r="VYY537" s="707"/>
      <c r="VYZ537" s="707"/>
      <c r="VZA537" s="707"/>
      <c r="VZB537" s="707"/>
      <c r="VZC537" s="707"/>
      <c r="VZD537" s="707"/>
      <c r="VZE537" s="707"/>
      <c r="VZF537" s="707"/>
      <c r="VZG537" s="707"/>
      <c r="VZH537" s="707"/>
      <c r="VZI537" s="707"/>
      <c r="VZJ537" s="707"/>
      <c r="VZK537" s="707"/>
      <c r="VZL537" s="707"/>
      <c r="VZM537" s="707"/>
      <c r="VZN537" s="707"/>
      <c r="VZO537" s="707"/>
      <c r="VZP537" s="707"/>
      <c r="VZQ537" s="707"/>
      <c r="VZR537" s="707"/>
      <c r="VZS537" s="707"/>
      <c r="VZT537" s="707"/>
      <c r="VZU537" s="707"/>
      <c r="VZV537" s="707"/>
      <c r="VZW537" s="707"/>
      <c r="VZX537" s="707"/>
      <c r="VZY537" s="707"/>
      <c r="VZZ537" s="707"/>
      <c r="WAA537" s="707"/>
      <c r="WAB537" s="707"/>
      <c r="WAC537" s="707"/>
      <c r="WAD537" s="707"/>
      <c r="WAE537" s="707"/>
      <c r="WAF537" s="707"/>
      <c r="WAG537" s="707"/>
      <c r="WAH537" s="707"/>
      <c r="WAI537" s="707"/>
      <c r="WAJ537" s="707"/>
      <c r="WAK537" s="707"/>
      <c r="WAL537" s="707"/>
      <c r="WAM537" s="707"/>
      <c r="WAN537" s="707"/>
      <c r="WAO537" s="707"/>
      <c r="WAP537" s="707"/>
      <c r="WAQ537" s="707"/>
      <c r="WAR537" s="707"/>
      <c r="WAS537" s="707"/>
      <c r="WAT537" s="707"/>
      <c r="WAU537" s="707"/>
      <c r="WAV537" s="707"/>
      <c r="WAW537" s="707"/>
      <c r="WAX537" s="707"/>
      <c r="WAY537" s="707"/>
      <c r="WAZ537" s="707"/>
      <c r="WBA537" s="707"/>
      <c r="WBB537" s="707"/>
      <c r="WBC537" s="707"/>
      <c r="WBD537" s="707"/>
      <c r="WBE537" s="707"/>
      <c r="WBF537" s="707"/>
      <c r="WBG537" s="707"/>
      <c r="WBH537" s="707"/>
      <c r="WBI537" s="707"/>
      <c r="WBJ537" s="707"/>
      <c r="WBK537" s="707"/>
      <c r="WBL537" s="707"/>
      <c r="WBM537" s="707"/>
      <c r="WBN537" s="707"/>
      <c r="WBO537" s="707"/>
      <c r="WBP537" s="707"/>
      <c r="WBQ537" s="707"/>
      <c r="WBR537" s="707"/>
      <c r="WBS537" s="707"/>
      <c r="WBT537" s="707"/>
      <c r="WBU537" s="707"/>
      <c r="WBV537" s="707"/>
      <c r="WBW537" s="707"/>
      <c r="WBX537" s="707"/>
      <c r="WBY537" s="707"/>
      <c r="WBZ537" s="707"/>
      <c r="WCA537" s="707"/>
      <c r="WCB537" s="707"/>
      <c r="WCC537" s="707"/>
      <c r="WCD537" s="707"/>
      <c r="WCE537" s="707"/>
      <c r="WCF537" s="707"/>
      <c r="WCG537" s="707"/>
      <c r="WCH537" s="707"/>
      <c r="WCI537" s="707"/>
      <c r="WCJ537" s="707"/>
      <c r="WCK537" s="707"/>
      <c r="WCL537" s="707"/>
      <c r="WCM537" s="707"/>
      <c r="WCN537" s="707"/>
      <c r="WCO537" s="707"/>
      <c r="WCP537" s="707"/>
      <c r="WCQ537" s="707"/>
      <c r="WCR537" s="707"/>
      <c r="WCS537" s="707"/>
      <c r="WCT537" s="707"/>
      <c r="WCU537" s="707"/>
      <c r="WCV537" s="707"/>
      <c r="WCW537" s="707"/>
      <c r="WCX537" s="707"/>
      <c r="WCY537" s="707"/>
      <c r="WCZ537" s="707"/>
      <c r="WDA537" s="707"/>
      <c r="WDB537" s="707"/>
      <c r="WDC537" s="707"/>
      <c r="WDD537" s="707"/>
      <c r="WDE537" s="707"/>
      <c r="WDF537" s="707"/>
      <c r="WDG537" s="707"/>
      <c r="WDH537" s="707"/>
      <c r="WDI537" s="707"/>
      <c r="WDJ537" s="707"/>
      <c r="WDK537" s="707"/>
      <c r="WDL537" s="707"/>
      <c r="WDM537" s="707"/>
      <c r="WDN537" s="707"/>
      <c r="WDO537" s="707"/>
      <c r="WDP537" s="707"/>
      <c r="WDQ537" s="707"/>
      <c r="WDR537" s="707"/>
      <c r="WDS537" s="707"/>
      <c r="WDT537" s="707"/>
      <c r="WDU537" s="707"/>
      <c r="WDV537" s="707"/>
      <c r="WDW537" s="707"/>
      <c r="WDX537" s="707"/>
      <c r="WDY537" s="707"/>
      <c r="WDZ537" s="707"/>
      <c r="WEA537" s="707"/>
      <c r="WEB537" s="707"/>
      <c r="WEC537" s="707"/>
      <c r="WED537" s="707"/>
      <c r="WEE537" s="707"/>
      <c r="WEF537" s="707"/>
      <c r="WEG537" s="707"/>
      <c r="WEH537" s="707"/>
      <c r="WEI537" s="707"/>
      <c r="WEJ537" s="707"/>
      <c r="WEK537" s="707"/>
      <c r="WEL537" s="707"/>
      <c r="WEM537" s="707"/>
      <c r="WEN537" s="707"/>
      <c r="WEO537" s="707"/>
      <c r="WEP537" s="707"/>
      <c r="WEQ537" s="707"/>
      <c r="WER537" s="707"/>
      <c r="WES537" s="707"/>
      <c r="WET537" s="707"/>
      <c r="WEU537" s="707"/>
      <c r="WEV537" s="707"/>
      <c r="WEW537" s="707"/>
      <c r="WEX537" s="707"/>
      <c r="WEY537" s="707"/>
      <c r="WEZ537" s="707"/>
      <c r="WFA537" s="707"/>
      <c r="WFB537" s="707"/>
      <c r="WFC537" s="707"/>
      <c r="WFD537" s="707"/>
      <c r="WFE537" s="707"/>
      <c r="WFF537" s="707"/>
      <c r="WFG537" s="707"/>
      <c r="WFH537" s="707"/>
      <c r="WFI537" s="707"/>
      <c r="WFJ537" s="707"/>
      <c r="WFK537" s="707"/>
      <c r="WFL537" s="707"/>
      <c r="WFM537" s="707"/>
      <c r="WFN537" s="707"/>
      <c r="WFO537" s="707"/>
      <c r="WFP537" s="707"/>
      <c r="WFQ537" s="707"/>
      <c r="WFR537" s="707"/>
      <c r="WFS537" s="707"/>
      <c r="WFT537" s="707"/>
      <c r="WFU537" s="707"/>
      <c r="WFV537" s="707"/>
      <c r="WFW537" s="707"/>
      <c r="WFX537" s="707"/>
      <c r="WFY537" s="707"/>
      <c r="WFZ537" s="707"/>
      <c r="WGA537" s="707"/>
      <c r="WGB537" s="707"/>
      <c r="WGC537" s="707"/>
      <c r="WGD537" s="707"/>
      <c r="WGE537" s="707"/>
      <c r="WGF537" s="707"/>
      <c r="WGG537" s="707"/>
      <c r="WGH537" s="707"/>
      <c r="WGI537" s="707"/>
      <c r="WGJ537" s="707"/>
      <c r="WGK537" s="707"/>
      <c r="WGL537" s="707"/>
      <c r="WGM537" s="707"/>
      <c r="WGN537" s="707"/>
      <c r="WGO537" s="707"/>
      <c r="WGP537" s="707"/>
      <c r="WGQ537" s="707"/>
      <c r="WGR537" s="707"/>
      <c r="WGS537" s="707"/>
      <c r="WGT537" s="707"/>
      <c r="WGU537" s="707"/>
      <c r="WGV537" s="707"/>
      <c r="WGW537" s="707"/>
      <c r="WGX537" s="707"/>
      <c r="WGY537" s="707"/>
      <c r="WGZ537" s="707"/>
      <c r="WHA537" s="707"/>
      <c r="WHB537" s="707"/>
      <c r="WHC537" s="707"/>
      <c r="WHD537" s="707"/>
      <c r="WHE537" s="707"/>
      <c r="WHF537" s="707"/>
      <c r="WHG537" s="707"/>
      <c r="WHH537" s="707"/>
      <c r="WHI537" s="707"/>
      <c r="WHJ537" s="707"/>
      <c r="WHK537" s="707"/>
      <c r="WHL537" s="707"/>
      <c r="WHM537" s="707"/>
      <c r="WHN537" s="707"/>
      <c r="WHO537" s="707"/>
      <c r="WHP537" s="707"/>
      <c r="WHQ537" s="707"/>
      <c r="WHR537" s="707"/>
      <c r="WHS537" s="707"/>
      <c r="WHT537" s="707"/>
      <c r="WHU537" s="707"/>
      <c r="WHV537" s="707"/>
      <c r="WHW537" s="707"/>
      <c r="WHX537" s="707"/>
      <c r="WHY537" s="707"/>
      <c r="WHZ537" s="707"/>
      <c r="WIA537" s="707"/>
      <c r="WIB537" s="707"/>
      <c r="WIC537" s="707"/>
      <c r="WID537" s="707"/>
      <c r="WIE537" s="707"/>
      <c r="WIF537" s="707"/>
      <c r="WIG537" s="707"/>
      <c r="WIH537" s="707"/>
      <c r="WII537" s="707"/>
      <c r="WIJ537" s="707"/>
      <c r="WIK537" s="707"/>
      <c r="WIL537" s="707"/>
      <c r="WIM537" s="707"/>
      <c r="WIN537" s="707"/>
      <c r="WIO537" s="707"/>
      <c r="WIP537" s="707"/>
      <c r="WIQ537" s="707"/>
      <c r="WIR537" s="707"/>
      <c r="WIS537" s="707"/>
      <c r="WIT537" s="707"/>
      <c r="WIU537" s="707"/>
      <c r="WIV537" s="707"/>
      <c r="WIW537" s="707"/>
      <c r="WIX537" s="707"/>
      <c r="WIY537" s="707"/>
      <c r="WIZ537" s="707"/>
      <c r="WJA537" s="707"/>
      <c r="WJB537" s="707"/>
      <c r="WJC537" s="707"/>
      <c r="WJD537" s="707"/>
      <c r="WJE537" s="707"/>
      <c r="WJF537" s="707"/>
      <c r="WJG537" s="707"/>
      <c r="WJH537" s="707"/>
      <c r="WJI537" s="707"/>
      <c r="WJJ537" s="707"/>
      <c r="WJK537" s="707"/>
      <c r="WJL537" s="707"/>
      <c r="WJM537" s="707"/>
      <c r="WJN537" s="707"/>
      <c r="WJO537" s="707"/>
      <c r="WJP537" s="707"/>
      <c r="WJQ537" s="707"/>
      <c r="WJR537" s="707"/>
      <c r="WJS537" s="707"/>
      <c r="WJT537" s="707"/>
      <c r="WJU537" s="707"/>
      <c r="WJV537" s="707"/>
      <c r="WJW537" s="707"/>
      <c r="WJX537" s="707"/>
      <c r="WJY537" s="707"/>
      <c r="WJZ537" s="707"/>
      <c r="WKA537" s="707"/>
      <c r="WKB537" s="707"/>
      <c r="WKC537" s="707"/>
      <c r="WKD537" s="707"/>
      <c r="WKE537" s="707"/>
      <c r="WKF537" s="707"/>
      <c r="WKG537" s="707"/>
      <c r="WKH537" s="707"/>
      <c r="WKI537" s="707"/>
      <c r="WKJ537" s="707"/>
      <c r="WKK537" s="707"/>
      <c r="WKL537" s="707"/>
      <c r="WKM537" s="707"/>
      <c r="WKN537" s="707"/>
      <c r="WKO537" s="707"/>
      <c r="WKP537" s="707"/>
      <c r="WKQ537" s="707"/>
      <c r="WKR537" s="707"/>
      <c r="WKS537" s="707"/>
      <c r="WKT537" s="707"/>
      <c r="WKU537" s="707"/>
      <c r="WKV537" s="707"/>
      <c r="WKW537" s="707"/>
      <c r="WKX537" s="707"/>
      <c r="WKY537" s="707"/>
      <c r="WKZ537" s="707"/>
      <c r="WLA537" s="707"/>
      <c r="WLB537" s="707"/>
      <c r="WLC537" s="707"/>
      <c r="WLD537" s="707"/>
      <c r="WLE537" s="707"/>
      <c r="WLF537" s="707"/>
      <c r="WLG537" s="707"/>
      <c r="WLH537" s="707"/>
      <c r="WLI537" s="707"/>
      <c r="WLJ537" s="707"/>
      <c r="WLK537" s="707"/>
      <c r="WLL537" s="707"/>
      <c r="WLM537" s="707"/>
      <c r="WLN537" s="707"/>
      <c r="WLO537" s="707"/>
      <c r="WLP537" s="707"/>
      <c r="WLQ537" s="707"/>
      <c r="WLR537" s="707"/>
      <c r="WLS537" s="707"/>
      <c r="WLT537" s="707"/>
      <c r="WLU537" s="707"/>
      <c r="WLV537" s="707"/>
      <c r="WLW537" s="707"/>
      <c r="WLX537" s="707"/>
      <c r="WLY537" s="707"/>
      <c r="WLZ537" s="707"/>
      <c r="WMA537" s="707"/>
      <c r="WMB537" s="707"/>
      <c r="WMC537" s="707"/>
      <c r="WMD537" s="707"/>
      <c r="WME537" s="707"/>
      <c r="WMF537" s="707"/>
      <c r="WMG537" s="707"/>
      <c r="WMH537" s="707"/>
      <c r="WMI537" s="707"/>
      <c r="WMJ537" s="707"/>
      <c r="WMK537" s="707"/>
      <c r="WML537" s="707"/>
      <c r="WMM537" s="707"/>
      <c r="WMN537" s="707"/>
      <c r="WMO537" s="707"/>
      <c r="WMP537" s="707"/>
      <c r="WMQ537" s="707"/>
      <c r="WMR537" s="707"/>
      <c r="WMS537" s="707"/>
      <c r="WMT537" s="707"/>
      <c r="WMU537" s="707"/>
      <c r="WMV537" s="707"/>
      <c r="WMW537" s="707"/>
      <c r="WMX537" s="707"/>
      <c r="WMY537" s="707"/>
      <c r="WMZ537" s="707"/>
      <c r="WNA537" s="707"/>
      <c r="WNB537" s="707"/>
      <c r="WNC537" s="707"/>
      <c r="WND537" s="707"/>
      <c r="WNE537" s="707"/>
      <c r="WNF537" s="707"/>
      <c r="WNG537" s="707"/>
      <c r="WNH537" s="707"/>
      <c r="WNI537" s="707"/>
      <c r="WNJ537" s="707"/>
      <c r="WNK537" s="707"/>
      <c r="WNL537" s="707"/>
      <c r="WNM537" s="707"/>
      <c r="WNN537" s="707"/>
      <c r="WNO537" s="707"/>
      <c r="WNP537" s="707"/>
      <c r="WNQ537" s="707"/>
      <c r="WNR537" s="707"/>
      <c r="WNS537" s="707"/>
      <c r="WNT537" s="707"/>
      <c r="WNU537" s="707"/>
      <c r="WNV537" s="707"/>
      <c r="WNW537" s="707"/>
      <c r="WNX537" s="707"/>
      <c r="WNY537" s="707"/>
      <c r="WNZ537" s="707"/>
      <c r="WOA537" s="707"/>
      <c r="WOB537" s="707"/>
      <c r="WOC537" s="707"/>
      <c r="WOD537" s="707"/>
      <c r="WOE537" s="707"/>
      <c r="WOF537" s="707"/>
      <c r="WOG537" s="707"/>
      <c r="WOH537" s="707"/>
      <c r="WOI537" s="707"/>
      <c r="WOJ537" s="707"/>
      <c r="WOK537" s="707"/>
      <c r="WOL537" s="707"/>
      <c r="WOM537" s="707"/>
      <c r="WON537" s="707"/>
      <c r="WOO537" s="707"/>
      <c r="WOP537" s="707"/>
      <c r="WOQ537" s="707"/>
      <c r="WOR537" s="707"/>
      <c r="WOS537" s="707"/>
      <c r="WOT537" s="707"/>
      <c r="WOU537" s="707"/>
      <c r="WOV537" s="707"/>
      <c r="WOW537" s="707"/>
      <c r="WOX537" s="707"/>
      <c r="WOY537" s="707"/>
      <c r="WOZ537" s="707"/>
      <c r="WPA537" s="707"/>
      <c r="WPB537" s="707"/>
      <c r="WPC537" s="707"/>
      <c r="WPD537" s="707"/>
      <c r="WPE537" s="707"/>
      <c r="WPF537" s="707"/>
      <c r="WPG537" s="707"/>
      <c r="WPH537" s="707"/>
      <c r="WPI537" s="707"/>
      <c r="WPJ537" s="707"/>
      <c r="WPK537" s="707"/>
      <c r="WPL537" s="707"/>
      <c r="WPM537" s="707"/>
      <c r="WPN537" s="707"/>
      <c r="WPO537" s="707"/>
      <c r="WPP537" s="707"/>
      <c r="WPQ537" s="707"/>
      <c r="WPR537" s="707"/>
      <c r="WPS537" s="707"/>
      <c r="WPT537" s="707"/>
      <c r="WPU537" s="707"/>
      <c r="WPV537" s="707"/>
      <c r="WPW537" s="707"/>
      <c r="WPX537" s="707"/>
      <c r="WPY537" s="707"/>
      <c r="WPZ537" s="707"/>
      <c r="WQA537" s="707"/>
      <c r="WQB537" s="707"/>
      <c r="WQC537" s="707"/>
      <c r="WQD537" s="707"/>
      <c r="WQE537" s="707"/>
      <c r="WQF537" s="707"/>
      <c r="WQG537" s="707"/>
      <c r="WQH537" s="707"/>
      <c r="WQI537" s="707"/>
      <c r="WQJ537" s="707"/>
      <c r="WQK537" s="707"/>
      <c r="WQL537" s="707"/>
      <c r="WQM537" s="707"/>
      <c r="WQN537" s="707"/>
      <c r="WQO537" s="707"/>
      <c r="WQP537" s="707"/>
      <c r="WQQ537" s="707"/>
      <c r="WQR537" s="707"/>
      <c r="WQS537" s="707"/>
      <c r="WQT537" s="707"/>
      <c r="WQU537" s="707"/>
      <c r="WQV537" s="707"/>
      <c r="WQW537" s="707"/>
      <c r="WQX537" s="707"/>
      <c r="WQY537" s="707"/>
      <c r="WQZ537" s="707"/>
      <c r="WRA537" s="707"/>
      <c r="WRB537" s="707"/>
      <c r="WRC537" s="707"/>
      <c r="WRD537" s="707"/>
      <c r="WRE537" s="707"/>
      <c r="WRF537" s="707"/>
      <c r="WRG537" s="707"/>
      <c r="WRH537" s="707"/>
      <c r="WRI537" s="707"/>
      <c r="WRJ537" s="707"/>
      <c r="WRK537" s="707"/>
      <c r="WRL537" s="707"/>
      <c r="WRM537" s="707"/>
      <c r="WRN537" s="707"/>
      <c r="WRO537" s="707"/>
      <c r="WRP537" s="707"/>
      <c r="WRQ537" s="707"/>
      <c r="WRR537" s="707"/>
      <c r="WRS537" s="707"/>
      <c r="WRT537" s="707"/>
      <c r="WRU537" s="707"/>
      <c r="WRV537" s="707"/>
      <c r="WRW537" s="707"/>
      <c r="WRX537" s="707"/>
      <c r="WRY537" s="707"/>
      <c r="WRZ537" s="707"/>
      <c r="WSA537" s="707"/>
      <c r="WSB537" s="707"/>
      <c r="WSC537" s="707"/>
      <c r="WSD537" s="707"/>
      <c r="WSE537" s="707"/>
      <c r="WSF537" s="707"/>
      <c r="WSG537" s="707"/>
      <c r="WSH537" s="707"/>
      <c r="WSI537" s="707"/>
      <c r="WSJ537" s="707"/>
      <c r="WSK537" s="707"/>
      <c r="WSL537" s="707"/>
      <c r="WSM537" s="707"/>
      <c r="WSN537" s="707"/>
      <c r="WSO537" s="707"/>
      <c r="WSP537" s="707"/>
      <c r="WSQ537" s="707"/>
      <c r="WSR537" s="707"/>
      <c r="WSS537" s="707"/>
      <c r="WST537" s="707"/>
      <c r="WSU537" s="707"/>
      <c r="WSV537" s="707"/>
      <c r="WSW537" s="707"/>
      <c r="WSX537" s="707"/>
      <c r="WSY537" s="707"/>
      <c r="WSZ537" s="707"/>
      <c r="WTA537" s="707"/>
      <c r="WTB537" s="707"/>
      <c r="WTC537" s="707"/>
      <c r="WTD537" s="707"/>
      <c r="WTE537" s="707"/>
      <c r="WTF537" s="707"/>
      <c r="WTG537" s="707"/>
      <c r="WTH537" s="707"/>
      <c r="WTI537" s="707"/>
      <c r="WTJ537" s="707"/>
      <c r="WTK537" s="707"/>
      <c r="WTL537" s="707"/>
      <c r="WTM537" s="707"/>
      <c r="WTN537" s="707"/>
      <c r="WTO537" s="707"/>
      <c r="WTP537" s="707"/>
      <c r="WTQ537" s="707"/>
      <c r="WTR537" s="707"/>
      <c r="WTS537" s="707"/>
      <c r="WTT537" s="707"/>
      <c r="WTU537" s="707"/>
      <c r="WTV537" s="707"/>
      <c r="WTW537" s="707"/>
      <c r="WTX537" s="707"/>
      <c r="WTY537" s="707"/>
      <c r="WTZ537" s="707"/>
      <c r="WUA537" s="707"/>
      <c r="WUB537" s="707"/>
      <c r="WUC537" s="707"/>
      <c r="WUD537" s="707"/>
      <c r="WUE537" s="707"/>
      <c r="WUF537" s="707"/>
      <c r="WUG537" s="707"/>
      <c r="WUH537" s="707"/>
      <c r="WUI537" s="707"/>
      <c r="WUJ537" s="707"/>
      <c r="WUK537" s="707"/>
      <c r="WUL537" s="707"/>
      <c r="WUM537" s="707"/>
      <c r="WUN537" s="707"/>
      <c r="WUO537" s="707"/>
      <c r="WUP537" s="707"/>
      <c r="WUQ537" s="707"/>
      <c r="WUR537" s="707"/>
      <c r="WUS537" s="707"/>
      <c r="WUT537" s="707"/>
      <c r="WUU537" s="707"/>
      <c r="WUV537" s="707"/>
      <c r="WUW537" s="707"/>
      <c r="WUX537" s="707"/>
      <c r="WUY537" s="707"/>
      <c r="WUZ537" s="707"/>
      <c r="WVA537" s="707"/>
      <c r="WVB537" s="707"/>
      <c r="WVC537" s="707"/>
      <c r="WVD537" s="707"/>
      <c r="WVE537" s="707"/>
      <c r="WVF537" s="707"/>
      <c r="WVG537" s="707"/>
      <c r="WVH537" s="707"/>
      <c r="WVI537" s="707"/>
      <c r="WVJ537" s="707"/>
      <c r="WVK537" s="707"/>
      <c r="WVL537" s="707"/>
      <c r="WVM537" s="707"/>
      <c r="WVN537" s="707"/>
      <c r="WVO537" s="707"/>
      <c r="WVP537" s="707"/>
      <c r="WVQ537" s="707"/>
      <c r="WVR537" s="707"/>
      <c r="WVS537" s="707"/>
      <c r="WVT537" s="707"/>
      <c r="WVU537" s="707"/>
      <c r="WVV537" s="707"/>
      <c r="WVW537" s="707"/>
      <c r="WVX537" s="707"/>
      <c r="WVY537" s="707"/>
      <c r="WVZ537" s="707"/>
      <c r="WWA537" s="707"/>
      <c r="WWB537" s="707"/>
      <c r="WWC537" s="707"/>
      <c r="WWD537" s="707"/>
      <c r="WWE537" s="707"/>
      <c r="WWF537" s="707"/>
      <c r="WWG537" s="707"/>
      <c r="WWH537" s="707"/>
      <c r="WWI537" s="707"/>
      <c r="WWJ537" s="707"/>
      <c r="WWK537" s="707"/>
      <c r="WWL537" s="707"/>
      <c r="WWM537" s="707"/>
      <c r="WWN537" s="707"/>
      <c r="WWO537" s="707"/>
      <c r="WWP537" s="707"/>
      <c r="WWQ537" s="707"/>
      <c r="WWR537" s="707"/>
      <c r="WWS537" s="707"/>
      <c r="WWT537" s="707"/>
      <c r="WWU537" s="707"/>
      <c r="WWV537" s="707"/>
      <c r="WWW537" s="707"/>
      <c r="WWX537" s="707"/>
      <c r="WWY537" s="707"/>
      <c r="WWZ537" s="707"/>
      <c r="WXA537" s="707"/>
      <c r="WXB537" s="707"/>
      <c r="WXC537" s="707"/>
      <c r="WXD537" s="707"/>
      <c r="WXE537" s="707"/>
      <c r="WXF537" s="707"/>
      <c r="WXG537" s="707"/>
      <c r="WXH537" s="707"/>
      <c r="WXI537" s="707"/>
      <c r="WXJ537" s="707"/>
      <c r="WXK537" s="707"/>
      <c r="WXL537" s="707"/>
      <c r="WXM537" s="707"/>
      <c r="WXN537" s="707"/>
      <c r="WXO537" s="707"/>
      <c r="WXP537" s="707"/>
      <c r="WXQ537" s="707"/>
      <c r="WXR537" s="707"/>
      <c r="WXS537" s="707"/>
      <c r="WXT537" s="707"/>
      <c r="WXU537" s="707"/>
      <c r="WXV537" s="707"/>
      <c r="WXW537" s="707"/>
      <c r="WXX537" s="707"/>
      <c r="WXY537" s="707"/>
      <c r="WXZ537" s="707"/>
      <c r="WYA537" s="707"/>
      <c r="WYB537" s="707"/>
      <c r="WYC537" s="707"/>
      <c r="WYD537" s="707"/>
      <c r="WYE537" s="707"/>
      <c r="WYF537" s="707"/>
      <c r="WYG537" s="707"/>
      <c r="WYH537" s="707"/>
      <c r="WYI537" s="707"/>
      <c r="WYJ537" s="707"/>
      <c r="WYK537" s="707"/>
      <c r="WYL537" s="707"/>
      <c r="WYM537" s="707"/>
      <c r="WYN537" s="707"/>
      <c r="WYO537" s="707"/>
      <c r="WYP537" s="707"/>
      <c r="WYQ537" s="707"/>
      <c r="WYR537" s="707"/>
      <c r="WYS537" s="707"/>
      <c r="WYT537" s="707"/>
      <c r="WYU537" s="707"/>
      <c r="WYV537" s="707"/>
      <c r="WYW537" s="707"/>
      <c r="WYX537" s="707"/>
      <c r="WYY537" s="707"/>
      <c r="WYZ537" s="707"/>
      <c r="WZA537" s="707"/>
      <c r="WZB537" s="707"/>
      <c r="WZC537" s="707"/>
      <c r="WZD537" s="707"/>
      <c r="WZE537" s="707"/>
      <c r="WZF537" s="707"/>
      <c r="WZG537" s="707"/>
      <c r="WZH537" s="707"/>
      <c r="WZI537" s="707"/>
      <c r="WZJ537" s="707"/>
      <c r="WZK537" s="707"/>
      <c r="WZL537" s="707"/>
      <c r="WZM537" s="707"/>
      <c r="WZN537" s="707"/>
      <c r="WZO537" s="707"/>
      <c r="WZP537" s="707"/>
      <c r="WZQ537" s="707"/>
      <c r="WZR537" s="707"/>
      <c r="WZS537" s="707"/>
      <c r="WZT537" s="707"/>
      <c r="WZU537" s="707"/>
      <c r="WZV537" s="707"/>
      <c r="WZW537" s="707"/>
      <c r="WZX537" s="707"/>
      <c r="WZY537" s="707"/>
      <c r="WZZ537" s="707"/>
      <c r="XAA537" s="707"/>
      <c r="XAB537" s="707"/>
      <c r="XAC537" s="707"/>
      <c r="XAD537" s="707"/>
      <c r="XAE537" s="707"/>
      <c r="XAF537" s="707"/>
      <c r="XAG537" s="707"/>
      <c r="XAH537" s="707"/>
      <c r="XAI537" s="707"/>
      <c r="XAJ537" s="707"/>
      <c r="XAK537" s="707"/>
      <c r="XAL537" s="707"/>
      <c r="XAM537" s="707"/>
      <c r="XAN537" s="707"/>
      <c r="XAO537" s="707"/>
      <c r="XAP537" s="707"/>
      <c r="XAQ537" s="707"/>
      <c r="XAR537" s="707"/>
      <c r="XAS537" s="707"/>
      <c r="XAT537" s="707"/>
      <c r="XAU537" s="707"/>
      <c r="XAV537" s="707"/>
      <c r="XAW537" s="707"/>
      <c r="XAX537" s="707"/>
      <c r="XAY537" s="707"/>
      <c r="XAZ537" s="707"/>
      <c r="XBA537" s="707"/>
      <c r="XBB537" s="707"/>
      <c r="XBC537" s="707"/>
      <c r="XBD537" s="707"/>
      <c r="XBE537" s="707"/>
      <c r="XBF537" s="707"/>
      <c r="XBG537" s="707"/>
      <c r="XBH537" s="707"/>
      <c r="XBI537" s="707"/>
      <c r="XBJ537" s="707"/>
      <c r="XBK537" s="707"/>
      <c r="XBL537" s="707"/>
      <c r="XBM537" s="707"/>
      <c r="XBN537" s="707"/>
      <c r="XBO537" s="707"/>
      <c r="XBP537" s="707"/>
      <c r="XBQ537" s="707"/>
      <c r="XBR537" s="707"/>
      <c r="XBS537" s="707"/>
      <c r="XBT537" s="707"/>
      <c r="XBU537" s="707"/>
      <c r="XBV537" s="707"/>
      <c r="XBW537" s="707"/>
      <c r="XBX537" s="707"/>
      <c r="XBY537" s="707"/>
      <c r="XBZ537" s="707"/>
      <c r="XCA537" s="707"/>
      <c r="XCB537" s="707"/>
      <c r="XCC537" s="707"/>
      <c r="XCD537" s="707"/>
      <c r="XCE537" s="707"/>
      <c r="XCF537" s="707"/>
      <c r="XCG537" s="707"/>
      <c r="XCH537" s="707"/>
      <c r="XCI537" s="707"/>
      <c r="XCJ537" s="707"/>
      <c r="XCK537" s="707"/>
      <c r="XCL537" s="707"/>
      <c r="XCM537" s="707"/>
      <c r="XCN537" s="707"/>
      <c r="XCO537" s="707"/>
      <c r="XCP537" s="707"/>
      <c r="XCQ537" s="707"/>
      <c r="XCR537" s="707"/>
      <c r="XCS537" s="707"/>
      <c r="XCT537" s="707"/>
      <c r="XCU537" s="707"/>
      <c r="XCV537" s="707"/>
      <c r="XCW537" s="707"/>
      <c r="XCX537" s="707"/>
      <c r="XCY537" s="707"/>
      <c r="XCZ537" s="707"/>
      <c r="XDA537" s="707"/>
      <c r="XDB537" s="707"/>
      <c r="XDC537" s="707"/>
      <c r="XDD537" s="707"/>
      <c r="XDE537" s="707"/>
      <c r="XDF537" s="707"/>
      <c r="XDG537" s="707"/>
      <c r="XDH537" s="707"/>
      <c r="XDI537" s="707"/>
      <c r="XDJ537" s="707"/>
      <c r="XDK537" s="707"/>
      <c r="XDL537" s="707"/>
      <c r="XDM537" s="707"/>
      <c r="XDN537" s="707"/>
      <c r="XDO537" s="707"/>
      <c r="XDP537" s="707"/>
      <c r="XDQ537" s="707"/>
      <c r="XDR537" s="707"/>
      <c r="XDS537" s="707"/>
      <c r="XDT537" s="707"/>
      <c r="XDU537" s="707"/>
      <c r="XDV537" s="707"/>
      <c r="XDW537" s="707"/>
      <c r="XDX537" s="707"/>
      <c r="XDY537" s="707"/>
      <c r="XDZ537" s="707"/>
      <c r="XEA537" s="707"/>
      <c r="XEB537" s="707"/>
      <c r="XEC537" s="707"/>
      <c r="XED537" s="707"/>
      <c r="XEE537" s="707"/>
      <c r="XEF537" s="707"/>
      <c r="XEG537" s="707"/>
      <c r="XEH537" s="707"/>
      <c r="XEI537" s="707"/>
      <c r="XEJ537" s="707"/>
      <c r="XEK537" s="707"/>
      <c r="XEL537" s="707"/>
      <c r="XEM537" s="707"/>
      <c r="XEN537" s="707"/>
      <c r="XEO537" s="707"/>
      <c r="XEP537" s="707"/>
      <c r="XEQ537" s="707"/>
      <c r="XER537" s="707"/>
      <c r="XES537" s="707"/>
      <c r="XET537" s="707"/>
      <c r="XEU537" s="707"/>
      <c r="XEV537" s="707"/>
      <c r="XEW537" s="707"/>
      <c r="XEX537" s="707"/>
      <c r="XEY537" s="707"/>
      <c r="XEZ537" s="707"/>
      <c r="XFA537" s="707"/>
      <c r="XFB537" s="707"/>
      <c r="XFC537" s="707"/>
      <c r="XFD537" s="707"/>
    </row>
    <row r="538" spans="1:16384" s="106" customFormat="1" ht="73.5" customHeight="1" x14ac:dyDescent="0.2">
      <c r="A538" s="711" t="s">
        <v>739</v>
      </c>
      <c r="B538" s="978" t="s">
        <v>740</v>
      </c>
      <c r="C538" s="979"/>
      <c r="D538" s="979"/>
      <c r="E538" s="980"/>
      <c r="F538" s="192"/>
      <c r="G538" s="95"/>
      <c r="H538" s="95"/>
      <c r="I538" s="95"/>
      <c r="J538" s="111">
        <f t="shared" ref="J538:M542" si="111">J539</f>
        <v>222.2</v>
      </c>
      <c r="K538" s="111">
        <f t="shared" si="111"/>
        <v>0</v>
      </c>
      <c r="L538" s="111">
        <f t="shared" si="111"/>
        <v>127</v>
      </c>
      <c r="M538" s="111">
        <f t="shared" si="111"/>
        <v>127</v>
      </c>
      <c r="N538" s="174"/>
    </row>
    <row r="539" spans="1:16384" s="106" customFormat="1" ht="31.5" customHeight="1" x14ac:dyDescent="0.2">
      <c r="A539" s="176" t="s">
        <v>473</v>
      </c>
      <c r="B539" s="978" t="s">
        <v>740</v>
      </c>
      <c r="C539" s="979"/>
      <c r="D539" s="979"/>
      <c r="E539" s="980"/>
      <c r="F539" s="192">
        <v>200</v>
      </c>
      <c r="G539" s="95"/>
      <c r="H539" s="95"/>
      <c r="I539" s="95"/>
      <c r="J539" s="111">
        <f t="shared" si="111"/>
        <v>222.2</v>
      </c>
      <c r="K539" s="111">
        <f t="shared" si="111"/>
        <v>0</v>
      </c>
      <c r="L539" s="111">
        <f t="shared" si="111"/>
        <v>127</v>
      </c>
      <c r="M539" s="111">
        <f t="shared" si="111"/>
        <v>127</v>
      </c>
      <c r="N539" s="174"/>
    </row>
    <row r="540" spans="1:16384" s="106" customFormat="1" ht="31.5" customHeight="1" x14ac:dyDescent="0.2">
      <c r="A540" s="176" t="s">
        <v>474</v>
      </c>
      <c r="B540" s="978" t="s">
        <v>740</v>
      </c>
      <c r="C540" s="979"/>
      <c r="D540" s="979"/>
      <c r="E540" s="980"/>
      <c r="F540" s="192">
        <v>240</v>
      </c>
      <c r="G540" s="95"/>
      <c r="H540" s="95"/>
      <c r="I540" s="95"/>
      <c r="J540" s="111">
        <f t="shared" si="111"/>
        <v>222.2</v>
      </c>
      <c r="K540" s="111">
        <f t="shared" si="111"/>
        <v>0</v>
      </c>
      <c r="L540" s="111">
        <f t="shared" si="111"/>
        <v>127</v>
      </c>
      <c r="M540" s="111">
        <f t="shared" si="111"/>
        <v>127</v>
      </c>
      <c r="N540" s="174"/>
    </row>
    <row r="541" spans="1:16384" s="106" customFormat="1" ht="19.5" customHeight="1" x14ac:dyDescent="0.2">
      <c r="A541" s="176" t="s">
        <v>68</v>
      </c>
      <c r="B541" s="978" t="s">
        <v>740</v>
      </c>
      <c r="C541" s="979"/>
      <c r="D541" s="979"/>
      <c r="E541" s="980"/>
      <c r="F541" s="192">
        <v>240</v>
      </c>
      <c r="G541" s="95" t="s">
        <v>69</v>
      </c>
      <c r="H541" s="95"/>
      <c r="I541" s="95"/>
      <c r="J541" s="111">
        <f t="shared" si="111"/>
        <v>222.2</v>
      </c>
      <c r="K541" s="111">
        <f t="shared" si="111"/>
        <v>0</v>
      </c>
      <c r="L541" s="111">
        <f t="shared" si="111"/>
        <v>127</v>
      </c>
      <c r="M541" s="111">
        <f t="shared" si="111"/>
        <v>127</v>
      </c>
      <c r="N541" s="174"/>
    </row>
    <row r="542" spans="1:16384" s="106" customFormat="1" ht="60.75" customHeight="1" x14ac:dyDescent="0.2">
      <c r="A542" s="199" t="s">
        <v>187</v>
      </c>
      <c r="B542" s="978" t="s">
        <v>740</v>
      </c>
      <c r="C542" s="979"/>
      <c r="D542" s="979"/>
      <c r="E542" s="980"/>
      <c r="F542" s="192">
        <v>240</v>
      </c>
      <c r="G542" s="95" t="s">
        <v>69</v>
      </c>
      <c r="H542" s="95" t="s">
        <v>73</v>
      </c>
      <c r="I542" s="95"/>
      <c r="J542" s="111">
        <f t="shared" si="111"/>
        <v>222.2</v>
      </c>
      <c r="K542" s="111">
        <f t="shared" si="111"/>
        <v>0</v>
      </c>
      <c r="L542" s="111">
        <f t="shared" si="111"/>
        <v>127</v>
      </c>
      <c r="M542" s="111">
        <f t="shared" si="111"/>
        <v>127</v>
      </c>
      <c r="N542" s="331"/>
    </row>
    <row r="543" spans="1:16384" s="106" customFormat="1" ht="31.5" customHeight="1" x14ac:dyDescent="0.25">
      <c r="A543" s="176" t="s">
        <v>183</v>
      </c>
      <c r="B543" s="978" t="s">
        <v>740</v>
      </c>
      <c r="C543" s="979"/>
      <c r="D543" s="979"/>
      <c r="E543" s="980"/>
      <c r="F543" s="192">
        <v>240</v>
      </c>
      <c r="G543" s="95" t="s">
        <v>69</v>
      </c>
      <c r="H543" s="95" t="s">
        <v>73</v>
      </c>
      <c r="I543" s="95" t="s">
        <v>58</v>
      </c>
      <c r="J543" s="111">
        <f>'ведомст 7'!L44</f>
        <v>222.2</v>
      </c>
      <c r="K543" s="113"/>
      <c r="L543" s="111">
        <v>127</v>
      </c>
      <c r="M543" s="111">
        <v>127</v>
      </c>
      <c r="N543" s="174"/>
    </row>
    <row r="544" spans="1:16384" s="106" customFormat="1" ht="31.5" customHeight="1" x14ac:dyDescent="0.2">
      <c r="A544" s="707" t="s">
        <v>741</v>
      </c>
      <c r="B544" s="698" t="s">
        <v>742</v>
      </c>
      <c r="C544" s="698"/>
      <c r="D544" s="698"/>
      <c r="E544" s="699"/>
      <c r="F544" s="192"/>
      <c r="G544" s="95"/>
      <c r="H544" s="95"/>
      <c r="I544" s="95"/>
      <c r="J544" s="111">
        <f>J545</f>
        <v>53.8</v>
      </c>
      <c r="K544" s="111">
        <f t="shared" ref="K544:M544" si="112">K545</f>
        <v>0</v>
      </c>
      <c r="L544" s="111">
        <v>89</v>
      </c>
      <c r="M544" s="111">
        <f t="shared" si="112"/>
        <v>89</v>
      </c>
      <c r="N544" s="703"/>
    </row>
    <row r="545" spans="1:14" s="106" customFormat="1" ht="51" customHeight="1" x14ac:dyDescent="0.2">
      <c r="A545" s="707" t="s">
        <v>744</v>
      </c>
      <c r="B545" s="979" t="s">
        <v>743</v>
      </c>
      <c r="C545" s="979"/>
      <c r="D545" s="979"/>
      <c r="E545" s="980"/>
      <c r="F545" s="192"/>
      <c r="G545" s="95"/>
      <c r="H545" s="95"/>
      <c r="I545" s="95"/>
      <c r="J545" s="111">
        <f t="shared" ref="J545:M550" si="113">J546</f>
        <v>53.8</v>
      </c>
      <c r="K545" s="111">
        <f t="shared" si="113"/>
        <v>0</v>
      </c>
      <c r="L545" s="111">
        <f t="shared" si="113"/>
        <v>89</v>
      </c>
      <c r="M545" s="111">
        <f t="shared" si="113"/>
        <v>89</v>
      </c>
      <c r="N545" s="174"/>
    </row>
    <row r="546" spans="1:14" s="106" customFormat="1" ht="31.5" customHeight="1" x14ac:dyDescent="0.2">
      <c r="A546" s="175" t="s">
        <v>199</v>
      </c>
      <c r="B546" s="978" t="s">
        <v>745</v>
      </c>
      <c r="C546" s="979"/>
      <c r="D546" s="979"/>
      <c r="E546" s="980"/>
      <c r="F546" s="192"/>
      <c r="G546" s="95"/>
      <c r="H546" s="95"/>
      <c r="I546" s="95"/>
      <c r="J546" s="111">
        <f t="shared" si="113"/>
        <v>53.8</v>
      </c>
      <c r="K546" s="111">
        <f t="shared" si="113"/>
        <v>0</v>
      </c>
      <c r="L546" s="111">
        <f t="shared" si="113"/>
        <v>89</v>
      </c>
      <c r="M546" s="111">
        <f t="shared" si="113"/>
        <v>89</v>
      </c>
      <c r="N546" s="174"/>
    </row>
    <row r="547" spans="1:14" s="106" customFormat="1" ht="31.5" customHeight="1" x14ac:dyDescent="0.2">
      <c r="A547" s="176" t="s">
        <v>473</v>
      </c>
      <c r="B547" s="978" t="s">
        <v>745</v>
      </c>
      <c r="C547" s="979"/>
      <c r="D547" s="979"/>
      <c r="E547" s="980"/>
      <c r="F547" s="192">
        <v>200</v>
      </c>
      <c r="G547" s="95"/>
      <c r="H547" s="95"/>
      <c r="I547" s="95"/>
      <c r="J547" s="111">
        <f t="shared" si="113"/>
        <v>53.8</v>
      </c>
      <c r="K547" s="111">
        <f t="shared" si="113"/>
        <v>0</v>
      </c>
      <c r="L547" s="111">
        <f t="shared" si="113"/>
        <v>89</v>
      </c>
      <c r="M547" s="111">
        <f t="shared" si="113"/>
        <v>89</v>
      </c>
      <c r="N547" s="174"/>
    </row>
    <row r="548" spans="1:14" s="106" customFormat="1" ht="31.5" customHeight="1" x14ac:dyDescent="0.2">
      <c r="A548" s="176" t="s">
        <v>474</v>
      </c>
      <c r="B548" s="978" t="s">
        <v>745</v>
      </c>
      <c r="C548" s="979"/>
      <c r="D548" s="979"/>
      <c r="E548" s="980"/>
      <c r="F548" s="192">
        <v>240</v>
      </c>
      <c r="G548" s="95"/>
      <c r="H548" s="95"/>
      <c r="I548" s="95"/>
      <c r="J548" s="111">
        <f t="shared" si="113"/>
        <v>53.8</v>
      </c>
      <c r="K548" s="111">
        <f t="shared" si="113"/>
        <v>0</v>
      </c>
      <c r="L548" s="111">
        <f t="shared" si="113"/>
        <v>89</v>
      </c>
      <c r="M548" s="111">
        <f t="shared" si="113"/>
        <v>89</v>
      </c>
      <c r="N548" s="174"/>
    </row>
    <row r="549" spans="1:14" s="106" customFormat="1" ht="33" customHeight="1" x14ac:dyDescent="0.2">
      <c r="A549" s="176" t="s">
        <v>68</v>
      </c>
      <c r="B549" s="978" t="s">
        <v>745</v>
      </c>
      <c r="C549" s="979"/>
      <c r="D549" s="979"/>
      <c r="E549" s="980"/>
      <c r="F549" s="192">
        <v>240</v>
      </c>
      <c r="G549" s="95" t="s">
        <v>69</v>
      </c>
      <c r="H549" s="95"/>
      <c r="I549" s="95"/>
      <c r="J549" s="111">
        <f t="shared" si="113"/>
        <v>53.8</v>
      </c>
      <c r="K549" s="111">
        <f t="shared" si="113"/>
        <v>0</v>
      </c>
      <c r="L549" s="111">
        <f t="shared" si="113"/>
        <v>89</v>
      </c>
      <c r="M549" s="111">
        <f t="shared" si="113"/>
        <v>89</v>
      </c>
      <c r="N549" s="174"/>
    </row>
    <row r="550" spans="1:14" s="106" customFormat="1" ht="62.25" customHeight="1" x14ac:dyDescent="0.2">
      <c r="A550" s="199" t="s">
        <v>187</v>
      </c>
      <c r="B550" s="978" t="s">
        <v>348</v>
      </c>
      <c r="C550" s="979"/>
      <c r="D550" s="979"/>
      <c r="E550" s="980"/>
      <c r="F550" s="192">
        <v>240</v>
      </c>
      <c r="G550" s="95" t="s">
        <v>69</v>
      </c>
      <c r="H550" s="95" t="s">
        <v>73</v>
      </c>
      <c r="I550" s="95"/>
      <c r="J550" s="111">
        <f t="shared" si="113"/>
        <v>53.8</v>
      </c>
      <c r="K550" s="111">
        <f t="shared" si="113"/>
        <v>0</v>
      </c>
      <c r="L550" s="111">
        <f t="shared" si="113"/>
        <v>89</v>
      </c>
      <c r="M550" s="111">
        <f t="shared" si="113"/>
        <v>89</v>
      </c>
      <c r="N550" s="331"/>
    </row>
    <row r="551" spans="1:14" s="106" customFormat="1" ht="30" x14ac:dyDescent="0.2">
      <c r="A551" s="176" t="s">
        <v>183</v>
      </c>
      <c r="B551" s="978" t="s">
        <v>348</v>
      </c>
      <c r="C551" s="979"/>
      <c r="D551" s="979"/>
      <c r="E551" s="980"/>
      <c r="F551" s="192">
        <v>240</v>
      </c>
      <c r="G551" s="95" t="s">
        <v>69</v>
      </c>
      <c r="H551" s="95" t="s">
        <v>73</v>
      </c>
      <c r="I551" s="95" t="s">
        <v>58</v>
      </c>
      <c r="J551" s="111">
        <f>J565</f>
        <v>53.8</v>
      </c>
      <c r="K551" s="111"/>
      <c r="L551" s="111">
        <f>L565</f>
        <v>89</v>
      </c>
      <c r="M551" s="111">
        <f>M565</f>
        <v>89</v>
      </c>
      <c r="N551" s="174"/>
    </row>
    <row r="552" spans="1:14" s="106" customFormat="1" ht="31.5" hidden="1" customHeight="1" x14ac:dyDescent="0.2">
      <c r="A552" s="175" t="s">
        <v>351</v>
      </c>
      <c r="B552" s="207" t="s">
        <v>349</v>
      </c>
      <c r="C552" s="208"/>
      <c r="D552" s="208"/>
      <c r="E552" s="209"/>
      <c r="F552" s="192"/>
      <c r="G552" s="95"/>
      <c r="H552" s="95"/>
      <c r="I552" s="95"/>
      <c r="J552" s="111">
        <f t="shared" ref="J552:M557" si="114">J553</f>
        <v>0</v>
      </c>
      <c r="K552" s="111">
        <f t="shared" si="114"/>
        <v>0</v>
      </c>
      <c r="L552" s="111">
        <f t="shared" si="114"/>
        <v>0</v>
      </c>
      <c r="M552" s="111">
        <f t="shared" si="114"/>
        <v>0</v>
      </c>
      <c r="N552" s="174"/>
    </row>
    <row r="553" spans="1:14" s="106" customFormat="1" ht="31.5" hidden="1" customHeight="1" x14ac:dyDescent="0.2">
      <c r="A553" s="175" t="s">
        <v>199</v>
      </c>
      <c r="B553" s="978" t="s">
        <v>350</v>
      </c>
      <c r="C553" s="979"/>
      <c r="D553" s="979"/>
      <c r="E553" s="980"/>
      <c r="F553" s="192"/>
      <c r="G553" s="95"/>
      <c r="H553" s="95"/>
      <c r="I553" s="95"/>
      <c r="J553" s="111">
        <f t="shared" si="114"/>
        <v>0</v>
      </c>
      <c r="K553" s="111">
        <f t="shared" si="114"/>
        <v>0</v>
      </c>
      <c r="L553" s="111">
        <f t="shared" si="114"/>
        <v>0</v>
      </c>
      <c r="M553" s="111">
        <f t="shared" si="114"/>
        <v>0</v>
      </c>
      <c r="N553" s="174"/>
    </row>
    <row r="554" spans="1:14" s="106" customFormat="1" ht="31.5" hidden="1" customHeight="1" x14ac:dyDescent="0.2">
      <c r="A554" s="176" t="s">
        <v>473</v>
      </c>
      <c r="B554" s="978" t="s">
        <v>350</v>
      </c>
      <c r="C554" s="979"/>
      <c r="D554" s="979"/>
      <c r="E554" s="980"/>
      <c r="F554" s="192">
        <v>200</v>
      </c>
      <c r="G554" s="95"/>
      <c r="H554" s="95"/>
      <c r="I554" s="95"/>
      <c r="J554" s="111">
        <f t="shared" si="114"/>
        <v>0</v>
      </c>
      <c r="K554" s="111">
        <f t="shared" si="114"/>
        <v>0</v>
      </c>
      <c r="L554" s="111">
        <f t="shared" si="114"/>
        <v>0</v>
      </c>
      <c r="M554" s="111">
        <f t="shared" si="114"/>
        <v>0</v>
      </c>
      <c r="N554" s="174"/>
    </row>
    <row r="555" spans="1:14" s="106" customFormat="1" ht="31.5" hidden="1" customHeight="1" x14ac:dyDescent="0.2">
      <c r="A555" s="176" t="s">
        <v>474</v>
      </c>
      <c r="B555" s="978" t="s">
        <v>350</v>
      </c>
      <c r="C555" s="979"/>
      <c r="D555" s="979"/>
      <c r="E555" s="980"/>
      <c r="F555" s="192">
        <v>240</v>
      </c>
      <c r="G555" s="95"/>
      <c r="H555" s="95"/>
      <c r="I555" s="95"/>
      <c r="J555" s="111">
        <f t="shared" si="114"/>
        <v>0</v>
      </c>
      <c r="K555" s="111">
        <f t="shared" si="114"/>
        <v>0</v>
      </c>
      <c r="L555" s="111">
        <f t="shared" si="114"/>
        <v>0</v>
      </c>
      <c r="M555" s="111">
        <f t="shared" si="114"/>
        <v>0</v>
      </c>
      <c r="N555" s="174"/>
    </row>
    <row r="556" spans="1:14" s="106" customFormat="1" ht="17.25" hidden="1" customHeight="1" x14ac:dyDescent="0.2">
      <c r="A556" s="176" t="s">
        <v>68</v>
      </c>
      <c r="B556" s="978" t="s">
        <v>350</v>
      </c>
      <c r="C556" s="979"/>
      <c r="D556" s="979"/>
      <c r="E556" s="980"/>
      <c r="F556" s="192">
        <v>240</v>
      </c>
      <c r="G556" s="95" t="s">
        <v>69</v>
      </c>
      <c r="H556" s="95"/>
      <c r="I556" s="95"/>
      <c r="J556" s="111">
        <f t="shared" si="114"/>
        <v>0</v>
      </c>
      <c r="K556" s="111">
        <f t="shared" si="114"/>
        <v>0</v>
      </c>
      <c r="L556" s="111">
        <f t="shared" si="114"/>
        <v>0</v>
      </c>
      <c r="M556" s="111">
        <f t="shared" si="114"/>
        <v>0</v>
      </c>
      <c r="N556" s="174"/>
    </row>
    <row r="557" spans="1:14" s="106" customFormat="1" ht="46.5" hidden="1" customHeight="1" x14ac:dyDescent="0.2">
      <c r="A557" s="199" t="s">
        <v>187</v>
      </c>
      <c r="B557" s="978" t="s">
        <v>350</v>
      </c>
      <c r="C557" s="979"/>
      <c r="D557" s="979"/>
      <c r="E557" s="980"/>
      <c r="F557" s="192">
        <v>240</v>
      </c>
      <c r="G557" s="95" t="s">
        <v>69</v>
      </c>
      <c r="H557" s="95" t="s">
        <v>73</v>
      </c>
      <c r="I557" s="95"/>
      <c r="J557" s="111">
        <f t="shared" si="114"/>
        <v>0</v>
      </c>
      <c r="K557" s="111">
        <f t="shared" si="114"/>
        <v>0</v>
      </c>
      <c r="L557" s="111">
        <f t="shared" si="114"/>
        <v>0</v>
      </c>
      <c r="M557" s="111">
        <f t="shared" si="114"/>
        <v>0</v>
      </c>
      <c r="N557" s="331"/>
    </row>
    <row r="558" spans="1:14" s="106" customFormat="1" ht="31.5" hidden="1" customHeight="1" x14ac:dyDescent="0.2">
      <c r="A558" s="176" t="s">
        <v>183</v>
      </c>
      <c r="B558" s="978" t="s">
        <v>350</v>
      </c>
      <c r="C558" s="979"/>
      <c r="D558" s="979"/>
      <c r="E558" s="980"/>
      <c r="F558" s="192">
        <v>240</v>
      </c>
      <c r="G558" s="95" t="s">
        <v>69</v>
      </c>
      <c r="H558" s="95" t="s">
        <v>73</v>
      </c>
      <c r="I558" s="95" t="s">
        <v>58</v>
      </c>
      <c r="J558" s="111"/>
      <c r="K558" s="146"/>
      <c r="L558" s="111"/>
      <c r="M558" s="111"/>
      <c r="N558" s="174"/>
    </row>
    <row r="559" spans="1:14" s="106" customFormat="1" ht="31.5" hidden="1" customHeight="1" x14ac:dyDescent="0.2">
      <c r="A559" s="175" t="s">
        <v>352</v>
      </c>
      <c r="B559" s="207" t="s">
        <v>353</v>
      </c>
      <c r="C559" s="208"/>
      <c r="D559" s="208"/>
      <c r="E559" s="209"/>
      <c r="F559" s="192"/>
      <c r="G559" s="95"/>
      <c r="H559" s="95"/>
      <c r="I559" s="95"/>
      <c r="J559" s="111">
        <f t="shared" ref="J559:M564" si="115">J560</f>
        <v>53.8</v>
      </c>
      <c r="K559" s="111">
        <f t="shared" si="115"/>
        <v>0</v>
      </c>
      <c r="L559" s="111">
        <f t="shared" si="115"/>
        <v>89</v>
      </c>
      <c r="M559" s="111">
        <f t="shared" si="115"/>
        <v>89</v>
      </c>
      <c r="N559" s="174"/>
    </row>
    <row r="560" spans="1:14" s="106" customFormat="1" ht="31.5" hidden="1" customHeight="1" x14ac:dyDescent="0.2">
      <c r="A560" s="175" t="s">
        <v>199</v>
      </c>
      <c r="B560" s="978" t="s">
        <v>354</v>
      </c>
      <c r="C560" s="979"/>
      <c r="D560" s="979"/>
      <c r="E560" s="980"/>
      <c r="F560" s="192"/>
      <c r="G560" s="95"/>
      <c r="H560" s="95"/>
      <c r="I560" s="95"/>
      <c r="J560" s="111">
        <f t="shared" si="115"/>
        <v>53.8</v>
      </c>
      <c r="K560" s="111">
        <f t="shared" si="115"/>
        <v>0</v>
      </c>
      <c r="L560" s="111">
        <f t="shared" si="115"/>
        <v>89</v>
      </c>
      <c r="M560" s="111">
        <f t="shared" si="115"/>
        <v>89</v>
      </c>
      <c r="N560" s="174"/>
    </row>
    <row r="561" spans="1:14" s="106" customFormat="1" ht="31.5" hidden="1" customHeight="1" x14ac:dyDescent="0.2">
      <c r="A561" s="176" t="s">
        <v>473</v>
      </c>
      <c r="B561" s="978" t="s">
        <v>354</v>
      </c>
      <c r="C561" s="979"/>
      <c r="D561" s="979"/>
      <c r="E561" s="980"/>
      <c r="F561" s="192">
        <v>200</v>
      </c>
      <c r="G561" s="95"/>
      <c r="H561" s="95"/>
      <c r="I561" s="95"/>
      <c r="J561" s="111">
        <f t="shared" si="115"/>
        <v>53.8</v>
      </c>
      <c r="K561" s="111">
        <f t="shared" si="115"/>
        <v>0</v>
      </c>
      <c r="L561" s="111">
        <f t="shared" si="115"/>
        <v>89</v>
      </c>
      <c r="M561" s="111">
        <f t="shared" si="115"/>
        <v>89</v>
      </c>
      <c r="N561" s="174"/>
    </row>
    <row r="562" spans="1:14" s="106" customFormat="1" ht="31.5" hidden="1" customHeight="1" x14ac:dyDescent="0.2">
      <c r="A562" s="176" t="s">
        <v>474</v>
      </c>
      <c r="B562" s="978" t="s">
        <v>354</v>
      </c>
      <c r="C562" s="979"/>
      <c r="D562" s="979"/>
      <c r="E562" s="980"/>
      <c r="F562" s="192">
        <v>240</v>
      </c>
      <c r="G562" s="95"/>
      <c r="H562" s="95"/>
      <c r="I562" s="95"/>
      <c r="J562" s="111">
        <f t="shared" si="115"/>
        <v>53.8</v>
      </c>
      <c r="K562" s="111">
        <f t="shared" si="115"/>
        <v>0</v>
      </c>
      <c r="L562" s="111">
        <f t="shared" si="115"/>
        <v>89</v>
      </c>
      <c r="M562" s="111">
        <f t="shared" si="115"/>
        <v>89</v>
      </c>
      <c r="N562" s="174"/>
    </row>
    <row r="563" spans="1:14" s="106" customFormat="1" ht="31.5" hidden="1" customHeight="1" x14ac:dyDescent="0.2">
      <c r="A563" s="176" t="s">
        <v>68</v>
      </c>
      <c r="B563" s="978" t="s">
        <v>354</v>
      </c>
      <c r="C563" s="979"/>
      <c r="D563" s="979"/>
      <c r="E563" s="980"/>
      <c r="F563" s="192">
        <v>240</v>
      </c>
      <c r="G563" s="95" t="s">
        <v>69</v>
      </c>
      <c r="H563" s="95"/>
      <c r="I563" s="95"/>
      <c r="J563" s="111">
        <f t="shared" si="115"/>
        <v>53.8</v>
      </c>
      <c r="K563" s="111">
        <f t="shared" si="115"/>
        <v>0</v>
      </c>
      <c r="L563" s="111">
        <f t="shared" si="115"/>
        <v>89</v>
      </c>
      <c r="M563" s="111">
        <f t="shared" si="115"/>
        <v>89</v>
      </c>
      <c r="N563" s="174"/>
    </row>
    <row r="564" spans="1:14" s="106" customFormat="1" ht="75" hidden="1" x14ac:dyDescent="0.2">
      <c r="A564" s="199" t="s">
        <v>187</v>
      </c>
      <c r="B564" s="978" t="s">
        <v>354</v>
      </c>
      <c r="C564" s="979"/>
      <c r="D564" s="979"/>
      <c r="E564" s="980"/>
      <c r="F564" s="192">
        <v>240</v>
      </c>
      <c r="G564" s="95" t="s">
        <v>69</v>
      </c>
      <c r="H564" s="95" t="s">
        <v>73</v>
      </c>
      <c r="I564" s="95"/>
      <c r="J564" s="111">
        <f t="shared" si="115"/>
        <v>53.8</v>
      </c>
      <c r="K564" s="111">
        <f t="shared" si="115"/>
        <v>0</v>
      </c>
      <c r="L564" s="111">
        <f t="shared" si="115"/>
        <v>89</v>
      </c>
      <c r="M564" s="111">
        <f t="shared" si="115"/>
        <v>89</v>
      </c>
      <c r="N564" s="331"/>
    </row>
    <row r="565" spans="1:14" s="106" customFormat="1" ht="31.5" customHeight="1" x14ac:dyDescent="0.2">
      <c r="A565" s="176" t="s">
        <v>183</v>
      </c>
      <c r="B565" s="978" t="s">
        <v>354</v>
      </c>
      <c r="C565" s="979"/>
      <c r="D565" s="979"/>
      <c r="E565" s="980"/>
      <c r="F565" s="192">
        <v>240</v>
      </c>
      <c r="G565" s="95" t="s">
        <v>69</v>
      </c>
      <c r="H565" s="95" t="s">
        <v>73</v>
      </c>
      <c r="I565" s="95" t="s">
        <v>58</v>
      </c>
      <c r="J565" s="111">
        <f>'ведомст 7'!L49</f>
        <v>53.8</v>
      </c>
      <c r="K565" s="111"/>
      <c r="L565" s="111">
        <v>89</v>
      </c>
      <c r="M565" s="111">
        <v>89</v>
      </c>
      <c r="N565" s="174"/>
    </row>
    <row r="566" spans="1:14" s="106" customFormat="1" ht="60" customHeight="1" x14ac:dyDescent="0.25">
      <c r="A566" s="97" t="s">
        <v>691</v>
      </c>
      <c r="B566" s="976" t="s">
        <v>106</v>
      </c>
      <c r="C566" s="976"/>
      <c r="D566" s="976"/>
      <c r="E566" s="977"/>
      <c r="F566" s="192"/>
      <c r="G566" s="122"/>
      <c r="H566" s="122"/>
      <c r="I566" s="95"/>
      <c r="J566" s="143">
        <f>J567</f>
        <v>85.7</v>
      </c>
      <c r="K566" s="143">
        <f>K567</f>
        <v>24</v>
      </c>
      <c r="L566" s="143">
        <f>L567</f>
        <v>180.7</v>
      </c>
      <c r="M566" s="143">
        <f>M567</f>
        <v>180.7</v>
      </c>
      <c r="N566" s="174"/>
    </row>
    <row r="567" spans="1:14" s="106" customFormat="1" ht="76.5" customHeight="1" x14ac:dyDescent="0.2">
      <c r="A567" s="97" t="s">
        <v>715</v>
      </c>
      <c r="B567" s="976" t="s">
        <v>170</v>
      </c>
      <c r="C567" s="976"/>
      <c r="D567" s="976"/>
      <c r="E567" s="977"/>
      <c r="F567" s="192"/>
      <c r="G567" s="122"/>
      <c r="H567" s="122"/>
      <c r="I567" s="95"/>
      <c r="J567" s="111">
        <f>J568+J587</f>
        <v>85.7</v>
      </c>
      <c r="K567" s="111">
        <f>K568+K587</f>
        <v>24</v>
      </c>
      <c r="L567" s="111">
        <f>L568+L587</f>
        <v>180.7</v>
      </c>
      <c r="M567" s="111">
        <f>M568+M587</f>
        <v>180.7</v>
      </c>
      <c r="N567" s="630"/>
    </row>
    <row r="568" spans="1:14" s="106" customFormat="1" ht="60" x14ac:dyDescent="0.2">
      <c r="A568" s="97" t="s">
        <v>580</v>
      </c>
      <c r="B568" s="976" t="s">
        <v>552</v>
      </c>
      <c r="C568" s="976"/>
      <c r="D568" s="976"/>
      <c r="E568" s="977"/>
      <c r="F568" s="192"/>
      <c r="G568" s="122"/>
      <c r="H568" s="95"/>
      <c r="I568" s="95"/>
      <c r="J568" s="111">
        <f>J575+J581+J574</f>
        <v>85.7</v>
      </c>
      <c r="K568" s="111">
        <f t="shared" ref="K568:M568" si="116">K575+K581+K574</f>
        <v>24</v>
      </c>
      <c r="L568" s="111">
        <f t="shared" si="116"/>
        <v>85.7</v>
      </c>
      <c r="M568" s="111">
        <f t="shared" si="116"/>
        <v>85.7</v>
      </c>
      <c r="N568" s="174"/>
    </row>
    <row r="569" spans="1:14" s="106" customFormat="1" ht="158.25" customHeight="1" x14ac:dyDescent="0.25">
      <c r="A569" s="240" t="s">
        <v>412</v>
      </c>
      <c r="B569" s="976" t="s">
        <v>682</v>
      </c>
      <c r="C569" s="976"/>
      <c r="D569" s="976"/>
      <c r="E569" s="977"/>
      <c r="F569" s="192"/>
      <c r="G569" s="129"/>
      <c r="H569" s="95"/>
      <c r="I569" s="124"/>
      <c r="J569" s="104">
        <f t="shared" ref="J569:M573" si="117">J570</f>
        <v>83.8</v>
      </c>
      <c r="K569" s="104">
        <f t="shared" si="117"/>
        <v>24</v>
      </c>
      <c r="L569" s="104">
        <f t="shared" si="117"/>
        <v>83.8</v>
      </c>
      <c r="M569" s="104">
        <f t="shared" si="117"/>
        <v>83.8</v>
      </c>
      <c r="N569" s="692"/>
    </row>
    <row r="570" spans="1:14" s="106" customFormat="1" ht="45" x14ac:dyDescent="0.25">
      <c r="A570" s="176" t="s">
        <v>473</v>
      </c>
      <c r="B570" s="976" t="s">
        <v>682</v>
      </c>
      <c r="C570" s="976"/>
      <c r="D570" s="976"/>
      <c r="E570" s="977"/>
      <c r="F570" s="192">
        <v>200</v>
      </c>
      <c r="G570" s="129"/>
      <c r="H570" s="95"/>
      <c r="I570" s="124"/>
      <c r="J570" s="104">
        <f t="shared" si="117"/>
        <v>83.8</v>
      </c>
      <c r="K570" s="104">
        <f t="shared" si="117"/>
        <v>24</v>
      </c>
      <c r="L570" s="104">
        <f t="shared" si="117"/>
        <v>83.8</v>
      </c>
      <c r="M570" s="104">
        <f t="shared" si="117"/>
        <v>83.8</v>
      </c>
      <c r="N570" s="692"/>
    </row>
    <row r="571" spans="1:14" s="106" customFormat="1" ht="45" x14ac:dyDescent="0.25">
      <c r="A571" s="176" t="s">
        <v>474</v>
      </c>
      <c r="B571" s="976" t="s">
        <v>682</v>
      </c>
      <c r="C571" s="976"/>
      <c r="D571" s="976"/>
      <c r="E571" s="977"/>
      <c r="F571" s="192">
        <v>240</v>
      </c>
      <c r="G571" s="129"/>
      <c r="H571" s="95"/>
      <c r="I571" s="124"/>
      <c r="J571" s="104">
        <f t="shared" si="117"/>
        <v>83.8</v>
      </c>
      <c r="K571" s="104">
        <f t="shared" si="117"/>
        <v>24</v>
      </c>
      <c r="L571" s="104">
        <f t="shared" si="117"/>
        <v>83.8</v>
      </c>
      <c r="M571" s="104">
        <f t="shared" si="117"/>
        <v>83.8</v>
      </c>
      <c r="N571" s="692"/>
    </row>
    <row r="572" spans="1:14" s="106" customFormat="1" x14ac:dyDescent="0.2">
      <c r="A572" s="176" t="s">
        <v>68</v>
      </c>
      <c r="B572" s="976" t="s">
        <v>682</v>
      </c>
      <c r="C572" s="976"/>
      <c r="D572" s="976"/>
      <c r="E572" s="977"/>
      <c r="F572" s="192">
        <v>240</v>
      </c>
      <c r="G572" s="129" t="s">
        <v>69</v>
      </c>
      <c r="H572" s="95"/>
      <c r="I572" s="95"/>
      <c r="J572" s="122">
        <f>J573</f>
        <v>83.8</v>
      </c>
      <c r="K572" s="122">
        <f t="shared" si="117"/>
        <v>24</v>
      </c>
      <c r="L572" s="122">
        <f t="shared" si="117"/>
        <v>83.8</v>
      </c>
      <c r="M572" s="122">
        <f t="shared" si="117"/>
        <v>83.8</v>
      </c>
      <c r="N572" s="692"/>
    </row>
    <row r="573" spans="1:14" s="106" customFormat="1" ht="75" x14ac:dyDescent="0.2">
      <c r="A573" s="176" t="s">
        <v>187</v>
      </c>
      <c r="B573" s="976" t="s">
        <v>682</v>
      </c>
      <c r="C573" s="976"/>
      <c r="D573" s="976"/>
      <c r="E573" s="977"/>
      <c r="F573" s="192">
        <v>240</v>
      </c>
      <c r="G573" s="129" t="s">
        <v>69</v>
      </c>
      <c r="H573" s="95" t="s">
        <v>73</v>
      </c>
      <c r="I573" s="95"/>
      <c r="J573" s="122">
        <f>J574</f>
        <v>83.8</v>
      </c>
      <c r="K573" s="122">
        <f t="shared" si="117"/>
        <v>24</v>
      </c>
      <c r="L573" s="122">
        <f t="shared" si="117"/>
        <v>83.8</v>
      </c>
      <c r="M573" s="122">
        <f t="shared" si="117"/>
        <v>83.8</v>
      </c>
      <c r="N573" s="692"/>
    </row>
    <row r="574" spans="1:14" s="106" customFormat="1" ht="30" x14ac:dyDescent="0.2">
      <c r="A574" s="176" t="s">
        <v>183</v>
      </c>
      <c r="B574" s="976" t="s">
        <v>682</v>
      </c>
      <c r="C574" s="976"/>
      <c r="D574" s="976"/>
      <c r="E574" s="977"/>
      <c r="F574" s="192">
        <v>240</v>
      </c>
      <c r="G574" s="129" t="s">
        <v>69</v>
      </c>
      <c r="H574" s="95" t="s">
        <v>73</v>
      </c>
      <c r="I574" s="95">
        <v>900</v>
      </c>
      <c r="J574" s="122">
        <v>83.8</v>
      </c>
      <c r="K574" s="122">
        <f>'функ 6'!J63</f>
        <v>24</v>
      </c>
      <c r="L574" s="122">
        <v>83.8</v>
      </c>
      <c r="M574" s="122">
        <v>83.8</v>
      </c>
      <c r="N574" s="692"/>
    </row>
    <row r="575" spans="1:14" s="106" customFormat="1" ht="60.75" customHeight="1" x14ac:dyDescent="0.2">
      <c r="A575" s="313" t="s">
        <v>413</v>
      </c>
      <c r="B575" s="976" t="s">
        <v>483</v>
      </c>
      <c r="C575" s="976"/>
      <c r="D575" s="976"/>
      <c r="E575" s="977"/>
      <c r="F575" s="192"/>
      <c r="G575" s="129"/>
      <c r="H575" s="95"/>
      <c r="I575" s="95"/>
      <c r="J575" s="122">
        <f t="shared" ref="J575:M579" si="118">J576</f>
        <v>1.9</v>
      </c>
      <c r="K575" s="122">
        <f t="shared" si="118"/>
        <v>0</v>
      </c>
      <c r="L575" s="122">
        <f t="shared" si="118"/>
        <v>1.9</v>
      </c>
      <c r="M575" s="122">
        <f t="shared" si="118"/>
        <v>1.9</v>
      </c>
      <c r="N575" s="1061"/>
    </row>
    <row r="576" spans="1:14" s="106" customFormat="1" ht="45.75" customHeight="1" x14ac:dyDescent="0.2">
      <c r="A576" s="176" t="s">
        <v>473</v>
      </c>
      <c r="B576" s="976" t="s">
        <v>483</v>
      </c>
      <c r="C576" s="976"/>
      <c r="D576" s="976"/>
      <c r="E576" s="977"/>
      <c r="F576" s="192">
        <v>200</v>
      </c>
      <c r="G576" s="129"/>
      <c r="H576" s="95"/>
      <c r="I576" s="95"/>
      <c r="J576" s="122">
        <f t="shared" si="118"/>
        <v>1.9</v>
      </c>
      <c r="K576" s="122">
        <f t="shared" si="118"/>
        <v>0</v>
      </c>
      <c r="L576" s="122">
        <f t="shared" si="118"/>
        <v>1.9</v>
      </c>
      <c r="M576" s="122">
        <f t="shared" si="118"/>
        <v>1.9</v>
      </c>
      <c r="N576" s="1061"/>
    </row>
    <row r="577" spans="1:14" s="106" customFormat="1" ht="35.25" customHeight="1" x14ac:dyDescent="0.2">
      <c r="A577" s="176" t="s">
        <v>474</v>
      </c>
      <c r="B577" s="976" t="s">
        <v>483</v>
      </c>
      <c r="C577" s="976"/>
      <c r="D577" s="976"/>
      <c r="E577" s="977"/>
      <c r="F577" s="192">
        <v>240</v>
      </c>
      <c r="G577" s="129"/>
      <c r="H577" s="95"/>
      <c r="I577" s="95"/>
      <c r="J577" s="122">
        <f t="shared" si="118"/>
        <v>1.9</v>
      </c>
      <c r="K577" s="122">
        <f t="shared" si="118"/>
        <v>0</v>
      </c>
      <c r="L577" s="122">
        <f t="shared" si="118"/>
        <v>1.9</v>
      </c>
      <c r="M577" s="122">
        <f t="shared" si="118"/>
        <v>1.9</v>
      </c>
      <c r="N577" s="1061"/>
    </row>
    <row r="578" spans="1:14" s="106" customFormat="1" ht="18.75" customHeight="1" x14ac:dyDescent="0.2">
      <c r="A578" s="176" t="s">
        <v>68</v>
      </c>
      <c r="B578" s="976" t="s">
        <v>483</v>
      </c>
      <c r="C578" s="976"/>
      <c r="D578" s="976"/>
      <c r="E578" s="977"/>
      <c r="F578" s="192">
        <v>240</v>
      </c>
      <c r="G578" s="129" t="s">
        <v>69</v>
      </c>
      <c r="H578" s="95"/>
      <c r="I578" s="95"/>
      <c r="J578" s="122">
        <f t="shared" si="118"/>
        <v>1.9</v>
      </c>
      <c r="K578" s="122">
        <f t="shared" si="118"/>
        <v>0</v>
      </c>
      <c r="L578" s="122">
        <f t="shared" si="118"/>
        <v>1.9</v>
      </c>
      <c r="M578" s="122">
        <f t="shared" si="118"/>
        <v>1.9</v>
      </c>
      <c r="N578" s="1061"/>
    </row>
    <row r="579" spans="1:14" s="106" customFormat="1" ht="61.5" customHeight="1" x14ac:dyDescent="0.2">
      <c r="A579" s="176" t="s">
        <v>187</v>
      </c>
      <c r="B579" s="976" t="s">
        <v>483</v>
      </c>
      <c r="C579" s="976"/>
      <c r="D579" s="976"/>
      <c r="E579" s="977"/>
      <c r="F579" s="192">
        <v>240</v>
      </c>
      <c r="G579" s="95" t="s">
        <v>69</v>
      </c>
      <c r="H579" s="95" t="s">
        <v>73</v>
      </c>
      <c r="I579" s="95"/>
      <c r="J579" s="111">
        <f t="shared" si="118"/>
        <v>1.9</v>
      </c>
      <c r="K579" s="111">
        <f t="shared" si="118"/>
        <v>0</v>
      </c>
      <c r="L579" s="111">
        <f t="shared" si="118"/>
        <v>1.9</v>
      </c>
      <c r="M579" s="111">
        <f t="shared" si="118"/>
        <v>1.9</v>
      </c>
      <c r="N579" s="1061"/>
    </row>
    <row r="580" spans="1:14" s="106" customFormat="1" ht="30.75" customHeight="1" x14ac:dyDescent="0.25">
      <c r="A580" s="176" t="s">
        <v>183</v>
      </c>
      <c r="B580" s="976" t="s">
        <v>483</v>
      </c>
      <c r="C580" s="976"/>
      <c r="D580" s="976"/>
      <c r="E580" s="977"/>
      <c r="F580" s="192">
        <v>240</v>
      </c>
      <c r="G580" s="122" t="s">
        <v>69</v>
      </c>
      <c r="H580" s="95" t="s">
        <v>73</v>
      </c>
      <c r="I580" s="95" t="s">
        <v>58</v>
      </c>
      <c r="J580" s="111">
        <v>1.9</v>
      </c>
      <c r="K580" s="113"/>
      <c r="L580" s="111">
        <v>1.9</v>
      </c>
      <c r="M580" s="111">
        <v>1.9</v>
      </c>
      <c r="N580" s="1061"/>
    </row>
    <row r="581" spans="1:14" s="106" customFormat="1" ht="78.75" hidden="1" customHeight="1" x14ac:dyDescent="0.25">
      <c r="A581" s="637" t="s">
        <v>412</v>
      </c>
      <c r="B581" s="1001" t="s">
        <v>682</v>
      </c>
      <c r="C581" s="1001"/>
      <c r="D581" s="1001"/>
      <c r="E581" s="1002"/>
      <c r="F581" s="661"/>
      <c r="G581" s="642"/>
      <c r="H581" s="451"/>
      <c r="I581" s="662"/>
      <c r="J581" s="663">
        <f t="shared" ref="J581:M583" si="119">J582</f>
        <v>0</v>
      </c>
      <c r="K581" s="663">
        <f t="shared" si="119"/>
        <v>0</v>
      </c>
      <c r="L581" s="663">
        <f t="shared" si="119"/>
        <v>0</v>
      </c>
      <c r="M581" s="663">
        <f t="shared" si="119"/>
        <v>0</v>
      </c>
      <c r="N581" s="999" t="s">
        <v>709</v>
      </c>
    </row>
    <row r="582" spans="1:14" s="106" customFormat="1" ht="37.5" hidden="1" customHeight="1" x14ac:dyDescent="0.25">
      <c r="A582" s="494" t="s">
        <v>473</v>
      </c>
      <c r="B582" s="1001" t="s">
        <v>682</v>
      </c>
      <c r="C582" s="1001"/>
      <c r="D582" s="1001"/>
      <c r="E582" s="1002"/>
      <c r="F582" s="661">
        <v>200</v>
      </c>
      <c r="G582" s="642"/>
      <c r="H582" s="451"/>
      <c r="I582" s="662"/>
      <c r="J582" s="663">
        <f t="shared" si="119"/>
        <v>0</v>
      </c>
      <c r="K582" s="663">
        <f t="shared" si="119"/>
        <v>0</v>
      </c>
      <c r="L582" s="663">
        <f t="shared" si="119"/>
        <v>0</v>
      </c>
      <c r="M582" s="663">
        <f t="shared" si="119"/>
        <v>0</v>
      </c>
      <c r="N582" s="999"/>
    </row>
    <row r="583" spans="1:14" s="106" customFormat="1" ht="31.5" hidden="1" customHeight="1" x14ac:dyDescent="0.25">
      <c r="A583" s="494" t="s">
        <v>474</v>
      </c>
      <c r="B583" s="1001" t="s">
        <v>682</v>
      </c>
      <c r="C583" s="1001"/>
      <c r="D583" s="1001"/>
      <c r="E583" s="1002"/>
      <c r="F583" s="661">
        <v>240</v>
      </c>
      <c r="G583" s="642"/>
      <c r="H583" s="451"/>
      <c r="I583" s="662"/>
      <c r="J583" s="663">
        <f t="shared" si="119"/>
        <v>0</v>
      </c>
      <c r="K583" s="663">
        <f t="shared" si="119"/>
        <v>0</v>
      </c>
      <c r="L583" s="663">
        <f t="shared" si="119"/>
        <v>0</v>
      </c>
      <c r="M583" s="663">
        <f t="shared" si="119"/>
        <v>0</v>
      </c>
      <c r="N583" s="999"/>
    </row>
    <row r="584" spans="1:14" s="106" customFormat="1" ht="21.75" hidden="1" customHeight="1" x14ac:dyDescent="0.2">
      <c r="A584" s="494" t="s">
        <v>68</v>
      </c>
      <c r="B584" s="1001" t="s">
        <v>682</v>
      </c>
      <c r="C584" s="1001"/>
      <c r="D584" s="1001"/>
      <c r="E584" s="1002"/>
      <c r="F584" s="661">
        <v>240</v>
      </c>
      <c r="G584" s="642" t="s">
        <v>69</v>
      </c>
      <c r="H584" s="451"/>
      <c r="I584" s="451"/>
      <c r="J584" s="660">
        <f>J585</f>
        <v>0</v>
      </c>
      <c r="K584" s="660">
        <f t="shared" ref="K584:M585" si="120">K585</f>
        <v>0</v>
      </c>
      <c r="L584" s="660">
        <f t="shared" si="120"/>
        <v>0</v>
      </c>
      <c r="M584" s="660">
        <f t="shared" si="120"/>
        <v>0</v>
      </c>
      <c r="N584" s="999"/>
    </row>
    <row r="585" spans="1:14" s="106" customFormat="1" ht="60.75" hidden="1" customHeight="1" x14ac:dyDescent="0.2">
      <c r="A585" s="494" t="s">
        <v>187</v>
      </c>
      <c r="B585" s="1001" t="s">
        <v>682</v>
      </c>
      <c r="C585" s="1001"/>
      <c r="D585" s="1001"/>
      <c r="E585" s="1002"/>
      <c r="F585" s="661">
        <v>240</v>
      </c>
      <c r="G585" s="642" t="s">
        <v>69</v>
      </c>
      <c r="H585" s="451" t="s">
        <v>73</v>
      </c>
      <c r="I585" s="451"/>
      <c r="J585" s="660">
        <f>J586</f>
        <v>0</v>
      </c>
      <c r="K585" s="660">
        <f t="shared" si="120"/>
        <v>0</v>
      </c>
      <c r="L585" s="660">
        <f t="shared" si="120"/>
        <v>0</v>
      </c>
      <c r="M585" s="660">
        <f t="shared" si="120"/>
        <v>0</v>
      </c>
      <c r="N585" s="999"/>
    </row>
    <row r="586" spans="1:14" s="106" customFormat="1" ht="30" hidden="1" customHeight="1" x14ac:dyDescent="0.2">
      <c r="A586" s="494" t="s">
        <v>183</v>
      </c>
      <c r="B586" s="1001" t="s">
        <v>682</v>
      </c>
      <c r="C586" s="1001"/>
      <c r="D586" s="1001"/>
      <c r="E586" s="1002"/>
      <c r="F586" s="661">
        <v>240</v>
      </c>
      <c r="G586" s="642" t="s">
        <v>69</v>
      </c>
      <c r="H586" s="451" t="s">
        <v>73</v>
      </c>
      <c r="I586" s="451">
        <v>900</v>
      </c>
      <c r="J586" s="660"/>
      <c r="K586" s="660"/>
      <c r="L586" s="660"/>
      <c r="M586" s="660"/>
      <c r="N586" s="999"/>
    </row>
    <row r="587" spans="1:14" s="106" customFormat="1" ht="30" x14ac:dyDescent="0.25">
      <c r="A587" s="203" t="s">
        <v>602</v>
      </c>
      <c r="B587" s="210" t="s">
        <v>489</v>
      </c>
      <c r="C587" s="219"/>
      <c r="D587" s="219"/>
      <c r="E587" s="220"/>
      <c r="F587" s="192"/>
      <c r="G587" s="122"/>
      <c r="H587" s="122"/>
      <c r="I587" s="95"/>
      <c r="J587" s="143">
        <f t="shared" ref="J587:M590" si="121">J588</f>
        <v>0</v>
      </c>
      <c r="K587" s="143">
        <f t="shared" si="121"/>
        <v>0</v>
      </c>
      <c r="L587" s="143">
        <f t="shared" si="121"/>
        <v>95</v>
      </c>
      <c r="M587" s="143">
        <f t="shared" si="121"/>
        <v>95</v>
      </c>
      <c r="N587" s="174"/>
    </row>
    <row r="588" spans="1:14" s="106" customFormat="1" ht="45" x14ac:dyDescent="0.2">
      <c r="A588" s="97" t="s">
        <v>367</v>
      </c>
      <c r="B588" s="210" t="s">
        <v>488</v>
      </c>
      <c r="C588" s="219"/>
      <c r="D588" s="219"/>
      <c r="E588" s="220"/>
      <c r="F588" s="192"/>
      <c r="G588" s="122"/>
      <c r="H588" s="122"/>
      <c r="I588" s="95"/>
      <c r="J588" s="111">
        <f t="shared" si="121"/>
        <v>0</v>
      </c>
      <c r="K588" s="111">
        <f t="shared" si="121"/>
        <v>0</v>
      </c>
      <c r="L588" s="111">
        <f t="shared" si="121"/>
        <v>95</v>
      </c>
      <c r="M588" s="111">
        <f t="shared" si="121"/>
        <v>95</v>
      </c>
      <c r="N588" s="1061">
        <v>-90</v>
      </c>
    </row>
    <row r="589" spans="1:14" s="106" customFormat="1" ht="45" x14ac:dyDescent="0.25">
      <c r="A589" s="200" t="s">
        <v>473</v>
      </c>
      <c r="B589" s="210" t="s">
        <v>488</v>
      </c>
      <c r="C589" s="219"/>
      <c r="D589" s="219"/>
      <c r="E589" s="220"/>
      <c r="F589" s="192">
        <v>200</v>
      </c>
      <c r="G589" s="122"/>
      <c r="H589" s="122"/>
      <c r="I589" s="95"/>
      <c r="J589" s="111">
        <f t="shared" si="121"/>
        <v>0</v>
      </c>
      <c r="K589" s="111">
        <f t="shared" si="121"/>
        <v>0</v>
      </c>
      <c r="L589" s="111">
        <f t="shared" si="121"/>
        <v>95</v>
      </c>
      <c r="M589" s="111">
        <f t="shared" si="121"/>
        <v>95</v>
      </c>
      <c r="N589" s="1061"/>
    </row>
    <row r="590" spans="1:14" s="106" customFormat="1" ht="45" x14ac:dyDescent="0.25">
      <c r="A590" s="200" t="s">
        <v>474</v>
      </c>
      <c r="B590" s="210" t="s">
        <v>488</v>
      </c>
      <c r="C590" s="219"/>
      <c r="D590" s="219"/>
      <c r="E590" s="220"/>
      <c r="F590" s="192">
        <v>240</v>
      </c>
      <c r="G590" s="122"/>
      <c r="H590" s="122"/>
      <c r="I590" s="95"/>
      <c r="J590" s="111">
        <f t="shared" si="121"/>
        <v>0</v>
      </c>
      <c r="K590" s="111">
        <f t="shared" si="121"/>
        <v>0</v>
      </c>
      <c r="L590" s="111">
        <f t="shared" si="121"/>
        <v>95</v>
      </c>
      <c r="M590" s="111">
        <f t="shared" si="121"/>
        <v>95</v>
      </c>
      <c r="N590" s="1061"/>
    </row>
    <row r="591" spans="1:14" s="106" customFormat="1" x14ac:dyDescent="0.2">
      <c r="A591" s="97" t="s">
        <v>68</v>
      </c>
      <c r="B591" s="210" t="s">
        <v>488</v>
      </c>
      <c r="C591" s="219"/>
      <c r="D591" s="219"/>
      <c r="E591" s="220"/>
      <c r="F591" s="192">
        <v>240</v>
      </c>
      <c r="G591" s="129" t="s">
        <v>69</v>
      </c>
      <c r="H591" s="122"/>
      <c r="I591" s="95"/>
      <c r="J591" s="111">
        <f t="shared" ref="J591:M592" si="122">J592</f>
        <v>0</v>
      </c>
      <c r="K591" s="111">
        <f t="shared" si="122"/>
        <v>0</v>
      </c>
      <c r="L591" s="111">
        <f t="shared" si="122"/>
        <v>95</v>
      </c>
      <c r="M591" s="111">
        <f t="shared" si="122"/>
        <v>95</v>
      </c>
      <c r="N591" s="1061"/>
    </row>
    <row r="592" spans="1:14" s="106" customFormat="1" x14ac:dyDescent="0.2">
      <c r="A592" s="97" t="s">
        <v>86</v>
      </c>
      <c r="B592" s="210" t="s">
        <v>488</v>
      </c>
      <c r="C592" s="219"/>
      <c r="D592" s="219"/>
      <c r="E592" s="220"/>
      <c r="F592" s="192">
        <v>240</v>
      </c>
      <c r="G592" s="129" t="s">
        <v>69</v>
      </c>
      <c r="H592" s="129">
        <v>13</v>
      </c>
      <c r="I592" s="95"/>
      <c r="J592" s="111">
        <f t="shared" si="122"/>
        <v>0</v>
      </c>
      <c r="K592" s="111">
        <f t="shared" si="122"/>
        <v>0</v>
      </c>
      <c r="L592" s="111">
        <f t="shared" si="122"/>
        <v>95</v>
      </c>
      <c r="M592" s="111">
        <f t="shared" si="122"/>
        <v>95</v>
      </c>
      <c r="N592" s="1061"/>
    </row>
    <row r="593" spans="1:14" s="106" customFormat="1" ht="30" x14ac:dyDescent="0.2">
      <c r="A593" s="97" t="s">
        <v>578</v>
      </c>
      <c r="B593" s="210" t="s">
        <v>488</v>
      </c>
      <c r="C593" s="219"/>
      <c r="D593" s="219"/>
      <c r="E593" s="220"/>
      <c r="F593" s="192">
        <v>240</v>
      </c>
      <c r="G593" s="129" t="s">
        <v>69</v>
      </c>
      <c r="H593" s="129" t="s">
        <v>87</v>
      </c>
      <c r="I593" s="95" t="s">
        <v>58</v>
      </c>
      <c r="J593" s="111">
        <v>0</v>
      </c>
      <c r="K593" s="111"/>
      <c r="L593" s="111">
        <v>95</v>
      </c>
      <c r="M593" s="111">
        <v>95</v>
      </c>
      <c r="N593" s="1061"/>
    </row>
    <row r="594" spans="1:14" s="106" customFormat="1" ht="42.75" customHeight="1" x14ac:dyDescent="0.25">
      <c r="A594" s="203" t="s">
        <v>501</v>
      </c>
      <c r="B594" s="1162" t="s">
        <v>210</v>
      </c>
      <c r="C594" s="1163"/>
      <c r="D594" s="1163"/>
      <c r="E594" s="1164"/>
      <c r="F594" s="192"/>
      <c r="G594" s="95"/>
      <c r="H594" s="95"/>
      <c r="I594" s="95"/>
      <c r="J594" s="122">
        <f>J602+J595+J624+J633+J652</f>
        <v>63766.5</v>
      </c>
      <c r="K594" s="122">
        <f>K602</f>
        <v>0</v>
      </c>
      <c r="L594" s="122">
        <f>L602</f>
        <v>21835.300000000003</v>
      </c>
      <c r="M594" s="122">
        <f>M602</f>
        <v>2666.7999999999997</v>
      </c>
      <c r="N594" s="174"/>
    </row>
    <row r="595" spans="1:14" s="106" customFormat="1" ht="30" hidden="1" customHeight="1" x14ac:dyDescent="0.25">
      <c r="A595" s="203"/>
      <c r="B595" s="1174"/>
      <c r="C595" s="1175"/>
      <c r="D595" s="1175"/>
      <c r="E595" s="1176"/>
      <c r="F595" s="192"/>
      <c r="G595" s="95"/>
      <c r="H595" s="95"/>
      <c r="I595" s="95"/>
      <c r="J595" s="122"/>
      <c r="K595" s="122"/>
      <c r="L595" s="122"/>
      <c r="M595" s="122"/>
      <c r="N595" s="375"/>
    </row>
    <row r="596" spans="1:14" s="106" customFormat="1" ht="35.25" hidden="1" customHeight="1" x14ac:dyDescent="0.25">
      <c r="A596" s="203"/>
      <c r="B596" s="1159"/>
      <c r="C596" s="1160"/>
      <c r="D596" s="1160"/>
      <c r="E596" s="1161"/>
      <c r="F596" s="192"/>
      <c r="G596" s="95"/>
      <c r="H596" s="95"/>
      <c r="I596" s="95"/>
      <c r="J596" s="122"/>
      <c r="K596" s="122"/>
      <c r="L596" s="122"/>
      <c r="M596" s="122"/>
      <c r="N596" s="375"/>
    </row>
    <row r="597" spans="1:14" s="106" customFormat="1" ht="29.25" hidden="1" customHeight="1" x14ac:dyDescent="0.25">
      <c r="A597" s="203"/>
      <c r="B597" s="1159"/>
      <c r="C597" s="1160"/>
      <c r="D597" s="1160"/>
      <c r="E597" s="1161"/>
      <c r="F597" s="192"/>
      <c r="G597" s="95"/>
      <c r="H597" s="95"/>
      <c r="I597" s="95"/>
      <c r="J597" s="122"/>
      <c r="K597" s="122"/>
      <c r="L597" s="122"/>
      <c r="M597" s="122"/>
      <c r="N597" s="375"/>
    </row>
    <row r="598" spans="1:14" s="106" customFormat="1" ht="23.25" hidden="1" customHeight="1" x14ac:dyDescent="0.25">
      <c r="A598" s="377"/>
      <c r="B598" s="1159"/>
      <c r="C598" s="1160"/>
      <c r="D598" s="1160"/>
      <c r="E598" s="1161"/>
      <c r="F598" s="192"/>
      <c r="G598" s="95"/>
      <c r="H598" s="95"/>
      <c r="I598" s="95"/>
      <c r="J598" s="122"/>
      <c r="K598" s="122"/>
      <c r="L598" s="122"/>
      <c r="M598" s="122"/>
      <c r="N598" s="375"/>
    </row>
    <row r="599" spans="1:14" s="106" customFormat="1" ht="23.25" hidden="1" customHeight="1" x14ac:dyDescent="0.25">
      <c r="A599" s="252"/>
      <c r="B599" s="1159"/>
      <c r="C599" s="1160"/>
      <c r="D599" s="1160"/>
      <c r="E599" s="1161"/>
      <c r="F599" s="192"/>
      <c r="G599" s="95"/>
      <c r="H599" s="95"/>
      <c r="I599" s="95"/>
      <c r="J599" s="122"/>
      <c r="K599" s="122"/>
      <c r="L599" s="122"/>
      <c r="M599" s="122"/>
      <c r="N599" s="375"/>
    </row>
    <row r="600" spans="1:14" s="106" customFormat="1" ht="23.25" hidden="1" customHeight="1" x14ac:dyDescent="0.25">
      <c r="A600" s="102"/>
      <c r="B600" s="1159"/>
      <c r="C600" s="1160"/>
      <c r="D600" s="1160"/>
      <c r="E600" s="1161"/>
      <c r="F600" s="192"/>
      <c r="G600" s="95"/>
      <c r="H600" s="95"/>
      <c r="I600" s="95"/>
      <c r="J600" s="122"/>
      <c r="K600" s="122"/>
      <c r="L600" s="122"/>
      <c r="M600" s="122"/>
      <c r="N600" s="375"/>
    </row>
    <row r="601" spans="1:14" s="106" customFormat="1" ht="32.25" hidden="1" customHeight="1" x14ac:dyDescent="0.25">
      <c r="A601" s="176"/>
      <c r="B601" s="1159"/>
      <c r="C601" s="1160"/>
      <c r="D601" s="1160"/>
      <c r="E601" s="1161"/>
      <c r="F601" s="192"/>
      <c r="G601" s="95"/>
      <c r="H601" s="95"/>
      <c r="I601" s="95"/>
      <c r="J601" s="122"/>
      <c r="K601" s="122"/>
      <c r="L601" s="122"/>
      <c r="M601" s="122"/>
      <c r="N601" s="375"/>
    </row>
    <row r="602" spans="1:14" s="106" customFormat="1" ht="48" customHeight="1" x14ac:dyDescent="0.25">
      <c r="A602" s="203" t="s">
        <v>502</v>
      </c>
      <c r="B602" s="978" t="s">
        <v>570</v>
      </c>
      <c r="C602" s="979"/>
      <c r="D602" s="979"/>
      <c r="E602" s="980"/>
      <c r="F602" s="192"/>
      <c r="G602" s="95"/>
      <c r="H602" s="95"/>
      <c r="I602" s="95"/>
      <c r="J602" s="122">
        <f>J603+J610</f>
        <v>15</v>
      </c>
      <c r="K602" s="122">
        <f>K603+K610</f>
        <v>0</v>
      </c>
      <c r="L602" s="122">
        <f>L603+L610</f>
        <v>21835.300000000003</v>
      </c>
      <c r="M602" s="122">
        <f>M603+M610</f>
        <v>2666.7999999999997</v>
      </c>
      <c r="N602" s="174"/>
    </row>
    <row r="603" spans="1:14" s="106" customFormat="1" ht="45" x14ac:dyDescent="0.25">
      <c r="A603" s="203" t="s">
        <v>503</v>
      </c>
      <c r="B603" s="978" t="s">
        <v>571</v>
      </c>
      <c r="C603" s="979"/>
      <c r="D603" s="979"/>
      <c r="E603" s="980"/>
      <c r="F603" s="192"/>
      <c r="G603" s="95"/>
      <c r="H603" s="95"/>
      <c r="I603" s="95"/>
      <c r="J603" s="122">
        <f t="shared" ref="J603:M607" si="123">J604</f>
        <v>15</v>
      </c>
      <c r="K603" s="122">
        <f t="shared" si="123"/>
        <v>0</v>
      </c>
      <c r="L603" s="122">
        <f t="shared" si="123"/>
        <v>15</v>
      </c>
      <c r="M603" s="122">
        <f t="shared" si="123"/>
        <v>15</v>
      </c>
      <c r="N603" s="174"/>
    </row>
    <row r="604" spans="1:14" s="106" customFormat="1" ht="29.25" customHeight="1" x14ac:dyDescent="0.2">
      <c r="A604" s="176" t="s">
        <v>462</v>
      </c>
      <c r="B604" s="978" t="s">
        <v>572</v>
      </c>
      <c r="C604" s="979"/>
      <c r="D604" s="979"/>
      <c r="E604" s="980"/>
      <c r="F604" s="192"/>
      <c r="G604" s="95"/>
      <c r="H604" s="95"/>
      <c r="I604" s="95"/>
      <c r="J604" s="122">
        <f t="shared" si="123"/>
        <v>15</v>
      </c>
      <c r="K604" s="122">
        <f t="shared" si="123"/>
        <v>0</v>
      </c>
      <c r="L604" s="122">
        <f t="shared" si="123"/>
        <v>15</v>
      </c>
      <c r="M604" s="122">
        <f t="shared" si="123"/>
        <v>15</v>
      </c>
      <c r="N604" s="174"/>
    </row>
    <row r="605" spans="1:14" s="106" customFormat="1" ht="29.25" customHeight="1" x14ac:dyDescent="0.2">
      <c r="A605" s="199" t="s">
        <v>497</v>
      </c>
      <c r="B605" s="978" t="s">
        <v>572</v>
      </c>
      <c r="C605" s="979"/>
      <c r="D605" s="979"/>
      <c r="E605" s="980"/>
      <c r="F605" s="192">
        <v>300</v>
      </c>
      <c r="G605" s="95"/>
      <c r="H605" s="95"/>
      <c r="I605" s="95"/>
      <c r="J605" s="122">
        <f t="shared" si="123"/>
        <v>15</v>
      </c>
      <c r="K605" s="122">
        <f t="shared" si="123"/>
        <v>0</v>
      </c>
      <c r="L605" s="122">
        <f t="shared" si="123"/>
        <v>15</v>
      </c>
      <c r="M605" s="122">
        <f t="shared" si="123"/>
        <v>15</v>
      </c>
      <c r="N605" s="174"/>
    </row>
    <row r="606" spans="1:14" s="106" customFormat="1" ht="29.25" customHeight="1" x14ac:dyDescent="0.25">
      <c r="A606" s="203" t="s">
        <v>505</v>
      </c>
      <c r="B606" s="978" t="s">
        <v>572</v>
      </c>
      <c r="C606" s="979"/>
      <c r="D606" s="979"/>
      <c r="E606" s="980"/>
      <c r="F606" s="192">
        <v>320</v>
      </c>
      <c r="G606" s="95"/>
      <c r="H606" s="95"/>
      <c r="I606" s="95"/>
      <c r="J606" s="122">
        <f t="shared" si="123"/>
        <v>15</v>
      </c>
      <c r="K606" s="122">
        <f t="shared" si="123"/>
        <v>0</v>
      </c>
      <c r="L606" s="122">
        <f t="shared" si="123"/>
        <v>15</v>
      </c>
      <c r="M606" s="122">
        <f t="shared" si="123"/>
        <v>15</v>
      </c>
      <c r="N606" s="174"/>
    </row>
    <row r="607" spans="1:14" s="106" customFormat="1" ht="29.25" customHeight="1" x14ac:dyDescent="0.2">
      <c r="A607" s="176" t="s">
        <v>96</v>
      </c>
      <c r="B607" s="978" t="s">
        <v>572</v>
      </c>
      <c r="C607" s="979"/>
      <c r="D607" s="979"/>
      <c r="E607" s="980"/>
      <c r="F607" s="192">
        <v>320</v>
      </c>
      <c r="G607" s="95" t="s">
        <v>92</v>
      </c>
      <c r="H607" s="95"/>
      <c r="I607" s="95"/>
      <c r="J607" s="122">
        <f t="shared" si="123"/>
        <v>15</v>
      </c>
      <c r="K607" s="122">
        <f t="shared" si="123"/>
        <v>0</v>
      </c>
      <c r="L607" s="122">
        <f t="shared" si="123"/>
        <v>15</v>
      </c>
      <c r="M607" s="122">
        <f t="shared" si="123"/>
        <v>15</v>
      </c>
      <c r="N607" s="174"/>
    </row>
    <row r="608" spans="1:14" s="106" customFormat="1" x14ac:dyDescent="0.2">
      <c r="A608" s="176" t="s">
        <v>98</v>
      </c>
      <c r="B608" s="978" t="s">
        <v>572</v>
      </c>
      <c r="C608" s="979"/>
      <c r="D608" s="979"/>
      <c r="E608" s="980"/>
      <c r="F608" s="192">
        <v>320</v>
      </c>
      <c r="G608" s="95" t="s">
        <v>92</v>
      </c>
      <c r="H608" s="95" t="s">
        <v>88</v>
      </c>
      <c r="I608" s="95"/>
      <c r="J608" s="122">
        <f>J609</f>
        <v>15</v>
      </c>
      <c r="K608" s="122">
        <f>K609</f>
        <v>0</v>
      </c>
      <c r="L608" s="122">
        <f>L609</f>
        <v>15</v>
      </c>
      <c r="M608" s="122">
        <f>M609</f>
        <v>15</v>
      </c>
      <c r="N608" s="174"/>
    </row>
    <row r="609" spans="1:14" s="106" customFormat="1" ht="29.25" customHeight="1" x14ac:dyDescent="0.25">
      <c r="A609" s="176" t="s">
        <v>183</v>
      </c>
      <c r="B609" s="978" t="s">
        <v>572</v>
      </c>
      <c r="C609" s="979"/>
      <c r="D609" s="979"/>
      <c r="E609" s="980"/>
      <c r="F609" s="192">
        <v>320</v>
      </c>
      <c r="G609" s="95" t="s">
        <v>92</v>
      </c>
      <c r="H609" s="95" t="s">
        <v>88</v>
      </c>
      <c r="I609" s="95" t="s">
        <v>58</v>
      </c>
      <c r="J609" s="122">
        <v>15</v>
      </c>
      <c r="K609" s="136"/>
      <c r="L609" s="94">
        <v>15</v>
      </c>
      <c r="M609" s="94">
        <v>15</v>
      </c>
      <c r="N609" s="174"/>
    </row>
    <row r="610" spans="1:14" s="106" customFormat="1" ht="34.5" customHeight="1" x14ac:dyDescent="0.25">
      <c r="A610" s="203" t="s">
        <v>684</v>
      </c>
      <c r="B610" s="978" t="s">
        <v>591</v>
      </c>
      <c r="C610" s="979"/>
      <c r="D610" s="979"/>
      <c r="E610" s="980"/>
      <c r="F610" s="192"/>
      <c r="G610" s="95"/>
      <c r="H610" s="95"/>
      <c r="I610" s="95"/>
      <c r="J610" s="122">
        <f t="shared" ref="J610:M615" si="124">J611</f>
        <v>0</v>
      </c>
      <c r="K610" s="122">
        <f t="shared" si="124"/>
        <v>0</v>
      </c>
      <c r="L610" s="122">
        <f>L611+L622</f>
        <v>21820.300000000003</v>
      </c>
      <c r="M610" s="122">
        <f t="shared" si="124"/>
        <v>2651.7999999999997</v>
      </c>
      <c r="N610" s="322"/>
    </row>
    <row r="611" spans="1:14" s="106" customFormat="1" ht="30" customHeight="1" x14ac:dyDescent="0.2">
      <c r="A611" s="186" t="s">
        <v>797</v>
      </c>
      <c r="B611" s="978" t="s">
        <v>796</v>
      </c>
      <c r="C611" s="979"/>
      <c r="D611" s="979"/>
      <c r="E611" s="980"/>
      <c r="F611" s="192"/>
      <c r="G611" s="95"/>
      <c r="H611" s="95"/>
      <c r="I611" s="95"/>
      <c r="J611" s="122">
        <f t="shared" si="124"/>
        <v>0</v>
      </c>
      <c r="K611" s="122">
        <f t="shared" si="124"/>
        <v>0</v>
      </c>
      <c r="L611" s="122">
        <f t="shared" si="124"/>
        <v>2583.4</v>
      </c>
      <c r="M611" s="122">
        <f t="shared" si="124"/>
        <v>2651.7999999999997</v>
      </c>
      <c r="N611" s="497"/>
    </row>
    <row r="612" spans="1:14" s="106" customFormat="1" ht="29.25" customHeight="1" x14ac:dyDescent="0.25">
      <c r="A612" s="355" t="s">
        <v>589</v>
      </c>
      <c r="B612" s="978" t="s">
        <v>796</v>
      </c>
      <c r="C612" s="979"/>
      <c r="D612" s="979"/>
      <c r="E612" s="980"/>
      <c r="F612" s="192">
        <v>400</v>
      </c>
      <c r="G612" s="95"/>
      <c r="H612" s="95"/>
      <c r="I612" s="95"/>
      <c r="J612" s="122">
        <f t="shared" si="124"/>
        <v>0</v>
      </c>
      <c r="K612" s="122">
        <f t="shared" si="124"/>
        <v>0</v>
      </c>
      <c r="L612" s="122">
        <f t="shared" si="124"/>
        <v>2583.4</v>
      </c>
      <c r="M612" s="122">
        <f t="shared" si="124"/>
        <v>2651.7999999999997</v>
      </c>
      <c r="N612" s="354"/>
    </row>
    <row r="613" spans="1:14" s="106" customFormat="1" ht="29.25" customHeight="1" x14ac:dyDescent="0.25">
      <c r="A613" s="355" t="s">
        <v>590</v>
      </c>
      <c r="B613" s="978" t="s">
        <v>796</v>
      </c>
      <c r="C613" s="979"/>
      <c r="D613" s="979"/>
      <c r="E613" s="980"/>
      <c r="F613" s="192">
        <v>410</v>
      </c>
      <c r="G613" s="95"/>
      <c r="H613" s="95"/>
      <c r="I613" s="95"/>
      <c r="J613" s="122">
        <f t="shared" si="124"/>
        <v>0</v>
      </c>
      <c r="K613" s="122">
        <f t="shared" si="124"/>
        <v>0</v>
      </c>
      <c r="L613" s="122">
        <f t="shared" si="124"/>
        <v>2583.4</v>
      </c>
      <c r="M613" s="122">
        <f t="shared" si="124"/>
        <v>2651.7999999999997</v>
      </c>
      <c r="N613" s="354"/>
    </row>
    <row r="614" spans="1:14" s="106" customFormat="1" ht="29.25" customHeight="1" x14ac:dyDescent="0.2">
      <c r="A614" s="176" t="s">
        <v>52</v>
      </c>
      <c r="B614" s="978" t="s">
        <v>796</v>
      </c>
      <c r="C614" s="979"/>
      <c r="D614" s="979"/>
      <c r="E614" s="980"/>
      <c r="F614" s="192">
        <v>410</v>
      </c>
      <c r="G614" s="95" t="s">
        <v>82</v>
      </c>
      <c r="H614" s="95"/>
      <c r="I614" s="95"/>
      <c r="J614" s="122">
        <f t="shared" si="124"/>
        <v>0</v>
      </c>
      <c r="K614" s="122">
        <f t="shared" si="124"/>
        <v>0</v>
      </c>
      <c r="L614" s="122">
        <f t="shared" si="124"/>
        <v>2583.4</v>
      </c>
      <c r="M614" s="122">
        <f t="shared" si="124"/>
        <v>2651.7999999999997</v>
      </c>
      <c r="N614" s="354"/>
    </row>
    <row r="615" spans="1:14" s="106" customFormat="1" ht="29.25" customHeight="1" x14ac:dyDescent="0.2">
      <c r="A615" s="176" t="s">
        <v>332</v>
      </c>
      <c r="B615" s="978" t="s">
        <v>796</v>
      </c>
      <c r="C615" s="979"/>
      <c r="D615" s="979"/>
      <c r="E615" s="980"/>
      <c r="F615" s="192">
        <v>410</v>
      </c>
      <c r="G615" s="95" t="s">
        <v>82</v>
      </c>
      <c r="H615" s="95" t="s">
        <v>69</v>
      </c>
      <c r="I615" s="95"/>
      <c r="J615" s="122">
        <f t="shared" si="124"/>
        <v>0</v>
      </c>
      <c r="K615" s="122">
        <f t="shared" si="124"/>
        <v>0</v>
      </c>
      <c r="L615" s="122">
        <f t="shared" si="124"/>
        <v>2583.4</v>
      </c>
      <c r="M615" s="122">
        <f t="shared" si="124"/>
        <v>2651.7999999999997</v>
      </c>
      <c r="N615" s="354"/>
    </row>
    <row r="616" spans="1:14" s="106" customFormat="1" ht="29.25" customHeight="1" x14ac:dyDescent="0.25">
      <c r="A616" s="176" t="s">
        <v>183</v>
      </c>
      <c r="B616" s="978" t="s">
        <v>796</v>
      </c>
      <c r="C616" s="979"/>
      <c r="D616" s="979"/>
      <c r="E616" s="980"/>
      <c r="F616" s="192">
        <v>410</v>
      </c>
      <c r="G616" s="95" t="s">
        <v>82</v>
      </c>
      <c r="H616" s="95" t="s">
        <v>69</v>
      </c>
      <c r="I616" s="95" t="s">
        <v>58</v>
      </c>
      <c r="J616" s="122">
        <v>0</v>
      </c>
      <c r="K616" s="136"/>
      <c r="L616" s="94">
        <f>'ведомст 7'!M355</f>
        <v>2583.4</v>
      </c>
      <c r="M616" s="94">
        <f>'ведомст 7'!N355</f>
        <v>2651.7999999999997</v>
      </c>
      <c r="N616" s="354"/>
    </row>
    <row r="617" spans="1:14" s="106" customFormat="1" ht="29.25" customHeight="1" x14ac:dyDescent="0.25">
      <c r="A617" s="252" t="s">
        <v>683</v>
      </c>
      <c r="B617" s="981" t="s">
        <v>840</v>
      </c>
      <c r="C617" s="982"/>
      <c r="D617" s="982"/>
      <c r="E617" s="983"/>
      <c r="F617" s="192"/>
      <c r="G617" s="95"/>
      <c r="H617" s="95"/>
      <c r="I617" s="95"/>
      <c r="J617" s="122">
        <f>J618</f>
        <v>0</v>
      </c>
      <c r="K617" s="136"/>
      <c r="L617" s="94">
        <f t="shared" ref="L617:M621" si="125">L618</f>
        <v>19236.900000000001</v>
      </c>
      <c r="M617" s="94">
        <f t="shared" si="125"/>
        <v>0</v>
      </c>
      <c r="N617" s="863"/>
    </row>
    <row r="618" spans="1:14" s="106" customFormat="1" ht="29.25" customHeight="1" x14ac:dyDescent="0.25">
      <c r="A618" s="355" t="s">
        <v>589</v>
      </c>
      <c r="B618" s="981" t="s">
        <v>840</v>
      </c>
      <c r="C618" s="982"/>
      <c r="D618" s="982"/>
      <c r="E618" s="983"/>
      <c r="F618" s="192">
        <v>400</v>
      </c>
      <c r="G618" s="95"/>
      <c r="H618" s="95"/>
      <c r="I618" s="95"/>
      <c r="J618" s="122">
        <f>J619</f>
        <v>0</v>
      </c>
      <c r="K618" s="136"/>
      <c r="L618" s="94">
        <f t="shared" si="125"/>
        <v>19236.900000000001</v>
      </c>
      <c r="M618" s="94">
        <f t="shared" si="125"/>
        <v>0</v>
      </c>
      <c r="N618" s="863"/>
    </row>
    <row r="619" spans="1:14" s="106" customFormat="1" ht="29.25" customHeight="1" x14ac:dyDescent="0.25">
      <c r="A619" s="355" t="s">
        <v>590</v>
      </c>
      <c r="B619" s="981" t="s">
        <v>840</v>
      </c>
      <c r="C619" s="982"/>
      <c r="D619" s="982"/>
      <c r="E619" s="983"/>
      <c r="F619" s="192">
        <v>410</v>
      </c>
      <c r="G619" s="95"/>
      <c r="H619" s="95"/>
      <c r="I619" s="95"/>
      <c r="J619" s="122">
        <f>J620</f>
        <v>0</v>
      </c>
      <c r="K619" s="136"/>
      <c r="L619" s="94">
        <f t="shared" si="125"/>
        <v>19236.900000000001</v>
      </c>
      <c r="M619" s="94">
        <f t="shared" si="125"/>
        <v>0</v>
      </c>
      <c r="N619" s="863"/>
    </row>
    <row r="620" spans="1:14" s="106" customFormat="1" ht="29.25" customHeight="1" x14ac:dyDescent="0.25">
      <c r="A620" s="176" t="s">
        <v>52</v>
      </c>
      <c r="B620" s="981" t="s">
        <v>840</v>
      </c>
      <c r="C620" s="982"/>
      <c r="D620" s="982"/>
      <c r="E620" s="983"/>
      <c r="F620" s="192">
        <v>410</v>
      </c>
      <c r="G620" s="95" t="s">
        <v>82</v>
      </c>
      <c r="H620" s="95"/>
      <c r="I620" s="95"/>
      <c r="J620" s="122">
        <f>J621</f>
        <v>0</v>
      </c>
      <c r="K620" s="136"/>
      <c r="L620" s="94">
        <f t="shared" si="125"/>
        <v>19236.900000000001</v>
      </c>
      <c r="M620" s="94">
        <f t="shared" si="125"/>
        <v>0</v>
      </c>
      <c r="N620" s="863"/>
    </row>
    <row r="621" spans="1:14" s="106" customFormat="1" ht="29.25" customHeight="1" x14ac:dyDescent="0.25">
      <c r="A621" s="176" t="s">
        <v>332</v>
      </c>
      <c r="B621" s="981" t="s">
        <v>840</v>
      </c>
      <c r="C621" s="982"/>
      <c r="D621" s="982"/>
      <c r="E621" s="983"/>
      <c r="F621" s="192">
        <v>410</v>
      </c>
      <c r="G621" s="95" t="s">
        <v>82</v>
      </c>
      <c r="H621" s="95" t="s">
        <v>69</v>
      </c>
      <c r="I621" s="95"/>
      <c r="J621" s="122">
        <f>J622</f>
        <v>0</v>
      </c>
      <c r="K621" s="136"/>
      <c r="L621" s="94">
        <f t="shared" si="125"/>
        <v>19236.900000000001</v>
      </c>
      <c r="M621" s="94">
        <f t="shared" si="125"/>
        <v>0</v>
      </c>
      <c r="N621" s="863"/>
    </row>
    <row r="622" spans="1:14" s="106" customFormat="1" ht="29.25" customHeight="1" x14ac:dyDescent="0.25">
      <c r="A622" s="176" t="s">
        <v>183</v>
      </c>
      <c r="B622" s="981" t="s">
        <v>840</v>
      </c>
      <c r="C622" s="982"/>
      <c r="D622" s="982"/>
      <c r="E622" s="983"/>
      <c r="F622" s="192">
        <v>410</v>
      </c>
      <c r="G622" s="95" t="s">
        <v>82</v>
      </c>
      <c r="H622" s="95" t="s">
        <v>69</v>
      </c>
      <c r="I622" s="95" t="s">
        <v>58</v>
      </c>
      <c r="J622" s="122">
        <v>0</v>
      </c>
      <c r="K622" s="136"/>
      <c r="L622" s="94">
        <f>'ведомст 7'!M358</f>
        <v>19236.900000000001</v>
      </c>
      <c r="M622" s="94">
        <v>0</v>
      </c>
      <c r="N622" s="863"/>
    </row>
    <row r="623" spans="1:14" s="106" customFormat="1" ht="42.75" customHeight="1" x14ac:dyDescent="0.25">
      <c r="A623" s="98" t="s">
        <v>775</v>
      </c>
      <c r="B623" s="758" t="s">
        <v>764</v>
      </c>
      <c r="C623" s="759"/>
      <c r="D623" s="759"/>
      <c r="E623" s="760"/>
      <c r="F623" s="192"/>
      <c r="G623" s="95"/>
      <c r="H623" s="95"/>
      <c r="I623" s="95"/>
      <c r="J623" s="122">
        <f>J624</f>
        <v>44434.5</v>
      </c>
      <c r="K623" s="122">
        <f t="shared" ref="K623:M623" si="126">K624</f>
        <v>0</v>
      </c>
      <c r="L623" s="122">
        <f t="shared" si="126"/>
        <v>0</v>
      </c>
      <c r="M623" s="122">
        <f t="shared" si="126"/>
        <v>0</v>
      </c>
      <c r="N623" s="761"/>
    </row>
    <row r="624" spans="1:14" s="106" customFormat="1" ht="54" customHeight="1" x14ac:dyDescent="0.25">
      <c r="A624" s="98" t="s">
        <v>776</v>
      </c>
      <c r="B624" s="740" t="s">
        <v>768</v>
      </c>
      <c r="C624" s="741"/>
      <c r="D624" s="741"/>
      <c r="E624" s="742"/>
      <c r="F624" s="192"/>
      <c r="G624" s="95"/>
      <c r="H624" s="95"/>
      <c r="I624" s="95"/>
      <c r="J624" s="122">
        <f t="shared" ref="J624:J629" si="127">J625</f>
        <v>44434.5</v>
      </c>
      <c r="K624" s="136"/>
      <c r="L624" s="94">
        <v>0</v>
      </c>
      <c r="M624" s="94">
        <v>0</v>
      </c>
      <c r="N624" s="750"/>
    </row>
    <row r="625" spans="1:14" s="106" customFormat="1" ht="41.25" customHeight="1" x14ac:dyDescent="0.25">
      <c r="A625" s="98" t="s">
        <v>777</v>
      </c>
      <c r="B625" s="740" t="s">
        <v>766</v>
      </c>
      <c r="C625" s="741"/>
      <c r="D625" s="741"/>
      <c r="E625" s="742"/>
      <c r="F625" s="192"/>
      <c r="G625" s="95"/>
      <c r="H625" s="95"/>
      <c r="I625" s="95"/>
      <c r="J625" s="122">
        <f t="shared" si="127"/>
        <v>44434.5</v>
      </c>
      <c r="K625" s="136"/>
      <c r="L625" s="94">
        <v>0</v>
      </c>
      <c r="M625" s="94">
        <v>0</v>
      </c>
      <c r="N625" s="750"/>
    </row>
    <row r="626" spans="1:14" s="106" customFormat="1" ht="29.25" customHeight="1" x14ac:dyDescent="0.25">
      <c r="A626" s="176" t="s">
        <v>589</v>
      </c>
      <c r="B626" s="740" t="s">
        <v>766</v>
      </c>
      <c r="C626" s="741"/>
      <c r="D626" s="741"/>
      <c r="E626" s="742"/>
      <c r="F626" s="192">
        <v>400</v>
      </c>
      <c r="G626" s="95"/>
      <c r="H626" s="95"/>
      <c r="I626" s="95"/>
      <c r="J626" s="122">
        <f t="shared" si="127"/>
        <v>44434.5</v>
      </c>
      <c r="K626" s="136"/>
      <c r="L626" s="94">
        <v>0</v>
      </c>
      <c r="M626" s="94">
        <v>0</v>
      </c>
      <c r="N626" s="750"/>
    </row>
    <row r="627" spans="1:14" s="106" customFormat="1" ht="29.25" customHeight="1" x14ac:dyDescent="0.25">
      <c r="A627" s="176" t="s">
        <v>590</v>
      </c>
      <c r="B627" s="740" t="s">
        <v>766</v>
      </c>
      <c r="C627" s="741"/>
      <c r="D627" s="741"/>
      <c r="E627" s="742"/>
      <c r="F627" s="192">
        <v>410</v>
      </c>
      <c r="G627" s="95"/>
      <c r="H627" s="95"/>
      <c r="I627" s="95"/>
      <c r="J627" s="122">
        <f t="shared" si="127"/>
        <v>44434.5</v>
      </c>
      <c r="K627" s="136"/>
      <c r="L627" s="94">
        <v>0</v>
      </c>
      <c r="M627" s="94">
        <v>0</v>
      </c>
      <c r="N627" s="750"/>
    </row>
    <row r="628" spans="1:14" s="106" customFormat="1" ht="29.25" customHeight="1" x14ac:dyDescent="0.25">
      <c r="A628" s="176" t="s">
        <v>90</v>
      </c>
      <c r="B628" s="740" t="s">
        <v>766</v>
      </c>
      <c r="C628" s="741"/>
      <c r="D628" s="741"/>
      <c r="E628" s="742"/>
      <c r="F628" s="192">
        <v>410</v>
      </c>
      <c r="G628" s="95" t="s">
        <v>73</v>
      </c>
      <c r="H628" s="95"/>
      <c r="I628" s="95"/>
      <c r="J628" s="122">
        <f t="shared" si="127"/>
        <v>44434.5</v>
      </c>
      <c r="K628" s="136"/>
      <c r="L628" s="94">
        <v>0</v>
      </c>
      <c r="M628" s="94">
        <v>0</v>
      </c>
      <c r="N628" s="750"/>
    </row>
    <row r="629" spans="1:14" s="106" customFormat="1" ht="29.25" customHeight="1" x14ac:dyDescent="0.25">
      <c r="A629" s="176" t="s">
        <v>492</v>
      </c>
      <c r="B629" s="740" t="s">
        <v>766</v>
      </c>
      <c r="C629" s="741"/>
      <c r="D629" s="741"/>
      <c r="E629" s="742"/>
      <c r="F629" s="192">
        <v>410</v>
      </c>
      <c r="G629" s="95" t="s">
        <v>73</v>
      </c>
      <c r="H629" s="95" t="s">
        <v>78</v>
      </c>
      <c r="I629" s="95"/>
      <c r="J629" s="122">
        <f t="shared" si="127"/>
        <v>44434.5</v>
      </c>
      <c r="K629" s="136"/>
      <c r="L629" s="94">
        <v>0</v>
      </c>
      <c r="M629" s="94">
        <v>0</v>
      </c>
      <c r="N629" s="750"/>
    </row>
    <row r="630" spans="1:14" s="106" customFormat="1" ht="29.25" customHeight="1" x14ac:dyDescent="0.25">
      <c r="A630" s="176" t="s">
        <v>183</v>
      </c>
      <c r="B630" s="740" t="s">
        <v>766</v>
      </c>
      <c r="C630" s="741"/>
      <c r="D630" s="741"/>
      <c r="E630" s="742"/>
      <c r="F630" s="192">
        <v>410</v>
      </c>
      <c r="G630" s="95" t="s">
        <v>73</v>
      </c>
      <c r="H630" s="95" t="s">
        <v>78</v>
      </c>
      <c r="I630" s="95" t="s">
        <v>58</v>
      </c>
      <c r="J630" s="122">
        <f>'ведомст 7'!L320</f>
        <v>44434.5</v>
      </c>
      <c r="K630" s="136"/>
      <c r="L630" s="94">
        <v>0</v>
      </c>
      <c r="M630" s="94">
        <v>0</v>
      </c>
      <c r="N630" s="750"/>
    </row>
    <row r="631" spans="1:14" s="106" customFormat="1" ht="29.25" hidden="1" customHeight="1" x14ac:dyDescent="0.25">
      <c r="A631" s="176"/>
      <c r="B631" s="740"/>
      <c r="C631" s="741"/>
      <c r="D631" s="741"/>
      <c r="E631" s="742"/>
      <c r="F631" s="192"/>
      <c r="G631" s="95"/>
      <c r="H631" s="95"/>
      <c r="I631" s="95"/>
      <c r="J631" s="122"/>
      <c r="K631" s="136"/>
      <c r="L631" s="94"/>
      <c r="M631" s="94"/>
      <c r="N631" s="750"/>
    </row>
    <row r="632" spans="1:14" s="106" customFormat="1" ht="29.25" hidden="1" customHeight="1" x14ac:dyDescent="0.25">
      <c r="A632" s="176"/>
      <c r="B632" s="740"/>
      <c r="C632" s="741"/>
      <c r="D632" s="741"/>
      <c r="E632" s="742"/>
      <c r="F632" s="192"/>
      <c r="G632" s="95"/>
      <c r="H632" s="95"/>
      <c r="I632" s="95"/>
      <c r="J632" s="122"/>
      <c r="K632" s="136"/>
      <c r="L632" s="94"/>
      <c r="M632" s="94"/>
      <c r="N632" s="750"/>
    </row>
    <row r="633" spans="1:14" s="106" customFormat="1" ht="50.25" customHeight="1" x14ac:dyDescent="0.25">
      <c r="A633" s="102" t="s">
        <v>779</v>
      </c>
      <c r="B633" s="770" t="s">
        <v>778</v>
      </c>
      <c r="C633" s="771"/>
      <c r="D633" s="771"/>
      <c r="E633" s="772"/>
      <c r="F633" s="192"/>
      <c r="G633" s="95"/>
      <c r="H633" s="95"/>
      <c r="I633" s="95"/>
      <c r="J633" s="122">
        <f>J634+J640</f>
        <v>11704</v>
      </c>
      <c r="K633" s="136"/>
      <c r="L633" s="94">
        <v>0</v>
      </c>
      <c r="M633" s="94">
        <v>0</v>
      </c>
      <c r="N633" s="776"/>
    </row>
    <row r="634" spans="1:14" s="106" customFormat="1" ht="29.25" customHeight="1" x14ac:dyDescent="0.25">
      <c r="A634" s="102" t="s">
        <v>780</v>
      </c>
      <c r="B634" s="821" t="s">
        <v>800</v>
      </c>
      <c r="C634" s="822"/>
      <c r="D634" s="822"/>
      <c r="E634" s="823"/>
      <c r="F634" s="192"/>
      <c r="G634" s="95"/>
      <c r="H634" s="95"/>
      <c r="I634" s="95"/>
      <c r="J634" s="122">
        <f t="shared" ref="J634:J638" si="128">J635</f>
        <v>11624</v>
      </c>
      <c r="K634" s="136"/>
      <c r="L634" s="94">
        <v>0</v>
      </c>
      <c r="M634" s="94">
        <v>0</v>
      </c>
      <c r="N634" s="776"/>
    </row>
    <row r="635" spans="1:14" s="106" customFormat="1" ht="29.25" customHeight="1" x14ac:dyDescent="0.25">
      <c r="A635" s="102" t="s">
        <v>538</v>
      </c>
      <c r="B635" s="821" t="s">
        <v>800</v>
      </c>
      <c r="C635" s="822"/>
      <c r="D635" s="822"/>
      <c r="E635" s="823"/>
      <c r="F635" s="192">
        <v>600</v>
      </c>
      <c r="G635" s="95"/>
      <c r="H635" s="95"/>
      <c r="I635" s="95"/>
      <c r="J635" s="122">
        <f t="shared" si="128"/>
        <v>11624</v>
      </c>
      <c r="K635" s="136"/>
      <c r="L635" s="94">
        <v>0</v>
      </c>
      <c r="M635" s="94">
        <v>0</v>
      </c>
      <c r="N635" s="776"/>
    </row>
    <row r="636" spans="1:14" s="106" customFormat="1" ht="29.25" customHeight="1" x14ac:dyDescent="0.25">
      <c r="A636" s="102" t="s">
        <v>547</v>
      </c>
      <c r="B636" s="821" t="s">
        <v>800</v>
      </c>
      <c r="C636" s="822"/>
      <c r="D636" s="822"/>
      <c r="E636" s="823"/>
      <c r="F636" s="192">
        <v>610</v>
      </c>
      <c r="G636" s="95"/>
      <c r="H636" s="95"/>
      <c r="I636" s="95"/>
      <c r="J636" s="122">
        <f t="shared" si="128"/>
        <v>11624</v>
      </c>
      <c r="K636" s="136"/>
      <c r="L636" s="94">
        <v>0</v>
      </c>
      <c r="M636" s="94">
        <v>0</v>
      </c>
      <c r="N636" s="776"/>
    </row>
    <row r="637" spans="1:14" s="106" customFormat="1" ht="29.25" customHeight="1" x14ac:dyDescent="0.25">
      <c r="A637" s="109" t="s">
        <v>135</v>
      </c>
      <c r="B637" s="821" t="s">
        <v>800</v>
      </c>
      <c r="C637" s="822"/>
      <c r="D637" s="822"/>
      <c r="E637" s="823"/>
      <c r="F637" s="192">
        <v>610</v>
      </c>
      <c r="G637" s="95" t="s">
        <v>136</v>
      </c>
      <c r="H637" s="95"/>
      <c r="I637" s="95"/>
      <c r="J637" s="122">
        <f t="shared" si="128"/>
        <v>11624</v>
      </c>
      <c r="K637" s="136"/>
      <c r="L637" s="94">
        <v>0</v>
      </c>
      <c r="M637" s="94">
        <v>0</v>
      </c>
      <c r="N637" s="776"/>
    </row>
    <row r="638" spans="1:14" s="106" customFormat="1" ht="29.25" customHeight="1" x14ac:dyDescent="0.25">
      <c r="A638" s="109" t="s">
        <v>545</v>
      </c>
      <c r="B638" s="821" t="s">
        <v>800</v>
      </c>
      <c r="C638" s="822"/>
      <c r="D638" s="822"/>
      <c r="E638" s="823"/>
      <c r="F638" s="192">
        <v>610</v>
      </c>
      <c r="G638" s="95" t="s">
        <v>136</v>
      </c>
      <c r="H638" s="95" t="s">
        <v>69</v>
      </c>
      <c r="I638" s="95"/>
      <c r="J638" s="122">
        <f t="shared" si="128"/>
        <v>11624</v>
      </c>
      <c r="K638" s="136"/>
      <c r="L638" s="94">
        <v>0</v>
      </c>
      <c r="M638" s="94">
        <v>0</v>
      </c>
      <c r="N638" s="776"/>
    </row>
    <row r="639" spans="1:14" s="106" customFormat="1" ht="45" customHeight="1" x14ac:dyDescent="0.25">
      <c r="A639" s="176" t="s">
        <v>728</v>
      </c>
      <c r="B639" s="821" t="s">
        <v>800</v>
      </c>
      <c r="C639" s="774"/>
      <c r="D639" s="774"/>
      <c r="E639" s="775"/>
      <c r="F639" s="192">
        <v>610</v>
      </c>
      <c r="G639" s="95" t="s">
        <v>136</v>
      </c>
      <c r="H639" s="95" t="s">
        <v>69</v>
      </c>
      <c r="I639" s="95" t="s">
        <v>189</v>
      </c>
      <c r="J639" s="122">
        <f>'ведомст 7'!L754</f>
        <v>11624</v>
      </c>
      <c r="K639" s="136"/>
      <c r="L639" s="94">
        <v>0</v>
      </c>
      <c r="M639" s="94">
        <v>0</v>
      </c>
      <c r="N639" s="776"/>
    </row>
    <row r="640" spans="1:14" s="106" customFormat="1" ht="38.25" customHeight="1" x14ac:dyDescent="0.25">
      <c r="A640" s="102" t="s">
        <v>683</v>
      </c>
      <c r="B640" s="949" t="s">
        <v>853</v>
      </c>
      <c r="C640" s="950"/>
      <c r="D640" s="950"/>
      <c r="E640" s="951"/>
      <c r="F640" s="192"/>
      <c r="G640" s="95"/>
      <c r="H640" s="95"/>
      <c r="I640" s="95"/>
      <c r="J640" s="122">
        <f>J641</f>
        <v>80</v>
      </c>
      <c r="K640" s="136"/>
      <c r="L640" s="94">
        <v>0</v>
      </c>
      <c r="M640" s="94">
        <v>0</v>
      </c>
      <c r="N640" s="863"/>
    </row>
    <row r="641" spans="1:14" s="106" customFormat="1" ht="45" customHeight="1" x14ac:dyDescent="0.25">
      <c r="A641" s="102" t="s">
        <v>538</v>
      </c>
      <c r="B641" s="949" t="s">
        <v>853</v>
      </c>
      <c r="C641" s="950"/>
      <c r="D641" s="950"/>
      <c r="E641" s="951"/>
      <c r="F641" s="192">
        <v>600</v>
      </c>
      <c r="G641" s="95"/>
      <c r="H641" s="95"/>
      <c r="I641" s="95"/>
      <c r="J641" s="122">
        <f>J642</f>
        <v>80</v>
      </c>
      <c r="K641" s="136"/>
      <c r="L641" s="94">
        <v>0</v>
      </c>
      <c r="M641" s="94">
        <v>0</v>
      </c>
      <c r="N641" s="863"/>
    </row>
    <row r="642" spans="1:14" s="106" customFormat="1" ht="22.5" customHeight="1" x14ac:dyDescent="0.25">
      <c r="A642" s="102" t="s">
        <v>547</v>
      </c>
      <c r="B642" s="949" t="s">
        <v>853</v>
      </c>
      <c r="C642" s="950"/>
      <c r="D642" s="950"/>
      <c r="E642" s="951"/>
      <c r="F642" s="192">
        <v>610</v>
      </c>
      <c r="G642" s="95"/>
      <c r="H642" s="95"/>
      <c r="I642" s="95"/>
      <c r="J642" s="122">
        <f>J643</f>
        <v>80</v>
      </c>
      <c r="K642" s="136"/>
      <c r="L642" s="94">
        <v>0</v>
      </c>
      <c r="M642" s="94">
        <v>0</v>
      </c>
      <c r="N642" s="863"/>
    </row>
    <row r="643" spans="1:14" s="106" customFormat="1" ht="27" customHeight="1" x14ac:dyDescent="0.25">
      <c r="A643" s="109" t="s">
        <v>135</v>
      </c>
      <c r="B643" s="949" t="s">
        <v>853</v>
      </c>
      <c r="C643" s="950"/>
      <c r="D643" s="950"/>
      <c r="E643" s="951"/>
      <c r="F643" s="192">
        <v>610</v>
      </c>
      <c r="G643" s="95" t="s">
        <v>136</v>
      </c>
      <c r="H643" s="95"/>
      <c r="I643" s="95"/>
      <c r="J643" s="122">
        <f>J644</f>
        <v>80</v>
      </c>
      <c r="K643" s="136"/>
      <c r="L643" s="94">
        <v>0</v>
      </c>
      <c r="M643" s="94">
        <v>0</v>
      </c>
      <c r="N643" s="863"/>
    </row>
    <row r="644" spans="1:14" s="106" customFormat="1" ht="27.75" customHeight="1" x14ac:dyDescent="0.25">
      <c r="A644" s="109" t="s">
        <v>545</v>
      </c>
      <c r="B644" s="949" t="s">
        <v>853</v>
      </c>
      <c r="C644" s="950"/>
      <c r="D644" s="950"/>
      <c r="E644" s="951"/>
      <c r="F644" s="192">
        <v>610</v>
      </c>
      <c r="G644" s="95" t="s">
        <v>136</v>
      </c>
      <c r="H644" s="95" t="s">
        <v>69</v>
      </c>
      <c r="I644" s="95"/>
      <c r="J644" s="122">
        <f>J645</f>
        <v>80</v>
      </c>
      <c r="K644" s="136"/>
      <c r="L644" s="94">
        <v>0</v>
      </c>
      <c r="M644" s="94">
        <v>0</v>
      </c>
      <c r="N644" s="863"/>
    </row>
    <row r="645" spans="1:14" s="106" customFormat="1" ht="41.25" customHeight="1" x14ac:dyDescent="0.25">
      <c r="A645" s="176" t="s">
        <v>728</v>
      </c>
      <c r="B645" s="949" t="s">
        <v>853</v>
      </c>
      <c r="C645" s="950"/>
      <c r="D645" s="950"/>
      <c r="E645" s="951"/>
      <c r="F645" s="192">
        <v>610</v>
      </c>
      <c r="G645" s="95" t="s">
        <v>136</v>
      </c>
      <c r="H645" s="95" t="s">
        <v>69</v>
      </c>
      <c r="I645" s="95" t="s">
        <v>189</v>
      </c>
      <c r="J645" s="122">
        <f>'ведомст 7'!L757</f>
        <v>80</v>
      </c>
      <c r="K645" s="136"/>
      <c r="L645" s="94">
        <v>0</v>
      </c>
      <c r="M645" s="94">
        <v>0</v>
      </c>
      <c r="N645" s="863"/>
    </row>
    <row r="646" spans="1:14" s="106" customFormat="1" ht="53.25" customHeight="1" x14ac:dyDescent="0.25">
      <c r="A646" s="98" t="s">
        <v>783</v>
      </c>
      <c r="B646" s="770" t="s">
        <v>782</v>
      </c>
      <c r="C646" s="774"/>
      <c r="D646" s="774"/>
      <c r="E646" s="775"/>
      <c r="F646" s="192"/>
      <c r="G646" s="95"/>
      <c r="H646" s="95"/>
      <c r="I646" s="95"/>
      <c r="J646" s="122" t="str">
        <f t="shared" ref="J646:J651" si="129">J647</f>
        <v>7613,0</v>
      </c>
      <c r="K646" s="136"/>
      <c r="L646" s="94">
        <v>0</v>
      </c>
      <c r="M646" s="94">
        <v>0</v>
      </c>
      <c r="N646" s="776"/>
    </row>
    <row r="647" spans="1:14" s="106" customFormat="1" ht="29.25" customHeight="1" x14ac:dyDescent="0.25">
      <c r="A647" s="102" t="s">
        <v>780</v>
      </c>
      <c r="B647" s="821" t="s">
        <v>801</v>
      </c>
      <c r="C647" s="774"/>
      <c r="D647" s="774"/>
      <c r="E647" s="775"/>
      <c r="F647" s="192"/>
      <c r="G647" s="95"/>
      <c r="H647" s="95"/>
      <c r="I647" s="95"/>
      <c r="J647" s="122" t="str">
        <f t="shared" si="129"/>
        <v>7613,0</v>
      </c>
      <c r="K647" s="136"/>
      <c r="L647" s="94">
        <v>0</v>
      </c>
      <c r="M647" s="94">
        <v>0</v>
      </c>
      <c r="N647" s="776"/>
    </row>
    <row r="648" spans="1:14" s="106" customFormat="1" ht="29.25" customHeight="1" x14ac:dyDescent="0.25">
      <c r="A648" s="256" t="s">
        <v>518</v>
      </c>
      <c r="B648" s="821" t="s">
        <v>801</v>
      </c>
      <c r="C648" s="822"/>
      <c r="D648" s="822"/>
      <c r="E648" s="823"/>
      <c r="F648" s="192">
        <v>400</v>
      </c>
      <c r="G648" s="95"/>
      <c r="H648" s="95"/>
      <c r="I648" s="95"/>
      <c r="J648" s="122" t="str">
        <f t="shared" si="129"/>
        <v>7613,0</v>
      </c>
      <c r="K648" s="136"/>
      <c r="L648" s="94">
        <v>0</v>
      </c>
      <c r="M648" s="94">
        <v>0</v>
      </c>
      <c r="N648" s="776"/>
    </row>
    <row r="649" spans="1:14" s="106" customFormat="1" ht="29.25" customHeight="1" x14ac:dyDescent="0.25">
      <c r="A649" s="256" t="s">
        <v>519</v>
      </c>
      <c r="B649" s="821" t="s">
        <v>801</v>
      </c>
      <c r="C649" s="822"/>
      <c r="D649" s="822"/>
      <c r="E649" s="823"/>
      <c r="F649" s="192">
        <v>410</v>
      </c>
      <c r="G649" s="95"/>
      <c r="H649" s="95"/>
      <c r="I649" s="95"/>
      <c r="J649" s="122" t="str">
        <f t="shared" si="129"/>
        <v>7613,0</v>
      </c>
      <c r="K649" s="136"/>
      <c r="L649" s="94">
        <v>0</v>
      </c>
      <c r="M649" s="94">
        <v>0</v>
      </c>
      <c r="N649" s="776"/>
    </row>
    <row r="650" spans="1:14" s="106" customFormat="1" ht="29.25" customHeight="1" x14ac:dyDescent="0.25">
      <c r="A650" s="252" t="s">
        <v>52</v>
      </c>
      <c r="B650" s="821" t="s">
        <v>801</v>
      </c>
      <c r="C650" s="822"/>
      <c r="D650" s="822"/>
      <c r="E650" s="823"/>
      <c r="F650" s="192">
        <v>410</v>
      </c>
      <c r="G650" s="95" t="s">
        <v>82</v>
      </c>
      <c r="H650" s="95"/>
      <c r="I650" s="95"/>
      <c r="J650" s="122" t="str">
        <f t="shared" si="129"/>
        <v>7613,0</v>
      </c>
      <c r="K650" s="136"/>
      <c r="L650" s="94">
        <v>0</v>
      </c>
      <c r="M650" s="94">
        <v>0</v>
      </c>
      <c r="N650" s="776"/>
    </row>
    <row r="651" spans="1:14" s="106" customFormat="1" ht="29.25" customHeight="1" x14ac:dyDescent="0.25">
      <c r="A651" s="98" t="s">
        <v>805</v>
      </c>
      <c r="B651" s="821" t="s">
        <v>801</v>
      </c>
      <c r="C651" s="822"/>
      <c r="D651" s="822"/>
      <c r="E651" s="823"/>
      <c r="F651" s="192">
        <v>410</v>
      </c>
      <c r="G651" s="95" t="s">
        <v>82</v>
      </c>
      <c r="H651" s="95" t="s">
        <v>70</v>
      </c>
      <c r="I651" s="95"/>
      <c r="J651" s="122" t="str">
        <f t="shared" si="129"/>
        <v>7613,0</v>
      </c>
      <c r="K651" s="136"/>
      <c r="L651" s="94">
        <v>0</v>
      </c>
      <c r="M651" s="94">
        <v>0</v>
      </c>
      <c r="N651" s="776"/>
    </row>
    <row r="652" spans="1:14" s="106" customFormat="1" ht="29.25" customHeight="1" x14ac:dyDescent="0.25">
      <c r="A652" s="176" t="s">
        <v>183</v>
      </c>
      <c r="B652" s="821" t="s">
        <v>801</v>
      </c>
      <c r="C652" s="822"/>
      <c r="D652" s="822"/>
      <c r="E652" s="823"/>
      <c r="F652" s="192">
        <v>410</v>
      </c>
      <c r="G652" s="95" t="s">
        <v>82</v>
      </c>
      <c r="H652" s="95" t="s">
        <v>70</v>
      </c>
      <c r="I652" s="95" t="s">
        <v>58</v>
      </c>
      <c r="J652" s="122" t="str">
        <f>'ведомст 7'!L370</f>
        <v>7613,0</v>
      </c>
      <c r="K652" s="136"/>
      <c r="L652" s="94">
        <v>0</v>
      </c>
      <c r="M652" s="94">
        <v>0</v>
      </c>
      <c r="N652" s="776"/>
    </row>
    <row r="653" spans="1:14" s="106" customFormat="1" ht="29.25" hidden="1" customHeight="1" x14ac:dyDescent="0.25">
      <c r="A653" s="176"/>
      <c r="B653" s="773"/>
      <c r="C653" s="774"/>
      <c r="D653" s="774"/>
      <c r="E653" s="775"/>
      <c r="F653" s="192"/>
      <c r="G653" s="95"/>
      <c r="H653" s="95"/>
      <c r="I653" s="95"/>
      <c r="J653" s="122"/>
      <c r="K653" s="136"/>
      <c r="L653" s="94"/>
      <c r="M653" s="94"/>
      <c r="N653" s="776"/>
    </row>
    <row r="654" spans="1:14" s="106" customFormat="1" ht="29.25" hidden="1" customHeight="1" x14ac:dyDescent="0.25">
      <c r="A654" s="176"/>
      <c r="B654" s="773"/>
      <c r="C654" s="774"/>
      <c r="D654" s="774"/>
      <c r="E654" s="775"/>
      <c r="F654" s="192"/>
      <c r="G654" s="95"/>
      <c r="H654" s="95"/>
      <c r="I654" s="95"/>
      <c r="J654" s="122"/>
      <c r="K654" s="136"/>
      <c r="L654" s="94"/>
      <c r="M654" s="94"/>
      <c r="N654" s="776"/>
    </row>
    <row r="655" spans="1:14" s="106" customFormat="1" ht="60.75" customHeight="1" x14ac:dyDescent="0.25">
      <c r="A655" s="176" t="s">
        <v>692</v>
      </c>
      <c r="B655" s="984" t="s">
        <v>333</v>
      </c>
      <c r="C655" s="985"/>
      <c r="D655" s="985"/>
      <c r="E655" s="986"/>
      <c r="F655" s="194"/>
      <c r="G655" s="95"/>
      <c r="H655" s="95"/>
      <c r="I655" s="95"/>
      <c r="J655" s="150">
        <f>J656</f>
        <v>2</v>
      </c>
      <c r="K655" s="150">
        <f>K656</f>
        <v>0</v>
      </c>
      <c r="L655" s="150">
        <f>L656</f>
        <v>2</v>
      </c>
      <c r="M655" s="150">
        <f>M656</f>
        <v>2</v>
      </c>
      <c r="N655" s="174"/>
    </row>
    <row r="656" spans="1:14" s="106" customFormat="1" ht="75" x14ac:dyDescent="0.2">
      <c r="A656" s="176" t="s">
        <v>603</v>
      </c>
      <c r="B656" s="984" t="s">
        <v>334</v>
      </c>
      <c r="C656" s="985"/>
      <c r="D656" s="985"/>
      <c r="E656" s="986"/>
      <c r="F656" s="194"/>
      <c r="G656" s="95"/>
      <c r="H656" s="95"/>
      <c r="I656" s="95"/>
      <c r="J656" s="122">
        <f>J657</f>
        <v>2</v>
      </c>
      <c r="K656" s="122">
        <f t="shared" ref="J656:M661" si="130">K657</f>
        <v>0</v>
      </c>
      <c r="L656" s="122">
        <f t="shared" si="130"/>
        <v>2</v>
      </c>
      <c r="M656" s="122">
        <f t="shared" si="130"/>
        <v>2</v>
      </c>
      <c r="N656" s="174"/>
    </row>
    <row r="657" spans="1:14" s="106" customFormat="1" x14ac:dyDescent="0.2">
      <c r="A657" s="176" t="s">
        <v>335</v>
      </c>
      <c r="B657" s="984" t="s">
        <v>336</v>
      </c>
      <c r="C657" s="985"/>
      <c r="D657" s="985"/>
      <c r="E657" s="986"/>
      <c r="F657" s="194"/>
      <c r="G657" s="95"/>
      <c r="H657" s="95"/>
      <c r="I657" s="95"/>
      <c r="J657" s="122">
        <f>J658</f>
        <v>2</v>
      </c>
      <c r="K657" s="122">
        <f t="shared" si="130"/>
        <v>0</v>
      </c>
      <c r="L657" s="122">
        <f t="shared" si="130"/>
        <v>2</v>
      </c>
      <c r="M657" s="122">
        <f t="shared" si="130"/>
        <v>2</v>
      </c>
      <c r="N657" s="174"/>
    </row>
    <row r="658" spans="1:14" s="106" customFormat="1" ht="45" x14ac:dyDescent="0.25">
      <c r="A658" s="200" t="s">
        <v>473</v>
      </c>
      <c r="B658" s="984" t="s">
        <v>336</v>
      </c>
      <c r="C658" s="985"/>
      <c r="D658" s="985"/>
      <c r="E658" s="986"/>
      <c r="F658" s="194">
        <v>200</v>
      </c>
      <c r="G658" s="95"/>
      <c r="H658" s="95"/>
      <c r="I658" s="95"/>
      <c r="J658" s="122">
        <f>J659</f>
        <v>2</v>
      </c>
      <c r="K658" s="122">
        <f t="shared" ref="K658:M659" si="131">K659</f>
        <v>0</v>
      </c>
      <c r="L658" s="122">
        <f t="shared" si="131"/>
        <v>2</v>
      </c>
      <c r="M658" s="122">
        <f t="shared" si="131"/>
        <v>2</v>
      </c>
      <c r="N658" s="174"/>
    </row>
    <row r="659" spans="1:14" s="106" customFormat="1" ht="45" x14ac:dyDescent="0.25">
      <c r="A659" s="200" t="s">
        <v>474</v>
      </c>
      <c r="B659" s="984" t="s">
        <v>336</v>
      </c>
      <c r="C659" s="985"/>
      <c r="D659" s="985"/>
      <c r="E659" s="986"/>
      <c r="F659" s="194">
        <v>240</v>
      </c>
      <c r="G659" s="95"/>
      <c r="H659" s="95"/>
      <c r="I659" s="95"/>
      <c r="J659" s="122">
        <f>J660</f>
        <v>2</v>
      </c>
      <c r="K659" s="122">
        <f t="shared" si="131"/>
        <v>0</v>
      </c>
      <c r="L659" s="122">
        <f t="shared" si="131"/>
        <v>2</v>
      </c>
      <c r="M659" s="122">
        <f t="shared" si="131"/>
        <v>2</v>
      </c>
      <c r="N659" s="174"/>
    </row>
    <row r="660" spans="1:14" s="106" customFormat="1" x14ac:dyDescent="0.2">
      <c r="A660" s="176" t="s">
        <v>68</v>
      </c>
      <c r="B660" s="984" t="s">
        <v>336</v>
      </c>
      <c r="C660" s="985"/>
      <c r="D660" s="985"/>
      <c r="E660" s="986"/>
      <c r="F660" s="194">
        <v>240</v>
      </c>
      <c r="G660" s="95" t="s">
        <v>69</v>
      </c>
      <c r="H660" s="95"/>
      <c r="I660" s="95"/>
      <c r="J660" s="122">
        <f t="shared" si="130"/>
        <v>2</v>
      </c>
      <c r="K660" s="122">
        <f t="shared" si="130"/>
        <v>0</v>
      </c>
      <c r="L660" s="122">
        <f t="shared" si="130"/>
        <v>2</v>
      </c>
      <c r="M660" s="122">
        <f t="shared" si="130"/>
        <v>2</v>
      </c>
      <c r="N660" s="174"/>
    </row>
    <row r="661" spans="1:14" s="106" customFormat="1" x14ac:dyDescent="0.2">
      <c r="A661" s="176" t="s">
        <v>86</v>
      </c>
      <c r="B661" s="984" t="s">
        <v>336</v>
      </c>
      <c r="C661" s="985"/>
      <c r="D661" s="985"/>
      <c r="E661" s="986"/>
      <c r="F661" s="194">
        <v>240</v>
      </c>
      <c r="G661" s="95" t="s">
        <v>69</v>
      </c>
      <c r="H661" s="95" t="s">
        <v>87</v>
      </c>
      <c r="I661" s="95"/>
      <c r="J661" s="122">
        <f t="shared" si="130"/>
        <v>2</v>
      </c>
      <c r="K661" s="122">
        <f t="shared" si="130"/>
        <v>0</v>
      </c>
      <c r="L661" s="122">
        <f t="shared" si="130"/>
        <v>2</v>
      </c>
      <c r="M661" s="122">
        <f t="shared" si="130"/>
        <v>2</v>
      </c>
      <c r="N661" s="174"/>
    </row>
    <row r="662" spans="1:14" s="106" customFormat="1" ht="29.25" customHeight="1" x14ac:dyDescent="0.25">
      <c r="A662" s="176" t="s">
        <v>728</v>
      </c>
      <c r="B662" s="984" t="s">
        <v>336</v>
      </c>
      <c r="C662" s="985"/>
      <c r="D662" s="985"/>
      <c r="E662" s="986"/>
      <c r="F662" s="194">
        <v>240</v>
      </c>
      <c r="G662" s="95" t="s">
        <v>69</v>
      </c>
      <c r="H662" s="95" t="s">
        <v>87</v>
      </c>
      <c r="I662" s="95" t="s">
        <v>189</v>
      </c>
      <c r="J662" s="122">
        <v>2</v>
      </c>
      <c r="K662" s="136"/>
      <c r="L662" s="94">
        <v>2</v>
      </c>
      <c r="M662" s="94">
        <v>2</v>
      </c>
      <c r="N662" s="174"/>
    </row>
    <row r="663" spans="1:14" s="106" customFormat="1" ht="78" customHeight="1" x14ac:dyDescent="0.25">
      <c r="A663" s="176" t="s">
        <v>701</v>
      </c>
      <c r="B663" s="208" t="s">
        <v>327</v>
      </c>
      <c r="C663" s="208"/>
      <c r="D663" s="208"/>
      <c r="E663" s="209"/>
      <c r="F663" s="192"/>
      <c r="G663" s="95"/>
      <c r="H663" s="95"/>
      <c r="I663" s="95"/>
      <c r="J663" s="150">
        <f t="shared" ref="J663:M665" si="132">J664</f>
        <v>2</v>
      </c>
      <c r="K663" s="150">
        <f t="shared" si="132"/>
        <v>0</v>
      </c>
      <c r="L663" s="150">
        <f t="shared" si="132"/>
        <v>2</v>
      </c>
      <c r="M663" s="150">
        <f t="shared" si="132"/>
        <v>2</v>
      </c>
      <c r="N663" s="635"/>
    </row>
    <row r="664" spans="1:14" s="106" customFormat="1" ht="43.5" customHeight="1" x14ac:dyDescent="0.2">
      <c r="A664" s="176" t="s">
        <v>605</v>
      </c>
      <c r="B664" s="208" t="s">
        <v>328</v>
      </c>
      <c r="C664" s="208"/>
      <c r="D664" s="208"/>
      <c r="E664" s="209"/>
      <c r="F664" s="192"/>
      <c r="G664" s="95"/>
      <c r="H664" s="95"/>
      <c r="I664" s="95"/>
      <c r="J664" s="122">
        <f t="shared" si="132"/>
        <v>2</v>
      </c>
      <c r="K664" s="122">
        <f t="shared" si="132"/>
        <v>0</v>
      </c>
      <c r="L664" s="122">
        <f t="shared" si="132"/>
        <v>2</v>
      </c>
      <c r="M664" s="122">
        <f t="shared" si="132"/>
        <v>2</v>
      </c>
      <c r="N664" s="174"/>
    </row>
    <row r="665" spans="1:14" s="106" customFormat="1" ht="29.25" customHeight="1" x14ac:dyDescent="0.2">
      <c r="A665" s="176" t="s">
        <v>422</v>
      </c>
      <c r="B665" s="208" t="s">
        <v>330</v>
      </c>
      <c r="C665" s="208"/>
      <c r="D665" s="208"/>
      <c r="E665" s="209"/>
      <c r="F665" s="192"/>
      <c r="G665" s="95"/>
      <c r="H665" s="95"/>
      <c r="I665" s="95"/>
      <c r="J665" s="122">
        <f t="shared" si="132"/>
        <v>2</v>
      </c>
      <c r="K665" s="122">
        <f t="shared" si="132"/>
        <v>0</v>
      </c>
      <c r="L665" s="122">
        <f t="shared" si="132"/>
        <v>2</v>
      </c>
      <c r="M665" s="122">
        <f t="shared" si="132"/>
        <v>2</v>
      </c>
      <c r="N665" s="174"/>
    </row>
    <row r="666" spans="1:14" s="106" customFormat="1" ht="29.25" customHeight="1" x14ac:dyDescent="0.25">
      <c r="A666" s="200" t="s">
        <v>473</v>
      </c>
      <c r="B666" s="208" t="s">
        <v>330</v>
      </c>
      <c r="C666" s="208"/>
      <c r="D666" s="208"/>
      <c r="E666" s="209"/>
      <c r="F666" s="192">
        <v>200</v>
      </c>
      <c r="G666" s="95"/>
      <c r="H666" s="95"/>
      <c r="I666" s="95"/>
      <c r="J666" s="122">
        <f>J667</f>
        <v>2</v>
      </c>
      <c r="K666" s="122">
        <f t="shared" ref="K666:M668" si="133">K667</f>
        <v>0</v>
      </c>
      <c r="L666" s="122">
        <f t="shared" si="133"/>
        <v>2</v>
      </c>
      <c r="M666" s="122">
        <f t="shared" si="133"/>
        <v>2</v>
      </c>
      <c r="N666" s="174"/>
    </row>
    <row r="667" spans="1:14" s="106" customFormat="1" ht="29.25" customHeight="1" x14ac:dyDescent="0.25">
      <c r="A667" s="200" t="s">
        <v>474</v>
      </c>
      <c r="B667" s="208" t="s">
        <v>330</v>
      </c>
      <c r="C667" s="208"/>
      <c r="D667" s="208"/>
      <c r="E667" s="209"/>
      <c r="F667" s="192">
        <v>240</v>
      </c>
      <c r="G667" s="95"/>
      <c r="H667" s="95"/>
      <c r="I667" s="95"/>
      <c r="J667" s="122">
        <f>J668</f>
        <v>2</v>
      </c>
      <c r="K667" s="122">
        <f t="shared" si="133"/>
        <v>0</v>
      </c>
      <c r="L667" s="122">
        <f t="shared" si="133"/>
        <v>2</v>
      </c>
      <c r="M667" s="122">
        <f t="shared" si="133"/>
        <v>2</v>
      </c>
      <c r="N667" s="174"/>
    </row>
    <row r="668" spans="1:14" s="106" customFormat="1" ht="29.25" customHeight="1" x14ac:dyDescent="0.2">
      <c r="A668" s="176" t="s">
        <v>90</v>
      </c>
      <c r="B668" s="208" t="s">
        <v>330</v>
      </c>
      <c r="C668" s="208"/>
      <c r="D668" s="208"/>
      <c r="E668" s="209"/>
      <c r="F668" s="192">
        <v>240</v>
      </c>
      <c r="G668" s="95" t="s">
        <v>73</v>
      </c>
      <c r="H668" s="95"/>
      <c r="I668" s="95"/>
      <c r="J668" s="122">
        <f>J669</f>
        <v>2</v>
      </c>
      <c r="K668" s="122">
        <f t="shared" si="133"/>
        <v>0</v>
      </c>
      <c r="L668" s="122">
        <f t="shared" si="133"/>
        <v>2</v>
      </c>
      <c r="M668" s="122">
        <f t="shared" si="133"/>
        <v>2</v>
      </c>
      <c r="N668" s="174"/>
    </row>
    <row r="669" spans="1:14" s="106" customFormat="1" ht="30" x14ac:dyDescent="0.2">
      <c r="A669" s="176" t="s">
        <v>331</v>
      </c>
      <c r="B669" s="208" t="s">
        <v>330</v>
      </c>
      <c r="C669" s="208"/>
      <c r="D669" s="208"/>
      <c r="E669" s="209"/>
      <c r="F669" s="192">
        <v>240</v>
      </c>
      <c r="G669" s="95" t="s">
        <v>73</v>
      </c>
      <c r="H669" s="95" t="s">
        <v>205</v>
      </c>
      <c r="I669" s="95"/>
      <c r="J669" s="122">
        <f>J670</f>
        <v>2</v>
      </c>
      <c r="K669" s="122">
        <f>K670</f>
        <v>0</v>
      </c>
      <c r="L669" s="122">
        <f>L670</f>
        <v>2</v>
      </c>
      <c r="M669" s="122">
        <f>M670</f>
        <v>2</v>
      </c>
      <c r="N669" s="174"/>
    </row>
    <row r="670" spans="1:14" s="106" customFormat="1" ht="29.25" customHeight="1" x14ac:dyDescent="0.25">
      <c r="A670" s="199" t="s">
        <v>139</v>
      </c>
      <c r="B670" s="208" t="s">
        <v>330</v>
      </c>
      <c r="C670" s="208"/>
      <c r="D670" s="208"/>
      <c r="E670" s="209"/>
      <c r="F670" s="192">
        <v>240</v>
      </c>
      <c r="G670" s="95" t="s">
        <v>73</v>
      </c>
      <c r="H670" s="95" t="s">
        <v>205</v>
      </c>
      <c r="I670" s="95" t="s">
        <v>58</v>
      </c>
      <c r="J670" s="122">
        <v>2</v>
      </c>
      <c r="K670" s="136"/>
      <c r="L670" s="94">
        <v>2</v>
      </c>
      <c r="M670" s="135">
        <v>2</v>
      </c>
      <c r="N670" s="174"/>
    </row>
    <row r="671" spans="1:14" s="106" customFormat="1" ht="57.75" customHeight="1" x14ac:dyDescent="0.2">
      <c r="A671" s="176" t="s">
        <v>694</v>
      </c>
      <c r="B671" s="208" t="s">
        <v>337</v>
      </c>
      <c r="C671" s="208"/>
      <c r="D671" s="208"/>
      <c r="E671" s="209"/>
      <c r="F671" s="192"/>
      <c r="G671" s="95"/>
      <c r="H671" s="95"/>
      <c r="I671" s="95"/>
      <c r="J671" s="122">
        <f>J672</f>
        <v>2</v>
      </c>
      <c r="K671" s="122">
        <f>K672</f>
        <v>0</v>
      </c>
      <c r="L671" s="122">
        <f>L672</f>
        <v>2</v>
      </c>
      <c r="M671" s="122">
        <f>M672</f>
        <v>2</v>
      </c>
      <c r="N671" s="635"/>
    </row>
    <row r="672" spans="1:14" s="106" customFormat="1" ht="29.25" customHeight="1" x14ac:dyDescent="0.2">
      <c r="A672" s="176" t="s">
        <v>604</v>
      </c>
      <c r="B672" s="208" t="s">
        <v>338</v>
      </c>
      <c r="C672" s="208"/>
      <c r="D672" s="208"/>
      <c r="E672" s="209"/>
      <c r="F672" s="192"/>
      <c r="G672" s="95"/>
      <c r="H672" s="95"/>
      <c r="I672" s="95"/>
      <c r="J672" s="122">
        <f>J673</f>
        <v>2</v>
      </c>
      <c r="K672" s="122">
        <f t="shared" ref="J672:M677" si="134">K673</f>
        <v>0</v>
      </c>
      <c r="L672" s="122">
        <f t="shared" si="134"/>
        <v>2</v>
      </c>
      <c r="M672" s="122">
        <f t="shared" si="134"/>
        <v>2</v>
      </c>
      <c r="N672" s="174"/>
    </row>
    <row r="673" spans="1:17" s="106" customFormat="1" x14ac:dyDescent="0.2">
      <c r="A673" s="176" t="s">
        <v>339</v>
      </c>
      <c r="B673" s="208" t="s">
        <v>340</v>
      </c>
      <c r="C673" s="208"/>
      <c r="D673" s="208"/>
      <c r="E673" s="209"/>
      <c r="F673" s="192"/>
      <c r="G673" s="95"/>
      <c r="H673" s="95"/>
      <c r="I673" s="95"/>
      <c r="J673" s="122">
        <f>J674</f>
        <v>2</v>
      </c>
      <c r="K673" s="122">
        <f t="shared" si="134"/>
        <v>0</v>
      </c>
      <c r="L673" s="122">
        <f t="shared" si="134"/>
        <v>2</v>
      </c>
      <c r="M673" s="122">
        <f t="shared" si="134"/>
        <v>2</v>
      </c>
      <c r="N673" s="174"/>
    </row>
    <row r="674" spans="1:17" s="106" customFormat="1" ht="45" x14ac:dyDescent="0.25">
      <c r="A674" s="200" t="s">
        <v>473</v>
      </c>
      <c r="B674" s="208" t="s">
        <v>340</v>
      </c>
      <c r="C674" s="208"/>
      <c r="D674" s="208"/>
      <c r="E674" s="209"/>
      <c r="F674" s="192">
        <v>200</v>
      </c>
      <c r="G674" s="95"/>
      <c r="H674" s="95"/>
      <c r="I674" s="95"/>
      <c r="J674" s="122">
        <f>J675</f>
        <v>2</v>
      </c>
      <c r="K674" s="122">
        <f t="shared" ref="K674:M675" si="135">K675</f>
        <v>0</v>
      </c>
      <c r="L674" s="122">
        <f t="shared" si="135"/>
        <v>2</v>
      </c>
      <c r="M674" s="122">
        <f t="shared" si="135"/>
        <v>2</v>
      </c>
      <c r="N674" s="174"/>
    </row>
    <row r="675" spans="1:17" s="106" customFormat="1" ht="45" x14ac:dyDescent="0.25">
      <c r="A675" s="200" t="s">
        <v>474</v>
      </c>
      <c r="B675" s="208" t="s">
        <v>340</v>
      </c>
      <c r="C675" s="208"/>
      <c r="D675" s="208"/>
      <c r="E675" s="209"/>
      <c r="F675" s="192">
        <v>240</v>
      </c>
      <c r="G675" s="95"/>
      <c r="H675" s="95"/>
      <c r="I675" s="95"/>
      <c r="J675" s="122">
        <f>J676</f>
        <v>2</v>
      </c>
      <c r="K675" s="122">
        <f t="shared" si="135"/>
        <v>0</v>
      </c>
      <c r="L675" s="122">
        <f t="shared" si="135"/>
        <v>2</v>
      </c>
      <c r="M675" s="122">
        <f t="shared" si="135"/>
        <v>2</v>
      </c>
      <c r="N675" s="174"/>
    </row>
    <row r="676" spans="1:17" s="106" customFormat="1" x14ac:dyDescent="0.2">
      <c r="A676" s="176" t="s">
        <v>68</v>
      </c>
      <c r="B676" s="208" t="s">
        <v>340</v>
      </c>
      <c r="C676" s="208"/>
      <c r="D676" s="208"/>
      <c r="E676" s="209"/>
      <c r="F676" s="192">
        <v>240</v>
      </c>
      <c r="G676" s="95" t="s">
        <v>69</v>
      </c>
      <c r="H676" s="95"/>
      <c r="I676" s="95"/>
      <c r="J676" s="122">
        <f t="shared" si="134"/>
        <v>2</v>
      </c>
      <c r="K676" s="122">
        <f t="shared" si="134"/>
        <v>0</v>
      </c>
      <c r="L676" s="122">
        <f t="shared" si="134"/>
        <v>2</v>
      </c>
      <c r="M676" s="122">
        <f t="shared" si="134"/>
        <v>2</v>
      </c>
      <c r="N676" s="174"/>
    </row>
    <row r="677" spans="1:17" s="106" customFormat="1" x14ac:dyDescent="0.2">
      <c r="A677" s="176" t="s">
        <v>86</v>
      </c>
      <c r="B677" s="208" t="s">
        <v>340</v>
      </c>
      <c r="C677" s="208"/>
      <c r="D677" s="208"/>
      <c r="E677" s="209"/>
      <c r="F677" s="192">
        <v>240</v>
      </c>
      <c r="G677" s="95" t="s">
        <v>69</v>
      </c>
      <c r="H677" s="95" t="s">
        <v>87</v>
      </c>
      <c r="I677" s="95"/>
      <c r="J677" s="122">
        <f t="shared" si="134"/>
        <v>2</v>
      </c>
      <c r="K677" s="122">
        <f t="shared" si="134"/>
        <v>0</v>
      </c>
      <c r="L677" s="122">
        <f t="shared" si="134"/>
        <v>2</v>
      </c>
      <c r="M677" s="122">
        <f t="shared" si="134"/>
        <v>2</v>
      </c>
      <c r="N677" s="174"/>
    </row>
    <row r="678" spans="1:17" s="106" customFormat="1" ht="30" x14ac:dyDescent="0.25">
      <c r="A678" s="199" t="s">
        <v>139</v>
      </c>
      <c r="B678" s="208" t="s">
        <v>340</v>
      </c>
      <c r="C678" s="208"/>
      <c r="D678" s="208"/>
      <c r="E678" s="209"/>
      <c r="F678" s="192">
        <v>240</v>
      </c>
      <c r="G678" s="95" t="s">
        <v>69</v>
      </c>
      <c r="H678" s="95" t="s">
        <v>87</v>
      </c>
      <c r="I678" s="95" t="s">
        <v>58</v>
      </c>
      <c r="J678" s="122">
        <v>2</v>
      </c>
      <c r="K678" s="136"/>
      <c r="L678" s="94">
        <v>2</v>
      </c>
      <c r="M678" s="135">
        <v>2</v>
      </c>
      <c r="N678" s="174"/>
    </row>
    <row r="679" spans="1:17" s="106" customFormat="1" ht="29.25" customHeight="1" x14ac:dyDescent="0.25">
      <c r="A679" s="332" t="s">
        <v>595</v>
      </c>
      <c r="B679" s="1052" t="s">
        <v>7</v>
      </c>
      <c r="C679" s="1052"/>
      <c r="D679" s="1052"/>
      <c r="E679" s="1053"/>
      <c r="F679" s="192"/>
      <c r="G679" s="95"/>
      <c r="H679" s="95"/>
      <c r="I679" s="95"/>
      <c r="J679" s="143">
        <f>J680+J687</f>
        <v>12125.2</v>
      </c>
      <c r="K679" s="143">
        <f>K680+K687</f>
        <v>7146.9000000000005</v>
      </c>
      <c r="L679" s="143">
        <f>L680+L687</f>
        <v>7597.3000000000011</v>
      </c>
      <c r="M679" s="143">
        <f>M680+M687</f>
        <v>9205.2999999999975</v>
      </c>
      <c r="N679" s="617">
        <f>J686+J693+J694+J700+J705+J706+J711+J712+J718</f>
        <v>12125.200000000003</v>
      </c>
      <c r="O679" s="706">
        <f t="shared" ref="O679:P679" si="136">K686+K693+K694+K700+K705+K706+K711+K712+K718</f>
        <v>7146.9</v>
      </c>
      <c r="P679" s="706">
        <f t="shared" si="136"/>
        <v>7597.2999999999993</v>
      </c>
    </row>
    <row r="680" spans="1:17" s="106" customFormat="1" ht="29.25" customHeight="1" x14ac:dyDescent="0.2">
      <c r="A680" s="176" t="s">
        <v>594</v>
      </c>
      <c r="B680" s="973" t="s">
        <v>579</v>
      </c>
      <c r="C680" s="973"/>
      <c r="D680" s="973"/>
      <c r="E680" s="974"/>
      <c r="F680" s="192"/>
      <c r="G680" s="95"/>
      <c r="H680" s="95"/>
      <c r="I680" s="95"/>
      <c r="J680" s="111">
        <f t="shared" ref="J680:M685" si="137">J681</f>
        <v>1064.3</v>
      </c>
      <c r="K680" s="111">
        <f t="shared" si="137"/>
        <v>1219.3</v>
      </c>
      <c r="L680" s="111">
        <f t="shared" si="137"/>
        <v>1219.3</v>
      </c>
      <c r="M680" s="111">
        <f t="shared" si="137"/>
        <v>1219.3</v>
      </c>
      <c r="N680" s="723">
        <f>J679+J719</f>
        <v>24113.200000000001</v>
      </c>
      <c r="O680" s="723">
        <f>L679+L719</f>
        <v>17640.100000000002</v>
      </c>
      <c r="P680" s="723"/>
      <c r="Q680" s="723">
        <f t="shared" ref="Q680" si="138">M679+M719</f>
        <v>19240.699999999997</v>
      </c>
    </row>
    <row r="681" spans="1:17" s="106" customFormat="1" ht="30" x14ac:dyDescent="0.2">
      <c r="A681" s="176" t="s">
        <v>410</v>
      </c>
      <c r="B681" s="988" t="s">
        <v>309</v>
      </c>
      <c r="C681" s="988"/>
      <c r="D681" s="988"/>
      <c r="E681" s="989"/>
      <c r="F681" s="192"/>
      <c r="G681" s="95"/>
      <c r="H681" s="95"/>
      <c r="I681" s="95"/>
      <c r="J681" s="111">
        <f t="shared" si="137"/>
        <v>1064.3</v>
      </c>
      <c r="K681" s="111">
        <f t="shared" si="137"/>
        <v>1219.3</v>
      </c>
      <c r="L681" s="111">
        <f t="shared" si="137"/>
        <v>1219.3</v>
      </c>
      <c r="M681" s="111">
        <f t="shared" si="137"/>
        <v>1219.3</v>
      </c>
      <c r="N681" s="221"/>
    </row>
    <row r="682" spans="1:17" s="106" customFormat="1" ht="90" x14ac:dyDescent="0.25">
      <c r="A682" s="203" t="s">
        <v>465</v>
      </c>
      <c r="B682" s="988" t="s">
        <v>309</v>
      </c>
      <c r="C682" s="988"/>
      <c r="D682" s="988"/>
      <c r="E682" s="989"/>
      <c r="F682" s="192">
        <v>100</v>
      </c>
      <c r="G682" s="95"/>
      <c r="H682" s="95"/>
      <c r="I682" s="95"/>
      <c r="J682" s="111">
        <f t="shared" si="137"/>
        <v>1064.3</v>
      </c>
      <c r="K682" s="111">
        <f t="shared" si="137"/>
        <v>1219.3</v>
      </c>
      <c r="L682" s="111">
        <f t="shared" si="137"/>
        <v>1219.3</v>
      </c>
      <c r="M682" s="111">
        <f t="shared" si="137"/>
        <v>1219.3</v>
      </c>
      <c r="N682" s="221"/>
    </row>
    <row r="683" spans="1:17" s="106" customFormat="1" ht="30" x14ac:dyDescent="0.25">
      <c r="A683" s="203" t="s">
        <v>467</v>
      </c>
      <c r="B683" s="988" t="s">
        <v>309</v>
      </c>
      <c r="C683" s="988"/>
      <c r="D683" s="988"/>
      <c r="E683" s="989"/>
      <c r="F683" s="192">
        <v>120</v>
      </c>
      <c r="G683" s="95"/>
      <c r="H683" s="95"/>
      <c r="I683" s="95"/>
      <c r="J683" s="111">
        <f t="shared" si="137"/>
        <v>1064.3</v>
      </c>
      <c r="K683" s="111">
        <f t="shared" si="137"/>
        <v>1219.3</v>
      </c>
      <c r="L683" s="111">
        <f t="shared" si="137"/>
        <v>1219.3</v>
      </c>
      <c r="M683" s="111">
        <f t="shared" si="137"/>
        <v>1219.3</v>
      </c>
      <c r="N683" s="221"/>
    </row>
    <row r="684" spans="1:17" s="106" customFormat="1" x14ac:dyDescent="0.2">
      <c r="A684" s="176" t="s">
        <v>68</v>
      </c>
      <c r="B684" s="988" t="s">
        <v>309</v>
      </c>
      <c r="C684" s="988"/>
      <c r="D684" s="988"/>
      <c r="E684" s="989"/>
      <c r="F684" s="192">
        <v>120</v>
      </c>
      <c r="G684" s="95" t="s">
        <v>69</v>
      </c>
      <c r="H684" s="95"/>
      <c r="I684" s="95"/>
      <c r="J684" s="111">
        <f t="shared" si="137"/>
        <v>1064.3</v>
      </c>
      <c r="K684" s="111">
        <f t="shared" si="137"/>
        <v>1219.3</v>
      </c>
      <c r="L684" s="111">
        <f t="shared" si="137"/>
        <v>1219.3</v>
      </c>
      <c r="M684" s="111">
        <f t="shared" si="137"/>
        <v>1219.3</v>
      </c>
      <c r="N684" s="221"/>
    </row>
    <row r="685" spans="1:17" s="106" customFormat="1" ht="45" x14ac:dyDescent="0.2">
      <c r="A685" s="176" t="s">
        <v>463</v>
      </c>
      <c r="B685" s="988" t="s">
        <v>309</v>
      </c>
      <c r="C685" s="988"/>
      <c r="D685" s="988"/>
      <c r="E685" s="989"/>
      <c r="F685" s="192">
        <v>120</v>
      </c>
      <c r="G685" s="95" t="s">
        <v>69</v>
      </c>
      <c r="H685" s="95" t="s">
        <v>70</v>
      </c>
      <c r="I685" s="95"/>
      <c r="J685" s="111">
        <f t="shared" si="137"/>
        <v>1064.3</v>
      </c>
      <c r="K685" s="111">
        <f t="shared" si="137"/>
        <v>1219.3</v>
      </c>
      <c r="L685" s="111">
        <f t="shared" si="137"/>
        <v>1219.3</v>
      </c>
      <c r="M685" s="111">
        <f t="shared" si="137"/>
        <v>1219.3</v>
      </c>
      <c r="N685" s="221"/>
    </row>
    <row r="686" spans="1:17" s="106" customFormat="1" ht="30" x14ac:dyDescent="0.2">
      <c r="A686" s="199" t="s">
        <v>139</v>
      </c>
      <c r="B686" s="988" t="s">
        <v>309</v>
      </c>
      <c r="C686" s="988"/>
      <c r="D686" s="988"/>
      <c r="E686" s="989"/>
      <c r="F686" s="192">
        <v>120</v>
      </c>
      <c r="G686" s="95" t="s">
        <v>69</v>
      </c>
      <c r="H686" s="95" t="s">
        <v>70</v>
      </c>
      <c r="I686" s="95" t="s">
        <v>58</v>
      </c>
      <c r="J686" s="111">
        <f>'функ 6'!I21</f>
        <v>1064.3</v>
      </c>
      <c r="K686" s="111">
        <f>'функ 6'!J21</f>
        <v>1219.3</v>
      </c>
      <c r="L686" s="111">
        <f>'функ 6'!K21</f>
        <v>1219.3</v>
      </c>
      <c r="M686" s="111">
        <f>'функ 6'!L21</f>
        <v>1219.3</v>
      </c>
      <c r="N686" s="174"/>
    </row>
    <row r="687" spans="1:17" s="106" customFormat="1" ht="48.75" customHeight="1" x14ac:dyDescent="0.2">
      <c r="A687" s="176" t="s">
        <v>596</v>
      </c>
      <c r="B687" s="973" t="s">
        <v>285</v>
      </c>
      <c r="C687" s="973"/>
      <c r="D687" s="973"/>
      <c r="E687" s="974"/>
      <c r="F687" s="192"/>
      <c r="G687" s="95"/>
      <c r="H687" s="95"/>
      <c r="I687" s="95"/>
      <c r="J687" s="111">
        <f>J688+J695+J713</f>
        <v>11060.900000000001</v>
      </c>
      <c r="K687" s="111">
        <f>K688+K695+K713</f>
        <v>5927.6</v>
      </c>
      <c r="L687" s="111">
        <f>L688+L695+L713</f>
        <v>6378.0000000000009</v>
      </c>
      <c r="M687" s="111">
        <f>M688+M695+M713</f>
        <v>7985.9999999999982</v>
      </c>
      <c r="N687" s="174"/>
    </row>
    <row r="688" spans="1:17" s="106" customFormat="1" ht="30" x14ac:dyDescent="0.2">
      <c r="A688" s="176" t="s">
        <v>414</v>
      </c>
      <c r="B688" s="988" t="s">
        <v>282</v>
      </c>
      <c r="C688" s="988"/>
      <c r="D688" s="988"/>
      <c r="E688" s="989"/>
      <c r="F688" s="192"/>
      <c r="G688" s="95"/>
      <c r="H688" s="95"/>
      <c r="I688" s="95"/>
      <c r="J688" s="111">
        <f t="shared" ref="J688:M691" si="139">J689</f>
        <v>9632.1</v>
      </c>
      <c r="K688" s="111">
        <f t="shared" si="139"/>
        <v>5282.1</v>
      </c>
      <c r="L688" s="111">
        <f t="shared" si="139"/>
        <v>5282.1</v>
      </c>
      <c r="M688" s="111">
        <f t="shared" si="139"/>
        <v>6874.1999999999989</v>
      </c>
      <c r="N688" s="174"/>
    </row>
    <row r="689" spans="1:21" s="106" customFormat="1" ht="90" x14ac:dyDescent="0.25">
      <c r="A689" s="203" t="s">
        <v>476</v>
      </c>
      <c r="B689" s="988" t="s">
        <v>282</v>
      </c>
      <c r="C689" s="988"/>
      <c r="D689" s="988"/>
      <c r="E689" s="989"/>
      <c r="F689" s="192">
        <v>100</v>
      </c>
      <c r="G689" s="95"/>
      <c r="H689" s="95"/>
      <c r="I689" s="95"/>
      <c r="J689" s="111">
        <f t="shared" si="139"/>
        <v>9632.1</v>
      </c>
      <c r="K689" s="111">
        <f t="shared" si="139"/>
        <v>5282.1</v>
      </c>
      <c r="L689" s="111">
        <f t="shared" si="139"/>
        <v>5282.1</v>
      </c>
      <c r="M689" s="111">
        <f t="shared" si="139"/>
        <v>6874.1999999999989</v>
      </c>
      <c r="N689" s="174"/>
    </row>
    <row r="690" spans="1:21" s="106" customFormat="1" ht="30" x14ac:dyDescent="0.25">
      <c r="A690" s="203" t="s">
        <v>477</v>
      </c>
      <c r="B690" s="988" t="s">
        <v>282</v>
      </c>
      <c r="C690" s="988"/>
      <c r="D690" s="988"/>
      <c r="E690" s="989"/>
      <c r="F690" s="192">
        <v>120</v>
      </c>
      <c r="G690" s="95"/>
      <c r="H690" s="95"/>
      <c r="I690" s="95"/>
      <c r="J690" s="111">
        <f t="shared" si="139"/>
        <v>9632.1</v>
      </c>
      <c r="K690" s="111">
        <f t="shared" si="139"/>
        <v>5282.1</v>
      </c>
      <c r="L690" s="111">
        <f t="shared" si="139"/>
        <v>5282.1</v>
      </c>
      <c r="M690" s="111">
        <f t="shared" si="139"/>
        <v>6874.1999999999989</v>
      </c>
      <c r="N690" s="174"/>
    </row>
    <row r="691" spans="1:21" s="106" customFormat="1" ht="18.75" customHeight="1" x14ac:dyDescent="0.2">
      <c r="A691" s="176" t="s">
        <v>68</v>
      </c>
      <c r="B691" s="988" t="s">
        <v>282</v>
      </c>
      <c r="C691" s="988"/>
      <c r="D691" s="988"/>
      <c r="E691" s="989"/>
      <c r="F691" s="192">
        <v>120</v>
      </c>
      <c r="G691" s="95" t="s">
        <v>69</v>
      </c>
      <c r="H691" s="95"/>
      <c r="I691" s="95"/>
      <c r="J691" s="111">
        <f t="shared" si="139"/>
        <v>9632.1</v>
      </c>
      <c r="K691" s="111">
        <f t="shared" si="139"/>
        <v>5282.1</v>
      </c>
      <c r="L691" s="111">
        <f t="shared" si="139"/>
        <v>5282.1</v>
      </c>
      <c r="M691" s="111">
        <f t="shared" si="139"/>
        <v>6874.1999999999989</v>
      </c>
      <c r="N691" s="174"/>
    </row>
    <row r="692" spans="1:21" s="106" customFormat="1" ht="51.75" customHeight="1" x14ac:dyDescent="0.25">
      <c r="A692" s="200" t="s">
        <v>468</v>
      </c>
      <c r="B692" s="988" t="s">
        <v>282</v>
      </c>
      <c r="C692" s="988"/>
      <c r="D692" s="988"/>
      <c r="E692" s="989"/>
      <c r="F692" s="192">
        <v>120</v>
      </c>
      <c r="G692" s="95" t="s">
        <v>69</v>
      </c>
      <c r="H692" s="95" t="s">
        <v>73</v>
      </c>
      <c r="I692" s="95"/>
      <c r="J692" s="111">
        <f>J693+J694</f>
        <v>9632.1</v>
      </c>
      <c r="K692" s="111">
        <f>K693+K694</f>
        <v>5282.1</v>
      </c>
      <c r="L692" s="111">
        <f>L693+L694</f>
        <v>5282.1</v>
      </c>
      <c r="M692" s="111">
        <f>M693+M694</f>
        <v>6874.1999999999989</v>
      </c>
      <c r="N692" s="174"/>
    </row>
    <row r="693" spans="1:21" s="106" customFormat="1" ht="29.25" customHeight="1" x14ac:dyDescent="0.2">
      <c r="A693" s="199" t="s">
        <v>578</v>
      </c>
      <c r="B693" s="988" t="s">
        <v>282</v>
      </c>
      <c r="C693" s="988"/>
      <c r="D693" s="988"/>
      <c r="E693" s="989"/>
      <c r="F693" s="192">
        <v>120</v>
      </c>
      <c r="G693" s="95" t="s">
        <v>69</v>
      </c>
      <c r="H693" s="95" t="s">
        <v>73</v>
      </c>
      <c r="I693" s="95" t="s">
        <v>58</v>
      </c>
      <c r="J693" s="111">
        <f>'ведомст 7'!L76</f>
        <v>8132.7000000000007</v>
      </c>
      <c r="K693" s="111">
        <f>'ведомст 7'!M76</f>
        <v>3900.2000000000003</v>
      </c>
      <c r="L693" s="111">
        <f>'ведомст 7'!M76</f>
        <v>3900.2000000000003</v>
      </c>
      <c r="M693" s="111">
        <f>'ведомст 7'!N76</f>
        <v>5492.2999999999993</v>
      </c>
      <c r="N693" s="221"/>
      <c r="O693" s="172"/>
      <c r="P693" s="172"/>
      <c r="Q693" s="172"/>
      <c r="R693" s="172"/>
      <c r="S693" s="172"/>
      <c r="T693" s="172"/>
      <c r="U693" s="172"/>
    </row>
    <row r="694" spans="1:21" s="106" customFormat="1" ht="29.25" customHeight="1" x14ac:dyDescent="0.2">
      <c r="A694" s="176" t="s">
        <v>728</v>
      </c>
      <c r="B694" s="988" t="s">
        <v>282</v>
      </c>
      <c r="C694" s="988"/>
      <c r="D694" s="988"/>
      <c r="E694" s="989"/>
      <c r="F694" s="192">
        <v>120</v>
      </c>
      <c r="G694" s="95" t="s">
        <v>69</v>
      </c>
      <c r="H694" s="95" t="s">
        <v>73</v>
      </c>
      <c r="I694" s="95" t="s">
        <v>189</v>
      </c>
      <c r="J694" s="111">
        <f>'ведомст 7'!L577</f>
        <v>1499.4</v>
      </c>
      <c r="K694" s="111">
        <f>'ведомст 7'!M577</f>
        <v>1381.9</v>
      </c>
      <c r="L694" s="111">
        <f>'ведомст 7'!N577</f>
        <v>1381.9</v>
      </c>
      <c r="M694" s="111">
        <v>1381.9</v>
      </c>
      <c r="N694" s="174"/>
    </row>
    <row r="695" spans="1:21" s="106" customFormat="1" ht="27" customHeight="1" x14ac:dyDescent="0.2">
      <c r="A695" s="176" t="s">
        <v>415</v>
      </c>
      <c r="B695" s="988" t="s">
        <v>286</v>
      </c>
      <c r="C695" s="988"/>
      <c r="D695" s="988"/>
      <c r="E695" s="989"/>
      <c r="F695" s="192"/>
      <c r="G695" s="95"/>
      <c r="H695" s="95"/>
      <c r="I695" s="95"/>
      <c r="J695" s="111">
        <f>J696+J701+J707</f>
        <v>1370.6000000000001</v>
      </c>
      <c r="K695" s="111">
        <f>K696+K701+K707</f>
        <v>645.5</v>
      </c>
      <c r="L695" s="111">
        <f>L696+L701+L707</f>
        <v>1037.6000000000001</v>
      </c>
      <c r="M695" s="111">
        <f>M696+M701+M707</f>
        <v>1053.4000000000001</v>
      </c>
      <c r="N695" s="174"/>
    </row>
    <row r="696" spans="1:21" s="106" customFormat="1" ht="90" x14ac:dyDescent="0.25">
      <c r="A696" s="203" t="s">
        <v>476</v>
      </c>
      <c r="B696" s="988" t="s">
        <v>286</v>
      </c>
      <c r="C696" s="988"/>
      <c r="D696" s="988"/>
      <c r="E696" s="989"/>
      <c r="F696" s="192">
        <v>100</v>
      </c>
      <c r="G696" s="95"/>
      <c r="H696" s="95"/>
      <c r="I696" s="95"/>
      <c r="J696" s="111">
        <f t="shared" ref="J696:M699" si="140">J697</f>
        <v>291.2</v>
      </c>
      <c r="K696" s="111">
        <f t="shared" si="140"/>
        <v>0</v>
      </c>
      <c r="L696" s="111">
        <f t="shared" si="140"/>
        <v>320.2</v>
      </c>
      <c r="M696" s="111">
        <f t="shared" si="140"/>
        <v>320.2</v>
      </c>
      <c r="N696" s="174"/>
    </row>
    <row r="697" spans="1:21" s="106" customFormat="1" ht="30" x14ac:dyDescent="0.25">
      <c r="A697" s="203" t="s">
        <v>477</v>
      </c>
      <c r="B697" s="988" t="s">
        <v>286</v>
      </c>
      <c r="C697" s="988"/>
      <c r="D697" s="988"/>
      <c r="E697" s="989"/>
      <c r="F697" s="192">
        <v>120</v>
      </c>
      <c r="G697" s="95"/>
      <c r="H697" s="95"/>
      <c r="I697" s="95"/>
      <c r="J697" s="111">
        <f t="shared" si="140"/>
        <v>291.2</v>
      </c>
      <c r="K697" s="111">
        <f t="shared" si="140"/>
        <v>0</v>
      </c>
      <c r="L697" s="111">
        <f t="shared" si="140"/>
        <v>320.2</v>
      </c>
      <c r="M697" s="111">
        <f t="shared" si="140"/>
        <v>320.2</v>
      </c>
      <c r="N697" s="174"/>
    </row>
    <row r="698" spans="1:21" s="106" customFormat="1" x14ac:dyDescent="0.2">
      <c r="A698" s="176" t="s">
        <v>68</v>
      </c>
      <c r="B698" s="988" t="s">
        <v>286</v>
      </c>
      <c r="C698" s="988"/>
      <c r="D698" s="988"/>
      <c r="E698" s="989"/>
      <c r="F698" s="192">
        <v>120</v>
      </c>
      <c r="G698" s="95" t="s">
        <v>69</v>
      </c>
      <c r="H698" s="95"/>
      <c r="I698" s="95"/>
      <c r="J698" s="111">
        <f t="shared" si="140"/>
        <v>291.2</v>
      </c>
      <c r="K698" s="111">
        <f t="shared" si="140"/>
        <v>0</v>
      </c>
      <c r="L698" s="111">
        <f t="shared" si="140"/>
        <v>320.2</v>
      </c>
      <c r="M698" s="111">
        <f t="shared" si="140"/>
        <v>320.2</v>
      </c>
      <c r="N698" s="174"/>
    </row>
    <row r="699" spans="1:21" s="106" customFormat="1" ht="75" x14ac:dyDescent="0.25">
      <c r="A699" s="200" t="s">
        <v>468</v>
      </c>
      <c r="B699" s="988" t="s">
        <v>286</v>
      </c>
      <c r="C699" s="988"/>
      <c r="D699" s="988"/>
      <c r="E699" s="989"/>
      <c r="F699" s="192">
        <v>120</v>
      </c>
      <c r="G699" s="95" t="s">
        <v>69</v>
      </c>
      <c r="H699" s="95" t="s">
        <v>73</v>
      </c>
      <c r="I699" s="95"/>
      <c r="J699" s="111">
        <f t="shared" si="140"/>
        <v>291.2</v>
      </c>
      <c r="K699" s="111">
        <f t="shared" si="140"/>
        <v>0</v>
      </c>
      <c r="L699" s="111">
        <f t="shared" si="140"/>
        <v>320.2</v>
      </c>
      <c r="M699" s="111">
        <f t="shared" si="140"/>
        <v>320.2</v>
      </c>
      <c r="N699" s="174"/>
    </row>
    <row r="700" spans="1:21" s="106" customFormat="1" ht="29.25" customHeight="1" x14ac:dyDescent="0.25">
      <c r="A700" s="199" t="s">
        <v>578</v>
      </c>
      <c r="B700" s="988" t="s">
        <v>286</v>
      </c>
      <c r="C700" s="988"/>
      <c r="D700" s="988"/>
      <c r="E700" s="989"/>
      <c r="F700" s="192">
        <v>120</v>
      </c>
      <c r="G700" s="95" t="s">
        <v>69</v>
      </c>
      <c r="H700" s="95" t="s">
        <v>73</v>
      </c>
      <c r="I700" s="95" t="s">
        <v>58</v>
      </c>
      <c r="J700" s="111">
        <f>'ведомст 7'!L79</f>
        <v>291.2</v>
      </c>
      <c r="K700" s="113"/>
      <c r="L700" s="111">
        <v>320.2</v>
      </c>
      <c r="M700" s="111">
        <v>320.2</v>
      </c>
      <c r="N700" s="174"/>
    </row>
    <row r="701" spans="1:21" s="106" customFormat="1" ht="29.25" customHeight="1" x14ac:dyDescent="0.25">
      <c r="A701" s="203" t="s">
        <v>473</v>
      </c>
      <c r="B701" s="987" t="s">
        <v>286</v>
      </c>
      <c r="C701" s="988"/>
      <c r="D701" s="988"/>
      <c r="E701" s="989"/>
      <c r="F701" s="192">
        <v>200</v>
      </c>
      <c r="G701" s="95"/>
      <c r="H701" s="95"/>
      <c r="I701" s="95"/>
      <c r="J701" s="111">
        <f t="shared" ref="J701:M703" si="141">J702</f>
        <v>936.8000000000003</v>
      </c>
      <c r="K701" s="111">
        <f t="shared" si="141"/>
        <v>645.5</v>
      </c>
      <c r="L701" s="111">
        <f t="shared" si="141"/>
        <v>702.5</v>
      </c>
      <c r="M701" s="111">
        <f t="shared" si="141"/>
        <v>718.3</v>
      </c>
      <c r="N701" s="174"/>
    </row>
    <row r="702" spans="1:21" s="106" customFormat="1" ht="29.25" customHeight="1" x14ac:dyDescent="0.25">
      <c r="A702" s="203" t="s">
        <v>474</v>
      </c>
      <c r="B702" s="987" t="s">
        <v>286</v>
      </c>
      <c r="C702" s="988"/>
      <c r="D702" s="988"/>
      <c r="E702" s="989"/>
      <c r="F702" s="192">
        <v>240</v>
      </c>
      <c r="G702" s="95"/>
      <c r="H702" s="95"/>
      <c r="I702" s="95"/>
      <c r="J702" s="111">
        <f t="shared" si="141"/>
        <v>936.8000000000003</v>
      </c>
      <c r="K702" s="111">
        <f t="shared" si="141"/>
        <v>645.5</v>
      </c>
      <c r="L702" s="111">
        <f t="shared" si="141"/>
        <v>702.5</v>
      </c>
      <c r="M702" s="111">
        <f t="shared" si="141"/>
        <v>718.3</v>
      </c>
      <c r="N702" s="174"/>
    </row>
    <row r="703" spans="1:21" s="106" customFormat="1" ht="29.25" customHeight="1" x14ac:dyDescent="0.2">
      <c r="A703" s="176" t="s">
        <v>68</v>
      </c>
      <c r="B703" s="988" t="s">
        <v>286</v>
      </c>
      <c r="C703" s="988"/>
      <c r="D703" s="988"/>
      <c r="E703" s="989"/>
      <c r="F703" s="192">
        <v>240</v>
      </c>
      <c r="G703" s="95" t="s">
        <v>69</v>
      </c>
      <c r="H703" s="95"/>
      <c r="I703" s="95"/>
      <c r="J703" s="111">
        <f t="shared" si="141"/>
        <v>936.8000000000003</v>
      </c>
      <c r="K703" s="111">
        <f t="shared" si="141"/>
        <v>645.5</v>
      </c>
      <c r="L703" s="111">
        <f t="shared" si="141"/>
        <v>702.5</v>
      </c>
      <c r="M703" s="111">
        <f t="shared" si="141"/>
        <v>718.3</v>
      </c>
      <c r="N703" s="174"/>
    </row>
    <row r="704" spans="1:21" s="106" customFormat="1" ht="59.25" customHeight="1" x14ac:dyDescent="0.25">
      <c r="A704" s="200" t="s">
        <v>468</v>
      </c>
      <c r="B704" s="988" t="s">
        <v>286</v>
      </c>
      <c r="C704" s="988"/>
      <c r="D704" s="988"/>
      <c r="E704" s="989"/>
      <c r="F704" s="192">
        <v>240</v>
      </c>
      <c r="G704" s="95" t="s">
        <v>69</v>
      </c>
      <c r="H704" s="95" t="s">
        <v>73</v>
      </c>
      <c r="I704" s="95"/>
      <c r="J704" s="111">
        <f>J705+J706</f>
        <v>936.8000000000003</v>
      </c>
      <c r="K704" s="111">
        <f>K705+K706</f>
        <v>645.5</v>
      </c>
      <c r="L704" s="111">
        <f>L705+L706</f>
        <v>702.5</v>
      </c>
      <c r="M704" s="111">
        <f>M705+M706</f>
        <v>718.3</v>
      </c>
      <c r="N704" s="174"/>
    </row>
    <row r="705" spans="1:21" s="106" customFormat="1" ht="29.25" customHeight="1" x14ac:dyDescent="0.2">
      <c r="A705" s="199" t="s">
        <v>578</v>
      </c>
      <c r="B705" s="988" t="s">
        <v>286</v>
      </c>
      <c r="C705" s="988"/>
      <c r="D705" s="988"/>
      <c r="E705" s="989"/>
      <c r="F705" s="192">
        <v>240</v>
      </c>
      <c r="G705" s="95" t="s">
        <v>69</v>
      </c>
      <c r="H705" s="95" t="s">
        <v>73</v>
      </c>
      <c r="I705" s="95" t="s">
        <v>58</v>
      </c>
      <c r="J705" s="111">
        <f>'ведомст 7'!L83</f>
        <v>933.8000000000003</v>
      </c>
      <c r="K705" s="111">
        <f>'ведомст 7'!M83</f>
        <v>645.5</v>
      </c>
      <c r="L705" s="111">
        <f>654.9-6.4</f>
        <v>648.5</v>
      </c>
      <c r="M705" s="111">
        <f>670.8-6.5</f>
        <v>664.3</v>
      </c>
      <c r="N705" s="174"/>
    </row>
    <row r="706" spans="1:21" s="106" customFormat="1" ht="29.25" customHeight="1" x14ac:dyDescent="0.25">
      <c r="A706" s="176" t="s">
        <v>728</v>
      </c>
      <c r="B706" s="988" t="s">
        <v>286</v>
      </c>
      <c r="C706" s="988"/>
      <c r="D706" s="988"/>
      <c r="E706" s="989"/>
      <c r="F706" s="192">
        <v>240</v>
      </c>
      <c r="G706" s="95" t="s">
        <v>69</v>
      </c>
      <c r="H706" s="95" t="s">
        <v>73</v>
      </c>
      <c r="I706" s="95" t="s">
        <v>189</v>
      </c>
      <c r="J706" s="111">
        <f>'ведомст 7'!L582</f>
        <v>3</v>
      </c>
      <c r="K706" s="113"/>
      <c r="L706" s="111">
        <v>54</v>
      </c>
      <c r="M706" s="111">
        <v>54</v>
      </c>
      <c r="N706" s="174"/>
    </row>
    <row r="707" spans="1:21" s="106" customFormat="1" ht="25.5" customHeight="1" x14ac:dyDescent="0.25">
      <c r="A707" s="203" t="s">
        <v>520</v>
      </c>
      <c r="B707" s="988" t="s">
        <v>286</v>
      </c>
      <c r="C707" s="988"/>
      <c r="D707" s="988"/>
      <c r="E707" s="989"/>
      <c r="F707" s="192">
        <v>800</v>
      </c>
      <c r="G707" s="95"/>
      <c r="H707" s="95"/>
      <c r="I707" s="95"/>
      <c r="J707" s="111">
        <f t="shared" ref="J707:M709" si="142">J708</f>
        <v>142.6</v>
      </c>
      <c r="K707" s="111">
        <f t="shared" si="142"/>
        <v>0</v>
      </c>
      <c r="L707" s="111">
        <f t="shared" si="142"/>
        <v>14.9</v>
      </c>
      <c r="M707" s="111">
        <f t="shared" si="142"/>
        <v>14.9</v>
      </c>
      <c r="N707" s="112"/>
      <c r="O707" s="112"/>
      <c r="P707" s="168"/>
    </row>
    <row r="708" spans="1:21" s="106" customFormat="1" ht="22.5" customHeight="1" x14ac:dyDescent="0.25">
      <c r="A708" s="203" t="s">
        <v>481</v>
      </c>
      <c r="B708" s="988" t="s">
        <v>286</v>
      </c>
      <c r="C708" s="988"/>
      <c r="D708" s="988"/>
      <c r="E708" s="989"/>
      <c r="F708" s="192">
        <v>850</v>
      </c>
      <c r="G708" s="95"/>
      <c r="H708" s="95"/>
      <c r="I708" s="95"/>
      <c r="J708" s="111">
        <f t="shared" si="142"/>
        <v>142.6</v>
      </c>
      <c r="K708" s="111">
        <f t="shared" si="142"/>
        <v>0</v>
      </c>
      <c r="L708" s="111">
        <f t="shared" si="142"/>
        <v>14.9</v>
      </c>
      <c r="M708" s="111">
        <f t="shared" si="142"/>
        <v>14.9</v>
      </c>
      <c r="N708" s="174"/>
    </row>
    <row r="709" spans="1:21" s="106" customFormat="1" ht="18.75" customHeight="1" x14ac:dyDescent="0.2">
      <c r="A709" s="176" t="s">
        <v>68</v>
      </c>
      <c r="B709" s="988" t="s">
        <v>286</v>
      </c>
      <c r="C709" s="988"/>
      <c r="D709" s="988"/>
      <c r="E709" s="989"/>
      <c r="F709" s="192">
        <v>850</v>
      </c>
      <c r="G709" s="95" t="s">
        <v>69</v>
      </c>
      <c r="H709" s="95"/>
      <c r="I709" s="95"/>
      <c r="J709" s="111">
        <f t="shared" si="142"/>
        <v>142.6</v>
      </c>
      <c r="K709" s="111">
        <f t="shared" si="142"/>
        <v>0</v>
      </c>
      <c r="L709" s="111">
        <f t="shared" si="142"/>
        <v>14.9</v>
      </c>
      <c r="M709" s="111">
        <f t="shared" si="142"/>
        <v>14.9</v>
      </c>
      <c r="N709" s="174"/>
    </row>
    <row r="710" spans="1:21" s="106" customFormat="1" ht="63" customHeight="1" x14ac:dyDescent="0.25">
      <c r="A710" s="200" t="s">
        <v>468</v>
      </c>
      <c r="B710" s="988" t="s">
        <v>286</v>
      </c>
      <c r="C710" s="988"/>
      <c r="D710" s="988"/>
      <c r="E710" s="989"/>
      <c r="F710" s="192">
        <v>850</v>
      </c>
      <c r="G710" s="95" t="s">
        <v>69</v>
      </c>
      <c r="H710" s="95" t="s">
        <v>73</v>
      </c>
      <c r="I710" s="95"/>
      <c r="J710" s="111">
        <f>J711+J712</f>
        <v>142.6</v>
      </c>
      <c r="K710" s="111">
        <f>K711+K712</f>
        <v>0</v>
      </c>
      <c r="L710" s="111">
        <f>L711+L712</f>
        <v>14.9</v>
      </c>
      <c r="M710" s="111">
        <f>M711+M712</f>
        <v>14.9</v>
      </c>
      <c r="N710" s="174"/>
    </row>
    <row r="711" spans="1:21" s="106" customFormat="1" ht="29.25" customHeight="1" x14ac:dyDescent="0.25">
      <c r="A711" s="199" t="s">
        <v>578</v>
      </c>
      <c r="B711" s="988" t="s">
        <v>286</v>
      </c>
      <c r="C711" s="988"/>
      <c r="D711" s="988"/>
      <c r="E711" s="989"/>
      <c r="F711" s="192">
        <v>850</v>
      </c>
      <c r="G711" s="95" t="s">
        <v>69</v>
      </c>
      <c r="H711" s="95" t="s">
        <v>73</v>
      </c>
      <c r="I711" s="95" t="s">
        <v>58</v>
      </c>
      <c r="J711" s="111">
        <f>'ведомст 7'!L86</f>
        <v>119.1</v>
      </c>
      <c r="K711" s="113"/>
      <c r="L711" s="111">
        <v>14.9</v>
      </c>
      <c r="M711" s="111">
        <v>14.9</v>
      </c>
      <c r="N711" s="174"/>
    </row>
    <row r="712" spans="1:21" s="106" customFormat="1" ht="29.25" customHeight="1" x14ac:dyDescent="0.25">
      <c r="A712" s="176" t="s">
        <v>728</v>
      </c>
      <c r="B712" s="988" t="s">
        <v>286</v>
      </c>
      <c r="C712" s="988"/>
      <c r="D712" s="988"/>
      <c r="E712" s="989"/>
      <c r="F712" s="192">
        <v>850</v>
      </c>
      <c r="G712" s="95" t="s">
        <v>69</v>
      </c>
      <c r="H712" s="95" t="s">
        <v>73</v>
      </c>
      <c r="I712" s="95" t="s">
        <v>189</v>
      </c>
      <c r="J712" s="111">
        <f>'ведомст 7'!L585</f>
        <v>23.5</v>
      </c>
      <c r="K712" s="113"/>
      <c r="L712" s="111">
        <v>0</v>
      </c>
      <c r="M712" s="111">
        <v>0</v>
      </c>
      <c r="N712" s="174"/>
    </row>
    <row r="713" spans="1:21" s="106" customFormat="1" ht="74.25" customHeight="1" x14ac:dyDescent="0.25">
      <c r="A713" s="203" t="s">
        <v>416</v>
      </c>
      <c r="B713" s="976" t="s">
        <v>681</v>
      </c>
      <c r="C713" s="976"/>
      <c r="D713" s="976"/>
      <c r="E713" s="977"/>
      <c r="F713" s="192"/>
      <c r="G713" s="122"/>
      <c r="H713" s="122"/>
      <c r="I713" s="95"/>
      <c r="J713" s="111">
        <f t="shared" ref="J713:M715" si="143">J714</f>
        <v>58.2</v>
      </c>
      <c r="K713" s="111">
        <f t="shared" si="143"/>
        <v>0</v>
      </c>
      <c r="L713" s="111">
        <f t="shared" si="143"/>
        <v>58.3</v>
      </c>
      <c r="M713" s="111">
        <f t="shared" si="143"/>
        <v>58.4</v>
      </c>
      <c r="N713" s="174"/>
    </row>
    <row r="714" spans="1:21" s="106" customFormat="1" ht="90" x14ac:dyDescent="0.25">
      <c r="A714" s="203" t="s">
        <v>476</v>
      </c>
      <c r="B714" s="976" t="s">
        <v>681</v>
      </c>
      <c r="C714" s="976"/>
      <c r="D714" s="976"/>
      <c r="E714" s="977"/>
      <c r="F714" s="192">
        <v>100</v>
      </c>
      <c r="G714" s="122"/>
      <c r="H714" s="122"/>
      <c r="I714" s="95"/>
      <c r="J714" s="111">
        <f t="shared" si="143"/>
        <v>58.2</v>
      </c>
      <c r="K714" s="111">
        <f t="shared" si="143"/>
        <v>0</v>
      </c>
      <c r="L714" s="111">
        <f t="shared" si="143"/>
        <v>58.3</v>
      </c>
      <c r="M714" s="111">
        <f t="shared" si="143"/>
        <v>58.4</v>
      </c>
      <c r="N714" s="174"/>
    </row>
    <row r="715" spans="1:21" s="106" customFormat="1" ht="33" customHeight="1" x14ac:dyDescent="0.25">
      <c r="A715" s="203" t="s">
        <v>477</v>
      </c>
      <c r="B715" s="976" t="s">
        <v>681</v>
      </c>
      <c r="C715" s="976"/>
      <c r="D715" s="976"/>
      <c r="E715" s="977"/>
      <c r="F715" s="192">
        <v>120</v>
      </c>
      <c r="G715" s="122"/>
      <c r="H715" s="122"/>
      <c r="I715" s="95"/>
      <c r="J715" s="111">
        <f t="shared" si="143"/>
        <v>58.2</v>
      </c>
      <c r="K715" s="111">
        <f t="shared" si="143"/>
        <v>0</v>
      </c>
      <c r="L715" s="111">
        <f t="shared" si="143"/>
        <v>58.3</v>
      </c>
      <c r="M715" s="111">
        <f t="shared" si="143"/>
        <v>58.4</v>
      </c>
      <c r="N715" s="174"/>
    </row>
    <row r="716" spans="1:21" s="106" customFormat="1" ht="23.25" customHeight="1" x14ac:dyDescent="0.2">
      <c r="A716" s="176" t="s">
        <v>68</v>
      </c>
      <c r="B716" s="976" t="s">
        <v>681</v>
      </c>
      <c r="C716" s="976"/>
      <c r="D716" s="976"/>
      <c r="E716" s="977"/>
      <c r="F716" s="192">
        <v>120</v>
      </c>
      <c r="G716" s="122" t="s">
        <v>69</v>
      </c>
      <c r="H716" s="122"/>
      <c r="I716" s="95"/>
      <c r="J716" s="122">
        <f>J717</f>
        <v>58.2</v>
      </c>
      <c r="K716" s="122">
        <f t="shared" ref="K716:M717" si="144">K717</f>
        <v>0</v>
      </c>
      <c r="L716" s="122">
        <f t="shared" si="144"/>
        <v>58.3</v>
      </c>
      <c r="M716" s="122">
        <f t="shared" si="144"/>
        <v>58.4</v>
      </c>
      <c r="N716" s="174"/>
    </row>
    <row r="717" spans="1:21" s="106" customFormat="1" ht="43.5" customHeight="1" x14ac:dyDescent="0.2">
      <c r="A717" s="176" t="s">
        <v>187</v>
      </c>
      <c r="B717" s="976" t="s">
        <v>681</v>
      </c>
      <c r="C717" s="976"/>
      <c r="D717" s="976"/>
      <c r="E717" s="977"/>
      <c r="F717" s="192">
        <v>120</v>
      </c>
      <c r="G717" s="122" t="s">
        <v>69</v>
      </c>
      <c r="H717" s="95" t="s">
        <v>73</v>
      </c>
      <c r="I717" s="95"/>
      <c r="J717" s="111">
        <f>J718</f>
        <v>58.2</v>
      </c>
      <c r="K717" s="111">
        <f t="shared" si="144"/>
        <v>0</v>
      </c>
      <c r="L717" s="111">
        <f t="shared" si="144"/>
        <v>58.3</v>
      </c>
      <c r="M717" s="111">
        <f t="shared" si="144"/>
        <v>58.4</v>
      </c>
      <c r="N717" s="174"/>
    </row>
    <row r="718" spans="1:21" s="106" customFormat="1" ht="29.25" customHeight="1" x14ac:dyDescent="0.25">
      <c r="A718" s="176" t="s">
        <v>183</v>
      </c>
      <c r="B718" s="976" t="s">
        <v>681</v>
      </c>
      <c r="C718" s="976"/>
      <c r="D718" s="976"/>
      <c r="E718" s="977"/>
      <c r="F718" s="192">
        <v>120</v>
      </c>
      <c r="G718" s="122" t="s">
        <v>69</v>
      </c>
      <c r="H718" s="95" t="s">
        <v>73</v>
      </c>
      <c r="I718" s="95">
        <v>900</v>
      </c>
      <c r="J718" s="122">
        <v>58.2</v>
      </c>
      <c r="K718" s="113"/>
      <c r="L718" s="122">
        <v>58.3</v>
      </c>
      <c r="M718" s="122">
        <v>58.4</v>
      </c>
      <c r="N718" s="174"/>
    </row>
    <row r="719" spans="1:21" s="106" customFormat="1" ht="31.5" customHeight="1" x14ac:dyDescent="0.25">
      <c r="A719" s="332" t="s">
        <v>612</v>
      </c>
      <c r="B719" s="1177" t="s">
        <v>104</v>
      </c>
      <c r="C719" s="1177"/>
      <c r="D719" s="1177"/>
      <c r="E719" s="1178"/>
      <c r="F719" s="192"/>
      <c r="G719" s="95"/>
      <c r="H719" s="95"/>
      <c r="I719" s="95"/>
      <c r="J719" s="143">
        <f>J720</f>
        <v>11988</v>
      </c>
      <c r="K719" s="143">
        <f t="shared" ref="K719:M719" si="145">K720</f>
        <v>70.099999999999994</v>
      </c>
      <c r="L719" s="143">
        <f t="shared" si="145"/>
        <v>10042.800000000001</v>
      </c>
      <c r="M719" s="143">
        <f t="shared" si="145"/>
        <v>10035.399999999998</v>
      </c>
      <c r="N719" s="1151">
        <f>J726+J739+J751+J765+J771+J779+J784+J812+J818+J823+J828+J834+J839+J844+J850+J868+J874+J880</f>
        <v>11748.699999999999</v>
      </c>
      <c r="O719" s="1151"/>
      <c r="P719" s="1151"/>
    </row>
    <row r="720" spans="1:21" s="106" customFormat="1" ht="43.5" customHeight="1" x14ac:dyDescent="0.2">
      <c r="A720" s="176" t="s">
        <v>613</v>
      </c>
      <c r="B720" s="976" t="s">
        <v>105</v>
      </c>
      <c r="C720" s="976"/>
      <c r="D720" s="976"/>
      <c r="E720" s="977"/>
      <c r="F720" s="192"/>
      <c r="G720" s="95"/>
      <c r="H720" s="95"/>
      <c r="I720" s="95"/>
      <c r="J720" s="111">
        <f>J721+J734+J740+J746+J760+J774+J785+J791+J813+J829+J845+J863+J869+J875+J881+J887+J752+J899+J905+J766+J852+J862+J886+J727</f>
        <v>11988</v>
      </c>
      <c r="K720" s="111">
        <f t="shared" ref="K720:M720" si="146">K721+K734+K740+K746+K760+K774+K785+K791+K813+K829+K845+K863+K869+K875+K881+K887+K752+K899+K905+K766+K852+K862</f>
        <v>70.099999999999994</v>
      </c>
      <c r="L720" s="111">
        <f t="shared" si="146"/>
        <v>10042.800000000001</v>
      </c>
      <c r="M720" s="111">
        <f t="shared" si="146"/>
        <v>10035.399999999998</v>
      </c>
      <c r="N720" s="1152"/>
      <c r="O720" s="1152"/>
      <c r="P720" s="1152"/>
      <c r="Q720" s="172"/>
      <c r="R720" s="172"/>
      <c r="S720" s="172"/>
      <c r="T720" s="172"/>
      <c r="U720" s="172"/>
    </row>
    <row r="721" spans="1:14" s="106" customFormat="1" ht="28.5" customHeight="1" x14ac:dyDescent="0.2">
      <c r="A721" s="176" t="s">
        <v>175</v>
      </c>
      <c r="B721" s="979" t="s">
        <v>117</v>
      </c>
      <c r="C721" s="979"/>
      <c r="D721" s="979"/>
      <c r="E721" s="980"/>
      <c r="F721" s="192"/>
      <c r="G721" s="122"/>
      <c r="H721" s="122"/>
      <c r="I721" s="95"/>
      <c r="J721" s="122">
        <f t="shared" ref="J721:M722" si="147">J722</f>
        <v>1230.5</v>
      </c>
      <c r="K721" s="122">
        <f t="shared" si="147"/>
        <v>0</v>
      </c>
      <c r="L721" s="122">
        <f t="shared" si="147"/>
        <v>1296.2</v>
      </c>
      <c r="M721" s="122">
        <f t="shared" si="147"/>
        <v>1296.2</v>
      </c>
      <c r="N721" s="174"/>
    </row>
    <row r="722" spans="1:14" s="106" customFormat="1" ht="28.5" customHeight="1" x14ac:dyDescent="0.25">
      <c r="A722" s="203" t="s">
        <v>497</v>
      </c>
      <c r="B722" s="979" t="s">
        <v>117</v>
      </c>
      <c r="C722" s="979"/>
      <c r="D722" s="979"/>
      <c r="E722" s="980"/>
      <c r="F722" s="192">
        <v>300</v>
      </c>
      <c r="G722" s="122"/>
      <c r="H722" s="122"/>
      <c r="I722" s="95"/>
      <c r="J722" s="122">
        <f t="shared" si="147"/>
        <v>1230.5</v>
      </c>
      <c r="K722" s="122">
        <f t="shared" si="147"/>
        <v>0</v>
      </c>
      <c r="L722" s="122">
        <f t="shared" si="147"/>
        <v>1296.2</v>
      </c>
      <c r="M722" s="122">
        <f t="shared" si="147"/>
        <v>1296.2</v>
      </c>
      <c r="N722" s="174"/>
    </row>
    <row r="723" spans="1:14" s="106" customFormat="1" ht="28.5" customHeight="1" x14ac:dyDescent="0.25">
      <c r="A723" s="203" t="s">
        <v>498</v>
      </c>
      <c r="B723" s="979" t="s">
        <v>117</v>
      </c>
      <c r="C723" s="979"/>
      <c r="D723" s="979"/>
      <c r="E723" s="980"/>
      <c r="F723" s="192">
        <v>310</v>
      </c>
      <c r="G723" s="122"/>
      <c r="H723" s="122"/>
      <c r="I723" s="95"/>
      <c r="J723" s="122">
        <f>J724</f>
        <v>1230.5</v>
      </c>
      <c r="K723" s="122">
        <f t="shared" ref="K723:M724" si="148">K724</f>
        <v>0</v>
      </c>
      <c r="L723" s="122">
        <f t="shared" si="148"/>
        <v>1296.2</v>
      </c>
      <c r="M723" s="122">
        <f t="shared" si="148"/>
        <v>1296.2</v>
      </c>
      <c r="N723" s="174"/>
    </row>
    <row r="724" spans="1:14" s="106" customFormat="1" ht="21" customHeight="1" x14ac:dyDescent="0.2">
      <c r="A724" s="176" t="s">
        <v>96</v>
      </c>
      <c r="B724" s="979" t="s">
        <v>117</v>
      </c>
      <c r="C724" s="979"/>
      <c r="D724" s="979"/>
      <c r="E724" s="980"/>
      <c r="F724" s="192">
        <v>310</v>
      </c>
      <c r="G724" s="129">
        <v>10</v>
      </c>
      <c r="H724" s="122"/>
      <c r="I724" s="95"/>
      <c r="J724" s="122">
        <f>J725</f>
        <v>1230.5</v>
      </c>
      <c r="K724" s="122">
        <f t="shared" si="148"/>
        <v>0</v>
      </c>
      <c r="L724" s="122">
        <f t="shared" si="148"/>
        <v>1296.2</v>
      </c>
      <c r="M724" s="122">
        <f t="shared" si="148"/>
        <v>1296.2</v>
      </c>
      <c r="N724" s="174"/>
    </row>
    <row r="725" spans="1:14" s="106" customFormat="1" ht="21" customHeight="1" x14ac:dyDescent="0.2">
      <c r="A725" s="176" t="s">
        <v>97</v>
      </c>
      <c r="B725" s="979" t="s">
        <v>117</v>
      </c>
      <c r="C725" s="979"/>
      <c r="D725" s="979"/>
      <c r="E725" s="980"/>
      <c r="F725" s="192">
        <v>310</v>
      </c>
      <c r="G725" s="129" t="s">
        <v>92</v>
      </c>
      <c r="H725" s="129" t="s">
        <v>69</v>
      </c>
      <c r="I725" s="95"/>
      <c r="J725" s="122">
        <f>J726</f>
        <v>1230.5</v>
      </c>
      <c r="K725" s="122">
        <f>K726</f>
        <v>0</v>
      </c>
      <c r="L725" s="122">
        <f>L726</f>
        <v>1296.2</v>
      </c>
      <c r="M725" s="122">
        <f>M726</f>
        <v>1296.2</v>
      </c>
      <c r="N725" s="174"/>
    </row>
    <row r="726" spans="1:14" s="106" customFormat="1" ht="30.75" customHeight="1" x14ac:dyDescent="0.2">
      <c r="A726" s="176" t="s">
        <v>183</v>
      </c>
      <c r="B726" s="979" t="s">
        <v>117</v>
      </c>
      <c r="C726" s="979"/>
      <c r="D726" s="979"/>
      <c r="E726" s="980"/>
      <c r="F726" s="192">
        <v>310</v>
      </c>
      <c r="G726" s="129">
        <v>10</v>
      </c>
      <c r="H726" s="129" t="s">
        <v>69</v>
      </c>
      <c r="I726" s="95" t="s">
        <v>58</v>
      </c>
      <c r="J726" s="122">
        <f>'функ 6'!I553</f>
        <v>1230.5</v>
      </c>
      <c r="K726" s="122">
        <f>'функ 6'!J553</f>
        <v>0</v>
      </c>
      <c r="L726" s="122">
        <f>'функ 6'!K553</f>
        <v>1296.2</v>
      </c>
      <c r="M726" s="122">
        <f>'функ 6'!L553</f>
        <v>1296.2</v>
      </c>
      <c r="N726" s="174"/>
    </row>
    <row r="727" spans="1:14" s="106" customFormat="1" ht="50.25" customHeight="1" x14ac:dyDescent="0.25">
      <c r="A727" s="929" t="s">
        <v>835</v>
      </c>
      <c r="B727" s="966" t="s">
        <v>836</v>
      </c>
      <c r="C727" s="967"/>
      <c r="D727" s="967"/>
      <c r="E727" s="968"/>
      <c r="F727" s="192"/>
      <c r="G727" s="129"/>
      <c r="H727" s="129"/>
      <c r="I727" s="95"/>
      <c r="J727" s="122">
        <f>J728</f>
        <v>204</v>
      </c>
      <c r="K727" s="122">
        <f t="shared" ref="K727:M727" si="149">K728</f>
        <v>0</v>
      </c>
      <c r="L727" s="122">
        <f t="shared" si="149"/>
        <v>0</v>
      </c>
      <c r="M727" s="122">
        <f t="shared" si="149"/>
        <v>0</v>
      </c>
      <c r="N727" s="863"/>
    </row>
    <row r="728" spans="1:14" s="106" customFormat="1" ht="30.75" customHeight="1" x14ac:dyDescent="0.25">
      <c r="A728" s="102" t="s">
        <v>478</v>
      </c>
      <c r="B728" s="966" t="s">
        <v>836</v>
      </c>
      <c r="C728" s="967"/>
      <c r="D728" s="967"/>
      <c r="E728" s="968"/>
      <c r="F728" s="192">
        <v>800</v>
      </c>
      <c r="G728" s="129"/>
      <c r="H728" s="129"/>
      <c r="I728" s="95"/>
      <c r="J728" s="122">
        <f>J729</f>
        <v>204</v>
      </c>
      <c r="K728" s="122">
        <f t="shared" ref="K728:M728" si="150">K729</f>
        <v>0</v>
      </c>
      <c r="L728" s="122">
        <f t="shared" si="150"/>
        <v>0</v>
      </c>
      <c r="M728" s="122">
        <f t="shared" si="150"/>
        <v>0</v>
      </c>
      <c r="N728" s="863"/>
    </row>
    <row r="729" spans="1:14" s="106" customFormat="1" ht="30.75" customHeight="1" x14ac:dyDescent="0.25">
      <c r="A729" s="102" t="s">
        <v>214</v>
      </c>
      <c r="B729" s="966" t="s">
        <v>836</v>
      </c>
      <c r="C729" s="967"/>
      <c r="D729" s="967"/>
      <c r="E729" s="968"/>
      <c r="F729" s="192">
        <v>880</v>
      </c>
      <c r="G729" s="129"/>
      <c r="H729" s="129"/>
      <c r="I729" s="95"/>
      <c r="J729" s="122">
        <f>J730</f>
        <v>204</v>
      </c>
      <c r="K729" s="122">
        <f t="shared" ref="K729:M729" si="151">K730</f>
        <v>0</v>
      </c>
      <c r="L729" s="122">
        <f t="shared" si="151"/>
        <v>0</v>
      </c>
      <c r="M729" s="122">
        <f t="shared" si="151"/>
        <v>0</v>
      </c>
      <c r="N729" s="863"/>
    </row>
    <row r="730" spans="1:14" s="106" customFormat="1" ht="30.75" customHeight="1" x14ac:dyDescent="0.25">
      <c r="A730" s="102" t="s">
        <v>68</v>
      </c>
      <c r="B730" s="966" t="s">
        <v>836</v>
      </c>
      <c r="C730" s="967"/>
      <c r="D730" s="967"/>
      <c r="E730" s="968"/>
      <c r="F730" s="192">
        <v>880</v>
      </c>
      <c r="G730" s="129" t="s">
        <v>69</v>
      </c>
      <c r="H730" s="129"/>
      <c r="I730" s="95"/>
      <c r="J730" s="122">
        <f>J731</f>
        <v>204</v>
      </c>
      <c r="K730" s="122">
        <f t="shared" ref="K730:M730" si="152">K731</f>
        <v>0</v>
      </c>
      <c r="L730" s="122">
        <f t="shared" si="152"/>
        <v>0</v>
      </c>
      <c r="M730" s="122">
        <f t="shared" si="152"/>
        <v>0</v>
      </c>
      <c r="N730" s="863"/>
    </row>
    <row r="731" spans="1:14" s="106" customFormat="1" ht="30.75" customHeight="1" x14ac:dyDescent="0.25">
      <c r="A731" s="102" t="s">
        <v>398</v>
      </c>
      <c r="B731" s="966" t="s">
        <v>836</v>
      </c>
      <c r="C731" s="967"/>
      <c r="D731" s="967"/>
      <c r="E731" s="968"/>
      <c r="F731" s="192">
        <v>880</v>
      </c>
      <c r="G731" s="129" t="s">
        <v>69</v>
      </c>
      <c r="H731" s="129" t="s">
        <v>94</v>
      </c>
      <c r="I731" s="95"/>
      <c r="J731" s="122">
        <f>J732</f>
        <v>204</v>
      </c>
      <c r="K731" s="122">
        <f t="shared" ref="K731:M731" si="153">K732</f>
        <v>0</v>
      </c>
      <c r="L731" s="122">
        <f t="shared" si="153"/>
        <v>0</v>
      </c>
      <c r="M731" s="122">
        <f t="shared" si="153"/>
        <v>0</v>
      </c>
      <c r="N731" s="863"/>
    </row>
    <row r="732" spans="1:14" s="106" customFormat="1" ht="30.75" customHeight="1" x14ac:dyDescent="0.25">
      <c r="A732" s="176" t="s">
        <v>183</v>
      </c>
      <c r="B732" s="966" t="s">
        <v>836</v>
      </c>
      <c r="C732" s="967"/>
      <c r="D732" s="967"/>
      <c r="E732" s="968"/>
      <c r="F732" s="192">
        <v>880</v>
      </c>
      <c r="G732" s="129" t="s">
        <v>69</v>
      </c>
      <c r="H732" s="129" t="s">
        <v>94</v>
      </c>
      <c r="I732" s="95" t="s">
        <v>58</v>
      </c>
      <c r="J732" s="122">
        <v>204</v>
      </c>
      <c r="K732" s="122"/>
      <c r="L732" s="122">
        <v>0</v>
      </c>
      <c r="M732" s="122">
        <v>0</v>
      </c>
      <c r="N732" s="863"/>
    </row>
    <row r="733" spans="1:14" s="106" customFormat="1" ht="30.75" hidden="1" customHeight="1" x14ac:dyDescent="0.25">
      <c r="A733" s="176"/>
      <c r="B733" s="966"/>
      <c r="C733" s="967"/>
      <c r="D733" s="967"/>
      <c r="E733" s="968"/>
      <c r="F733" s="192"/>
      <c r="G733" s="129"/>
      <c r="H733" s="129"/>
      <c r="I733" s="95"/>
      <c r="J733" s="122"/>
      <c r="K733" s="122"/>
      <c r="L733" s="122"/>
      <c r="M733" s="122"/>
      <c r="N733" s="863"/>
    </row>
    <row r="734" spans="1:14" s="106" customFormat="1" ht="30" x14ac:dyDescent="0.2">
      <c r="A734" s="176" t="s">
        <v>419</v>
      </c>
      <c r="B734" s="985" t="s">
        <v>320</v>
      </c>
      <c r="C734" s="985"/>
      <c r="D734" s="985"/>
      <c r="E734" s="986"/>
      <c r="F734" s="194"/>
      <c r="G734" s="95"/>
      <c r="H734" s="95"/>
      <c r="I734" s="95"/>
      <c r="J734" s="111">
        <f t="shared" ref="J734:M738" si="154">J735</f>
        <v>75.099999999999994</v>
      </c>
      <c r="K734" s="111">
        <f t="shared" si="154"/>
        <v>0</v>
      </c>
      <c r="L734" s="111">
        <f t="shared" si="154"/>
        <v>125.1</v>
      </c>
      <c r="M734" s="111">
        <f t="shared" si="154"/>
        <v>125.1</v>
      </c>
      <c r="N734" s="174"/>
    </row>
    <row r="735" spans="1:14" s="106" customFormat="1" x14ac:dyDescent="0.25">
      <c r="A735" s="203" t="s">
        <v>478</v>
      </c>
      <c r="B735" s="985" t="s">
        <v>320</v>
      </c>
      <c r="C735" s="985"/>
      <c r="D735" s="985"/>
      <c r="E735" s="986"/>
      <c r="F735" s="194">
        <v>800</v>
      </c>
      <c r="G735" s="95"/>
      <c r="H735" s="95"/>
      <c r="I735" s="95"/>
      <c r="J735" s="111">
        <f t="shared" si="154"/>
        <v>75.099999999999994</v>
      </c>
      <c r="K735" s="111">
        <f t="shared" si="154"/>
        <v>0</v>
      </c>
      <c r="L735" s="111">
        <f t="shared" si="154"/>
        <v>125.1</v>
      </c>
      <c r="M735" s="111">
        <f t="shared" si="154"/>
        <v>125.1</v>
      </c>
      <c r="N735" s="174"/>
    </row>
    <row r="736" spans="1:14" s="106" customFormat="1" x14ac:dyDescent="0.25">
      <c r="A736" s="203" t="s">
        <v>214</v>
      </c>
      <c r="B736" s="985" t="s">
        <v>320</v>
      </c>
      <c r="C736" s="985"/>
      <c r="D736" s="985"/>
      <c r="E736" s="986"/>
      <c r="F736" s="194">
        <v>870</v>
      </c>
      <c r="G736" s="95"/>
      <c r="H736" s="95"/>
      <c r="I736" s="95"/>
      <c r="J736" s="111">
        <f t="shared" si="154"/>
        <v>75.099999999999994</v>
      </c>
      <c r="K736" s="111">
        <f t="shared" si="154"/>
        <v>0</v>
      </c>
      <c r="L736" s="111">
        <f t="shared" si="154"/>
        <v>125.1</v>
      </c>
      <c r="M736" s="111">
        <f t="shared" si="154"/>
        <v>125.1</v>
      </c>
      <c r="N736" s="174"/>
    </row>
    <row r="737" spans="1:17" s="106" customFormat="1" x14ac:dyDescent="0.2">
      <c r="A737" s="176" t="s">
        <v>68</v>
      </c>
      <c r="B737" s="985" t="s">
        <v>320</v>
      </c>
      <c r="C737" s="985"/>
      <c r="D737" s="985"/>
      <c r="E737" s="986"/>
      <c r="F737" s="194">
        <v>870</v>
      </c>
      <c r="G737" s="95" t="s">
        <v>69</v>
      </c>
      <c r="H737" s="95"/>
      <c r="I737" s="95"/>
      <c r="J737" s="111">
        <f t="shared" si="154"/>
        <v>75.099999999999994</v>
      </c>
      <c r="K737" s="111">
        <f t="shared" si="154"/>
        <v>0</v>
      </c>
      <c r="L737" s="111">
        <f t="shared" si="154"/>
        <v>125.1</v>
      </c>
      <c r="M737" s="111">
        <f t="shared" si="154"/>
        <v>125.1</v>
      </c>
      <c r="N737" s="174"/>
    </row>
    <row r="738" spans="1:17" s="106" customFormat="1" ht="19.5" customHeight="1" x14ac:dyDescent="0.2">
      <c r="A738" s="176" t="s">
        <v>84</v>
      </c>
      <c r="B738" s="985" t="s">
        <v>320</v>
      </c>
      <c r="C738" s="985"/>
      <c r="D738" s="985"/>
      <c r="E738" s="986"/>
      <c r="F738" s="194">
        <v>870</v>
      </c>
      <c r="G738" s="95" t="s">
        <v>69</v>
      </c>
      <c r="H738" s="95" t="s">
        <v>85</v>
      </c>
      <c r="I738" s="95"/>
      <c r="J738" s="111">
        <f t="shared" si="154"/>
        <v>75.099999999999994</v>
      </c>
      <c r="K738" s="111">
        <f t="shared" si="154"/>
        <v>0</v>
      </c>
      <c r="L738" s="111">
        <f t="shared" si="154"/>
        <v>125.1</v>
      </c>
      <c r="M738" s="111">
        <f t="shared" si="154"/>
        <v>125.1</v>
      </c>
      <c r="N738" s="174"/>
    </row>
    <row r="739" spans="1:17" s="106" customFormat="1" ht="31.5" customHeight="1" x14ac:dyDescent="0.25">
      <c r="A739" s="176" t="s">
        <v>183</v>
      </c>
      <c r="B739" s="985" t="s">
        <v>320</v>
      </c>
      <c r="C739" s="985"/>
      <c r="D739" s="985"/>
      <c r="E739" s="986"/>
      <c r="F739" s="194">
        <v>870</v>
      </c>
      <c r="G739" s="95" t="s">
        <v>69</v>
      </c>
      <c r="H739" s="95" t="s">
        <v>85</v>
      </c>
      <c r="I739" s="95" t="s">
        <v>58</v>
      </c>
      <c r="J739" s="111">
        <f>'ведомст 7'!L143</f>
        <v>75.099999999999994</v>
      </c>
      <c r="K739" s="113"/>
      <c r="L739" s="111">
        <v>125.1</v>
      </c>
      <c r="M739" s="111">
        <v>125.1</v>
      </c>
      <c r="N739" s="174"/>
    </row>
    <row r="740" spans="1:17" s="106" customFormat="1" ht="31.5" hidden="1" x14ac:dyDescent="0.2">
      <c r="A740" s="175" t="s">
        <v>386</v>
      </c>
      <c r="B740" s="975" t="s">
        <v>385</v>
      </c>
      <c r="C740" s="976"/>
      <c r="D740" s="976"/>
      <c r="E740" s="977"/>
      <c r="F740" s="192"/>
      <c r="G740" s="129"/>
      <c r="H740" s="129"/>
      <c r="I740" s="95"/>
      <c r="J740" s="122">
        <f t="shared" ref="J740:M744" si="155">J741</f>
        <v>0</v>
      </c>
      <c r="K740" s="122">
        <f t="shared" si="155"/>
        <v>0</v>
      </c>
      <c r="L740" s="122">
        <f t="shared" si="155"/>
        <v>0</v>
      </c>
      <c r="M740" s="122">
        <f t="shared" si="155"/>
        <v>0</v>
      </c>
      <c r="N740" s="174"/>
    </row>
    <row r="741" spans="1:17" s="106" customFormat="1" ht="45" hidden="1" x14ac:dyDescent="0.25">
      <c r="A741" s="200" t="s">
        <v>473</v>
      </c>
      <c r="B741" s="975" t="s">
        <v>385</v>
      </c>
      <c r="C741" s="976"/>
      <c r="D741" s="976"/>
      <c r="E741" s="977"/>
      <c r="F741" s="192">
        <v>200</v>
      </c>
      <c r="G741" s="129"/>
      <c r="H741" s="129"/>
      <c r="I741" s="95"/>
      <c r="J741" s="122">
        <f t="shared" si="155"/>
        <v>0</v>
      </c>
      <c r="K741" s="122">
        <f t="shared" si="155"/>
        <v>0</v>
      </c>
      <c r="L741" s="122">
        <f t="shared" si="155"/>
        <v>0</v>
      </c>
      <c r="M741" s="122">
        <f t="shared" si="155"/>
        <v>0</v>
      </c>
      <c r="N741" s="174"/>
    </row>
    <row r="742" spans="1:17" s="106" customFormat="1" ht="45" hidden="1" x14ac:dyDescent="0.25">
      <c r="A742" s="200" t="s">
        <v>474</v>
      </c>
      <c r="B742" s="975" t="s">
        <v>385</v>
      </c>
      <c r="C742" s="976"/>
      <c r="D742" s="976"/>
      <c r="E742" s="977"/>
      <c r="F742" s="192">
        <v>240</v>
      </c>
      <c r="G742" s="129"/>
      <c r="H742" s="129"/>
      <c r="I742" s="95"/>
      <c r="J742" s="122">
        <f t="shared" si="155"/>
        <v>0</v>
      </c>
      <c r="K742" s="122">
        <f t="shared" si="155"/>
        <v>0</v>
      </c>
      <c r="L742" s="122">
        <f t="shared" si="155"/>
        <v>0</v>
      </c>
      <c r="M742" s="122">
        <f t="shared" si="155"/>
        <v>0</v>
      </c>
      <c r="N742" s="174"/>
    </row>
    <row r="743" spans="1:17" s="106" customFormat="1" hidden="1" x14ac:dyDescent="0.2">
      <c r="A743" s="175" t="s">
        <v>90</v>
      </c>
      <c r="B743" s="975" t="s">
        <v>385</v>
      </c>
      <c r="C743" s="976"/>
      <c r="D743" s="976"/>
      <c r="E743" s="977"/>
      <c r="F743" s="192">
        <v>240</v>
      </c>
      <c r="G743" s="129" t="s">
        <v>73</v>
      </c>
      <c r="H743" s="129"/>
      <c r="I743" s="95"/>
      <c r="J743" s="122">
        <f t="shared" si="155"/>
        <v>0</v>
      </c>
      <c r="K743" s="122">
        <f t="shared" si="155"/>
        <v>0</v>
      </c>
      <c r="L743" s="122">
        <f t="shared" si="155"/>
        <v>0</v>
      </c>
      <c r="M743" s="122">
        <f t="shared" si="155"/>
        <v>0</v>
      </c>
      <c r="N743" s="174"/>
    </row>
    <row r="744" spans="1:17" s="106" customFormat="1" ht="31.5" hidden="1" customHeight="1" x14ac:dyDescent="0.2">
      <c r="A744" s="175" t="s">
        <v>91</v>
      </c>
      <c r="B744" s="975" t="s">
        <v>385</v>
      </c>
      <c r="C744" s="976"/>
      <c r="D744" s="976"/>
      <c r="E744" s="977"/>
      <c r="F744" s="192">
        <v>240</v>
      </c>
      <c r="G744" s="129" t="s">
        <v>73</v>
      </c>
      <c r="H744" s="129" t="s">
        <v>82</v>
      </c>
      <c r="I744" s="95"/>
      <c r="J744" s="122">
        <f t="shared" si="155"/>
        <v>0</v>
      </c>
      <c r="K744" s="122">
        <f t="shared" si="155"/>
        <v>0</v>
      </c>
      <c r="L744" s="122">
        <f t="shared" si="155"/>
        <v>0</v>
      </c>
      <c r="M744" s="122">
        <f t="shared" si="155"/>
        <v>0</v>
      </c>
      <c r="N744" s="174"/>
    </row>
    <row r="745" spans="1:17" s="106" customFormat="1" ht="31.5" hidden="1" customHeight="1" x14ac:dyDescent="0.25">
      <c r="A745" s="176" t="s">
        <v>183</v>
      </c>
      <c r="B745" s="975" t="s">
        <v>385</v>
      </c>
      <c r="C745" s="976"/>
      <c r="D745" s="976"/>
      <c r="E745" s="977"/>
      <c r="F745" s="192">
        <v>240</v>
      </c>
      <c r="G745" s="129" t="s">
        <v>73</v>
      </c>
      <c r="H745" s="129" t="s">
        <v>82</v>
      </c>
      <c r="I745" s="95" t="s">
        <v>58</v>
      </c>
      <c r="J745" s="122">
        <v>0</v>
      </c>
      <c r="K745" s="112"/>
      <c r="L745" s="131">
        <v>0</v>
      </c>
      <c r="M745" s="132">
        <v>0</v>
      </c>
      <c r="N745" s="174"/>
    </row>
    <row r="746" spans="1:17" s="106" customFormat="1" ht="31.5" customHeight="1" x14ac:dyDescent="0.2">
      <c r="A746" s="176" t="s">
        <v>55</v>
      </c>
      <c r="B746" s="1015" t="s">
        <v>54</v>
      </c>
      <c r="C746" s="1016"/>
      <c r="D746" s="1016"/>
      <c r="E746" s="1017"/>
      <c r="F746" s="198"/>
      <c r="G746" s="129"/>
      <c r="H746" s="129"/>
      <c r="I746" s="95"/>
      <c r="J746" s="122">
        <f t="shared" ref="J746:M750" si="156">J747</f>
        <v>79.8</v>
      </c>
      <c r="K746" s="122">
        <f t="shared" si="156"/>
        <v>0</v>
      </c>
      <c r="L746" s="122">
        <f t="shared" si="156"/>
        <v>83</v>
      </c>
      <c r="M746" s="122">
        <f t="shared" si="156"/>
        <v>86.3</v>
      </c>
      <c r="N746" s="174"/>
    </row>
    <row r="747" spans="1:17" s="106" customFormat="1" ht="31.5" customHeight="1" x14ac:dyDescent="0.25">
      <c r="A747" s="200" t="s">
        <v>473</v>
      </c>
      <c r="B747" s="1015" t="s">
        <v>54</v>
      </c>
      <c r="C747" s="1016"/>
      <c r="D747" s="1016"/>
      <c r="E747" s="1017"/>
      <c r="F747" s="198">
        <v>200</v>
      </c>
      <c r="G747" s="129"/>
      <c r="H747" s="129"/>
      <c r="I747" s="95"/>
      <c r="J747" s="122">
        <f t="shared" si="156"/>
        <v>79.8</v>
      </c>
      <c r="K747" s="122">
        <f t="shared" si="156"/>
        <v>0</v>
      </c>
      <c r="L747" s="122">
        <f t="shared" si="156"/>
        <v>83</v>
      </c>
      <c r="M747" s="122">
        <f t="shared" si="156"/>
        <v>86.3</v>
      </c>
      <c r="N747" s="174"/>
    </row>
    <row r="748" spans="1:17" s="106" customFormat="1" ht="31.5" customHeight="1" x14ac:dyDescent="0.25">
      <c r="A748" s="200" t="s">
        <v>474</v>
      </c>
      <c r="B748" s="1015" t="s">
        <v>54</v>
      </c>
      <c r="C748" s="1016"/>
      <c r="D748" s="1016"/>
      <c r="E748" s="1017"/>
      <c r="F748" s="198">
        <v>240</v>
      </c>
      <c r="G748" s="129"/>
      <c r="H748" s="129"/>
      <c r="I748" s="95"/>
      <c r="J748" s="122">
        <f t="shared" si="156"/>
        <v>79.8</v>
      </c>
      <c r="K748" s="122">
        <f t="shared" si="156"/>
        <v>0</v>
      </c>
      <c r="L748" s="122">
        <f t="shared" si="156"/>
        <v>83</v>
      </c>
      <c r="M748" s="122">
        <f t="shared" si="156"/>
        <v>86.3</v>
      </c>
      <c r="N748" s="174"/>
    </row>
    <row r="749" spans="1:17" s="106" customFormat="1" ht="31.5" customHeight="1" x14ac:dyDescent="0.2">
      <c r="A749" s="176" t="s">
        <v>52</v>
      </c>
      <c r="B749" s="1015" t="s">
        <v>54</v>
      </c>
      <c r="C749" s="1016"/>
      <c r="D749" s="1016"/>
      <c r="E749" s="1017"/>
      <c r="F749" s="198">
        <v>240</v>
      </c>
      <c r="G749" s="129" t="s">
        <v>82</v>
      </c>
      <c r="H749" s="129"/>
      <c r="I749" s="95"/>
      <c r="J749" s="122">
        <f t="shared" si="156"/>
        <v>79.8</v>
      </c>
      <c r="K749" s="122">
        <f t="shared" si="156"/>
        <v>0</v>
      </c>
      <c r="L749" s="122">
        <f t="shared" si="156"/>
        <v>83</v>
      </c>
      <c r="M749" s="122">
        <f t="shared" si="156"/>
        <v>86.3</v>
      </c>
      <c r="N749" s="174"/>
    </row>
    <row r="750" spans="1:17" s="106" customFormat="1" ht="27" customHeight="1" x14ac:dyDescent="0.2">
      <c r="A750" s="333" t="s">
        <v>332</v>
      </c>
      <c r="B750" s="1015" t="s">
        <v>54</v>
      </c>
      <c r="C750" s="1016"/>
      <c r="D750" s="1016"/>
      <c r="E750" s="1017"/>
      <c r="F750" s="198">
        <v>240</v>
      </c>
      <c r="G750" s="129" t="s">
        <v>82</v>
      </c>
      <c r="H750" s="129" t="s">
        <v>69</v>
      </c>
      <c r="I750" s="95"/>
      <c r="J750" s="122">
        <f t="shared" si="156"/>
        <v>79.8</v>
      </c>
      <c r="K750" s="122">
        <f t="shared" si="156"/>
        <v>0</v>
      </c>
      <c r="L750" s="122">
        <f t="shared" si="156"/>
        <v>83</v>
      </c>
      <c r="M750" s="122">
        <f t="shared" si="156"/>
        <v>86.3</v>
      </c>
      <c r="N750" s="174"/>
      <c r="O750" s="276"/>
      <c r="P750" s="276"/>
      <c r="Q750" s="277"/>
    </row>
    <row r="751" spans="1:17" s="106" customFormat="1" ht="28.5" customHeight="1" x14ac:dyDescent="0.25">
      <c r="A751" s="176" t="s">
        <v>183</v>
      </c>
      <c r="B751" s="1016" t="s">
        <v>54</v>
      </c>
      <c r="C751" s="1016"/>
      <c r="D751" s="1016"/>
      <c r="E751" s="1017"/>
      <c r="F751" s="198">
        <v>240</v>
      </c>
      <c r="G751" s="129" t="s">
        <v>82</v>
      </c>
      <c r="H751" s="129" t="s">
        <v>69</v>
      </c>
      <c r="I751" s="95" t="s">
        <v>58</v>
      </c>
      <c r="J751" s="122">
        <v>79.8</v>
      </c>
      <c r="K751" s="112"/>
      <c r="L751" s="122">
        <v>83</v>
      </c>
      <c r="M751" s="122">
        <v>86.3</v>
      </c>
      <c r="N751" s="174"/>
    </row>
    <row r="752" spans="1:17" s="106" customFormat="1" ht="28.5" hidden="1" customHeight="1" x14ac:dyDescent="0.2">
      <c r="A752" s="176" t="s">
        <v>615</v>
      </c>
      <c r="B752" s="984" t="s">
        <v>614</v>
      </c>
      <c r="C752" s="985"/>
      <c r="D752" s="985"/>
      <c r="E752" s="986"/>
      <c r="F752" s="192"/>
      <c r="G752" s="129"/>
      <c r="H752" s="129"/>
      <c r="I752" s="95"/>
      <c r="J752" s="122">
        <f t="shared" ref="J752:M756" si="157">J753</f>
        <v>0</v>
      </c>
      <c r="K752" s="122">
        <f t="shared" si="157"/>
        <v>0</v>
      </c>
      <c r="L752" s="122">
        <f t="shared" si="157"/>
        <v>0</v>
      </c>
      <c r="M752" s="122">
        <f t="shared" si="157"/>
        <v>0</v>
      </c>
      <c r="N752" s="395"/>
    </row>
    <row r="753" spans="1:14" s="106" customFormat="1" ht="28.5" hidden="1" customHeight="1" x14ac:dyDescent="0.25">
      <c r="A753" s="200" t="s">
        <v>473</v>
      </c>
      <c r="B753" s="984" t="s">
        <v>614</v>
      </c>
      <c r="C753" s="985"/>
      <c r="D753" s="985"/>
      <c r="E753" s="986"/>
      <c r="F753" s="192">
        <v>200</v>
      </c>
      <c r="G753" s="129"/>
      <c r="H753" s="129"/>
      <c r="I753" s="95"/>
      <c r="J753" s="122">
        <f t="shared" si="157"/>
        <v>0</v>
      </c>
      <c r="K753" s="122">
        <f t="shared" si="157"/>
        <v>0</v>
      </c>
      <c r="L753" s="122">
        <f t="shared" si="157"/>
        <v>0</v>
      </c>
      <c r="M753" s="122">
        <f t="shared" si="157"/>
        <v>0</v>
      </c>
      <c r="N753" s="395"/>
    </row>
    <row r="754" spans="1:14" s="106" customFormat="1" ht="28.5" hidden="1" customHeight="1" x14ac:dyDescent="0.25">
      <c r="A754" s="200" t="s">
        <v>474</v>
      </c>
      <c r="B754" s="984" t="s">
        <v>614</v>
      </c>
      <c r="C754" s="985"/>
      <c r="D754" s="985"/>
      <c r="E754" s="986"/>
      <c r="F754" s="192">
        <v>240</v>
      </c>
      <c r="G754" s="129"/>
      <c r="H754" s="129"/>
      <c r="I754" s="95"/>
      <c r="J754" s="122">
        <f t="shared" si="157"/>
        <v>0</v>
      </c>
      <c r="K754" s="122">
        <f t="shared" si="157"/>
        <v>0</v>
      </c>
      <c r="L754" s="122">
        <f t="shared" si="157"/>
        <v>0</v>
      </c>
      <c r="M754" s="122">
        <f t="shared" si="157"/>
        <v>0</v>
      </c>
      <c r="N754" s="395"/>
    </row>
    <row r="755" spans="1:14" s="106" customFormat="1" ht="28.5" hidden="1" customHeight="1" x14ac:dyDescent="0.2">
      <c r="A755" s="176" t="s">
        <v>68</v>
      </c>
      <c r="B755" s="984" t="s">
        <v>614</v>
      </c>
      <c r="C755" s="985"/>
      <c r="D755" s="985"/>
      <c r="E755" s="986"/>
      <c r="F755" s="192">
        <v>240</v>
      </c>
      <c r="G755" s="129" t="s">
        <v>69</v>
      </c>
      <c r="H755" s="129"/>
      <c r="I755" s="95"/>
      <c r="J755" s="122">
        <f t="shared" si="157"/>
        <v>0</v>
      </c>
      <c r="K755" s="122">
        <f t="shared" si="157"/>
        <v>0</v>
      </c>
      <c r="L755" s="122">
        <f t="shared" si="157"/>
        <v>0</v>
      </c>
      <c r="M755" s="122">
        <f t="shared" si="157"/>
        <v>0</v>
      </c>
      <c r="N755" s="395"/>
    </row>
    <row r="756" spans="1:14" s="106" customFormat="1" ht="28.5" hidden="1" customHeight="1" x14ac:dyDescent="0.2">
      <c r="A756" s="176" t="s">
        <v>86</v>
      </c>
      <c r="B756" s="984" t="s">
        <v>614</v>
      </c>
      <c r="C756" s="985"/>
      <c r="D756" s="985"/>
      <c r="E756" s="986"/>
      <c r="F756" s="192">
        <v>240</v>
      </c>
      <c r="G756" s="129" t="s">
        <v>69</v>
      </c>
      <c r="H756" s="129" t="s">
        <v>87</v>
      </c>
      <c r="I756" s="95"/>
      <c r="J756" s="122">
        <f t="shared" si="157"/>
        <v>0</v>
      </c>
      <c r="K756" s="122">
        <f t="shared" si="157"/>
        <v>0</v>
      </c>
      <c r="L756" s="122">
        <f t="shared" si="157"/>
        <v>0</v>
      </c>
      <c r="M756" s="122">
        <f t="shared" si="157"/>
        <v>0</v>
      </c>
      <c r="N756" s="395"/>
    </row>
    <row r="757" spans="1:14" s="106" customFormat="1" ht="28.5" hidden="1" customHeight="1" x14ac:dyDescent="0.25">
      <c r="A757" s="176" t="s">
        <v>183</v>
      </c>
      <c r="B757" s="984" t="s">
        <v>614</v>
      </c>
      <c r="C757" s="985"/>
      <c r="D757" s="985"/>
      <c r="E757" s="986"/>
      <c r="F757" s="192">
        <v>240</v>
      </c>
      <c r="G757" s="129" t="s">
        <v>69</v>
      </c>
      <c r="H757" s="129" t="s">
        <v>87</v>
      </c>
      <c r="I757" s="95" t="s">
        <v>58</v>
      </c>
      <c r="J757" s="122">
        <v>0</v>
      </c>
      <c r="K757" s="112"/>
      <c r="L757" s="122">
        <v>0</v>
      </c>
      <c r="M757" s="122">
        <v>0</v>
      </c>
      <c r="N757" s="395"/>
    </row>
    <row r="758" spans="1:14" s="106" customFormat="1" ht="28.5" hidden="1" customHeight="1" x14ac:dyDescent="0.25">
      <c r="A758" s="176"/>
      <c r="B758" s="392"/>
      <c r="C758" s="392"/>
      <c r="D758" s="392"/>
      <c r="E758" s="393"/>
      <c r="F758" s="198"/>
      <c r="G758" s="129"/>
      <c r="H758" s="129"/>
      <c r="I758" s="95"/>
      <c r="J758" s="122"/>
      <c r="K758" s="112"/>
      <c r="L758" s="122"/>
      <c r="M758" s="122"/>
      <c r="N758" s="395"/>
    </row>
    <row r="759" spans="1:14" s="106" customFormat="1" ht="28.5" hidden="1" customHeight="1" x14ac:dyDescent="0.25">
      <c r="A759" s="176"/>
      <c r="B759" s="392"/>
      <c r="C759" s="392"/>
      <c r="D759" s="392"/>
      <c r="E759" s="393"/>
      <c r="F759" s="198"/>
      <c r="G759" s="129"/>
      <c r="H759" s="129"/>
      <c r="I759" s="95"/>
      <c r="J759" s="122"/>
      <c r="K759" s="112"/>
      <c r="L759" s="122"/>
      <c r="M759" s="122"/>
      <c r="N759" s="395"/>
    </row>
    <row r="760" spans="1:14" s="106" customFormat="1" ht="75" x14ac:dyDescent="0.2">
      <c r="A760" s="176" t="s">
        <v>716</v>
      </c>
      <c r="B760" s="978" t="s">
        <v>164</v>
      </c>
      <c r="C760" s="979"/>
      <c r="D760" s="979"/>
      <c r="E760" s="980"/>
      <c r="F760" s="192"/>
      <c r="G760" s="129"/>
      <c r="H760" s="129"/>
      <c r="I760" s="95"/>
      <c r="J760" s="111">
        <f t="shared" ref="J760:M762" si="158">J761</f>
        <v>0</v>
      </c>
      <c r="K760" s="111">
        <f t="shared" si="158"/>
        <v>0</v>
      </c>
      <c r="L760" s="111">
        <f t="shared" si="158"/>
        <v>6.3</v>
      </c>
      <c r="M760" s="111">
        <f t="shared" si="158"/>
        <v>0</v>
      </c>
      <c r="N760" s="640"/>
    </row>
    <row r="761" spans="1:14" s="106" customFormat="1" ht="31.5" customHeight="1" x14ac:dyDescent="0.25">
      <c r="A761" s="200" t="s">
        <v>473</v>
      </c>
      <c r="B761" s="978" t="s">
        <v>164</v>
      </c>
      <c r="C761" s="979"/>
      <c r="D761" s="979"/>
      <c r="E761" s="980"/>
      <c r="F761" s="192">
        <v>200</v>
      </c>
      <c r="G761" s="129"/>
      <c r="H761" s="129"/>
      <c r="I761" s="95"/>
      <c r="J761" s="111">
        <f t="shared" si="158"/>
        <v>0</v>
      </c>
      <c r="K761" s="111">
        <f t="shared" si="158"/>
        <v>0</v>
      </c>
      <c r="L761" s="111">
        <f t="shared" si="158"/>
        <v>6.3</v>
      </c>
      <c r="M761" s="111">
        <f t="shared" si="158"/>
        <v>0</v>
      </c>
      <c r="N761" s="174"/>
    </row>
    <row r="762" spans="1:14" s="106" customFormat="1" ht="32.25" customHeight="1" x14ac:dyDescent="0.25">
      <c r="A762" s="200" t="s">
        <v>474</v>
      </c>
      <c r="B762" s="978" t="s">
        <v>164</v>
      </c>
      <c r="C762" s="979"/>
      <c r="D762" s="979"/>
      <c r="E762" s="980"/>
      <c r="F762" s="192">
        <v>240</v>
      </c>
      <c r="G762" s="129"/>
      <c r="H762" s="129"/>
      <c r="I762" s="95"/>
      <c r="J762" s="111">
        <f t="shared" si="158"/>
        <v>0</v>
      </c>
      <c r="K762" s="111">
        <f t="shared" si="158"/>
        <v>0</v>
      </c>
      <c r="L762" s="111">
        <f t="shared" si="158"/>
        <v>6.3</v>
      </c>
      <c r="M762" s="111">
        <f t="shared" si="158"/>
        <v>0</v>
      </c>
      <c r="N762" s="174"/>
    </row>
    <row r="763" spans="1:14" s="106" customFormat="1" x14ac:dyDescent="0.2">
      <c r="A763" s="176" t="s">
        <v>68</v>
      </c>
      <c r="B763" s="978" t="s">
        <v>164</v>
      </c>
      <c r="C763" s="979"/>
      <c r="D763" s="979"/>
      <c r="E763" s="980"/>
      <c r="F763" s="192">
        <v>240</v>
      </c>
      <c r="G763" s="129" t="s">
        <v>69</v>
      </c>
      <c r="H763" s="129"/>
      <c r="I763" s="95"/>
      <c r="J763" s="111">
        <f t="shared" ref="J763:M764" si="159">J764</f>
        <v>0</v>
      </c>
      <c r="K763" s="111">
        <f t="shared" si="159"/>
        <v>0</v>
      </c>
      <c r="L763" s="111">
        <f t="shared" si="159"/>
        <v>6.3</v>
      </c>
      <c r="M763" s="111">
        <f t="shared" si="159"/>
        <v>0</v>
      </c>
      <c r="N763" s="174"/>
    </row>
    <row r="764" spans="1:14" s="106" customFormat="1" x14ac:dyDescent="0.2">
      <c r="A764" s="176" t="s">
        <v>81</v>
      </c>
      <c r="B764" s="978" t="s">
        <v>164</v>
      </c>
      <c r="C764" s="979"/>
      <c r="D764" s="979"/>
      <c r="E764" s="980"/>
      <c r="F764" s="192">
        <v>240</v>
      </c>
      <c r="G764" s="129" t="s">
        <v>69</v>
      </c>
      <c r="H764" s="129" t="s">
        <v>82</v>
      </c>
      <c r="I764" s="95"/>
      <c r="J764" s="111">
        <f t="shared" si="159"/>
        <v>0</v>
      </c>
      <c r="K764" s="111">
        <f t="shared" si="159"/>
        <v>0</v>
      </c>
      <c r="L764" s="111">
        <f t="shared" si="159"/>
        <v>6.3</v>
      </c>
      <c r="M764" s="111">
        <f t="shared" si="159"/>
        <v>0</v>
      </c>
      <c r="N764" s="174"/>
    </row>
    <row r="765" spans="1:14" s="106" customFormat="1" ht="30.75" customHeight="1" x14ac:dyDescent="0.25">
      <c r="A765" s="176" t="s">
        <v>183</v>
      </c>
      <c r="B765" s="978" t="s">
        <v>164</v>
      </c>
      <c r="C765" s="979"/>
      <c r="D765" s="979"/>
      <c r="E765" s="980"/>
      <c r="F765" s="192">
        <v>240</v>
      </c>
      <c r="G765" s="129" t="s">
        <v>69</v>
      </c>
      <c r="H765" s="129" t="s">
        <v>82</v>
      </c>
      <c r="I765" s="95" t="s">
        <v>58</v>
      </c>
      <c r="J765" s="111">
        <v>0</v>
      </c>
      <c r="K765" s="113"/>
      <c r="L765" s="122">
        <v>6.3</v>
      </c>
      <c r="M765" s="122">
        <v>0</v>
      </c>
      <c r="N765" s="174"/>
    </row>
    <row r="766" spans="1:14" s="106" customFormat="1" ht="44.25" customHeight="1" x14ac:dyDescent="0.25">
      <c r="A766" s="613" t="s">
        <v>679</v>
      </c>
      <c r="B766" s="1018" t="s">
        <v>677</v>
      </c>
      <c r="C766" s="1019"/>
      <c r="D766" s="1019"/>
      <c r="E766" s="1020"/>
      <c r="F766" s="192"/>
      <c r="G766" s="129"/>
      <c r="H766" s="129"/>
      <c r="I766" s="95"/>
      <c r="J766" s="111">
        <f>J767</f>
        <v>100.6</v>
      </c>
      <c r="K766" s="113"/>
      <c r="L766" s="122">
        <v>0</v>
      </c>
      <c r="M766" s="122">
        <v>0</v>
      </c>
      <c r="N766" s="618"/>
    </row>
    <row r="767" spans="1:14" s="106" customFormat="1" ht="39.75" customHeight="1" x14ac:dyDescent="0.25">
      <c r="A767" s="200" t="s">
        <v>473</v>
      </c>
      <c r="B767" s="1018" t="s">
        <v>677</v>
      </c>
      <c r="C767" s="1019"/>
      <c r="D767" s="1019"/>
      <c r="E767" s="1020"/>
      <c r="F767" s="192">
        <v>200</v>
      </c>
      <c r="G767" s="129"/>
      <c r="H767" s="129"/>
      <c r="I767" s="95"/>
      <c r="J767" s="111">
        <f>J768</f>
        <v>100.6</v>
      </c>
      <c r="K767" s="113"/>
      <c r="L767" s="122">
        <v>0</v>
      </c>
      <c r="M767" s="122">
        <v>0</v>
      </c>
      <c r="N767" s="618"/>
    </row>
    <row r="768" spans="1:14" s="106" customFormat="1" ht="43.5" customHeight="1" x14ac:dyDescent="0.25">
      <c r="A768" s="200" t="s">
        <v>474</v>
      </c>
      <c r="B768" s="1018" t="s">
        <v>677</v>
      </c>
      <c r="C768" s="1019"/>
      <c r="D768" s="1019"/>
      <c r="E768" s="1020"/>
      <c r="F768" s="192">
        <v>240</v>
      </c>
      <c r="G768" s="129"/>
      <c r="H768" s="129"/>
      <c r="I768" s="95"/>
      <c r="J768" s="111">
        <f>J769</f>
        <v>100.6</v>
      </c>
      <c r="K768" s="113"/>
      <c r="L768" s="122">
        <v>0</v>
      </c>
      <c r="M768" s="122">
        <v>0</v>
      </c>
      <c r="N768" s="618"/>
    </row>
    <row r="769" spans="1:14" s="106" customFormat="1" ht="30.75" customHeight="1" x14ac:dyDescent="0.25">
      <c r="A769" s="176" t="s">
        <v>68</v>
      </c>
      <c r="B769" s="1018" t="s">
        <v>677</v>
      </c>
      <c r="C769" s="1019"/>
      <c r="D769" s="1019"/>
      <c r="E769" s="1020"/>
      <c r="F769" s="192">
        <v>240</v>
      </c>
      <c r="G769" s="129" t="s">
        <v>69</v>
      </c>
      <c r="H769" s="129"/>
      <c r="I769" s="95"/>
      <c r="J769" s="111">
        <f>J771</f>
        <v>100.6</v>
      </c>
      <c r="K769" s="113"/>
      <c r="L769" s="122">
        <v>0</v>
      </c>
      <c r="M769" s="122">
        <v>0</v>
      </c>
      <c r="N769" s="618"/>
    </row>
    <row r="770" spans="1:14" s="106" customFormat="1" ht="30.75" customHeight="1" x14ac:dyDescent="0.25">
      <c r="A770" s="176" t="s">
        <v>86</v>
      </c>
      <c r="B770" s="1018" t="s">
        <v>677</v>
      </c>
      <c r="C770" s="1019"/>
      <c r="D770" s="1019"/>
      <c r="E770" s="1020"/>
      <c r="F770" s="192">
        <v>240</v>
      </c>
      <c r="G770" s="129" t="s">
        <v>69</v>
      </c>
      <c r="H770" s="129" t="s">
        <v>87</v>
      </c>
      <c r="I770" s="95"/>
      <c r="J770" s="111">
        <f>J771</f>
        <v>100.6</v>
      </c>
      <c r="K770" s="113"/>
      <c r="L770" s="122">
        <v>0</v>
      </c>
      <c r="M770" s="122">
        <v>0</v>
      </c>
      <c r="N770" s="618"/>
    </row>
    <row r="771" spans="1:14" s="106" customFormat="1" ht="30.75" customHeight="1" x14ac:dyDescent="0.25">
      <c r="A771" s="199" t="s">
        <v>578</v>
      </c>
      <c r="B771" s="1018" t="s">
        <v>677</v>
      </c>
      <c r="C771" s="1019"/>
      <c r="D771" s="1019"/>
      <c r="E771" s="1020"/>
      <c r="F771" s="192">
        <v>240</v>
      </c>
      <c r="G771" s="129" t="s">
        <v>69</v>
      </c>
      <c r="H771" s="129" t="s">
        <v>87</v>
      </c>
      <c r="I771" s="95" t="s">
        <v>58</v>
      </c>
      <c r="J771" s="111">
        <v>100.6</v>
      </c>
      <c r="K771" s="113"/>
      <c r="L771" s="122">
        <v>0</v>
      </c>
      <c r="M771" s="122">
        <v>0</v>
      </c>
      <c r="N771" s="618"/>
    </row>
    <row r="772" spans="1:14" s="106" customFormat="1" ht="30.75" hidden="1" customHeight="1" x14ac:dyDescent="0.25">
      <c r="A772" s="176"/>
      <c r="B772" s="614"/>
      <c r="C772" s="615"/>
      <c r="D772" s="615"/>
      <c r="E772" s="616"/>
      <c r="F772" s="192"/>
      <c r="G772" s="129"/>
      <c r="H772" s="129"/>
      <c r="I772" s="95"/>
      <c r="J772" s="111"/>
      <c r="K772" s="113"/>
      <c r="L772" s="122"/>
      <c r="M772" s="122"/>
      <c r="N772" s="618"/>
    </row>
    <row r="773" spans="1:14" s="106" customFormat="1" ht="30.75" hidden="1" customHeight="1" x14ac:dyDescent="0.25">
      <c r="A773" s="176"/>
      <c r="B773" s="614"/>
      <c r="C773" s="615"/>
      <c r="D773" s="615"/>
      <c r="E773" s="616"/>
      <c r="F773" s="192"/>
      <c r="G773" s="129"/>
      <c r="H773" s="129"/>
      <c r="I773" s="95"/>
      <c r="J773" s="111"/>
      <c r="K773" s="113"/>
      <c r="L773" s="122"/>
      <c r="M773" s="122"/>
      <c r="N773" s="618"/>
    </row>
    <row r="774" spans="1:14" s="106" customFormat="1" ht="90.75" customHeight="1" x14ac:dyDescent="0.2">
      <c r="A774" s="313" t="s">
        <v>680</v>
      </c>
      <c r="B774" s="978" t="s">
        <v>347</v>
      </c>
      <c r="C774" s="979"/>
      <c r="D774" s="979"/>
      <c r="E774" s="980"/>
      <c r="F774" s="192"/>
      <c r="G774" s="95"/>
      <c r="H774" s="95"/>
      <c r="I774" s="95"/>
      <c r="J774" s="111">
        <f>J775+J780</f>
        <v>841.7</v>
      </c>
      <c r="K774" s="111">
        <f>K775+K780</f>
        <v>0</v>
      </c>
      <c r="L774" s="111">
        <f>L775+L780</f>
        <v>846</v>
      </c>
      <c r="M774" s="111">
        <f>M775+M780</f>
        <v>781.7</v>
      </c>
      <c r="N774" s="174"/>
    </row>
    <row r="775" spans="1:14" s="106" customFormat="1" ht="90" x14ac:dyDescent="0.25">
      <c r="A775" s="323" t="s">
        <v>486</v>
      </c>
      <c r="B775" s="978" t="s">
        <v>347</v>
      </c>
      <c r="C775" s="979"/>
      <c r="D775" s="979"/>
      <c r="E775" s="980"/>
      <c r="F775" s="192">
        <v>100</v>
      </c>
      <c r="G775" s="95"/>
      <c r="H775" s="95"/>
      <c r="I775" s="95"/>
      <c r="J775" s="111">
        <f t="shared" ref="J775:M776" si="160">J776</f>
        <v>734.6</v>
      </c>
      <c r="K775" s="111">
        <f t="shared" si="160"/>
        <v>0</v>
      </c>
      <c r="L775" s="111">
        <f t="shared" si="160"/>
        <v>734.6</v>
      </c>
      <c r="M775" s="111">
        <f t="shared" si="160"/>
        <v>734.6</v>
      </c>
      <c r="N775" s="174"/>
    </row>
    <row r="776" spans="1:14" s="106" customFormat="1" ht="43.5" customHeight="1" x14ac:dyDescent="0.25">
      <c r="A776" s="323" t="s">
        <v>467</v>
      </c>
      <c r="B776" s="978" t="s">
        <v>347</v>
      </c>
      <c r="C776" s="979"/>
      <c r="D776" s="979"/>
      <c r="E776" s="980"/>
      <c r="F776" s="192">
        <v>120</v>
      </c>
      <c r="G776" s="95"/>
      <c r="H776" s="95"/>
      <c r="I776" s="95"/>
      <c r="J776" s="111">
        <f t="shared" si="160"/>
        <v>734.6</v>
      </c>
      <c r="K776" s="111">
        <f t="shared" si="160"/>
        <v>0</v>
      </c>
      <c r="L776" s="111">
        <f t="shared" si="160"/>
        <v>734.6</v>
      </c>
      <c r="M776" s="111">
        <f t="shared" si="160"/>
        <v>734.6</v>
      </c>
      <c r="N776" s="174"/>
    </row>
    <row r="777" spans="1:14" s="106" customFormat="1" ht="27.75" customHeight="1" x14ac:dyDescent="0.25">
      <c r="A777" s="176" t="s">
        <v>202</v>
      </c>
      <c r="B777" s="978" t="s">
        <v>347</v>
      </c>
      <c r="C777" s="979"/>
      <c r="D777" s="979"/>
      <c r="E777" s="980"/>
      <c r="F777" s="192">
        <v>120</v>
      </c>
      <c r="G777" s="95" t="s">
        <v>88</v>
      </c>
      <c r="H777" s="124"/>
      <c r="I777" s="124"/>
      <c r="J777" s="111">
        <f t="shared" ref="J777:M778" si="161">J778</f>
        <v>734.6</v>
      </c>
      <c r="K777" s="111">
        <f t="shared" si="161"/>
        <v>0</v>
      </c>
      <c r="L777" s="111">
        <f t="shared" si="161"/>
        <v>734.6</v>
      </c>
      <c r="M777" s="111">
        <f t="shared" si="161"/>
        <v>734.6</v>
      </c>
      <c r="N777" s="174"/>
    </row>
    <row r="778" spans="1:14" s="106" customFormat="1" ht="19.5" customHeight="1" x14ac:dyDescent="0.2">
      <c r="A778" s="176" t="s">
        <v>203</v>
      </c>
      <c r="B778" s="978" t="s">
        <v>347</v>
      </c>
      <c r="C778" s="979"/>
      <c r="D778" s="979"/>
      <c r="E778" s="980"/>
      <c r="F778" s="192">
        <v>120</v>
      </c>
      <c r="G778" s="95" t="s">
        <v>88</v>
      </c>
      <c r="H778" s="95" t="s">
        <v>73</v>
      </c>
      <c r="I778" s="95"/>
      <c r="J778" s="111">
        <f t="shared" si="161"/>
        <v>734.6</v>
      </c>
      <c r="K778" s="111">
        <f t="shared" si="161"/>
        <v>0</v>
      </c>
      <c r="L778" s="111">
        <f t="shared" si="161"/>
        <v>734.6</v>
      </c>
      <c r="M778" s="111">
        <f t="shared" si="161"/>
        <v>734.6</v>
      </c>
      <c r="N778" s="174"/>
    </row>
    <row r="779" spans="1:14" s="106" customFormat="1" ht="30" x14ac:dyDescent="0.25">
      <c r="A779" s="176" t="s">
        <v>183</v>
      </c>
      <c r="B779" s="978" t="s">
        <v>388</v>
      </c>
      <c r="C779" s="979"/>
      <c r="D779" s="979"/>
      <c r="E779" s="980"/>
      <c r="F779" s="192">
        <v>120</v>
      </c>
      <c r="G779" s="95" t="s">
        <v>88</v>
      </c>
      <c r="H779" s="95" t="s">
        <v>73</v>
      </c>
      <c r="I779" s="95" t="s">
        <v>58</v>
      </c>
      <c r="J779" s="111">
        <f>'функ 6'!I254</f>
        <v>734.6</v>
      </c>
      <c r="K779" s="113"/>
      <c r="L779" s="111">
        <v>734.6</v>
      </c>
      <c r="M779" s="111">
        <v>734.6</v>
      </c>
      <c r="N779" s="174"/>
    </row>
    <row r="780" spans="1:14" s="106" customFormat="1" ht="45" x14ac:dyDescent="0.25">
      <c r="A780" s="200" t="s">
        <v>473</v>
      </c>
      <c r="B780" s="978" t="s">
        <v>347</v>
      </c>
      <c r="C780" s="979"/>
      <c r="D780" s="979"/>
      <c r="E780" s="980"/>
      <c r="F780" s="192">
        <v>200</v>
      </c>
      <c r="G780" s="95"/>
      <c r="H780" s="95"/>
      <c r="I780" s="95"/>
      <c r="J780" s="111">
        <f t="shared" ref="J780:M781" si="162">J781</f>
        <v>107.1</v>
      </c>
      <c r="K780" s="111">
        <f t="shared" si="162"/>
        <v>0</v>
      </c>
      <c r="L780" s="111">
        <f t="shared" si="162"/>
        <v>111.4</v>
      </c>
      <c r="M780" s="111">
        <f t="shared" si="162"/>
        <v>47.1</v>
      </c>
      <c r="N780" s="174"/>
    </row>
    <row r="781" spans="1:14" s="106" customFormat="1" ht="45" x14ac:dyDescent="0.25">
      <c r="A781" s="200" t="s">
        <v>474</v>
      </c>
      <c r="B781" s="978" t="s">
        <v>347</v>
      </c>
      <c r="C781" s="979"/>
      <c r="D781" s="979"/>
      <c r="E781" s="980"/>
      <c r="F781" s="192">
        <v>240</v>
      </c>
      <c r="G781" s="95"/>
      <c r="H781" s="95"/>
      <c r="I781" s="95"/>
      <c r="J781" s="111">
        <f t="shared" si="162"/>
        <v>107.1</v>
      </c>
      <c r="K781" s="111">
        <f t="shared" si="162"/>
        <v>0</v>
      </c>
      <c r="L781" s="111">
        <f t="shared" si="162"/>
        <v>111.4</v>
      </c>
      <c r="M781" s="111">
        <f t="shared" si="162"/>
        <v>47.1</v>
      </c>
      <c r="N781" s="174"/>
    </row>
    <row r="782" spans="1:14" s="106" customFormat="1" ht="30" customHeight="1" x14ac:dyDescent="0.25">
      <c r="A782" s="176" t="s">
        <v>202</v>
      </c>
      <c r="B782" s="978" t="s">
        <v>347</v>
      </c>
      <c r="C782" s="979"/>
      <c r="D782" s="979"/>
      <c r="E782" s="980"/>
      <c r="F782" s="192">
        <v>240</v>
      </c>
      <c r="G782" s="95" t="s">
        <v>88</v>
      </c>
      <c r="H782" s="124"/>
      <c r="I782" s="124"/>
      <c r="J782" s="111">
        <f t="shared" ref="J782:M783" si="163">J783</f>
        <v>107.1</v>
      </c>
      <c r="K782" s="111">
        <f t="shared" si="163"/>
        <v>0</v>
      </c>
      <c r="L782" s="111">
        <f t="shared" si="163"/>
        <v>111.4</v>
      </c>
      <c r="M782" s="111">
        <f t="shared" si="163"/>
        <v>47.1</v>
      </c>
      <c r="N782" s="174"/>
    </row>
    <row r="783" spans="1:14" s="106" customFormat="1" ht="19.5" customHeight="1" x14ac:dyDescent="0.2">
      <c r="A783" s="176" t="s">
        <v>203</v>
      </c>
      <c r="B783" s="978" t="s">
        <v>347</v>
      </c>
      <c r="C783" s="979"/>
      <c r="D783" s="979"/>
      <c r="E783" s="980"/>
      <c r="F783" s="192">
        <v>240</v>
      </c>
      <c r="G783" s="95" t="s">
        <v>88</v>
      </c>
      <c r="H783" s="95" t="s">
        <v>73</v>
      </c>
      <c r="I783" s="95"/>
      <c r="J783" s="111">
        <f t="shared" si="163"/>
        <v>107.1</v>
      </c>
      <c r="K783" s="111">
        <f t="shared" si="163"/>
        <v>0</v>
      </c>
      <c r="L783" s="111">
        <f t="shared" si="163"/>
        <v>111.4</v>
      </c>
      <c r="M783" s="111">
        <f t="shared" si="163"/>
        <v>47.1</v>
      </c>
      <c r="N783" s="174"/>
    </row>
    <row r="784" spans="1:14" s="106" customFormat="1" ht="30" x14ac:dyDescent="0.2">
      <c r="A784" s="176" t="s">
        <v>183</v>
      </c>
      <c r="B784" s="978" t="s">
        <v>388</v>
      </c>
      <c r="C784" s="979"/>
      <c r="D784" s="979"/>
      <c r="E784" s="980"/>
      <c r="F784" s="192">
        <v>240</v>
      </c>
      <c r="G784" s="95" t="s">
        <v>88</v>
      </c>
      <c r="H784" s="95" t="s">
        <v>73</v>
      </c>
      <c r="I784" s="95" t="s">
        <v>58</v>
      </c>
      <c r="J784" s="111">
        <f>'функ 6'!I256</f>
        <v>107.1</v>
      </c>
      <c r="K784" s="111">
        <f>'функ 6'!J256</f>
        <v>0</v>
      </c>
      <c r="L784" s="111">
        <f>'функ 6'!K256</f>
        <v>111.4</v>
      </c>
      <c r="M784" s="111">
        <f>'функ 6'!L256</f>
        <v>47.1</v>
      </c>
      <c r="N784" s="174"/>
    </row>
    <row r="785" spans="1:14" s="106" customFormat="1" ht="51.75" hidden="1" customHeight="1" x14ac:dyDescent="0.25">
      <c r="A785" s="323" t="s">
        <v>567</v>
      </c>
      <c r="B785" s="978" t="s">
        <v>389</v>
      </c>
      <c r="C785" s="979"/>
      <c r="D785" s="979"/>
      <c r="E785" s="980"/>
      <c r="F785" s="192"/>
      <c r="G785" s="95"/>
      <c r="H785" s="95"/>
      <c r="I785" s="95"/>
      <c r="J785" s="111">
        <f t="shared" ref="J785:M787" si="164">J786</f>
        <v>0</v>
      </c>
      <c r="K785" s="111">
        <f t="shared" si="164"/>
        <v>0</v>
      </c>
      <c r="L785" s="111">
        <f t="shared" si="164"/>
        <v>0</v>
      </c>
      <c r="M785" s="111">
        <f t="shared" si="164"/>
        <v>0</v>
      </c>
      <c r="N785" s="174"/>
    </row>
    <row r="786" spans="1:14" s="106" customFormat="1" ht="90" hidden="1" x14ac:dyDescent="0.25">
      <c r="A786" s="323" t="s">
        <v>486</v>
      </c>
      <c r="B786" s="978" t="s">
        <v>389</v>
      </c>
      <c r="C786" s="979"/>
      <c r="D786" s="979"/>
      <c r="E786" s="980"/>
      <c r="F786" s="192">
        <v>100</v>
      </c>
      <c r="G786" s="95"/>
      <c r="H786" s="95"/>
      <c r="I786" s="95"/>
      <c r="J786" s="111">
        <f t="shared" si="164"/>
        <v>0</v>
      </c>
      <c r="K786" s="111">
        <f t="shared" si="164"/>
        <v>0</v>
      </c>
      <c r="L786" s="111">
        <f t="shared" si="164"/>
        <v>0</v>
      </c>
      <c r="M786" s="111">
        <f t="shared" si="164"/>
        <v>0</v>
      </c>
      <c r="N786" s="174"/>
    </row>
    <row r="787" spans="1:14" s="106" customFormat="1" ht="30" hidden="1" x14ac:dyDescent="0.25">
      <c r="A787" s="323" t="s">
        <v>467</v>
      </c>
      <c r="B787" s="978" t="s">
        <v>389</v>
      </c>
      <c r="C787" s="979"/>
      <c r="D787" s="979"/>
      <c r="E787" s="980"/>
      <c r="F787" s="192">
        <v>120</v>
      </c>
      <c r="G787" s="95"/>
      <c r="H787" s="95"/>
      <c r="I787" s="95"/>
      <c r="J787" s="111">
        <f t="shared" si="164"/>
        <v>0</v>
      </c>
      <c r="K787" s="111">
        <f t="shared" si="164"/>
        <v>0</v>
      </c>
      <c r="L787" s="111">
        <f t="shared" si="164"/>
        <v>0</v>
      </c>
      <c r="M787" s="111">
        <f t="shared" si="164"/>
        <v>0</v>
      </c>
      <c r="N787" s="174"/>
    </row>
    <row r="788" spans="1:14" s="106" customFormat="1" ht="30" hidden="1" x14ac:dyDescent="0.25">
      <c r="A788" s="176" t="s">
        <v>202</v>
      </c>
      <c r="B788" s="978" t="s">
        <v>389</v>
      </c>
      <c r="C788" s="979"/>
      <c r="D788" s="979"/>
      <c r="E788" s="980"/>
      <c r="F788" s="192">
        <v>120</v>
      </c>
      <c r="G788" s="95" t="s">
        <v>88</v>
      </c>
      <c r="H788" s="124"/>
      <c r="I788" s="124"/>
      <c r="J788" s="111">
        <f t="shared" ref="J788:M789" si="165">J789</f>
        <v>0</v>
      </c>
      <c r="K788" s="111">
        <f t="shared" si="165"/>
        <v>0</v>
      </c>
      <c r="L788" s="111">
        <f t="shared" si="165"/>
        <v>0</v>
      </c>
      <c r="M788" s="111">
        <f t="shared" si="165"/>
        <v>0</v>
      </c>
      <c r="N788" s="174"/>
    </row>
    <row r="789" spans="1:14" s="106" customFormat="1" hidden="1" x14ac:dyDescent="0.2">
      <c r="A789" s="176" t="s">
        <v>203</v>
      </c>
      <c r="B789" s="978" t="s">
        <v>346</v>
      </c>
      <c r="C789" s="979"/>
      <c r="D789" s="979"/>
      <c r="E789" s="980"/>
      <c r="F789" s="192">
        <v>120</v>
      </c>
      <c r="G789" s="95" t="s">
        <v>88</v>
      </c>
      <c r="H789" s="95" t="s">
        <v>73</v>
      </c>
      <c r="I789" s="95"/>
      <c r="J789" s="111">
        <f t="shared" si="165"/>
        <v>0</v>
      </c>
      <c r="K789" s="111">
        <f t="shared" si="165"/>
        <v>0</v>
      </c>
      <c r="L789" s="111">
        <f t="shared" si="165"/>
        <v>0</v>
      </c>
      <c r="M789" s="111">
        <f t="shared" si="165"/>
        <v>0</v>
      </c>
      <c r="N789" s="174"/>
    </row>
    <row r="790" spans="1:14" s="106" customFormat="1" ht="30" hidden="1" x14ac:dyDescent="0.25">
      <c r="A790" s="176" t="s">
        <v>183</v>
      </c>
      <c r="B790" s="978" t="s">
        <v>346</v>
      </c>
      <c r="C790" s="979"/>
      <c r="D790" s="979"/>
      <c r="E790" s="980"/>
      <c r="F790" s="192">
        <v>120</v>
      </c>
      <c r="G790" s="95" t="s">
        <v>88</v>
      </c>
      <c r="H790" s="95" t="s">
        <v>73</v>
      </c>
      <c r="I790" s="95" t="s">
        <v>58</v>
      </c>
      <c r="J790" s="111">
        <v>0</v>
      </c>
      <c r="K790" s="113"/>
      <c r="L790" s="131">
        <v>0</v>
      </c>
      <c r="M790" s="131">
        <v>0</v>
      </c>
      <c r="N790" s="174"/>
    </row>
    <row r="791" spans="1:14" s="106" customFormat="1" ht="30" x14ac:dyDescent="0.2">
      <c r="A791" s="176" t="s">
        <v>190</v>
      </c>
      <c r="B791" s="984" t="s">
        <v>191</v>
      </c>
      <c r="C791" s="985"/>
      <c r="D791" s="985"/>
      <c r="E791" s="986"/>
      <c r="F791" s="194"/>
      <c r="G791" s="95"/>
      <c r="H791" s="95"/>
      <c r="I791" s="95"/>
      <c r="J791" s="111">
        <f>J792+J797+J802+J807</f>
        <v>5313.7</v>
      </c>
      <c r="K791" s="111">
        <f t="shared" ref="K791:M791" si="166">K792+K797+K802+K807</f>
        <v>0</v>
      </c>
      <c r="L791" s="111">
        <f t="shared" si="166"/>
        <v>3905.7</v>
      </c>
      <c r="M791" s="111">
        <f t="shared" si="166"/>
        <v>3989.3</v>
      </c>
      <c r="N791" s="174"/>
    </row>
    <row r="792" spans="1:14" s="106" customFormat="1" ht="90" hidden="1" x14ac:dyDescent="0.25">
      <c r="A792" s="203" t="s">
        <v>486</v>
      </c>
      <c r="B792" s="984" t="s">
        <v>191</v>
      </c>
      <c r="C792" s="985"/>
      <c r="D792" s="985"/>
      <c r="E792" s="986"/>
      <c r="F792" s="194">
        <v>100</v>
      </c>
      <c r="G792" s="95"/>
      <c r="H792" s="95"/>
      <c r="I792" s="95"/>
      <c r="J792" s="111">
        <f t="shared" ref="J792:M795" si="167">J793</f>
        <v>0</v>
      </c>
      <c r="K792" s="111">
        <f t="shared" si="167"/>
        <v>0</v>
      </c>
      <c r="L792" s="111">
        <f t="shared" si="167"/>
        <v>0</v>
      </c>
      <c r="M792" s="111">
        <f t="shared" si="167"/>
        <v>0</v>
      </c>
      <c r="N792" s="174"/>
    </row>
    <row r="793" spans="1:14" s="106" customFormat="1" ht="30" hidden="1" x14ac:dyDescent="0.25">
      <c r="A793" s="203" t="s">
        <v>487</v>
      </c>
      <c r="B793" s="984" t="s">
        <v>191</v>
      </c>
      <c r="C793" s="985"/>
      <c r="D793" s="985"/>
      <c r="E793" s="986"/>
      <c r="F793" s="194">
        <v>110</v>
      </c>
      <c r="G793" s="95"/>
      <c r="H793" s="95"/>
      <c r="I793" s="95"/>
      <c r="J793" s="111">
        <f t="shared" si="167"/>
        <v>0</v>
      </c>
      <c r="K793" s="111">
        <f t="shared" si="167"/>
        <v>0</v>
      </c>
      <c r="L793" s="111">
        <f t="shared" si="167"/>
        <v>0</v>
      </c>
      <c r="M793" s="111">
        <f t="shared" si="167"/>
        <v>0</v>
      </c>
      <c r="N793" s="174"/>
    </row>
    <row r="794" spans="1:14" s="106" customFormat="1" hidden="1" x14ac:dyDescent="0.2">
      <c r="A794" s="176" t="s">
        <v>68</v>
      </c>
      <c r="B794" s="984" t="s">
        <v>191</v>
      </c>
      <c r="C794" s="985"/>
      <c r="D794" s="985"/>
      <c r="E794" s="986"/>
      <c r="F794" s="194">
        <v>110</v>
      </c>
      <c r="G794" s="95" t="s">
        <v>69</v>
      </c>
      <c r="H794" s="95"/>
      <c r="I794" s="95"/>
      <c r="J794" s="111">
        <f t="shared" si="167"/>
        <v>0</v>
      </c>
      <c r="K794" s="111">
        <f t="shared" si="167"/>
        <v>0</v>
      </c>
      <c r="L794" s="111">
        <f t="shared" si="167"/>
        <v>0</v>
      </c>
      <c r="M794" s="111">
        <f t="shared" si="167"/>
        <v>0</v>
      </c>
      <c r="N794" s="174"/>
    </row>
    <row r="795" spans="1:14" s="106" customFormat="1" hidden="1" x14ac:dyDescent="0.2">
      <c r="A795" s="176" t="s">
        <v>86</v>
      </c>
      <c r="B795" s="984" t="s">
        <v>191</v>
      </c>
      <c r="C795" s="985"/>
      <c r="D795" s="985"/>
      <c r="E795" s="986"/>
      <c r="F795" s="194">
        <v>110</v>
      </c>
      <c r="G795" s="95" t="s">
        <v>69</v>
      </c>
      <c r="H795" s="95" t="s">
        <v>87</v>
      </c>
      <c r="I795" s="95"/>
      <c r="J795" s="111">
        <f t="shared" si="167"/>
        <v>0</v>
      </c>
      <c r="K795" s="111">
        <f t="shared" si="167"/>
        <v>0</v>
      </c>
      <c r="L795" s="111">
        <f t="shared" si="167"/>
        <v>0</v>
      </c>
      <c r="M795" s="111">
        <f t="shared" si="167"/>
        <v>0</v>
      </c>
      <c r="N795" s="174"/>
    </row>
    <row r="796" spans="1:14" s="106" customFormat="1" ht="30" hidden="1" x14ac:dyDescent="0.2">
      <c r="A796" s="176" t="s">
        <v>578</v>
      </c>
      <c r="B796" s="984" t="s">
        <v>191</v>
      </c>
      <c r="C796" s="985"/>
      <c r="D796" s="985"/>
      <c r="E796" s="986"/>
      <c r="F796" s="194">
        <v>110</v>
      </c>
      <c r="G796" s="95" t="s">
        <v>69</v>
      </c>
      <c r="H796" s="95" t="s">
        <v>87</v>
      </c>
      <c r="I796" s="95" t="s">
        <v>58</v>
      </c>
      <c r="J796" s="111"/>
      <c r="K796" s="111"/>
      <c r="L796" s="111"/>
      <c r="M796" s="111"/>
      <c r="N796" s="174"/>
    </row>
    <row r="797" spans="1:14" s="106" customFormat="1" ht="45" hidden="1" x14ac:dyDescent="0.25">
      <c r="A797" s="200" t="s">
        <v>473</v>
      </c>
      <c r="B797" s="984" t="s">
        <v>191</v>
      </c>
      <c r="C797" s="985"/>
      <c r="D797" s="985"/>
      <c r="E797" s="986"/>
      <c r="F797" s="194">
        <v>200</v>
      </c>
      <c r="G797" s="95"/>
      <c r="H797" s="95"/>
      <c r="I797" s="95"/>
      <c r="J797" s="111">
        <f t="shared" ref="J797:M800" si="168">J798</f>
        <v>0</v>
      </c>
      <c r="K797" s="111">
        <f t="shared" si="168"/>
        <v>0</v>
      </c>
      <c r="L797" s="111">
        <f t="shared" si="168"/>
        <v>0</v>
      </c>
      <c r="M797" s="111">
        <f t="shared" si="168"/>
        <v>0</v>
      </c>
      <c r="N797" s="174"/>
    </row>
    <row r="798" spans="1:14" s="106" customFormat="1" ht="45" hidden="1" x14ac:dyDescent="0.25">
      <c r="A798" s="200" t="s">
        <v>474</v>
      </c>
      <c r="B798" s="984" t="s">
        <v>191</v>
      </c>
      <c r="C798" s="985"/>
      <c r="D798" s="985"/>
      <c r="E798" s="986"/>
      <c r="F798" s="194">
        <v>240</v>
      </c>
      <c r="G798" s="95"/>
      <c r="H798" s="95"/>
      <c r="I798" s="95"/>
      <c r="J798" s="111">
        <f t="shared" si="168"/>
        <v>0</v>
      </c>
      <c r="K798" s="111">
        <f t="shared" si="168"/>
        <v>0</v>
      </c>
      <c r="L798" s="111">
        <f t="shared" si="168"/>
        <v>0</v>
      </c>
      <c r="M798" s="111">
        <f t="shared" si="168"/>
        <v>0</v>
      </c>
      <c r="N798" s="174"/>
    </row>
    <row r="799" spans="1:14" s="106" customFormat="1" hidden="1" x14ac:dyDescent="0.2">
      <c r="A799" s="176" t="s">
        <v>68</v>
      </c>
      <c r="B799" s="984" t="s">
        <v>191</v>
      </c>
      <c r="C799" s="985"/>
      <c r="D799" s="985"/>
      <c r="E799" s="986"/>
      <c r="F799" s="194">
        <v>240</v>
      </c>
      <c r="G799" s="95" t="s">
        <v>69</v>
      </c>
      <c r="H799" s="95"/>
      <c r="I799" s="95"/>
      <c r="J799" s="111">
        <f t="shared" si="168"/>
        <v>0</v>
      </c>
      <c r="K799" s="111">
        <f t="shared" si="168"/>
        <v>0</v>
      </c>
      <c r="L799" s="111">
        <f t="shared" si="168"/>
        <v>0</v>
      </c>
      <c r="M799" s="111">
        <f t="shared" si="168"/>
        <v>0</v>
      </c>
      <c r="N799" s="174"/>
    </row>
    <row r="800" spans="1:14" s="106" customFormat="1" hidden="1" x14ac:dyDescent="0.2">
      <c r="A800" s="176" t="s">
        <v>86</v>
      </c>
      <c r="B800" s="984" t="s">
        <v>191</v>
      </c>
      <c r="C800" s="985"/>
      <c r="D800" s="985"/>
      <c r="E800" s="986"/>
      <c r="F800" s="194">
        <v>240</v>
      </c>
      <c r="G800" s="95" t="s">
        <v>69</v>
      </c>
      <c r="H800" s="95" t="s">
        <v>87</v>
      </c>
      <c r="I800" s="95"/>
      <c r="J800" s="111">
        <f t="shared" si="168"/>
        <v>0</v>
      </c>
      <c r="K800" s="111">
        <f t="shared" si="168"/>
        <v>0</v>
      </c>
      <c r="L800" s="111">
        <f t="shared" si="168"/>
        <v>0</v>
      </c>
      <c r="M800" s="111">
        <f t="shared" si="168"/>
        <v>0</v>
      </c>
      <c r="N800" s="174"/>
    </row>
    <row r="801" spans="1:14" s="106" customFormat="1" ht="30" hidden="1" x14ac:dyDescent="0.2">
      <c r="A801" s="176" t="s">
        <v>578</v>
      </c>
      <c r="B801" s="984" t="s">
        <v>191</v>
      </c>
      <c r="C801" s="985"/>
      <c r="D801" s="985"/>
      <c r="E801" s="986"/>
      <c r="F801" s="194">
        <v>240</v>
      </c>
      <c r="G801" s="95" t="s">
        <v>69</v>
      </c>
      <c r="H801" s="95" t="s">
        <v>87</v>
      </c>
      <c r="I801" s="95" t="s">
        <v>58</v>
      </c>
      <c r="J801" s="111"/>
      <c r="K801" s="111"/>
      <c r="L801" s="111"/>
      <c r="M801" s="111"/>
      <c r="N801" s="174"/>
    </row>
    <row r="802" spans="1:14" s="106" customFormat="1" hidden="1" x14ac:dyDescent="0.25">
      <c r="A802" s="203" t="s">
        <v>391</v>
      </c>
      <c r="B802" s="984" t="s">
        <v>191</v>
      </c>
      <c r="C802" s="985"/>
      <c r="D802" s="985"/>
      <c r="E802" s="986"/>
      <c r="F802" s="194">
        <v>800</v>
      </c>
      <c r="G802" s="95"/>
      <c r="H802" s="95"/>
      <c r="I802" s="95"/>
      <c r="J802" s="111">
        <f t="shared" ref="J802:M805" si="169">J803</f>
        <v>0</v>
      </c>
      <c r="K802" s="111">
        <f t="shared" si="169"/>
        <v>0</v>
      </c>
      <c r="L802" s="111">
        <f t="shared" si="169"/>
        <v>0</v>
      </c>
      <c r="M802" s="111">
        <f t="shared" si="169"/>
        <v>0</v>
      </c>
      <c r="N802" s="174"/>
    </row>
    <row r="803" spans="1:14" s="106" customFormat="1" hidden="1" x14ac:dyDescent="0.25">
      <c r="A803" s="203" t="s">
        <v>481</v>
      </c>
      <c r="B803" s="984" t="s">
        <v>191</v>
      </c>
      <c r="C803" s="985"/>
      <c r="D803" s="985"/>
      <c r="E803" s="986"/>
      <c r="F803" s="194">
        <v>850</v>
      </c>
      <c r="G803" s="95"/>
      <c r="H803" s="95"/>
      <c r="I803" s="95"/>
      <c r="J803" s="111">
        <f t="shared" si="169"/>
        <v>0</v>
      </c>
      <c r="K803" s="111">
        <f t="shared" si="169"/>
        <v>0</v>
      </c>
      <c r="L803" s="111">
        <f t="shared" si="169"/>
        <v>0</v>
      </c>
      <c r="M803" s="111">
        <f t="shared" si="169"/>
        <v>0</v>
      </c>
      <c r="N803" s="174"/>
    </row>
    <row r="804" spans="1:14" s="106" customFormat="1" hidden="1" x14ac:dyDescent="0.2">
      <c r="A804" s="176" t="s">
        <v>68</v>
      </c>
      <c r="B804" s="984" t="s">
        <v>191</v>
      </c>
      <c r="C804" s="985"/>
      <c r="D804" s="985"/>
      <c r="E804" s="986"/>
      <c r="F804" s="194">
        <v>850</v>
      </c>
      <c r="G804" s="95" t="s">
        <v>69</v>
      </c>
      <c r="H804" s="95"/>
      <c r="I804" s="95"/>
      <c r="J804" s="111">
        <f t="shared" si="169"/>
        <v>0</v>
      </c>
      <c r="K804" s="111">
        <f t="shared" si="169"/>
        <v>0</v>
      </c>
      <c r="L804" s="111">
        <f t="shared" si="169"/>
        <v>0</v>
      </c>
      <c r="M804" s="111">
        <f t="shared" si="169"/>
        <v>0</v>
      </c>
      <c r="N804" s="174"/>
    </row>
    <row r="805" spans="1:14" s="106" customFormat="1" hidden="1" x14ac:dyDescent="0.2">
      <c r="A805" s="176" t="s">
        <v>86</v>
      </c>
      <c r="B805" s="984" t="s">
        <v>191</v>
      </c>
      <c r="C805" s="985"/>
      <c r="D805" s="985"/>
      <c r="E805" s="986"/>
      <c r="F805" s="194">
        <v>850</v>
      </c>
      <c r="G805" s="95" t="s">
        <v>69</v>
      </c>
      <c r="H805" s="95" t="s">
        <v>87</v>
      </c>
      <c r="I805" s="95"/>
      <c r="J805" s="111">
        <f t="shared" si="169"/>
        <v>0</v>
      </c>
      <c r="K805" s="111">
        <f t="shared" si="169"/>
        <v>0</v>
      </c>
      <c r="L805" s="111">
        <f t="shared" si="169"/>
        <v>0</v>
      </c>
      <c r="M805" s="111">
        <f t="shared" si="169"/>
        <v>0</v>
      </c>
      <c r="N805" s="174"/>
    </row>
    <row r="806" spans="1:14" s="106" customFormat="1" ht="30" hidden="1" x14ac:dyDescent="0.2">
      <c r="A806" s="176" t="s">
        <v>578</v>
      </c>
      <c r="B806" s="984" t="s">
        <v>191</v>
      </c>
      <c r="C806" s="985"/>
      <c r="D806" s="985"/>
      <c r="E806" s="986"/>
      <c r="F806" s="194">
        <v>850</v>
      </c>
      <c r="G806" s="95" t="s">
        <v>69</v>
      </c>
      <c r="H806" s="95" t="s">
        <v>87</v>
      </c>
      <c r="I806" s="95" t="s">
        <v>58</v>
      </c>
      <c r="J806" s="111"/>
      <c r="K806" s="111"/>
      <c r="L806" s="111"/>
      <c r="M806" s="111"/>
      <c r="N806" s="174"/>
    </row>
    <row r="807" spans="1:14" s="106" customFormat="1" ht="30" x14ac:dyDescent="0.2">
      <c r="A807" s="176" t="s">
        <v>190</v>
      </c>
      <c r="B807" s="984" t="s">
        <v>191</v>
      </c>
      <c r="C807" s="985"/>
      <c r="D807" s="985"/>
      <c r="E807" s="986"/>
      <c r="F807" s="194"/>
      <c r="G807" s="95"/>
      <c r="H807" s="95"/>
      <c r="I807" s="95"/>
      <c r="J807" s="111">
        <f>J808</f>
        <v>5313.7</v>
      </c>
      <c r="K807" s="111">
        <f t="shared" ref="K807:M807" si="170">K808</f>
        <v>0</v>
      </c>
      <c r="L807" s="111">
        <f t="shared" si="170"/>
        <v>3905.7</v>
      </c>
      <c r="M807" s="111">
        <f t="shared" si="170"/>
        <v>3989.3</v>
      </c>
      <c r="N807" s="570"/>
    </row>
    <row r="808" spans="1:14" s="106" customFormat="1" ht="45" x14ac:dyDescent="0.2">
      <c r="A808" s="318" t="s">
        <v>546</v>
      </c>
      <c r="B808" s="984" t="s">
        <v>191</v>
      </c>
      <c r="C808" s="985"/>
      <c r="D808" s="985"/>
      <c r="E808" s="986"/>
      <c r="F808" s="194">
        <v>600</v>
      </c>
      <c r="G808" s="95"/>
      <c r="H808" s="95"/>
      <c r="I808" s="95"/>
      <c r="J808" s="111">
        <f>J809</f>
        <v>5313.7</v>
      </c>
      <c r="K808" s="111">
        <f t="shared" ref="K808:M808" si="171">K809</f>
        <v>0</v>
      </c>
      <c r="L808" s="111">
        <f t="shared" si="171"/>
        <v>3905.7</v>
      </c>
      <c r="M808" s="111">
        <f t="shared" si="171"/>
        <v>3989.3</v>
      </c>
      <c r="N808" s="570"/>
    </row>
    <row r="809" spans="1:14" s="106" customFormat="1" x14ac:dyDescent="0.25">
      <c r="A809" s="203" t="s">
        <v>547</v>
      </c>
      <c r="B809" s="984" t="s">
        <v>191</v>
      </c>
      <c r="C809" s="985"/>
      <c r="D809" s="985"/>
      <c r="E809" s="986"/>
      <c r="F809" s="194">
        <v>610</v>
      </c>
      <c r="G809" s="95"/>
      <c r="H809" s="95"/>
      <c r="I809" s="95"/>
      <c r="J809" s="111">
        <f>J810</f>
        <v>5313.7</v>
      </c>
      <c r="K809" s="111">
        <f t="shared" ref="K809:M809" si="172">K810</f>
        <v>0</v>
      </c>
      <c r="L809" s="111">
        <f t="shared" si="172"/>
        <v>3905.7</v>
      </c>
      <c r="M809" s="111">
        <f t="shared" si="172"/>
        <v>3989.3</v>
      </c>
      <c r="N809" s="570"/>
    </row>
    <row r="810" spans="1:14" s="106" customFormat="1" x14ac:dyDescent="0.2">
      <c r="A810" s="176" t="s">
        <v>68</v>
      </c>
      <c r="B810" s="984" t="s">
        <v>191</v>
      </c>
      <c r="C810" s="985"/>
      <c r="D810" s="985"/>
      <c r="E810" s="986"/>
      <c r="F810" s="194">
        <v>610</v>
      </c>
      <c r="G810" s="95" t="s">
        <v>69</v>
      </c>
      <c r="H810" s="95"/>
      <c r="I810" s="95"/>
      <c r="J810" s="111">
        <f>J811</f>
        <v>5313.7</v>
      </c>
      <c r="K810" s="111">
        <f t="shared" ref="K810:M810" si="173">K811</f>
        <v>0</v>
      </c>
      <c r="L810" s="111">
        <f t="shared" si="173"/>
        <v>3905.7</v>
      </c>
      <c r="M810" s="111">
        <f t="shared" si="173"/>
        <v>3989.3</v>
      </c>
      <c r="N810" s="570"/>
    </row>
    <row r="811" spans="1:14" s="106" customFormat="1" x14ac:dyDescent="0.2">
      <c r="A811" s="176" t="s">
        <v>86</v>
      </c>
      <c r="B811" s="984" t="s">
        <v>191</v>
      </c>
      <c r="C811" s="985"/>
      <c r="D811" s="985"/>
      <c r="E811" s="986"/>
      <c r="F811" s="194">
        <v>610</v>
      </c>
      <c r="G811" s="95" t="s">
        <v>69</v>
      </c>
      <c r="H811" s="95" t="s">
        <v>87</v>
      </c>
      <c r="I811" s="95"/>
      <c r="J811" s="111">
        <f>J812</f>
        <v>5313.7</v>
      </c>
      <c r="K811" s="111">
        <f t="shared" ref="K811:M811" si="174">K812</f>
        <v>0</v>
      </c>
      <c r="L811" s="111">
        <f t="shared" si="174"/>
        <v>3905.7</v>
      </c>
      <c r="M811" s="111">
        <f t="shared" si="174"/>
        <v>3989.3</v>
      </c>
      <c r="N811" s="570"/>
    </row>
    <row r="812" spans="1:14" s="106" customFormat="1" ht="30" x14ac:dyDescent="0.2">
      <c r="A812" s="176" t="s">
        <v>578</v>
      </c>
      <c r="B812" s="984" t="s">
        <v>191</v>
      </c>
      <c r="C812" s="985"/>
      <c r="D812" s="985"/>
      <c r="E812" s="986"/>
      <c r="F812" s="194">
        <v>610</v>
      </c>
      <c r="G812" s="95" t="s">
        <v>69</v>
      </c>
      <c r="H812" s="95" t="s">
        <v>87</v>
      </c>
      <c r="I812" s="95" t="s">
        <v>58</v>
      </c>
      <c r="J812" s="111">
        <f>'функ 6'!I230</f>
        <v>5313.7</v>
      </c>
      <c r="K812" s="111">
        <f>'функ 6'!J230</f>
        <v>0</v>
      </c>
      <c r="L812" s="111">
        <f>'функ 6'!K230</f>
        <v>3905.7</v>
      </c>
      <c r="M812" s="111">
        <f>'функ 6'!L230</f>
        <v>3989.3</v>
      </c>
      <c r="N812" s="570"/>
    </row>
    <row r="813" spans="1:14" s="106" customFormat="1" ht="18" customHeight="1" x14ac:dyDescent="0.2">
      <c r="A813" s="176" t="s">
        <v>161</v>
      </c>
      <c r="B813" s="985" t="s">
        <v>108</v>
      </c>
      <c r="C813" s="985"/>
      <c r="D813" s="985"/>
      <c r="E813" s="986"/>
      <c r="F813" s="194"/>
      <c r="G813" s="95"/>
      <c r="H813" s="95"/>
      <c r="I813" s="95"/>
      <c r="J813" s="111">
        <f>J814+J819+J824</f>
        <v>273.5</v>
      </c>
      <c r="K813" s="111">
        <f>K814+K819+K824</f>
        <v>0</v>
      </c>
      <c r="L813" s="111">
        <f>L814+L819+L824</f>
        <v>271.39999999999998</v>
      </c>
      <c r="M813" s="111">
        <f>M814+M819+M824</f>
        <v>271.39999999999998</v>
      </c>
      <c r="N813" s="174"/>
    </row>
    <row r="814" spans="1:14" s="106" customFormat="1" ht="90" x14ac:dyDescent="0.25">
      <c r="A814" s="203" t="s">
        <v>486</v>
      </c>
      <c r="B814" s="985" t="s">
        <v>108</v>
      </c>
      <c r="C814" s="985"/>
      <c r="D814" s="985"/>
      <c r="E814" s="986"/>
      <c r="F814" s="194">
        <v>100</v>
      </c>
      <c r="G814" s="95"/>
      <c r="H814" s="95"/>
      <c r="I814" s="95"/>
      <c r="J814" s="111">
        <f t="shared" ref="J814:M817" si="175">J815</f>
        <v>223</v>
      </c>
      <c r="K814" s="111">
        <f t="shared" si="175"/>
        <v>0</v>
      </c>
      <c r="L814" s="111">
        <f t="shared" si="175"/>
        <v>268.2</v>
      </c>
      <c r="M814" s="111">
        <f t="shared" si="175"/>
        <v>268.2</v>
      </c>
      <c r="N814" s="174"/>
    </row>
    <row r="815" spans="1:14" s="106" customFormat="1" ht="27" customHeight="1" x14ac:dyDescent="0.25">
      <c r="A815" s="203" t="s">
        <v>487</v>
      </c>
      <c r="B815" s="985" t="s">
        <v>108</v>
      </c>
      <c r="C815" s="985"/>
      <c r="D815" s="985"/>
      <c r="E815" s="986"/>
      <c r="F815" s="194">
        <v>110</v>
      </c>
      <c r="G815" s="95"/>
      <c r="H815" s="95"/>
      <c r="I815" s="95"/>
      <c r="J815" s="111">
        <f t="shared" si="175"/>
        <v>223</v>
      </c>
      <c r="K815" s="111">
        <f t="shared" si="175"/>
        <v>0</v>
      </c>
      <c r="L815" s="111">
        <f t="shared" si="175"/>
        <v>268.2</v>
      </c>
      <c r="M815" s="111">
        <f t="shared" si="175"/>
        <v>268.2</v>
      </c>
      <c r="N815" s="174"/>
    </row>
    <row r="816" spans="1:14" s="106" customFormat="1" ht="15.75" customHeight="1" x14ac:dyDescent="0.2">
      <c r="A816" s="176" t="s">
        <v>68</v>
      </c>
      <c r="B816" s="985" t="s">
        <v>108</v>
      </c>
      <c r="C816" s="985"/>
      <c r="D816" s="985"/>
      <c r="E816" s="986"/>
      <c r="F816" s="194">
        <v>110</v>
      </c>
      <c r="G816" s="95" t="s">
        <v>69</v>
      </c>
      <c r="H816" s="95"/>
      <c r="I816" s="95"/>
      <c r="J816" s="111">
        <f t="shared" si="175"/>
        <v>223</v>
      </c>
      <c r="K816" s="111">
        <f t="shared" si="175"/>
        <v>0</v>
      </c>
      <c r="L816" s="111">
        <f t="shared" si="175"/>
        <v>268.2</v>
      </c>
      <c r="M816" s="111">
        <f t="shared" si="175"/>
        <v>268.2</v>
      </c>
      <c r="N816" s="174"/>
    </row>
    <row r="817" spans="1:14" s="106" customFormat="1" ht="15.75" customHeight="1" x14ac:dyDescent="0.2">
      <c r="A817" s="176" t="s">
        <v>86</v>
      </c>
      <c r="B817" s="985" t="s">
        <v>108</v>
      </c>
      <c r="C817" s="985"/>
      <c r="D817" s="985"/>
      <c r="E817" s="986"/>
      <c r="F817" s="194">
        <v>110</v>
      </c>
      <c r="G817" s="95" t="s">
        <v>69</v>
      </c>
      <c r="H817" s="95" t="s">
        <v>87</v>
      </c>
      <c r="I817" s="95"/>
      <c r="J817" s="111">
        <f t="shared" si="175"/>
        <v>223</v>
      </c>
      <c r="K817" s="111">
        <f t="shared" si="175"/>
        <v>0</v>
      </c>
      <c r="L817" s="111">
        <f t="shared" si="175"/>
        <v>268.2</v>
      </c>
      <c r="M817" s="111">
        <f t="shared" si="175"/>
        <v>268.2</v>
      </c>
      <c r="N817" s="174"/>
    </row>
    <row r="818" spans="1:14" s="106" customFormat="1" ht="29.25" customHeight="1" x14ac:dyDescent="0.25">
      <c r="A818" s="176" t="s">
        <v>727</v>
      </c>
      <c r="B818" s="985" t="s">
        <v>108</v>
      </c>
      <c r="C818" s="985"/>
      <c r="D818" s="985"/>
      <c r="E818" s="986"/>
      <c r="F818" s="194">
        <v>110</v>
      </c>
      <c r="G818" s="95" t="s">
        <v>69</v>
      </c>
      <c r="H818" s="95" t="s">
        <v>87</v>
      </c>
      <c r="I818" s="95" t="s">
        <v>188</v>
      </c>
      <c r="J818" s="111">
        <v>223</v>
      </c>
      <c r="K818" s="113"/>
      <c r="L818" s="111">
        <v>268.2</v>
      </c>
      <c r="M818" s="111">
        <v>268.2</v>
      </c>
      <c r="N818" s="174"/>
    </row>
    <row r="819" spans="1:14" s="106" customFormat="1" ht="30" customHeight="1" x14ac:dyDescent="0.25">
      <c r="A819" s="200" t="s">
        <v>473</v>
      </c>
      <c r="B819" s="985" t="s">
        <v>108</v>
      </c>
      <c r="C819" s="985"/>
      <c r="D819" s="985"/>
      <c r="E819" s="986"/>
      <c r="F819" s="194">
        <v>200</v>
      </c>
      <c r="G819" s="95"/>
      <c r="H819" s="95"/>
      <c r="I819" s="95"/>
      <c r="J819" s="111">
        <f t="shared" ref="J819:M822" si="176">J820</f>
        <v>49.5</v>
      </c>
      <c r="K819" s="111">
        <f t="shared" si="176"/>
        <v>0</v>
      </c>
      <c r="L819" s="111">
        <f t="shared" si="176"/>
        <v>3.2</v>
      </c>
      <c r="M819" s="111">
        <f t="shared" si="176"/>
        <v>3.2</v>
      </c>
      <c r="N819" s="174"/>
    </row>
    <row r="820" spans="1:14" s="106" customFormat="1" ht="30" customHeight="1" x14ac:dyDescent="0.25">
      <c r="A820" s="200" t="s">
        <v>474</v>
      </c>
      <c r="B820" s="985" t="s">
        <v>108</v>
      </c>
      <c r="C820" s="985"/>
      <c r="D820" s="985"/>
      <c r="E820" s="986"/>
      <c r="F820" s="194">
        <v>240</v>
      </c>
      <c r="G820" s="95"/>
      <c r="H820" s="95"/>
      <c r="I820" s="95"/>
      <c r="J820" s="111">
        <f t="shared" si="176"/>
        <v>49.5</v>
      </c>
      <c r="K820" s="111">
        <f t="shared" si="176"/>
        <v>0</v>
      </c>
      <c r="L820" s="111">
        <f t="shared" si="176"/>
        <v>3.2</v>
      </c>
      <c r="M820" s="111">
        <f t="shared" si="176"/>
        <v>3.2</v>
      </c>
      <c r="N820" s="174"/>
    </row>
    <row r="821" spans="1:14" s="106" customFormat="1" ht="15.75" customHeight="1" x14ac:dyDescent="0.2">
      <c r="A821" s="176" t="s">
        <v>68</v>
      </c>
      <c r="B821" s="985" t="s">
        <v>108</v>
      </c>
      <c r="C821" s="985"/>
      <c r="D821" s="985"/>
      <c r="E821" s="986"/>
      <c r="F821" s="194">
        <v>240</v>
      </c>
      <c r="G821" s="95" t="s">
        <v>69</v>
      </c>
      <c r="H821" s="95"/>
      <c r="I821" s="95"/>
      <c r="J821" s="111">
        <f t="shared" si="176"/>
        <v>49.5</v>
      </c>
      <c r="K821" s="111">
        <f t="shared" si="176"/>
        <v>0</v>
      </c>
      <c r="L821" s="111">
        <f t="shared" si="176"/>
        <v>3.2</v>
      </c>
      <c r="M821" s="111">
        <f t="shared" si="176"/>
        <v>3.2</v>
      </c>
      <c r="N821" s="174"/>
    </row>
    <row r="822" spans="1:14" s="106" customFormat="1" ht="15.75" customHeight="1" x14ac:dyDescent="0.2">
      <c r="A822" s="176" t="s">
        <v>86</v>
      </c>
      <c r="B822" s="985" t="s">
        <v>108</v>
      </c>
      <c r="C822" s="985"/>
      <c r="D822" s="985"/>
      <c r="E822" s="986"/>
      <c r="F822" s="194">
        <v>240</v>
      </c>
      <c r="G822" s="95" t="s">
        <v>69</v>
      </c>
      <c r="H822" s="95" t="s">
        <v>87</v>
      </c>
      <c r="I822" s="95"/>
      <c r="J822" s="111">
        <f t="shared" si="176"/>
        <v>49.5</v>
      </c>
      <c r="K822" s="111">
        <f t="shared" si="176"/>
        <v>0</v>
      </c>
      <c r="L822" s="111">
        <f t="shared" si="176"/>
        <v>3.2</v>
      </c>
      <c r="M822" s="111">
        <f t="shared" si="176"/>
        <v>3.2</v>
      </c>
      <c r="N822" s="174"/>
    </row>
    <row r="823" spans="1:14" s="106" customFormat="1" ht="29.25" customHeight="1" x14ac:dyDescent="0.25">
      <c r="A823" s="176" t="s">
        <v>727</v>
      </c>
      <c r="B823" s="985" t="s">
        <v>108</v>
      </c>
      <c r="C823" s="985"/>
      <c r="D823" s="985"/>
      <c r="E823" s="986"/>
      <c r="F823" s="194">
        <v>240</v>
      </c>
      <c r="G823" s="95" t="s">
        <v>69</v>
      </c>
      <c r="H823" s="95" t="s">
        <v>87</v>
      </c>
      <c r="I823" s="95" t="s">
        <v>188</v>
      </c>
      <c r="J823" s="111">
        <f>'функ 6'!I235</f>
        <v>49.5</v>
      </c>
      <c r="K823" s="113"/>
      <c r="L823" s="111">
        <v>3.2</v>
      </c>
      <c r="M823" s="111">
        <v>3.2</v>
      </c>
      <c r="N823" s="174"/>
    </row>
    <row r="824" spans="1:14" s="106" customFormat="1" ht="15.75" customHeight="1" x14ac:dyDescent="0.25">
      <c r="A824" s="203" t="s">
        <v>391</v>
      </c>
      <c r="B824" s="985" t="s">
        <v>108</v>
      </c>
      <c r="C824" s="985"/>
      <c r="D824" s="985"/>
      <c r="E824" s="986"/>
      <c r="F824" s="194">
        <v>800</v>
      </c>
      <c r="G824" s="95"/>
      <c r="H824" s="95"/>
      <c r="I824" s="95"/>
      <c r="J824" s="111">
        <f t="shared" ref="J824:M827" si="177">J825</f>
        <v>1</v>
      </c>
      <c r="K824" s="111">
        <f t="shared" si="177"/>
        <v>0</v>
      </c>
      <c r="L824" s="111">
        <f t="shared" si="177"/>
        <v>0</v>
      </c>
      <c r="M824" s="111">
        <f t="shared" si="177"/>
        <v>0</v>
      </c>
      <c r="N824" s="174"/>
    </row>
    <row r="825" spans="1:14" s="106" customFormat="1" ht="15.75" customHeight="1" x14ac:dyDescent="0.25">
      <c r="A825" s="203" t="s">
        <v>481</v>
      </c>
      <c r="B825" s="985" t="s">
        <v>108</v>
      </c>
      <c r="C825" s="985"/>
      <c r="D825" s="985"/>
      <c r="E825" s="986"/>
      <c r="F825" s="194">
        <v>850</v>
      </c>
      <c r="G825" s="95"/>
      <c r="H825" s="95"/>
      <c r="I825" s="95"/>
      <c r="J825" s="111">
        <f t="shared" si="177"/>
        <v>1</v>
      </c>
      <c r="K825" s="111">
        <f t="shared" si="177"/>
        <v>0</v>
      </c>
      <c r="L825" s="111">
        <f t="shared" si="177"/>
        <v>0</v>
      </c>
      <c r="M825" s="111">
        <f t="shared" si="177"/>
        <v>0</v>
      </c>
      <c r="N825" s="174"/>
    </row>
    <row r="826" spans="1:14" s="106" customFormat="1" ht="15.75" customHeight="1" x14ac:dyDescent="0.2">
      <c r="A826" s="176" t="s">
        <v>68</v>
      </c>
      <c r="B826" s="985" t="s">
        <v>108</v>
      </c>
      <c r="C826" s="985"/>
      <c r="D826" s="985"/>
      <c r="E826" s="986"/>
      <c r="F826" s="194">
        <v>850</v>
      </c>
      <c r="G826" s="95" t="s">
        <v>69</v>
      </c>
      <c r="H826" s="95"/>
      <c r="I826" s="95"/>
      <c r="J826" s="111">
        <f t="shared" si="177"/>
        <v>1</v>
      </c>
      <c r="K826" s="111">
        <f t="shared" si="177"/>
        <v>0</v>
      </c>
      <c r="L826" s="111">
        <f t="shared" si="177"/>
        <v>0</v>
      </c>
      <c r="M826" s="111">
        <f t="shared" si="177"/>
        <v>0</v>
      </c>
      <c r="N826" s="174"/>
    </row>
    <row r="827" spans="1:14" s="106" customFormat="1" ht="15.75" customHeight="1" x14ac:dyDescent="0.2">
      <c r="A827" s="176" t="s">
        <v>86</v>
      </c>
      <c r="B827" s="985" t="s">
        <v>108</v>
      </c>
      <c r="C827" s="985"/>
      <c r="D827" s="985"/>
      <c r="E827" s="986"/>
      <c r="F827" s="194">
        <v>850</v>
      </c>
      <c r="G827" s="95" t="s">
        <v>69</v>
      </c>
      <c r="H827" s="95" t="s">
        <v>87</v>
      </c>
      <c r="I827" s="95"/>
      <c r="J827" s="111">
        <f t="shared" si="177"/>
        <v>1</v>
      </c>
      <c r="K827" s="111">
        <f t="shared" si="177"/>
        <v>0</v>
      </c>
      <c r="L827" s="111">
        <f t="shared" si="177"/>
        <v>0</v>
      </c>
      <c r="M827" s="111">
        <f t="shared" si="177"/>
        <v>0</v>
      </c>
      <c r="N827" s="174"/>
    </row>
    <row r="828" spans="1:14" s="106" customFormat="1" ht="29.25" customHeight="1" x14ac:dyDescent="0.25">
      <c r="A828" s="176" t="s">
        <v>727</v>
      </c>
      <c r="B828" s="985" t="s">
        <v>108</v>
      </c>
      <c r="C828" s="985"/>
      <c r="D828" s="985"/>
      <c r="E828" s="986"/>
      <c r="F828" s="194">
        <v>850</v>
      </c>
      <c r="G828" s="95" t="s">
        <v>69</v>
      </c>
      <c r="H828" s="95" t="s">
        <v>87</v>
      </c>
      <c r="I828" s="95" t="s">
        <v>188</v>
      </c>
      <c r="J828" s="111">
        <v>1</v>
      </c>
      <c r="K828" s="113"/>
      <c r="L828" s="111">
        <v>0</v>
      </c>
      <c r="M828" s="111">
        <v>0</v>
      </c>
      <c r="N828" s="174"/>
    </row>
    <row r="829" spans="1:14" s="106" customFormat="1" ht="19.5" customHeight="1" x14ac:dyDescent="0.2">
      <c r="A829" s="176" t="s">
        <v>42</v>
      </c>
      <c r="B829" s="1004" t="s">
        <v>109</v>
      </c>
      <c r="C829" s="1004"/>
      <c r="D829" s="1004"/>
      <c r="E829" s="1005"/>
      <c r="F829" s="334"/>
      <c r="G829" s="95"/>
      <c r="H829" s="95"/>
      <c r="I829" s="95"/>
      <c r="J829" s="111">
        <f>J830+J835+J840</f>
        <v>3550.9</v>
      </c>
      <c r="K829" s="111">
        <f>K830+K835+K840</f>
        <v>0</v>
      </c>
      <c r="L829" s="111">
        <f>L830+L835+L840</f>
        <v>3227.8</v>
      </c>
      <c r="M829" s="111">
        <f>M830+M835+M840</f>
        <v>3227.8</v>
      </c>
      <c r="N829" s="174"/>
    </row>
    <row r="830" spans="1:14" s="106" customFormat="1" ht="90" x14ac:dyDescent="0.25">
      <c r="A830" s="203" t="s">
        <v>486</v>
      </c>
      <c r="B830" s="1004" t="s">
        <v>109</v>
      </c>
      <c r="C830" s="1004"/>
      <c r="D830" s="1004"/>
      <c r="E830" s="1005"/>
      <c r="F830" s="194">
        <v>100</v>
      </c>
      <c r="G830" s="95"/>
      <c r="H830" s="95"/>
      <c r="I830" s="95"/>
      <c r="J830" s="111">
        <f t="shared" ref="J830:M833" si="178">J831</f>
        <v>2930.4</v>
      </c>
      <c r="K830" s="111">
        <f t="shared" si="178"/>
        <v>0</v>
      </c>
      <c r="L830" s="111">
        <f t="shared" si="178"/>
        <v>2559.5</v>
      </c>
      <c r="M830" s="111">
        <f t="shared" si="178"/>
        <v>2559.5</v>
      </c>
      <c r="N830" s="174"/>
    </row>
    <row r="831" spans="1:14" s="106" customFormat="1" ht="15.75" customHeight="1" x14ac:dyDescent="0.25">
      <c r="A831" s="203" t="s">
        <v>487</v>
      </c>
      <c r="B831" s="1004" t="s">
        <v>109</v>
      </c>
      <c r="C831" s="1004"/>
      <c r="D831" s="1004"/>
      <c r="E831" s="1005"/>
      <c r="F831" s="194">
        <v>110</v>
      </c>
      <c r="G831" s="95"/>
      <c r="H831" s="95"/>
      <c r="I831" s="95"/>
      <c r="J831" s="111">
        <f t="shared" si="178"/>
        <v>2930.4</v>
      </c>
      <c r="K831" s="111">
        <f t="shared" si="178"/>
        <v>0</v>
      </c>
      <c r="L831" s="111">
        <f t="shared" si="178"/>
        <v>2559.5</v>
      </c>
      <c r="M831" s="111">
        <f t="shared" si="178"/>
        <v>2559.5</v>
      </c>
      <c r="N831" s="174"/>
    </row>
    <row r="832" spans="1:14" s="106" customFormat="1" ht="15.75" customHeight="1" x14ac:dyDescent="0.2">
      <c r="A832" s="176" t="s">
        <v>68</v>
      </c>
      <c r="B832" s="1004" t="s">
        <v>109</v>
      </c>
      <c r="C832" s="1004"/>
      <c r="D832" s="1004"/>
      <c r="E832" s="1005"/>
      <c r="F832" s="194">
        <v>110</v>
      </c>
      <c r="G832" s="95" t="s">
        <v>69</v>
      </c>
      <c r="H832" s="95"/>
      <c r="I832" s="95"/>
      <c r="J832" s="111">
        <f t="shared" si="178"/>
        <v>2930.4</v>
      </c>
      <c r="K832" s="111">
        <f t="shared" si="178"/>
        <v>0</v>
      </c>
      <c r="L832" s="111">
        <f t="shared" si="178"/>
        <v>2559.5</v>
      </c>
      <c r="M832" s="111">
        <f t="shared" si="178"/>
        <v>2559.5</v>
      </c>
      <c r="N832" s="174"/>
    </row>
    <row r="833" spans="1:14" s="106" customFormat="1" ht="15.75" customHeight="1" x14ac:dyDescent="0.2">
      <c r="A833" s="176" t="s">
        <v>86</v>
      </c>
      <c r="B833" s="1004" t="s">
        <v>109</v>
      </c>
      <c r="C833" s="1004"/>
      <c r="D833" s="1004"/>
      <c r="E833" s="1005"/>
      <c r="F833" s="194">
        <v>110</v>
      </c>
      <c r="G833" s="95" t="s">
        <v>69</v>
      </c>
      <c r="H833" s="95" t="s">
        <v>87</v>
      </c>
      <c r="I833" s="95"/>
      <c r="J833" s="111">
        <f t="shared" si="178"/>
        <v>2930.4</v>
      </c>
      <c r="K833" s="111">
        <f t="shared" si="178"/>
        <v>0</v>
      </c>
      <c r="L833" s="111">
        <f t="shared" si="178"/>
        <v>2559.5</v>
      </c>
      <c r="M833" s="111">
        <f t="shared" si="178"/>
        <v>2559.5</v>
      </c>
      <c r="N833" s="174"/>
    </row>
    <row r="834" spans="1:14" s="106" customFormat="1" ht="30" customHeight="1" x14ac:dyDescent="0.2">
      <c r="A834" s="176" t="s">
        <v>728</v>
      </c>
      <c r="B834" s="1004" t="s">
        <v>109</v>
      </c>
      <c r="C834" s="1004"/>
      <c r="D834" s="1004"/>
      <c r="E834" s="1005"/>
      <c r="F834" s="334">
        <v>110</v>
      </c>
      <c r="G834" s="95" t="s">
        <v>69</v>
      </c>
      <c r="H834" s="95" t="s">
        <v>87</v>
      </c>
      <c r="I834" s="95" t="s">
        <v>189</v>
      </c>
      <c r="J834" s="111">
        <f>'функ 6'!I240</f>
        <v>2930.4</v>
      </c>
      <c r="K834" s="111">
        <f>'функ 6'!J240</f>
        <v>0</v>
      </c>
      <c r="L834" s="111">
        <f>'функ 6'!K240</f>
        <v>2559.5</v>
      </c>
      <c r="M834" s="111">
        <f>'функ 6'!L240</f>
        <v>2559.5</v>
      </c>
      <c r="N834" s="174"/>
    </row>
    <row r="835" spans="1:14" s="106" customFormat="1" ht="30" customHeight="1" x14ac:dyDescent="0.25">
      <c r="A835" s="200" t="s">
        <v>473</v>
      </c>
      <c r="B835" s="1004" t="s">
        <v>109</v>
      </c>
      <c r="C835" s="1004"/>
      <c r="D835" s="1004"/>
      <c r="E835" s="1005"/>
      <c r="F835" s="194">
        <v>200</v>
      </c>
      <c r="G835" s="95"/>
      <c r="H835" s="95"/>
      <c r="I835" s="95"/>
      <c r="J835" s="111">
        <f t="shared" ref="J835:M838" si="179">J836</f>
        <v>570.5</v>
      </c>
      <c r="K835" s="111">
        <f t="shared" si="179"/>
        <v>0</v>
      </c>
      <c r="L835" s="111">
        <f t="shared" si="179"/>
        <v>647.5</v>
      </c>
      <c r="M835" s="111">
        <f t="shared" si="179"/>
        <v>647.5</v>
      </c>
      <c r="N835" s="174"/>
    </row>
    <row r="836" spans="1:14" s="106" customFormat="1" ht="30" customHeight="1" x14ac:dyDescent="0.25">
      <c r="A836" s="200" t="s">
        <v>474</v>
      </c>
      <c r="B836" s="1004" t="s">
        <v>109</v>
      </c>
      <c r="C836" s="1004"/>
      <c r="D836" s="1004"/>
      <c r="E836" s="1005"/>
      <c r="F836" s="194">
        <v>240</v>
      </c>
      <c r="G836" s="95"/>
      <c r="H836" s="95"/>
      <c r="I836" s="95"/>
      <c r="J836" s="111">
        <f t="shared" si="179"/>
        <v>570.5</v>
      </c>
      <c r="K836" s="111">
        <f t="shared" si="179"/>
        <v>0</v>
      </c>
      <c r="L836" s="111">
        <f t="shared" si="179"/>
        <v>647.5</v>
      </c>
      <c r="M836" s="111">
        <f t="shared" si="179"/>
        <v>647.5</v>
      </c>
      <c r="N836" s="174"/>
    </row>
    <row r="837" spans="1:14" s="106" customFormat="1" ht="15.75" customHeight="1" x14ac:dyDescent="0.2">
      <c r="A837" s="176" t="s">
        <v>68</v>
      </c>
      <c r="B837" s="1004" t="s">
        <v>109</v>
      </c>
      <c r="C837" s="1004"/>
      <c r="D837" s="1004"/>
      <c r="E837" s="1005"/>
      <c r="F837" s="194">
        <v>240</v>
      </c>
      <c r="G837" s="95" t="s">
        <v>69</v>
      </c>
      <c r="H837" s="95"/>
      <c r="I837" s="95"/>
      <c r="J837" s="111">
        <f t="shared" si="179"/>
        <v>570.5</v>
      </c>
      <c r="K837" s="111">
        <f t="shared" si="179"/>
        <v>0</v>
      </c>
      <c r="L837" s="111">
        <f t="shared" si="179"/>
        <v>647.5</v>
      </c>
      <c r="M837" s="111">
        <f t="shared" si="179"/>
        <v>647.5</v>
      </c>
      <c r="N837" s="174"/>
    </row>
    <row r="838" spans="1:14" s="106" customFormat="1" ht="15.75" customHeight="1" x14ac:dyDescent="0.2">
      <c r="A838" s="176" t="s">
        <v>86</v>
      </c>
      <c r="B838" s="1004" t="s">
        <v>109</v>
      </c>
      <c r="C838" s="1004"/>
      <c r="D838" s="1004"/>
      <c r="E838" s="1005"/>
      <c r="F838" s="194">
        <v>240</v>
      </c>
      <c r="G838" s="95" t="s">
        <v>69</v>
      </c>
      <c r="H838" s="95" t="s">
        <v>87</v>
      </c>
      <c r="I838" s="95"/>
      <c r="J838" s="111">
        <f t="shared" si="179"/>
        <v>570.5</v>
      </c>
      <c r="K838" s="111">
        <f t="shared" si="179"/>
        <v>0</v>
      </c>
      <c r="L838" s="111">
        <f t="shared" si="179"/>
        <v>647.5</v>
      </c>
      <c r="M838" s="111">
        <f t="shared" si="179"/>
        <v>647.5</v>
      </c>
      <c r="N838" s="174"/>
    </row>
    <row r="839" spans="1:14" s="106" customFormat="1" ht="30" customHeight="1" x14ac:dyDescent="0.2">
      <c r="A839" s="176" t="s">
        <v>728</v>
      </c>
      <c r="B839" s="1004" t="s">
        <v>109</v>
      </c>
      <c r="C839" s="1004"/>
      <c r="D839" s="1004"/>
      <c r="E839" s="1005"/>
      <c r="F839" s="334">
        <v>240</v>
      </c>
      <c r="G839" s="95" t="s">
        <v>69</v>
      </c>
      <c r="H839" s="95" t="s">
        <v>87</v>
      </c>
      <c r="I839" s="95" t="s">
        <v>189</v>
      </c>
      <c r="J839" s="111">
        <f>'функ 6'!I242</f>
        <v>570.5</v>
      </c>
      <c r="K839" s="111">
        <f>'функ 6'!J242</f>
        <v>0</v>
      </c>
      <c r="L839" s="111">
        <f>'функ 6'!K242</f>
        <v>647.5</v>
      </c>
      <c r="M839" s="111">
        <f>'функ 6'!L242</f>
        <v>647.5</v>
      </c>
      <c r="N839" s="174"/>
    </row>
    <row r="840" spans="1:14" s="106" customFormat="1" ht="15.75" customHeight="1" x14ac:dyDescent="0.25">
      <c r="A840" s="203" t="s">
        <v>391</v>
      </c>
      <c r="B840" s="1004" t="s">
        <v>109</v>
      </c>
      <c r="C840" s="1004"/>
      <c r="D840" s="1004"/>
      <c r="E840" s="1005"/>
      <c r="F840" s="194">
        <v>800</v>
      </c>
      <c r="G840" s="95"/>
      <c r="H840" s="95"/>
      <c r="I840" s="95"/>
      <c r="J840" s="111">
        <f t="shared" ref="J840:M843" si="180">J841</f>
        <v>50</v>
      </c>
      <c r="K840" s="111">
        <f t="shared" si="180"/>
        <v>0</v>
      </c>
      <c r="L840" s="111">
        <f t="shared" si="180"/>
        <v>20.8</v>
      </c>
      <c r="M840" s="111">
        <f t="shared" si="180"/>
        <v>20.8</v>
      </c>
      <c r="N840" s="174"/>
    </row>
    <row r="841" spans="1:14" s="106" customFormat="1" ht="15.75" customHeight="1" x14ac:dyDescent="0.25">
      <c r="A841" s="203" t="s">
        <v>481</v>
      </c>
      <c r="B841" s="1004" t="s">
        <v>109</v>
      </c>
      <c r="C841" s="1004"/>
      <c r="D841" s="1004"/>
      <c r="E841" s="1005"/>
      <c r="F841" s="194">
        <v>850</v>
      </c>
      <c r="G841" s="95"/>
      <c r="H841" s="95"/>
      <c r="I841" s="95"/>
      <c r="J841" s="111">
        <f t="shared" si="180"/>
        <v>50</v>
      </c>
      <c r="K841" s="111">
        <f t="shared" si="180"/>
        <v>0</v>
      </c>
      <c r="L841" s="111">
        <f t="shared" si="180"/>
        <v>20.8</v>
      </c>
      <c r="M841" s="111">
        <f t="shared" si="180"/>
        <v>20.8</v>
      </c>
      <c r="N841" s="174"/>
    </row>
    <row r="842" spans="1:14" s="106" customFormat="1" ht="15.75" customHeight="1" x14ac:dyDescent="0.2">
      <c r="A842" s="176" t="s">
        <v>68</v>
      </c>
      <c r="B842" s="1004" t="s">
        <v>109</v>
      </c>
      <c r="C842" s="1004"/>
      <c r="D842" s="1004"/>
      <c r="E842" s="1005"/>
      <c r="F842" s="194">
        <v>850</v>
      </c>
      <c r="G842" s="95" t="s">
        <v>69</v>
      </c>
      <c r="H842" s="95"/>
      <c r="I842" s="95"/>
      <c r="J842" s="111">
        <f t="shared" si="180"/>
        <v>50</v>
      </c>
      <c r="K842" s="111">
        <f t="shared" si="180"/>
        <v>0</v>
      </c>
      <c r="L842" s="111">
        <f t="shared" si="180"/>
        <v>20.8</v>
      </c>
      <c r="M842" s="111">
        <f t="shared" si="180"/>
        <v>20.8</v>
      </c>
      <c r="N842" s="174"/>
    </row>
    <row r="843" spans="1:14" s="106" customFormat="1" ht="15.75" customHeight="1" x14ac:dyDescent="0.2">
      <c r="A843" s="176" t="s">
        <v>86</v>
      </c>
      <c r="B843" s="1004" t="s">
        <v>109</v>
      </c>
      <c r="C843" s="1004"/>
      <c r="D843" s="1004"/>
      <c r="E843" s="1005"/>
      <c r="F843" s="194">
        <v>850</v>
      </c>
      <c r="G843" s="95" t="s">
        <v>69</v>
      </c>
      <c r="H843" s="95" t="s">
        <v>87</v>
      </c>
      <c r="I843" s="95"/>
      <c r="J843" s="111">
        <f t="shared" si="180"/>
        <v>50</v>
      </c>
      <c r="K843" s="111">
        <f t="shared" si="180"/>
        <v>0</v>
      </c>
      <c r="L843" s="111">
        <f t="shared" si="180"/>
        <v>20.8</v>
      </c>
      <c r="M843" s="111">
        <f t="shared" si="180"/>
        <v>20.8</v>
      </c>
      <c r="N843" s="174"/>
    </row>
    <row r="844" spans="1:14" s="106" customFormat="1" ht="30" customHeight="1" x14ac:dyDescent="0.2">
      <c r="A844" s="176" t="s">
        <v>728</v>
      </c>
      <c r="B844" s="1004" t="s">
        <v>109</v>
      </c>
      <c r="C844" s="1004"/>
      <c r="D844" s="1004"/>
      <c r="E844" s="1005"/>
      <c r="F844" s="334">
        <v>850</v>
      </c>
      <c r="G844" s="95" t="s">
        <v>69</v>
      </c>
      <c r="H844" s="95" t="s">
        <v>87</v>
      </c>
      <c r="I844" s="95" t="s">
        <v>189</v>
      </c>
      <c r="J844" s="111">
        <f>'функ 6'!I244</f>
        <v>50</v>
      </c>
      <c r="K844" s="111">
        <f>'функ 6'!J244</f>
        <v>0</v>
      </c>
      <c r="L844" s="111">
        <f>'функ 6'!K244</f>
        <v>20.8</v>
      </c>
      <c r="M844" s="111">
        <f>'функ 6'!L244</f>
        <v>20.8</v>
      </c>
      <c r="N844" s="174"/>
    </row>
    <row r="845" spans="1:14" s="106" customFormat="1" ht="59.25" customHeight="1" x14ac:dyDescent="0.25">
      <c r="A845" s="200" t="s">
        <v>592</v>
      </c>
      <c r="B845" s="975" t="s">
        <v>129</v>
      </c>
      <c r="C845" s="976"/>
      <c r="D845" s="976"/>
      <c r="E845" s="977"/>
      <c r="F845" s="334"/>
      <c r="G845" s="95"/>
      <c r="H845" s="95"/>
      <c r="I845" s="95"/>
      <c r="J845" s="111">
        <f t="shared" ref="J845:M847" si="181">J846</f>
        <v>163.6</v>
      </c>
      <c r="K845" s="111">
        <f t="shared" si="181"/>
        <v>0</v>
      </c>
      <c r="L845" s="111">
        <f t="shared" si="181"/>
        <v>140.19999999999999</v>
      </c>
      <c r="M845" s="111">
        <f t="shared" si="181"/>
        <v>116.9</v>
      </c>
      <c r="N845" s="174"/>
    </row>
    <row r="846" spans="1:14" s="106" customFormat="1" ht="30" customHeight="1" x14ac:dyDescent="0.25">
      <c r="A846" s="200" t="s">
        <v>473</v>
      </c>
      <c r="B846" s="975" t="s">
        <v>129</v>
      </c>
      <c r="C846" s="976"/>
      <c r="D846" s="976"/>
      <c r="E846" s="977"/>
      <c r="F846" s="334">
        <v>200</v>
      </c>
      <c r="G846" s="95"/>
      <c r="H846" s="95"/>
      <c r="I846" s="95"/>
      <c r="J846" s="111">
        <f t="shared" si="181"/>
        <v>163.6</v>
      </c>
      <c r="K846" s="111">
        <f t="shared" si="181"/>
        <v>0</v>
      </c>
      <c r="L846" s="111">
        <f t="shared" si="181"/>
        <v>140.19999999999999</v>
      </c>
      <c r="M846" s="111">
        <f t="shared" si="181"/>
        <v>116.9</v>
      </c>
      <c r="N846" s="174"/>
    </row>
    <row r="847" spans="1:14" s="106" customFormat="1" ht="30" customHeight="1" x14ac:dyDescent="0.25">
      <c r="A847" s="200" t="s">
        <v>474</v>
      </c>
      <c r="B847" s="975" t="s">
        <v>129</v>
      </c>
      <c r="C847" s="976"/>
      <c r="D847" s="976"/>
      <c r="E847" s="977"/>
      <c r="F847" s="334">
        <v>240</v>
      </c>
      <c r="G847" s="95"/>
      <c r="H847" s="95"/>
      <c r="I847" s="95"/>
      <c r="J847" s="111">
        <f t="shared" si="181"/>
        <v>163.6</v>
      </c>
      <c r="K847" s="111">
        <f t="shared" si="181"/>
        <v>0</v>
      </c>
      <c r="L847" s="111">
        <f t="shared" si="181"/>
        <v>140.19999999999999</v>
      </c>
      <c r="M847" s="111">
        <f t="shared" si="181"/>
        <v>116.9</v>
      </c>
      <c r="N847" s="174"/>
    </row>
    <row r="848" spans="1:14" s="106" customFormat="1" ht="27.75" customHeight="1" x14ac:dyDescent="0.2">
      <c r="A848" s="175" t="s">
        <v>90</v>
      </c>
      <c r="B848" s="975" t="s">
        <v>129</v>
      </c>
      <c r="C848" s="976"/>
      <c r="D848" s="976"/>
      <c r="E848" s="977"/>
      <c r="F848" s="192">
        <v>240</v>
      </c>
      <c r="G848" s="95" t="s">
        <v>73</v>
      </c>
      <c r="H848" s="95"/>
      <c r="I848" s="95"/>
      <c r="J848" s="111">
        <f>J849</f>
        <v>163.6</v>
      </c>
      <c r="K848" s="111">
        <f t="shared" ref="K848:M849" si="182">K849</f>
        <v>0</v>
      </c>
      <c r="L848" s="111">
        <f t="shared" si="182"/>
        <v>140.19999999999999</v>
      </c>
      <c r="M848" s="111">
        <f t="shared" si="182"/>
        <v>116.9</v>
      </c>
      <c r="N848" s="174"/>
    </row>
    <row r="849" spans="1:14" s="106" customFormat="1" ht="26.25" customHeight="1" x14ac:dyDescent="0.2">
      <c r="A849" s="176" t="s">
        <v>91</v>
      </c>
      <c r="B849" s="975" t="s">
        <v>129</v>
      </c>
      <c r="C849" s="976"/>
      <c r="D849" s="976"/>
      <c r="E849" s="977"/>
      <c r="F849" s="192">
        <v>240</v>
      </c>
      <c r="G849" s="95" t="s">
        <v>73</v>
      </c>
      <c r="H849" s="95" t="s">
        <v>82</v>
      </c>
      <c r="I849" s="95"/>
      <c r="J849" s="111">
        <f>J850</f>
        <v>163.6</v>
      </c>
      <c r="K849" s="111">
        <f t="shared" si="182"/>
        <v>0</v>
      </c>
      <c r="L849" s="111">
        <f t="shared" si="182"/>
        <v>140.19999999999999</v>
      </c>
      <c r="M849" s="111">
        <f t="shared" si="182"/>
        <v>116.9</v>
      </c>
      <c r="N849" s="174"/>
    </row>
    <row r="850" spans="1:14" s="106" customFormat="1" ht="36" customHeight="1" x14ac:dyDescent="0.25">
      <c r="A850" s="176" t="s">
        <v>183</v>
      </c>
      <c r="B850" s="975" t="s">
        <v>129</v>
      </c>
      <c r="C850" s="976"/>
      <c r="D850" s="976"/>
      <c r="E850" s="977"/>
      <c r="F850" s="192">
        <v>240</v>
      </c>
      <c r="G850" s="95" t="s">
        <v>73</v>
      </c>
      <c r="H850" s="95" t="s">
        <v>82</v>
      </c>
      <c r="I850" s="95" t="s">
        <v>58</v>
      </c>
      <c r="J850" s="111">
        <v>163.6</v>
      </c>
      <c r="K850" s="161"/>
      <c r="L850" s="111">
        <v>140.19999999999999</v>
      </c>
      <c r="M850" s="103">
        <v>116.9</v>
      </c>
      <c r="N850" s="174"/>
    </row>
    <row r="851" spans="1:14" s="106" customFormat="1" ht="141.75" customHeight="1" x14ac:dyDescent="0.25">
      <c r="A851" s="102" t="s">
        <v>757</v>
      </c>
      <c r="B851" s="984" t="s">
        <v>756</v>
      </c>
      <c r="C851" s="985"/>
      <c r="D851" s="985"/>
      <c r="E851" s="986"/>
      <c r="F851" s="192"/>
      <c r="G851" s="95"/>
      <c r="H851" s="95"/>
      <c r="I851" s="95"/>
      <c r="J851" s="111">
        <f>J852</f>
        <v>2.4</v>
      </c>
      <c r="K851" s="111">
        <f t="shared" ref="K851:M851" si="183">K852</f>
        <v>2.4</v>
      </c>
      <c r="L851" s="111">
        <f t="shared" si="183"/>
        <v>2.4</v>
      </c>
      <c r="M851" s="111">
        <f t="shared" si="183"/>
        <v>2.4</v>
      </c>
      <c r="N851" s="731"/>
    </row>
    <row r="852" spans="1:14" s="106" customFormat="1" ht="49.5" customHeight="1" x14ac:dyDescent="0.25">
      <c r="A852" s="200" t="s">
        <v>473</v>
      </c>
      <c r="B852" s="984" t="s">
        <v>756</v>
      </c>
      <c r="C852" s="985"/>
      <c r="D852" s="985"/>
      <c r="E852" s="986"/>
      <c r="F852" s="334">
        <v>200</v>
      </c>
      <c r="G852" s="95"/>
      <c r="H852" s="95"/>
      <c r="I852" s="95"/>
      <c r="J852" s="111">
        <f>J853</f>
        <v>2.4</v>
      </c>
      <c r="K852" s="111">
        <f t="shared" ref="K852:M852" si="184">K853</f>
        <v>2.4</v>
      </c>
      <c r="L852" s="111">
        <f t="shared" si="184"/>
        <v>2.4</v>
      </c>
      <c r="M852" s="111">
        <f t="shared" si="184"/>
        <v>2.4</v>
      </c>
      <c r="N852" s="731"/>
    </row>
    <row r="853" spans="1:14" s="106" customFormat="1" ht="45" customHeight="1" x14ac:dyDescent="0.25">
      <c r="A853" s="200" t="s">
        <v>474</v>
      </c>
      <c r="B853" s="984" t="s">
        <v>756</v>
      </c>
      <c r="C853" s="985"/>
      <c r="D853" s="985"/>
      <c r="E853" s="986"/>
      <c r="F853" s="334">
        <v>240</v>
      </c>
      <c r="G853" s="95"/>
      <c r="H853" s="95"/>
      <c r="I853" s="95"/>
      <c r="J853" s="111">
        <f>J854</f>
        <v>2.4</v>
      </c>
      <c r="K853" s="111">
        <f t="shared" ref="K853:M853" si="185">K854</f>
        <v>2.4</v>
      </c>
      <c r="L853" s="111">
        <f t="shared" si="185"/>
        <v>2.4</v>
      </c>
      <c r="M853" s="111">
        <f t="shared" si="185"/>
        <v>2.4</v>
      </c>
      <c r="N853" s="731"/>
    </row>
    <row r="854" spans="1:14" s="106" customFormat="1" ht="19.5" customHeight="1" x14ac:dyDescent="0.2">
      <c r="A854" s="176" t="s">
        <v>68</v>
      </c>
      <c r="B854" s="984" t="s">
        <v>756</v>
      </c>
      <c r="C854" s="985"/>
      <c r="D854" s="985"/>
      <c r="E854" s="986"/>
      <c r="F854" s="192">
        <v>240</v>
      </c>
      <c r="G854" s="95" t="s">
        <v>69</v>
      </c>
      <c r="H854" s="95"/>
      <c r="I854" s="95"/>
      <c r="J854" s="111">
        <f>J855</f>
        <v>2.4</v>
      </c>
      <c r="K854" s="111">
        <f t="shared" ref="K854:M854" si="186">K855</f>
        <v>2.4</v>
      </c>
      <c r="L854" s="111">
        <f t="shared" si="186"/>
        <v>2.4</v>
      </c>
      <c r="M854" s="111">
        <f t="shared" si="186"/>
        <v>2.4</v>
      </c>
      <c r="N854" s="731"/>
    </row>
    <row r="855" spans="1:14" s="106" customFormat="1" ht="36" customHeight="1" x14ac:dyDescent="0.25">
      <c r="A855" s="102" t="s">
        <v>86</v>
      </c>
      <c r="B855" s="984" t="s">
        <v>756</v>
      </c>
      <c r="C855" s="985"/>
      <c r="D855" s="985"/>
      <c r="E855" s="986"/>
      <c r="F855" s="192">
        <v>240</v>
      </c>
      <c r="G855" s="95" t="s">
        <v>69</v>
      </c>
      <c r="H855" s="95" t="s">
        <v>87</v>
      </c>
      <c r="I855" s="95"/>
      <c r="J855" s="111">
        <f>J856</f>
        <v>2.4</v>
      </c>
      <c r="K855" s="111">
        <f t="shared" ref="K855:M855" si="187">K856</f>
        <v>2.4</v>
      </c>
      <c r="L855" s="111">
        <f t="shared" si="187"/>
        <v>2.4</v>
      </c>
      <c r="M855" s="111">
        <f t="shared" si="187"/>
        <v>2.4</v>
      </c>
      <c r="N855" s="731"/>
    </row>
    <row r="856" spans="1:14" s="106" customFormat="1" ht="36" customHeight="1" x14ac:dyDescent="0.2">
      <c r="A856" s="176" t="s">
        <v>183</v>
      </c>
      <c r="B856" s="984" t="s">
        <v>756</v>
      </c>
      <c r="C856" s="985"/>
      <c r="D856" s="985"/>
      <c r="E856" s="986"/>
      <c r="F856" s="192">
        <v>240</v>
      </c>
      <c r="G856" s="95" t="s">
        <v>69</v>
      </c>
      <c r="H856" s="95" t="s">
        <v>87</v>
      </c>
      <c r="I856" s="95" t="s">
        <v>58</v>
      </c>
      <c r="J856" s="111">
        <f>'ведомст 7'!L216</f>
        <v>2.4</v>
      </c>
      <c r="K856" s="111">
        <f>'ведомст 7'!M216</f>
        <v>2.4</v>
      </c>
      <c r="L856" s="111">
        <f>'ведомст 7'!N216</f>
        <v>2.4</v>
      </c>
      <c r="M856" s="111">
        <f>'ведомст 7'!N216</f>
        <v>2.4</v>
      </c>
      <c r="N856" s="731"/>
    </row>
    <row r="857" spans="1:14" s="106" customFormat="1" ht="36" customHeight="1" x14ac:dyDescent="0.25">
      <c r="A857" s="102" t="s">
        <v>757</v>
      </c>
      <c r="B857" s="984" t="s">
        <v>756</v>
      </c>
      <c r="C857" s="985"/>
      <c r="D857" s="985"/>
      <c r="E857" s="986"/>
      <c r="F857" s="192"/>
      <c r="G857" s="95"/>
      <c r="H857" s="95"/>
      <c r="I857" s="95"/>
      <c r="J857" s="111">
        <f>J858</f>
        <v>19.5</v>
      </c>
      <c r="K857" s="111">
        <f t="shared" ref="K857:M857" si="188">K858</f>
        <v>19.5</v>
      </c>
      <c r="L857" s="111">
        <f t="shared" si="188"/>
        <v>19.5</v>
      </c>
      <c r="M857" s="111">
        <f t="shared" si="188"/>
        <v>19.5</v>
      </c>
      <c r="N857" s="796"/>
    </row>
    <row r="858" spans="1:14" s="106" customFormat="1" ht="36" customHeight="1" x14ac:dyDescent="0.25">
      <c r="A858" s="203" t="s">
        <v>476</v>
      </c>
      <c r="B858" s="984" t="s">
        <v>756</v>
      </c>
      <c r="C858" s="985"/>
      <c r="D858" s="985"/>
      <c r="E858" s="986"/>
      <c r="F858" s="192">
        <v>100</v>
      </c>
      <c r="G858" s="95"/>
      <c r="H858" s="95"/>
      <c r="I858" s="95"/>
      <c r="J858" s="111">
        <f>J859</f>
        <v>19.5</v>
      </c>
      <c r="K858" s="111">
        <f t="shared" ref="K858:M858" si="189">K859</f>
        <v>19.5</v>
      </c>
      <c r="L858" s="111">
        <f t="shared" si="189"/>
        <v>19.5</v>
      </c>
      <c r="M858" s="111">
        <f t="shared" si="189"/>
        <v>19.5</v>
      </c>
      <c r="N858" s="796"/>
    </row>
    <row r="859" spans="1:14" s="106" customFormat="1" ht="36" customHeight="1" x14ac:dyDescent="0.25">
      <c r="A859" s="203" t="s">
        <v>477</v>
      </c>
      <c r="B859" s="984" t="s">
        <v>756</v>
      </c>
      <c r="C859" s="985"/>
      <c r="D859" s="985"/>
      <c r="E859" s="986"/>
      <c r="F859" s="192">
        <v>120</v>
      </c>
      <c r="G859" s="95"/>
      <c r="H859" s="95"/>
      <c r="I859" s="95"/>
      <c r="J859" s="111">
        <f>J860</f>
        <v>19.5</v>
      </c>
      <c r="K859" s="111">
        <f t="shared" ref="K859:M859" si="190">K860</f>
        <v>19.5</v>
      </c>
      <c r="L859" s="111">
        <f t="shared" si="190"/>
        <v>19.5</v>
      </c>
      <c r="M859" s="111">
        <f t="shared" si="190"/>
        <v>19.5</v>
      </c>
      <c r="N859" s="796"/>
    </row>
    <row r="860" spans="1:14" s="106" customFormat="1" ht="36" customHeight="1" x14ac:dyDescent="0.2">
      <c r="A860" s="176" t="s">
        <v>68</v>
      </c>
      <c r="B860" s="984" t="s">
        <v>756</v>
      </c>
      <c r="C860" s="985"/>
      <c r="D860" s="985"/>
      <c r="E860" s="986"/>
      <c r="F860" s="192">
        <v>120</v>
      </c>
      <c r="G860" s="95" t="s">
        <v>69</v>
      </c>
      <c r="H860" s="95"/>
      <c r="I860" s="95"/>
      <c r="J860" s="111">
        <f>J861</f>
        <v>19.5</v>
      </c>
      <c r="K860" s="111">
        <f t="shared" ref="K860:M860" si="191">K861</f>
        <v>19.5</v>
      </c>
      <c r="L860" s="111">
        <f t="shared" si="191"/>
        <v>19.5</v>
      </c>
      <c r="M860" s="111">
        <f t="shared" si="191"/>
        <v>19.5</v>
      </c>
      <c r="N860" s="796"/>
    </row>
    <row r="861" spans="1:14" s="106" customFormat="1" ht="36" customHeight="1" x14ac:dyDescent="0.2">
      <c r="A861" s="176" t="s">
        <v>187</v>
      </c>
      <c r="B861" s="984" t="s">
        <v>756</v>
      </c>
      <c r="C861" s="985"/>
      <c r="D861" s="985"/>
      <c r="E861" s="986"/>
      <c r="F861" s="192">
        <v>120</v>
      </c>
      <c r="G861" s="95" t="s">
        <v>69</v>
      </c>
      <c r="H861" s="95" t="s">
        <v>73</v>
      </c>
      <c r="I861" s="95"/>
      <c r="J861" s="111">
        <f>J862</f>
        <v>19.5</v>
      </c>
      <c r="K861" s="111">
        <f t="shared" ref="K861:M861" si="192">K862</f>
        <v>19.5</v>
      </c>
      <c r="L861" s="111">
        <f t="shared" si="192"/>
        <v>19.5</v>
      </c>
      <c r="M861" s="111">
        <f t="shared" si="192"/>
        <v>19.5</v>
      </c>
      <c r="N861" s="796"/>
    </row>
    <row r="862" spans="1:14" s="106" customFormat="1" ht="36" customHeight="1" x14ac:dyDescent="0.2">
      <c r="A862" s="176" t="s">
        <v>183</v>
      </c>
      <c r="B862" s="984" t="s">
        <v>756</v>
      </c>
      <c r="C862" s="985"/>
      <c r="D862" s="985"/>
      <c r="E862" s="986"/>
      <c r="F862" s="192">
        <v>120</v>
      </c>
      <c r="G862" s="95" t="s">
        <v>69</v>
      </c>
      <c r="H862" s="95" t="s">
        <v>73</v>
      </c>
      <c r="I862" s="95" t="s">
        <v>58</v>
      </c>
      <c r="J862" s="111">
        <f>'ведомст 7'!L99</f>
        <v>19.5</v>
      </c>
      <c r="K862" s="111">
        <f>'ведомст 7'!M99</f>
        <v>19.5</v>
      </c>
      <c r="L862" s="111">
        <f>'ведомст 7'!N99</f>
        <v>19.5</v>
      </c>
      <c r="M862" s="111">
        <f>'ведомст 7'!N99</f>
        <v>19.5</v>
      </c>
      <c r="N862" s="796"/>
    </row>
    <row r="863" spans="1:14" s="106" customFormat="1" ht="90" x14ac:dyDescent="0.25">
      <c r="A863" s="176" t="s">
        <v>417</v>
      </c>
      <c r="B863" s="979" t="s">
        <v>405</v>
      </c>
      <c r="C863" s="979"/>
      <c r="D863" s="979"/>
      <c r="E863" s="980"/>
      <c r="F863" s="192"/>
      <c r="G863" s="122"/>
      <c r="H863" s="122"/>
      <c r="I863" s="124"/>
      <c r="J863" s="111">
        <f t="shared" ref="J863:M865" si="193">J864</f>
        <v>47.800000000000004</v>
      </c>
      <c r="K863" s="111">
        <f t="shared" si="193"/>
        <v>47.6</v>
      </c>
      <c r="L863" s="111">
        <f t="shared" si="193"/>
        <v>47.6</v>
      </c>
      <c r="M863" s="111">
        <f t="shared" si="193"/>
        <v>47.1</v>
      </c>
      <c r="N863" s="174"/>
    </row>
    <row r="864" spans="1:14" s="106" customFormat="1" ht="90" x14ac:dyDescent="0.25">
      <c r="A864" s="203" t="s">
        <v>476</v>
      </c>
      <c r="B864" s="979" t="s">
        <v>405</v>
      </c>
      <c r="C864" s="979"/>
      <c r="D864" s="979"/>
      <c r="E864" s="980"/>
      <c r="F864" s="192">
        <v>100</v>
      </c>
      <c r="G864" s="122"/>
      <c r="H864" s="122"/>
      <c r="I864" s="124"/>
      <c r="J864" s="111">
        <f t="shared" si="193"/>
        <v>47.800000000000004</v>
      </c>
      <c r="K864" s="111">
        <f t="shared" si="193"/>
        <v>47.6</v>
      </c>
      <c r="L864" s="111">
        <f t="shared" si="193"/>
        <v>47.6</v>
      </c>
      <c r="M864" s="111">
        <f t="shared" si="193"/>
        <v>47.1</v>
      </c>
      <c r="N864" s="174"/>
    </row>
    <row r="865" spans="1:14" s="106" customFormat="1" ht="30" x14ac:dyDescent="0.25">
      <c r="A865" s="203" t="s">
        <v>477</v>
      </c>
      <c r="B865" s="979" t="s">
        <v>405</v>
      </c>
      <c r="C865" s="979"/>
      <c r="D865" s="979"/>
      <c r="E865" s="980"/>
      <c r="F865" s="192">
        <v>120</v>
      </c>
      <c r="G865" s="122"/>
      <c r="H865" s="122"/>
      <c r="I865" s="124"/>
      <c r="J865" s="111">
        <f t="shared" si="193"/>
        <v>47.800000000000004</v>
      </c>
      <c r="K865" s="111">
        <f t="shared" si="193"/>
        <v>47.6</v>
      </c>
      <c r="L865" s="111">
        <f t="shared" si="193"/>
        <v>47.6</v>
      </c>
      <c r="M865" s="111">
        <f t="shared" si="193"/>
        <v>47.1</v>
      </c>
      <c r="N865" s="174"/>
    </row>
    <row r="866" spans="1:14" s="106" customFormat="1" ht="21.75" customHeight="1" x14ac:dyDescent="0.2">
      <c r="A866" s="176" t="s">
        <v>68</v>
      </c>
      <c r="B866" s="979" t="s">
        <v>405</v>
      </c>
      <c r="C866" s="979"/>
      <c r="D866" s="979"/>
      <c r="E866" s="980"/>
      <c r="F866" s="192">
        <v>120</v>
      </c>
      <c r="G866" s="122" t="s">
        <v>69</v>
      </c>
      <c r="H866" s="122"/>
      <c r="I866" s="95"/>
      <c r="J866" s="111">
        <f>J867</f>
        <v>47.800000000000004</v>
      </c>
      <c r="K866" s="111">
        <f t="shared" ref="J866:M867" si="194">K867</f>
        <v>47.6</v>
      </c>
      <c r="L866" s="111">
        <f t="shared" si="194"/>
        <v>47.6</v>
      </c>
      <c r="M866" s="111">
        <f t="shared" si="194"/>
        <v>47.1</v>
      </c>
      <c r="N866" s="174"/>
    </row>
    <row r="867" spans="1:14" s="106" customFormat="1" ht="50.25" customHeight="1" x14ac:dyDescent="0.2">
      <c r="A867" s="176" t="s">
        <v>187</v>
      </c>
      <c r="B867" s="979" t="s">
        <v>405</v>
      </c>
      <c r="C867" s="979"/>
      <c r="D867" s="979"/>
      <c r="E867" s="980"/>
      <c r="F867" s="192">
        <v>120</v>
      </c>
      <c r="G867" s="122" t="s">
        <v>69</v>
      </c>
      <c r="H867" s="122" t="s">
        <v>73</v>
      </c>
      <c r="I867" s="95"/>
      <c r="J867" s="111">
        <f t="shared" si="194"/>
        <v>47.800000000000004</v>
      </c>
      <c r="K867" s="111">
        <f t="shared" si="194"/>
        <v>47.6</v>
      </c>
      <c r="L867" s="111">
        <f t="shared" si="194"/>
        <v>47.6</v>
      </c>
      <c r="M867" s="111">
        <f t="shared" si="194"/>
        <v>47.1</v>
      </c>
      <c r="N867" s="174"/>
    </row>
    <row r="868" spans="1:14" s="106" customFormat="1" ht="30" x14ac:dyDescent="0.2">
      <c r="A868" s="176" t="s">
        <v>183</v>
      </c>
      <c r="B868" s="979" t="s">
        <v>405</v>
      </c>
      <c r="C868" s="979"/>
      <c r="D868" s="979"/>
      <c r="E868" s="980"/>
      <c r="F868" s="192">
        <v>120</v>
      </c>
      <c r="G868" s="95" t="s">
        <v>69</v>
      </c>
      <c r="H868" s="95" t="s">
        <v>73</v>
      </c>
      <c r="I868" s="95">
        <v>900</v>
      </c>
      <c r="J868" s="111">
        <f>'ведомст 7'!L103</f>
        <v>47.800000000000004</v>
      </c>
      <c r="K868" s="111">
        <f>'ведомст 7'!M103</f>
        <v>47.6</v>
      </c>
      <c r="L868" s="111">
        <v>47.6</v>
      </c>
      <c r="M868" s="111">
        <v>47.1</v>
      </c>
      <c r="N868" s="174"/>
    </row>
    <row r="869" spans="1:14" s="106" customFormat="1" ht="105" x14ac:dyDescent="0.2">
      <c r="A869" s="313" t="s">
        <v>418</v>
      </c>
      <c r="B869" s="979" t="s">
        <v>406</v>
      </c>
      <c r="C869" s="979"/>
      <c r="D869" s="979"/>
      <c r="E869" s="980"/>
      <c r="F869" s="192"/>
      <c r="G869" s="320"/>
      <c r="H869" s="122"/>
      <c r="I869" s="95"/>
      <c r="J869" s="111">
        <f t="shared" ref="J869:M873" si="195">J870</f>
        <v>71.099999999999994</v>
      </c>
      <c r="K869" s="111">
        <f t="shared" si="195"/>
        <v>0</v>
      </c>
      <c r="L869" s="111">
        <f t="shared" si="195"/>
        <v>71.2</v>
      </c>
      <c r="M869" s="111">
        <f t="shared" si="195"/>
        <v>71.3</v>
      </c>
      <c r="N869" s="174"/>
    </row>
    <row r="870" spans="1:14" s="106" customFormat="1" ht="90" x14ac:dyDescent="0.25">
      <c r="A870" s="203" t="s">
        <v>476</v>
      </c>
      <c r="B870" s="979" t="s">
        <v>406</v>
      </c>
      <c r="C870" s="979"/>
      <c r="D870" s="979"/>
      <c r="E870" s="980"/>
      <c r="F870" s="192">
        <v>100</v>
      </c>
      <c r="G870" s="320"/>
      <c r="H870" s="122"/>
      <c r="I870" s="95"/>
      <c r="J870" s="111">
        <f t="shared" si="195"/>
        <v>71.099999999999994</v>
      </c>
      <c r="K870" s="111">
        <f t="shared" si="195"/>
        <v>0</v>
      </c>
      <c r="L870" s="111">
        <f t="shared" si="195"/>
        <v>71.2</v>
      </c>
      <c r="M870" s="111">
        <f t="shared" si="195"/>
        <v>71.3</v>
      </c>
      <c r="N870" s="174"/>
    </row>
    <row r="871" spans="1:14" s="106" customFormat="1" ht="30" x14ac:dyDescent="0.25">
      <c r="A871" s="203" t="s">
        <v>477</v>
      </c>
      <c r="B871" s="979" t="s">
        <v>406</v>
      </c>
      <c r="C871" s="979"/>
      <c r="D871" s="979"/>
      <c r="E871" s="980"/>
      <c r="F871" s="192">
        <v>120</v>
      </c>
      <c r="G871" s="320"/>
      <c r="H871" s="122"/>
      <c r="I871" s="95"/>
      <c r="J871" s="111">
        <f t="shared" si="195"/>
        <v>71.099999999999994</v>
      </c>
      <c r="K871" s="111">
        <f t="shared" si="195"/>
        <v>0</v>
      </c>
      <c r="L871" s="111">
        <f t="shared" si="195"/>
        <v>71.2</v>
      </c>
      <c r="M871" s="111">
        <f t="shared" si="195"/>
        <v>71.3</v>
      </c>
      <c r="N871" s="174"/>
    </row>
    <row r="872" spans="1:14" s="106" customFormat="1" ht="21.75" customHeight="1" x14ac:dyDescent="0.2">
      <c r="A872" s="176" t="s">
        <v>68</v>
      </c>
      <c r="B872" s="979" t="s">
        <v>406</v>
      </c>
      <c r="C872" s="979"/>
      <c r="D872" s="979"/>
      <c r="E872" s="980"/>
      <c r="F872" s="192">
        <v>120</v>
      </c>
      <c r="G872" s="320" t="s">
        <v>69</v>
      </c>
      <c r="H872" s="122"/>
      <c r="I872" s="95"/>
      <c r="J872" s="111">
        <f t="shared" si="195"/>
        <v>71.099999999999994</v>
      </c>
      <c r="K872" s="111">
        <f t="shared" si="195"/>
        <v>0</v>
      </c>
      <c r="L872" s="111">
        <f t="shared" si="195"/>
        <v>71.2</v>
      </c>
      <c r="M872" s="111">
        <f t="shared" si="195"/>
        <v>71.3</v>
      </c>
      <c r="N872" s="174"/>
    </row>
    <row r="873" spans="1:14" s="106" customFormat="1" ht="75" x14ac:dyDescent="0.2">
      <c r="A873" s="176" t="s">
        <v>187</v>
      </c>
      <c r="B873" s="979" t="s">
        <v>406</v>
      </c>
      <c r="C873" s="979"/>
      <c r="D873" s="979"/>
      <c r="E873" s="980"/>
      <c r="F873" s="192">
        <v>120</v>
      </c>
      <c r="G873" s="320" t="s">
        <v>69</v>
      </c>
      <c r="H873" s="122" t="s">
        <v>73</v>
      </c>
      <c r="I873" s="95"/>
      <c r="J873" s="122">
        <f t="shared" si="195"/>
        <v>71.099999999999994</v>
      </c>
      <c r="K873" s="122">
        <f t="shared" si="195"/>
        <v>0</v>
      </c>
      <c r="L873" s="122">
        <f t="shared" si="195"/>
        <v>71.2</v>
      </c>
      <c r="M873" s="122">
        <f t="shared" si="195"/>
        <v>71.3</v>
      </c>
      <c r="N873" s="174"/>
    </row>
    <row r="874" spans="1:14" s="106" customFormat="1" ht="37.5" customHeight="1" x14ac:dyDescent="0.2">
      <c r="A874" s="176" t="s">
        <v>183</v>
      </c>
      <c r="B874" s="979" t="s">
        <v>406</v>
      </c>
      <c r="C874" s="979"/>
      <c r="D874" s="979"/>
      <c r="E874" s="980"/>
      <c r="F874" s="192">
        <v>120</v>
      </c>
      <c r="G874" s="320" t="s">
        <v>69</v>
      </c>
      <c r="H874" s="122" t="s">
        <v>73</v>
      </c>
      <c r="I874" s="95" t="s">
        <v>58</v>
      </c>
      <c r="J874" s="111">
        <f>'функ 6'!I114</f>
        <v>71.099999999999994</v>
      </c>
      <c r="K874" s="111">
        <f>'функ 6'!J114</f>
        <v>0</v>
      </c>
      <c r="L874" s="111">
        <f>'функ 6'!K114</f>
        <v>71.2</v>
      </c>
      <c r="M874" s="111">
        <f>'функ 6'!L114</f>
        <v>71.3</v>
      </c>
      <c r="N874" s="174"/>
    </row>
    <row r="875" spans="1:14" s="106" customFormat="1" ht="51" customHeight="1" x14ac:dyDescent="0.25">
      <c r="A875" s="176" t="s">
        <v>423</v>
      </c>
      <c r="B875" s="979" t="s">
        <v>407</v>
      </c>
      <c r="C875" s="979"/>
      <c r="D875" s="979"/>
      <c r="E875" s="980"/>
      <c r="F875" s="192"/>
      <c r="G875" s="122"/>
      <c r="H875" s="122"/>
      <c r="I875" s="124"/>
      <c r="J875" s="111">
        <f t="shared" ref="J875:M877" si="196">J876</f>
        <v>0.4</v>
      </c>
      <c r="K875" s="111">
        <f t="shared" si="196"/>
        <v>0.6</v>
      </c>
      <c r="L875" s="111">
        <f t="shared" si="196"/>
        <v>0.4</v>
      </c>
      <c r="M875" s="111">
        <f t="shared" si="196"/>
        <v>0.4</v>
      </c>
      <c r="N875" s="174"/>
    </row>
    <row r="876" spans="1:14" s="106" customFormat="1" ht="37.5" customHeight="1" x14ac:dyDescent="0.25">
      <c r="A876" s="200" t="s">
        <v>473</v>
      </c>
      <c r="B876" s="979" t="s">
        <v>407</v>
      </c>
      <c r="C876" s="979"/>
      <c r="D876" s="979"/>
      <c r="E876" s="980"/>
      <c r="F876" s="192">
        <v>200</v>
      </c>
      <c r="G876" s="122"/>
      <c r="H876" s="122"/>
      <c r="I876" s="124"/>
      <c r="J876" s="111">
        <f t="shared" si="196"/>
        <v>0.4</v>
      </c>
      <c r="K876" s="111">
        <f t="shared" si="196"/>
        <v>0.6</v>
      </c>
      <c r="L876" s="111">
        <f t="shared" si="196"/>
        <v>0.4</v>
      </c>
      <c r="M876" s="111">
        <f t="shared" si="196"/>
        <v>0.4</v>
      </c>
      <c r="N876" s="174"/>
    </row>
    <row r="877" spans="1:14" s="106" customFormat="1" ht="42" customHeight="1" x14ac:dyDescent="0.25">
      <c r="A877" s="200" t="s">
        <v>474</v>
      </c>
      <c r="B877" s="979" t="s">
        <v>407</v>
      </c>
      <c r="C877" s="979"/>
      <c r="D877" s="979"/>
      <c r="E877" s="980"/>
      <c r="F877" s="192">
        <v>240</v>
      </c>
      <c r="G877" s="122"/>
      <c r="H877" s="122"/>
      <c r="I877" s="124"/>
      <c r="J877" s="111">
        <f t="shared" si="196"/>
        <v>0.4</v>
      </c>
      <c r="K877" s="111">
        <f t="shared" si="196"/>
        <v>0.6</v>
      </c>
      <c r="L877" s="111">
        <f t="shared" si="196"/>
        <v>0.4</v>
      </c>
      <c r="M877" s="111">
        <f t="shared" si="196"/>
        <v>0.4</v>
      </c>
      <c r="N877" s="174"/>
    </row>
    <row r="878" spans="1:14" s="106" customFormat="1" ht="22.5" customHeight="1" x14ac:dyDescent="0.25">
      <c r="A878" s="176" t="s">
        <v>68</v>
      </c>
      <c r="B878" s="979" t="s">
        <v>407</v>
      </c>
      <c r="C878" s="979"/>
      <c r="D878" s="979"/>
      <c r="E878" s="980"/>
      <c r="F878" s="192">
        <v>240</v>
      </c>
      <c r="G878" s="320" t="s">
        <v>69</v>
      </c>
      <c r="H878" s="122"/>
      <c r="I878" s="124"/>
      <c r="J878" s="111">
        <f>J879</f>
        <v>0.4</v>
      </c>
      <c r="K878" s="111">
        <f t="shared" ref="K878:M879" si="197">K879</f>
        <v>0.6</v>
      </c>
      <c r="L878" s="111">
        <f t="shared" si="197"/>
        <v>0.4</v>
      </c>
      <c r="M878" s="111">
        <f t="shared" si="197"/>
        <v>0.4</v>
      </c>
      <c r="N878" s="174"/>
    </row>
    <row r="879" spans="1:14" s="106" customFormat="1" ht="35.25" customHeight="1" x14ac:dyDescent="0.25">
      <c r="A879" s="176" t="s">
        <v>187</v>
      </c>
      <c r="B879" s="979" t="s">
        <v>407</v>
      </c>
      <c r="C879" s="979"/>
      <c r="D879" s="979"/>
      <c r="E879" s="980"/>
      <c r="F879" s="192">
        <v>240</v>
      </c>
      <c r="G879" s="320" t="s">
        <v>69</v>
      </c>
      <c r="H879" s="122" t="s">
        <v>73</v>
      </c>
      <c r="I879" s="124"/>
      <c r="J879" s="111">
        <f>J880</f>
        <v>0.4</v>
      </c>
      <c r="K879" s="111">
        <f t="shared" si="197"/>
        <v>0.6</v>
      </c>
      <c r="L879" s="111">
        <f t="shared" si="197"/>
        <v>0.4</v>
      </c>
      <c r="M879" s="111">
        <f t="shared" si="197"/>
        <v>0.4</v>
      </c>
      <c r="N879" s="174"/>
    </row>
    <row r="880" spans="1:14" s="106" customFormat="1" ht="30" customHeight="1" x14ac:dyDescent="0.25">
      <c r="A880" s="176" t="s">
        <v>183</v>
      </c>
      <c r="B880" s="979" t="s">
        <v>407</v>
      </c>
      <c r="C880" s="979"/>
      <c r="D880" s="979"/>
      <c r="E880" s="980"/>
      <c r="F880" s="192">
        <v>240</v>
      </c>
      <c r="G880" s="320" t="s">
        <v>69</v>
      </c>
      <c r="H880" s="122" t="s">
        <v>73</v>
      </c>
      <c r="I880" s="95">
        <v>900</v>
      </c>
      <c r="J880" s="111">
        <v>0.4</v>
      </c>
      <c r="K880" s="112">
        <v>0.6</v>
      </c>
      <c r="L880" s="111">
        <v>0.4</v>
      </c>
      <c r="M880" s="111">
        <v>0.4</v>
      </c>
      <c r="N880" s="174"/>
    </row>
    <row r="881" spans="1:15" s="106" customFormat="1" ht="42.75" customHeight="1" x14ac:dyDescent="0.25">
      <c r="A881" s="923" t="s">
        <v>832</v>
      </c>
      <c r="B881" s="966" t="s">
        <v>833</v>
      </c>
      <c r="C881" s="967"/>
      <c r="D881" s="967"/>
      <c r="E881" s="968"/>
      <c r="F881" s="192"/>
      <c r="G881" s="320"/>
      <c r="H881" s="122"/>
      <c r="I881" s="95"/>
      <c r="J881" s="111">
        <f>J882</f>
        <v>6.7</v>
      </c>
      <c r="K881" s="111"/>
      <c r="L881" s="144">
        <f t="shared" ref="L881:M885" si="198">L882</f>
        <v>0</v>
      </c>
      <c r="M881" s="144">
        <f t="shared" si="198"/>
        <v>0</v>
      </c>
      <c r="N881" s="174"/>
      <c r="O881" s="187"/>
    </row>
    <row r="882" spans="1:15" s="106" customFormat="1" ht="45" customHeight="1" x14ac:dyDescent="0.25">
      <c r="A882" s="200" t="s">
        <v>473</v>
      </c>
      <c r="B882" s="966" t="s">
        <v>833</v>
      </c>
      <c r="C882" s="967"/>
      <c r="D882" s="967"/>
      <c r="E882" s="968"/>
      <c r="F882" s="192">
        <v>200</v>
      </c>
      <c r="G882" s="320"/>
      <c r="H882" s="122"/>
      <c r="I882" s="95"/>
      <c r="J882" s="111">
        <f>J883</f>
        <v>6.7</v>
      </c>
      <c r="K882" s="111"/>
      <c r="L882" s="144">
        <f t="shared" si="198"/>
        <v>0</v>
      </c>
      <c r="M882" s="144">
        <f t="shared" si="198"/>
        <v>0</v>
      </c>
      <c r="N882" s="174"/>
      <c r="O882" s="187"/>
    </row>
    <row r="883" spans="1:15" s="106" customFormat="1" ht="48.75" customHeight="1" x14ac:dyDescent="0.25">
      <c r="A883" s="200" t="s">
        <v>474</v>
      </c>
      <c r="B883" s="966" t="s">
        <v>833</v>
      </c>
      <c r="C883" s="967"/>
      <c r="D883" s="967"/>
      <c r="E883" s="968"/>
      <c r="F883" s="192">
        <v>240</v>
      </c>
      <c r="G883" s="320"/>
      <c r="H883" s="122"/>
      <c r="I883" s="95"/>
      <c r="J883" s="111">
        <f>J884</f>
        <v>6.7</v>
      </c>
      <c r="K883" s="111"/>
      <c r="L883" s="144">
        <f t="shared" si="198"/>
        <v>0</v>
      </c>
      <c r="M883" s="144">
        <f t="shared" si="198"/>
        <v>0</v>
      </c>
      <c r="N883" s="174"/>
      <c r="O883" s="187"/>
    </row>
    <row r="884" spans="1:15" s="106" customFormat="1" ht="22.5" customHeight="1" x14ac:dyDescent="0.25">
      <c r="A884" s="176" t="s">
        <v>68</v>
      </c>
      <c r="B884" s="966" t="s">
        <v>833</v>
      </c>
      <c r="C884" s="967"/>
      <c r="D884" s="967"/>
      <c r="E884" s="968"/>
      <c r="F884" s="192">
        <v>240</v>
      </c>
      <c r="G884" s="320" t="s">
        <v>69</v>
      </c>
      <c r="H884" s="122"/>
      <c r="I884" s="124"/>
      <c r="J884" s="111">
        <f>J885</f>
        <v>6.7</v>
      </c>
      <c r="K884" s="111"/>
      <c r="L884" s="144">
        <f t="shared" si="198"/>
        <v>0</v>
      </c>
      <c r="M884" s="144">
        <f t="shared" si="198"/>
        <v>0</v>
      </c>
      <c r="N884" s="174"/>
      <c r="O884" s="187"/>
    </row>
    <row r="885" spans="1:15" s="106" customFormat="1" ht="30" customHeight="1" x14ac:dyDescent="0.25">
      <c r="A885" s="176" t="s">
        <v>187</v>
      </c>
      <c r="B885" s="966" t="s">
        <v>833</v>
      </c>
      <c r="C885" s="967"/>
      <c r="D885" s="967"/>
      <c r="E885" s="968"/>
      <c r="F885" s="192">
        <v>240</v>
      </c>
      <c r="G885" s="320" t="s">
        <v>69</v>
      </c>
      <c r="H885" s="122" t="s">
        <v>73</v>
      </c>
      <c r="I885" s="124"/>
      <c r="J885" s="111">
        <f>J886</f>
        <v>6.7</v>
      </c>
      <c r="K885" s="111"/>
      <c r="L885" s="144">
        <f t="shared" si="198"/>
        <v>0</v>
      </c>
      <c r="M885" s="144">
        <f t="shared" si="198"/>
        <v>0</v>
      </c>
      <c r="N885" s="612"/>
      <c r="O885" s="187"/>
    </row>
    <row r="886" spans="1:15" s="106" customFormat="1" ht="38.25" customHeight="1" x14ac:dyDescent="0.25">
      <c r="A886" s="176" t="s">
        <v>183</v>
      </c>
      <c r="B886" s="966" t="s">
        <v>833</v>
      </c>
      <c r="C886" s="967"/>
      <c r="D886" s="967"/>
      <c r="E886" s="968"/>
      <c r="F886" s="192">
        <v>240</v>
      </c>
      <c r="G886" s="320" t="s">
        <v>69</v>
      </c>
      <c r="H886" s="122" t="s">
        <v>73</v>
      </c>
      <c r="I886" s="95">
        <v>900</v>
      </c>
      <c r="J886" s="111">
        <f>'ведомст 7'!L117</f>
        <v>6.7</v>
      </c>
      <c r="K886" s="924"/>
      <c r="L886" s="111">
        <f t="shared" ref="J886:M894" si="199">L887</f>
        <v>0</v>
      </c>
      <c r="M886" s="111">
        <f t="shared" si="199"/>
        <v>0</v>
      </c>
      <c r="N886" s="174"/>
      <c r="O886" s="187"/>
    </row>
    <row r="887" spans="1:15" s="106" customFormat="1" ht="71.25" hidden="1" customHeight="1" x14ac:dyDescent="0.25">
      <c r="A887" s="203" t="s">
        <v>585</v>
      </c>
      <c r="B887" s="966" t="s">
        <v>584</v>
      </c>
      <c r="C887" s="967"/>
      <c r="D887" s="967"/>
      <c r="E887" s="968"/>
      <c r="F887" s="356"/>
      <c r="G887" s="288"/>
      <c r="H887" s="288"/>
      <c r="I887" s="288"/>
      <c r="J887" s="144">
        <f t="shared" si="199"/>
        <v>0</v>
      </c>
      <c r="K887" s="144">
        <f t="shared" si="199"/>
        <v>0</v>
      </c>
      <c r="L887" s="144">
        <f t="shared" si="199"/>
        <v>0</v>
      </c>
      <c r="M887" s="144">
        <f t="shared" si="199"/>
        <v>0</v>
      </c>
      <c r="N887" s="354"/>
      <c r="O887" s="187"/>
    </row>
    <row r="888" spans="1:15" s="106" customFormat="1" ht="29.25" hidden="1" customHeight="1" x14ac:dyDescent="0.25">
      <c r="A888" s="200" t="s">
        <v>473</v>
      </c>
      <c r="B888" s="966" t="s">
        <v>584</v>
      </c>
      <c r="C888" s="967"/>
      <c r="D888" s="967"/>
      <c r="E888" s="968"/>
      <c r="F888" s="357">
        <v>200</v>
      </c>
      <c r="G888" s="95"/>
      <c r="H888" s="95"/>
      <c r="I888" s="95"/>
      <c r="J888" s="111">
        <f t="shared" si="199"/>
        <v>0</v>
      </c>
      <c r="K888" s="111">
        <f t="shared" si="199"/>
        <v>0</v>
      </c>
      <c r="L888" s="111">
        <f t="shared" si="199"/>
        <v>0</v>
      </c>
      <c r="M888" s="111">
        <f t="shared" si="199"/>
        <v>0</v>
      </c>
      <c r="N888" s="354"/>
      <c r="O888" s="187"/>
    </row>
    <row r="889" spans="1:15" s="106" customFormat="1" ht="29.25" hidden="1" customHeight="1" x14ac:dyDescent="0.25">
      <c r="A889" s="200" t="s">
        <v>474</v>
      </c>
      <c r="B889" s="966" t="s">
        <v>584</v>
      </c>
      <c r="C889" s="967"/>
      <c r="D889" s="967"/>
      <c r="E889" s="968"/>
      <c r="F889" s="357">
        <v>240</v>
      </c>
      <c r="G889" s="95"/>
      <c r="H889" s="95"/>
      <c r="I889" s="95"/>
      <c r="J889" s="111">
        <f t="shared" si="199"/>
        <v>0</v>
      </c>
      <c r="K889" s="111">
        <f t="shared" si="199"/>
        <v>0</v>
      </c>
      <c r="L889" s="111">
        <f t="shared" si="199"/>
        <v>0</v>
      </c>
      <c r="M889" s="111">
        <f t="shared" si="199"/>
        <v>0</v>
      </c>
      <c r="N889" s="354"/>
      <c r="O889" s="187"/>
    </row>
    <row r="890" spans="1:15" s="106" customFormat="1" ht="29.25" hidden="1" customHeight="1" x14ac:dyDescent="0.25">
      <c r="A890" s="176" t="s">
        <v>68</v>
      </c>
      <c r="B890" s="966" t="s">
        <v>584</v>
      </c>
      <c r="C890" s="967"/>
      <c r="D890" s="967"/>
      <c r="E890" s="968"/>
      <c r="F890" s="357">
        <v>240</v>
      </c>
      <c r="G890" s="95" t="s">
        <v>69</v>
      </c>
      <c r="H890" s="95"/>
      <c r="I890" s="95"/>
      <c r="J890" s="111">
        <f t="shared" si="199"/>
        <v>0</v>
      </c>
      <c r="K890" s="111">
        <f t="shared" si="199"/>
        <v>0</v>
      </c>
      <c r="L890" s="111">
        <f t="shared" si="199"/>
        <v>0</v>
      </c>
      <c r="M890" s="111">
        <f t="shared" si="199"/>
        <v>0</v>
      </c>
      <c r="N890" s="354"/>
      <c r="O890" s="187"/>
    </row>
    <row r="891" spans="1:15" s="106" customFormat="1" ht="29.25" hidden="1" customHeight="1" x14ac:dyDescent="0.25">
      <c r="A891" s="176" t="s">
        <v>398</v>
      </c>
      <c r="B891" s="966" t="s">
        <v>584</v>
      </c>
      <c r="C891" s="967"/>
      <c r="D891" s="967"/>
      <c r="E891" s="968"/>
      <c r="F891" s="357">
        <v>240</v>
      </c>
      <c r="G891" s="95" t="s">
        <v>69</v>
      </c>
      <c r="H891" s="95" t="s">
        <v>94</v>
      </c>
      <c r="I891" s="95"/>
      <c r="J891" s="111">
        <f t="shared" si="199"/>
        <v>0</v>
      </c>
      <c r="K891" s="111">
        <f t="shared" si="199"/>
        <v>0</v>
      </c>
      <c r="L891" s="111">
        <f t="shared" si="199"/>
        <v>0</v>
      </c>
      <c r="M891" s="111">
        <f t="shared" si="199"/>
        <v>0</v>
      </c>
      <c r="N891" s="354"/>
      <c r="O891" s="187"/>
    </row>
    <row r="892" spans="1:15" s="106" customFormat="1" ht="29.25" hidden="1" customHeight="1" x14ac:dyDescent="0.25">
      <c r="A892" s="176" t="s">
        <v>183</v>
      </c>
      <c r="B892" s="966" t="s">
        <v>584</v>
      </c>
      <c r="C892" s="967"/>
      <c r="D892" s="967"/>
      <c r="E892" s="968"/>
      <c r="F892" s="357">
        <v>240</v>
      </c>
      <c r="G892" s="95" t="s">
        <v>69</v>
      </c>
      <c r="H892" s="95" t="s">
        <v>94</v>
      </c>
      <c r="I892" s="95" t="s">
        <v>58</v>
      </c>
      <c r="J892" s="111"/>
      <c r="K892" s="96"/>
      <c r="L892" s="111">
        <f t="shared" si="199"/>
        <v>0</v>
      </c>
      <c r="M892" s="111">
        <f t="shared" si="199"/>
        <v>0</v>
      </c>
      <c r="N892" s="354"/>
      <c r="O892" s="187"/>
    </row>
    <row r="893" spans="1:15" s="106" customFormat="1" ht="37.5" hidden="1" customHeight="1" x14ac:dyDescent="0.25">
      <c r="A893" s="200" t="s">
        <v>639</v>
      </c>
      <c r="B893" s="966" t="s">
        <v>622</v>
      </c>
      <c r="C893" s="967"/>
      <c r="D893" s="967"/>
      <c r="E893" s="968"/>
      <c r="F893" s="357"/>
      <c r="G893" s="95"/>
      <c r="H893" s="95"/>
      <c r="I893" s="95"/>
      <c r="J893" s="111"/>
      <c r="K893" s="96"/>
      <c r="L893" s="111">
        <f t="shared" si="199"/>
        <v>0</v>
      </c>
      <c r="M893" s="111">
        <f t="shared" si="199"/>
        <v>0</v>
      </c>
      <c r="N893" s="395"/>
      <c r="O893" s="187"/>
    </row>
    <row r="894" spans="1:15" s="106" customFormat="1" ht="39.75" hidden="1" customHeight="1" x14ac:dyDescent="0.25">
      <c r="A894" s="200" t="s">
        <v>473</v>
      </c>
      <c r="B894" s="966" t="s">
        <v>622</v>
      </c>
      <c r="C894" s="967"/>
      <c r="D894" s="967"/>
      <c r="E894" s="968"/>
      <c r="F894" s="357">
        <v>200</v>
      </c>
      <c r="G894" s="95"/>
      <c r="H894" s="95"/>
      <c r="I894" s="95"/>
      <c r="J894" s="111">
        <f>J895</f>
        <v>0</v>
      </c>
      <c r="K894" s="96"/>
      <c r="L894" s="111">
        <f t="shared" si="199"/>
        <v>0</v>
      </c>
      <c r="M894" s="111">
        <f t="shared" si="199"/>
        <v>0</v>
      </c>
      <c r="N894" s="385"/>
      <c r="O894" s="187"/>
    </row>
    <row r="895" spans="1:15" s="106" customFormat="1" ht="30.75" hidden="1" customHeight="1" x14ac:dyDescent="0.25">
      <c r="A895" s="200" t="s">
        <v>474</v>
      </c>
      <c r="B895" s="966" t="s">
        <v>622</v>
      </c>
      <c r="C895" s="967"/>
      <c r="D895" s="967"/>
      <c r="E895" s="968"/>
      <c r="F895" s="357">
        <v>240</v>
      </c>
      <c r="G895" s="95"/>
      <c r="H895" s="95"/>
      <c r="I895" s="95"/>
      <c r="J895" s="111">
        <f t="shared" ref="J895:M909" si="200">J896</f>
        <v>0</v>
      </c>
      <c r="K895" s="111">
        <f t="shared" si="200"/>
        <v>0</v>
      </c>
      <c r="L895" s="111">
        <f t="shared" si="200"/>
        <v>0</v>
      </c>
      <c r="M895" s="111">
        <f t="shared" si="200"/>
        <v>0</v>
      </c>
      <c r="N895" s="395"/>
      <c r="O895" s="187"/>
    </row>
    <row r="896" spans="1:15" s="106" customFormat="1" ht="29.25" hidden="1" customHeight="1" x14ac:dyDescent="0.25">
      <c r="A896" s="176" t="s">
        <v>68</v>
      </c>
      <c r="B896" s="966" t="s">
        <v>622</v>
      </c>
      <c r="C896" s="967"/>
      <c r="D896" s="967"/>
      <c r="E896" s="968"/>
      <c r="F896" s="357">
        <v>240</v>
      </c>
      <c r="G896" s="95" t="s">
        <v>69</v>
      </c>
      <c r="H896" s="95"/>
      <c r="I896" s="95"/>
      <c r="J896" s="111">
        <f t="shared" si="200"/>
        <v>0</v>
      </c>
      <c r="K896" s="111">
        <f t="shared" si="200"/>
        <v>0</v>
      </c>
      <c r="L896" s="111">
        <f t="shared" si="200"/>
        <v>0</v>
      </c>
      <c r="M896" s="111">
        <f t="shared" si="200"/>
        <v>0</v>
      </c>
      <c r="N896" s="364"/>
      <c r="O896" s="187"/>
    </row>
    <row r="897" spans="1:15" s="106" customFormat="1" ht="29.25" hidden="1" customHeight="1" x14ac:dyDescent="0.25">
      <c r="A897" s="176" t="s">
        <v>398</v>
      </c>
      <c r="B897" s="966" t="s">
        <v>622</v>
      </c>
      <c r="C897" s="967"/>
      <c r="D897" s="967"/>
      <c r="E897" s="968"/>
      <c r="F897" s="357">
        <v>240</v>
      </c>
      <c r="G897" s="95" t="s">
        <v>69</v>
      </c>
      <c r="H897" s="95" t="s">
        <v>94</v>
      </c>
      <c r="I897" s="95"/>
      <c r="J897" s="111">
        <f t="shared" si="200"/>
        <v>0</v>
      </c>
      <c r="K897" s="111">
        <f t="shared" si="200"/>
        <v>0</v>
      </c>
      <c r="L897" s="111">
        <f t="shared" si="200"/>
        <v>0</v>
      </c>
      <c r="M897" s="111">
        <f t="shared" si="200"/>
        <v>0</v>
      </c>
      <c r="N897" s="364"/>
      <c r="O897" s="187"/>
    </row>
    <row r="898" spans="1:15" s="106" customFormat="1" ht="29.25" hidden="1" customHeight="1" x14ac:dyDescent="0.25">
      <c r="A898" s="176" t="s">
        <v>183</v>
      </c>
      <c r="B898" s="966" t="s">
        <v>622</v>
      </c>
      <c r="C898" s="967"/>
      <c r="D898" s="967"/>
      <c r="E898" s="968"/>
      <c r="F898" s="357">
        <v>240</v>
      </c>
      <c r="G898" s="95" t="s">
        <v>69</v>
      </c>
      <c r="H898" s="95" t="s">
        <v>94</v>
      </c>
      <c r="I898" s="95" t="s">
        <v>58</v>
      </c>
      <c r="J898" s="111"/>
      <c r="K898" s="96"/>
      <c r="L898" s="111">
        <f t="shared" si="200"/>
        <v>0</v>
      </c>
      <c r="M898" s="111">
        <f t="shared" si="200"/>
        <v>0</v>
      </c>
      <c r="N898" s="364"/>
      <c r="O898" s="187"/>
    </row>
    <row r="899" spans="1:15" s="106" customFormat="1" ht="81.75" hidden="1" customHeight="1" x14ac:dyDescent="0.25">
      <c r="A899" s="498"/>
      <c r="B899" s="1046"/>
      <c r="C899" s="1047"/>
      <c r="D899" s="1047"/>
      <c r="E899" s="1048"/>
      <c r="F899" s="499"/>
      <c r="G899" s="500"/>
      <c r="H899" s="500"/>
      <c r="I899" s="500"/>
      <c r="J899" s="122"/>
      <c r="K899" s="125"/>
      <c r="L899" s="111"/>
      <c r="M899" s="111"/>
      <c r="N899" s="1061"/>
    </row>
    <row r="900" spans="1:15" s="106" customFormat="1" hidden="1" x14ac:dyDescent="0.25">
      <c r="A900" s="496"/>
      <c r="B900" s="1046"/>
      <c r="C900" s="1047"/>
      <c r="D900" s="1047"/>
      <c r="E900" s="1048"/>
      <c r="F900" s="499"/>
      <c r="G900" s="500"/>
      <c r="H900" s="500"/>
      <c r="I900" s="500"/>
      <c r="J900" s="122"/>
      <c r="K900" s="125"/>
      <c r="L900" s="111"/>
      <c r="M900" s="111"/>
      <c r="N900" s="1061"/>
    </row>
    <row r="901" spans="1:15" s="106" customFormat="1" hidden="1" x14ac:dyDescent="0.25">
      <c r="A901" s="496"/>
      <c r="B901" s="1046"/>
      <c r="C901" s="1047"/>
      <c r="D901" s="1047"/>
      <c r="E901" s="1048"/>
      <c r="F901" s="499"/>
      <c r="G901" s="500"/>
      <c r="H901" s="500"/>
      <c r="I901" s="500"/>
      <c r="J901" s="152"/>
      <c r="K901" s="125"/>
      <c r="L901" s="111"/>
      <c r="M901" s="111"/>
      <c r="N901" s="1061"/>
    </row>
    <row r="902" spans="1:15" s="106" customFormat="1" hidden="1" x14ac:dyDescent="0.25">
      <c r="A902" s="501"/>
      <c r="B902" s="1046"/>
      <c r="C902" s="1047"/>
      <c r="D902" s="1047"/>
      <c r="E902" s="1048"/>
      <c r="F902" s="499"/>
      <c r="G902" s="451"/>
      <c r="H902" s="500"/>
      <c r="I902" s="500"/>
      <c r="J902" s="152"/>
      <c r="K902" s="103"/>
      <c r="L902" s="111"/>
      <c r="M902" s="111"/>
      <c r="N902" s="1061"/>
    </row>
    <row r="903" spans="1:15" s="106" customFormat="1" hidden="1" x14ac:dyDescent="0.25">
      <c r="A903" s="496"/>
      <c r="B903" s="1046"/>
      <c r="C903" s="1047"/>
      <c r="D903" s="1047"/>
      <c r="E903" s="1048"/>
      <c r="F903" s="499"/>
      <c r="G903" s="451"/>
      <c r="H903" s="451"/>
      <c r="I903" s="500"/>
      <c r="J903" s="152"/>
      <c r="K903" s="103"/>
      <c r="L903" s="111"/>
      <c r="M903" s="111"/>
      <c r="N903" s="1061"/>
    </row>
    <row r="904" spans="1:15" s="106" customFormat="1" hidden="1" x14ac:dyDescent="0.25">
      <c r="A904" s="494"/>
      <c r="B904" s="1046"/>
      <c r="C904" s="1047"/>
      <c r="D904" s="1047"/>
      <c r="E904" s="1048"/>
      <c r="F904" s="499"/>
      <c r="G904" s="451"/>
      <c r="H904" s="451"/>
      <c r="I904" s="500"/>
      <c r="J904" s="152"/>
      <c r="K904" s="125"/>
      <c r="L904" s="111"/>
      <c r="M904" s="111"/>
      <c r="N904" s="1061"/>
    </row>
    <row r="905" spans="1:15" s="106" customFormat="1" ht="58.5" hidden="1" customHeight="1" x14ac:dyDescent="0.25">
      <c r="A905" s="404" t="s">
        <v>647</v>
      </c>
      <c r="B905" s="1165" t="s">
        <v>645</v>
      </c>
      <c r="C905" s="1080"/>
      <c r="D905" s="1080"/>
      <c r="E905" s="1081"/>
      <c r="F905" s="357"/>
      <c r="G905" s="401"/>
      <c r="H905" s="401"/>
      <c r="I905" s="401"/>
      <c r="J905" s="152">
        <f>J906</f>
        <v>0</v>
      </c>
      <c r="K905" s="104"/>
      <c r="L905" s="111">
        <f t="shared" si="200"/>
        <v>0</v>
      </c>
      <c r="M905" s="111">
        <f t="shared" si="200"/>
        <v>0</v>
      </c>
      <c r="N905" s="174"/>
    </row>
    <row r="906" spans="1:15" s="106" customFormat="1" ht="28.5" hidden="1" customHeight="1" x14ac:dyDescent="0.25">
      <c r="A906" s="203" t="s">
        <v>526</v>
      </c>
      <c r="B906" s="1165" t="s">
        <v>645</v>
      </c>
      <c r="C906" s="1080"/>
      <c r="D906" s="1080"/>
      <c r="E906" s="1081"/>
      <c r="F906" s="357">
        <v>500</v>
      </c>
      <c r="G906" s="401"/>
      <c r="H906" s="401"/>
      <c r="I906" s="401"/>
      <c r="J906" s="152">
        <f>J907</f>
        <v>0</v>
      </c>
      <c r="K906" s="103"/>
      <c r="L906" s="111">
        <f t="shared" si="200"/>
        <v>0</v>
      </c>
      <c r="M906" s="111">
        <f t="shared" si="200"/>
        <v>0</v>
      </c>
      <c r="N906" s="174"/>
    </row>
    <row r="907" spans="1:15" s="106" customFormat="1" hidden="1" x14ac:dyDescent="0.25">
      <c r="A907" s="203" t="s">
        <v>228</v>
      </c>
      <c r="B907" s="1165" t="s">
        <v>645</v>
      </c>
      <c r="C907" s="1080"/>
      <c r="D907" s="1080"/>
      <c r="E907" s="1081"/>
      <c r="F907" s="357">
        <v>540</v>
      </c>
      <c r="G907" s="401"/>
      <c r="H907" s="401"/>
      <c r="I907" s="401"/>
      <c r="J907" s="152">
        <f>J908</f>
        <v>0</v>
      </c>
      <c r="K907" s="403"/>
      <c r="L907" s="111">
        <f t="shared" si="200"/>
        <v>0</v>
      </c>
      <c r="M907" s="111">
        <f t="shared" si="200"/>
        <v>0</v>
      </c>
      <c r="N907" s="174"/>
    </row>
    <row r="908" spans="1:15" s="106" customFormat="1" hidden="1" x14ac:dyDescent="0.25">
      <c r="A908" s="355" t="s">
        <v>52</v>
      </c>
      <c r="B908" s="1165" t="s">
        <v>645</v>
      </c>
      <c r="C908" s="1080"/>
      <c r="D908" s="1080"/>
      <c r="E908" s="1081"/>
      <c r="F908" s="357">
        <v>540</v>
      </c>
      <c r="G908" s="95" t="s">
        <v>82</v>
      </c>
      <c r="H908" s="401"/>
      <c r="I908" s="401"/>
      <c r="J908" s="152">
        <f>J909</f>
        <v>0</v>
      </c>
      <c r="K908" s="403"/>
      <c r="L908" s="111">
        <f t="shared" si="200"/>
        <v>0</v>
      </c>
      <c r="M908" s="111">
        <f t="shared" si="200"/>
        <v>0</v>
      </c>
      <c r="N908" s="174"/>
    </row>
    <row r="909" spans="1:15" s="106" customFormat="1" ht="21.75" hidden="1" customHeight="1" x14ac:dyDescent="0.25">
      <c r="A909" s="203" t="s">
        <v>627</v>
      </c>
      <c r="B909" s="1165" t="s">
        <v>645</v>
      </c>
      <c r="C909" s="1080"/>
      <c r="D909" s="1080"/>
      <c r="E909" s="1081"/>
      <c r="F909" s="357">
        <v>540</v>
      </c>
      <c r="G909" s="95" t="s">
        <v>82</v>
      </c>
      <c r="H909" s="95" t="s">
        <v>88</v>
      </c>
      <c r="I909" s="401"/>
      <c r="J909" s="152">
        <f>J910</f>
        <v>0</v>
      </c>
      <c r="K909" s="403"/>
      <c r="L909" s="111">
        <f t="shared" si="200"/>
        <v>0</v>
      </c>
      <c r="M909" s="111">
        <f t="shared" si="200"/>
        <v>0</v>
      </c>
      <c r="N909" s="174"/>
    </row>
    <row r="910" spans="1:15" s="106" customFormat="1" ht="21.75" hidden="1" customHeight="1" x14ac:dyDescent="0.25">
      <c r="A910" s="176" t="s">
        <v>192</v>
      </c>
      <c r="B910" s="1165" t="s">
        <v>645</v>
      </c>
      <c r="C910" s="1080"/>
      <c r="D910" s="1080"/>
      <c r="E910" s="1081"/>
      <c r="F910" s="357">
        <v>540</v>
      </c>
      <c r="G910" s="95" t="s">
        <v>82</v>
      </c>
      <c r="H910" s="95" t="s">
        <v>88</v>
      </c>
      <c r="I910" s="401">
        <v>901</v>
      </c>
      <c r="J910" s="152"/>
      <c r="K910" s="403"/>
      <c r="L910" s="131">
        <v>0</v>
      </c>
      <c r="M910" s="402">
        <v>0</v>
      </c>
      <c r="N910" s="174"/>
    </row>
    <row r="911" spans="1:15" s="106" customFormat="1" hidden="1" x14ac:dyDescent="0.25">
      <c r="A911" s="597"/>
      <c r="B911" s="598"/>
      <c r="C911" s="401"/>
      <c r="D911" s="401"/>
      <c r="E911" s="401"/>
      <c r="F911" s="357"/>
      <c r="G911" s="401"/>
      <c r="H911" s="401"/>
      <c r="I911" s="401"/>
      <c r="J911" s="401"/>
      <c r="K911" s="403"/>
      <c r="L911" s="131"/>
      <c r="M911" s="591"/>
      <c r="N911" s="174"/>
    </row>
    <row r="912" spans="1:15" s="106" customFormat="1" hidden="1" x14ac:dyDescent="0.25">
      <c r="A912" s="597"/>
      <c r="B912" s="598"/>
      <c r="C912" s="401"/>
      <c r="D912" s="401"/>
      <c r="E912" s="401"/>
      <c r="F912" s="357"/>
      <c r="G912" s="401"/>
      <c r="H912" s="401"/>
      <c r="I912" s="401"/>
      <c r="J912" s="401"/>
      <c r="K912" s="103"/>
      <c r="L912" s="103"/>
      <c r="M912" s="591"/>
      <c r="N912" s="174"/>
    </row>
    <row r="913" spans="1:14" s="106" customFormat="1" hidden="1" x14ac:dyDescent="0.25">
      <c r="A913" s="597"/>
      <c r="B913" s="598"/>
      <c r="C913" s="401"/>
      <c r="D913" s="401"/>
      <c r="E913" s="401"/>
      <c r="F913" s="357"/>
      <c r="G913" s="401"/>
      <c r="H913" s="401"/>
      <c r="I913" s="401"/>
      <c r="J913" s="401"/>
      <c r="K913" s="103"/>
      <c r="L913" s="103"/>
      <c r="M913" s="591"/>
      <c r="N913" s="174"/>
    </row>
    <row r="914" spans="1:14" s="106" customFormat="1" hidden="1" x14ac:dyDescent="0.25">
      <c r="A914" s="597"/>
      <c r="B914" s="598"/>
      <c r="C914" s="401"/>
      <c r="D914" s="401"/>
      <c r="E914" s="401"/>
      <c r="F914" s="357"/>
      <c r="G914" s="401"/>
      <c r="H914" s="401"/>
      <c r="I914" s="401"/>
      <c r="J914" s="401"/>
      <c r="K914" s="103"/>
      <c r="L914" s="103"/>
      <c r="M914" s="591"/>
      <c r="N914" s="174"/>
    </row>
    <row r="915" spans="1:14" s="106" customFormat="1" hidden="1" x14ac:dyDescent="0.25">
      <c r="A915" s="597"/>
      <c r="B915" s="1179"/>
      <c r="C915" s="1179"/>
      <c r="D915" s="1179"/>
      <c r="E915" s="1179"/>
      <c r="F915" s="357"/>
      <c r="G915" s="401"/>
      <c r="H915" s="401"/>
      <c r="I915" s="401"/>
      <c r="J915" s="401"/>
      <c r="K915" s="96"/>
      <c r="L915" s="131"/>
      <c r="M915" s="591"/>
      <c r="N915" s="174"/>
    </row>
    <row r="916" spans="1:14" s="106" customFormat="1" hidden="1" x14ac:dyDescent="0.25">
      <c r="A916" s="597"/>
      <c r="B916" s="1179"/>
      <c r="C916" s="1179"/>
      <c r="D916" s="1179"/>
      <c r="E916" s="1179"/>
      <c r="F916" s="357"/>
      <c r="G916" s="401"/>
      <c r="H916" s="401"/>
      <c r="I916" s="401"/>
      <c r="J916" s="401"/>
      <c r="K916" s="96"/>
      <c r="L916" s="131"/>
      <c r="M916" s="591"/>
      <c r="N916" s="174"/>
    </row>
    <row r="917" spans="1:14" s="106" customFormat="1" hidden="1" x14ac:dyDescent="0.25">
      <c r="A917" s="292"/>
      <c r="B917" s="224"/>
      <c r="C917" s="147"/>
      <c r="D917" s="147"/>
      <c r="E917" s="147"/>
      <c r="F917" s="335"/>
      <c r="G917" s="147"/>
      <c r="H917" s="147"/>
      <c r="I917" s="147"/>
      <c r="J917" s="147"/>
      <c r="K917" s="112"/>
      <c r="L917" s="112"/>
      <c r="N917" s="174"/>
    </row>
    <row r="918" spans="1:14" s="106" customFormat="1" hidden="1" x14ac:dyDescent="0.25">
      <c r="A918" s="292"/>
      <c r="B918" s="224"/>
      <c r="C918" s="147"/>
      <c r="D918" s="147"/>
      <c r="E918" s="147"/>
      <c r="F918" s="335"/>
      <c r="G918" s="147"/>
      <c r="H918" s="147"/>
      <c r="I918" s="147"/>
      <c r="J918" s="147"/>
      <c r="K918" s="112"/>
      <c r="L918" s="112"/>
      <c r="N918" s="174"/>
    </row>
    <row r="919" spans="1:14" s="106" customFormat="1" hidden="1" x14ac:dyDescent="0.25">
      <c r="A919" s="292"/>
      <c r="B919" s="224"/>
      <c r="C919" s="147"/>
      <c r="D919" s="147"/>
      <c r="E919" s="147"/>
      <c r="F919" s="335"/>
      <c r="G919" s="147"/>
      <c r="H919" s="147"/>
      <c r="I919" s="147"/>
      <c r="J919" s="147"/>
      <c r="K919" s="112"/>
      <c r="L919" s="112"/>
      <c r="N919" s="174"/>
    </row>
    <row r="920" spans="1:14" s="106" customFormat="1" ht="57.75" hidden="1" customHeight="1" x14ac:dyDescent="0.25">
      <c r="A920" s="292"/>
      <c r="B920" s="224"/>
      <c r="C920" s="147"/>
      <c r="D920" s="147"/>
      <c r="E920" s="147"/>
      <c r="F920" s="335"/>
      <c r="G920" s="147"/>
      <c r="H920" s="147"/>
      <c r="I920" s="147"/>
      <c r="J920" s="147"/>
      <c r="K920" s="167"/>
      <c r="L920" s="167"/>
      <c r="N920" s="174"/>
    </row>
    <row r="921" spans="1:14" s="106" customFormat="1" hidden="1" x14ac:dyDescent="0.25">
      <c r="A921" s="292"/>
      <c r="B921" s="224"/>
      <c r="C921" s="147"/>
      <c r="D921" s="147"/>
      <c r="E921" s="147"/>
      <c r="F921" s="335"/>
      <c r="G921" s="147"/>
      <c r="H921" s="147"/>
      <c r="I921" s="147"/>
      <c r="J921" s="147"/>
      <c r="K921" s="167"/>
      <c r="L921" s="167"/>
      <c r="N921" s="174"/>
    </row>
    <row r="922" spans="1:14" s="106" customFormat="1" hidden="1" x14ac:dyDescent="0.25">
      <c r="A922" s="292"/>
      <c r="B922" s="224"/>
      <c r="C922" s="147"/>
      <c r="D922" s="147"/>
      <c r="E922" s="147"/>
      <c r="F922" s="335"/>
      <c r="G922" s="147"/>
      <c r="H922" s="147"/>
      <c r="I922" s="147"/>
      <c r="J922" s="147"/>
      <c r="K922" s="167"/>
      <c r="L922" s="167"/>
      <c r="N922" s="174"/>
    </row>
    <row r="923" spans="1:14" s="106" customFormat="1" ht="18.75" hidden="1" customHeight="1" x14ac:dyDescent="0.25">
      <c r="A923" s="292"/>
      <c r="B923" s="224"/>
      <c r="C923" s="147"/>
      <c r="D923" s="147"/>
      <c r="E923" s="147"/>
      <c r="F923" s="335"/>
      <c r="G923" s="147"/>
      <c r="H923" s="147"/>
      <c r="I923" s="147"/>
      <c r="J923" s="147"/>
      <c r="K923" s="166"/>
      <c r="L923" s="168"/>
      <c r="N923" s="174"/>
    </row>
    <row r="924" spans="1:14" hidden="1" x14ac:dyDescent="0.25">
      <c r="K924" s="108"/>
    </row>
    <row r="925" spans="1:14" hidden="1" x14ac:dyDescent="0.25">
      <c r="K925" s="108"/>
    </row>
    <row r="926" spans="1:14" hidden="1" x14ac:dyDescent="0.25">
      <c r="K926" s="108"/>
    </row>
    <row r="927" spans="1:14" hidden="1" x14ac:dyDescent="0.25">
      <c r="K927" s="108"/>
    </row>
    <row r="928" spans="1:14" hidden="1" x14ac:dyDescent="0.25">
      <c r="K928" s="108"/>
    </row>
    <row r="929" spans="1:14" hidden="1" x14ac:dyDescent="0.25">
      <c r="K929" s="108"/>
    </row>
    <row r="930" spans="1:14" hidden="1" x14ac:dyDescent="0.25">
      <c r="K930" s="108"/>
    </row>
    <row r="931" spans="1:14" hidden="1" x14ac:dyDescent="0.25">
      <c r="K931" s="108"/>
    </row>
    <row r="932" spans="1:14" hidden="1" x14ac:dyDescent="0.25">
      <c r="K932" s="108"/>
    </row>
    <row r="933" spans="1:14" hidden="1" x14ac:dyDescent="0.25">
      <c r="K933" s="108"/>
    </row>
    <row r="934" spans="1:14" hidden="1" x14ac:dyDescent="0.25">
      <c r="K934" s="108"/>
    </row>
    <row r="935" spans="1:14" hidden="1" x14ac:dyDescent="0.25">
      <c r="A935" s="108"/>
      <c r="B935" s="108"/>
      <c r="C935" s="108"/>
      <c r="D935" s="108"/>
      <c r="E935" s="108"/>
      <c r="F935" s="108"/>
      <c r="G935" s="108"/>
      <c r="H935" s="108"/>
      <c r="I935" s="108"/>
      <c r="J935" s="108"/>
      <c r="K935" s="108"/>
      <c r="N935" s="108"/>
    </row>
    <row r="936" spans="1:14" hidden="1" x14ac:dyDescent="0.25">
      <c r="A936" s="108"/>
      <c r="B936" s="108"/>
      <c r="C936" s="108"/>
      <c r="D936" s="108"/>
      <c r="E936" s="108"/>
      <c r="F936" s="108"/>
      <c r="G936" s="108"/>
      <c r="H936" s="108"/>
      <c r="I936" s="108"/>
      <c r="J936" s="108"/>
      <c r="K936" s="108"/>
      <c r="N936" s="108"/>
    </row>
    <row r="937" spans="1:14" x14ac:dyDescent="0.25">
      <c r="A937" s="108"/>
      <c r="B937" s="108"/>
      <c r="C937" s="108"/>
      <c r="D937" s="108"/>
      <c r="E937" s="108"/>
      <c r="F937" s="108"/>
      <c r="G937" s="108"/>
      <c r="H937" s="108"/>
      <c r="I937" s="108"/>
      <c r="J937" s="108"/>
      <c r="K937" s="108"/>
      <c r="N937" s="108"/>
    </row>
    <row r="938" spans="1:14" x14ac:dyDescent="0.25">
      <c r="A938" s="108"/>
      <c r="B938" s="108"/>
      <c r="C938" s="108"/>
      <c r="D938" s="108"/>
      <c r="E938" s="108"/>
      <c r="F938" s="108"/>
      <c r="G938" s="108"/>
      <c r="H938" s="108"/>
      <c r="I938" s="108"/>
      <c r="J938" s="108"/>
      <c r="K938" s="108"/>
      <c r="N938" s="108"/>
    </row>
    <row r="939" spans="1:14" x14ac:dyDescent="0.25">
      <c r="A939" s="108"/>
      <c r="B939" s="108"/>
      <c r="C939" s="108"/>
      <c r="D939" s="108"/>
      <c r="E939" s="108"/>
      <c r="F939" s="108"/>
      <c r="G939" s="108"/>
      <c r="H939" s="108"/>
      <c r="I939" s="108"/>
      <c r="J939" s="108"/>
      <c r="K939" s="108"/>
      <c r="N939" s="108"/>
    </row>
    <row r="940" spans="1:14" x14ac:dyDescent="0.25">
      <c r="A940" s="108"/>
      <c r="B940" s="108"/>
      <c r="C940" s="108"/>
      <c r="D940" s="108"/>
      <c r="E940" s="108"/>
      <c r="F940" s="108"/>
      <c r="G940" s="108"/>
      <c r="H940" s="108"/>
      <c r="I940" s="108"/>
      <c r="J940" s="108"/>
      <c r="K940" s="108"/>
      <c r="N940" s="108"/>
    </row>
    <row r="941" spans="1:14" x14ac:dyDescent="0.25">
      <c r="A941" s="108"/>
      <c r="B941" s="108"/>
      <c r="C941" s="108"/>
      <c r="D941" s="108"/>
      <c r="E941" s="108"/>
      <c r="F941" s="108"/>
      <c r="G941" s="108"/>
      <c r="H941" s="108"/>
      <c r="I941" s="108"/>
      <c r="J941" s="108"/>
      <c r="K941" s="108"/>
      <c r="N941" s="108"/>
    </row>
    <row r="942" spans="1:14" x14ac:dyDescent="0.25">
      <c r="A942" s="108"/>
      <c r="B942" s="108"/>
      <c r="C942" s="108"/>
      <c r="D942" s="108"/>
      <c r="E942" s="108"/>
      <c r="F942" s="108"/>
      <c r="G942" s="108"/>
      <c r="H942" s="108"/>
      <c r="I942" s="108"/>
      <c r="J942" s="108"/>
      <c r="K942" s="108"/>
      <c r="N942" s="108"/>
    </row>
    <row r="943" spans="1:14" x14ac:dyDescent="0.25">
      <c r="A943" s="108"/>
      <c r="B943" s="108"/>
      <c r="C943" s="108"/>
      <c r="D943" s="108"/>
      <c r="E943" s="108"/>
      <c r="F943" s="108"/>
      <c r="G943" s="108"/>
      <c r="H943" s="108"/>
      <c r="I943" s="108"/>
      <c r="J943" s="108"/>
      <c r="K943" s="108"/>
      <c r="N943" s="108"/>
    </row>
    <row r="944" spans="1:14" x14ac:dyDescent="0.25">
      <c r="A944" s="108"/>
      <c r="B944" s="108"/>
      <c r="C944" s="108"/>
      <c r="D944" s="108"/>
      <c r="E944" s="108"/>
      <c r="F944" s="108"/>
      <c r="G944" s="108"/>
      <c r="H944" s="108"/>
      <c r="I944" s="108"/>
      <c r="J944" s="108"/>
      <c r="K944" s="108"/>
      <c r="N944" s="108"/>
    </row>
    <row r="945" spans="1:14" x14ac:dyDescent="0.25">
      <c r="A945" s="108"/>
      <c r="B945" s="108"/>
      <c r="C945" s="108"/>
      <c r="D945" s="108"/>
      <c r="E945" s="108"/>
      <c r="F945" s="108"/>
      <c r="G945" s="108"/>
      <c r="H945" s="108"/>
      <c r="I945" s="108"/>
      <c r="J945" s="108"/>
      <c r="K945" s="108"/>
      <c r="N945" s="108"/>
    </row>
    <row r="946" spans="1:14" x14ac:dyDescent="0.25">
      <c r="A946" s="108"/>
      <c r="B946" s="108"/>
      <c r="C946" s="108"/>
      <c r="D946" s="108"/>
      <c r="E946" s="108"/>
      <c r="F946" s="108"/>
      <c r="G946" s="108"/>
      <c r="H946" s="108"/>
      <c r="I946" s="108"/>
      <c r="J946" s="108"/>
      <c r="K946" s="108"/>
      <c r="N946" s="108"/>
    </row>
    <row r="947" spans="1:14" x14ac:dyDescent="0.25">
      <c r="A947" s="108"/>
      <c r="B947" s="108"/>
      <c r="C947" s="108"/>
      <c r="D947" s="108"/>
      <c r="E947" s="108"/>
      <c r="F947" s="108"/>
      <c r="G947" s="108"/>
      <c r="H947" s="108"/>
      <c r="I947" s="108"/>
      <c r="J947" s="108"/>
      <c r="K947" s="108"/>
      <c r="N947" s="108"/>
    </row>
    <row r="948" spans="1:14" x14ac:dyDescent="0.25">
      <c r="A948" s="108"/>
      <c r="B948" s="108"/>
      <c r="C948" s="108"/>
      <c r="D948" s="108"/>
      <c r="E948" s="108"/>
      <c r="F948" s="108"/>
      <c r="G948" s="108"/>
      <c r="H948" s="108"/>
      <c r="I948" s="108"/>
      <c r="J948" s="108"/>
      <c r="K948" s="108"/>
      <c r="N948" s="108"/>
    </row>
    <row r="949" spans="1:14" x14ac:dyDescent="0.25">
      <c r="A949" s="108"/>
      <c r="B949" s="108"/>
      <c r="C949" s="108"/>
      <c r="D949" s="108"/>
      <c r="E949" s="108"/>
      <c r="F949" s="108"/>
      <c r="G949" s="108"/>
      <c r="H949" s="108"/>
      <c r="I949" s="108"/>
      <c r="J949" s="108"/>
      <c r="K949" s="108"/>
      <c r="N949" s="108"/>
    </row>
    <row r="950" spans="1:14" x14ac:dyDescent="0.25">
      <c r="A950" s="108"/>
      <c r="B950" s="108"/>
      <c r="C950" s="108"/>
      <c r="D950" s="108"/>
      <c r="E950" s="108"/>
      <c r="F950" s="108"/>
      <c r="G950" s="108"/>
      <c r="H950" s="108"/>
      <c r="I950" s="108"/>
      <c r="J950" s="108"/>
      <c r="K950" s="108"/>
      <c r="N950" s="108"/>
    </row>
    <row r="951" spans="1:14" x14ac:dyDescent="0.25">
      <c r="A951" s="108"/>
      <c r="B951" s="108"/>
      <c r="C951" s="108"/>
      <c r="D951" s="108"/>
      <c r="E951" s="108"/>
      <c r="F951" s="108"/>
      <c r="G951" s="108"/>
      <c r="H951" s="108"/>
      <c r="I951" s="108"/>
      <c r="J951" s="108"/>
      <c r="K951" s="108"/>
      <c r="N951" s="108"/>
    </row>
    <row r="952" spans="1:14" x14ac:dyDescent="0.25">
      <c r="A952" s="108"/>
      <c r="B952" s="108"/>
      <c r="C952" s="108"/>
      <c r="D952" s="108"/>
      <c r="E952" s="108"/>
      <c r="F952" s="108"/>
      <c r="G952" s="108"/>
      <c r="H952" s="108"/>
      <c r="I952" s="108"/>
      <c r="J952" s="108"/>
      <c r="K952" s="108"/>
      <c r="N952" s="108"/>
    </row>
    <row r="953" spans="1:14" x14ac:dyDescent="0.25">
      <c r="A953" s="108"/>
      <c r="B953" s="108"/>
      <c r="C953" s="108"/>
      <c r="D953" s="108"/>
      <c r="E953" s="108"/>
      <c r="F953" s="108"/>
      <c r="G953" s="108"/>
      <c r="H953" s="108"/>
      <c r="I953" s="108"/>
      <c r="J953" s="108"/>
      <c r="K953" s="108"/>
      <c r="N953" s="108"/>
    </row>
  </sheetData>
  <autoFilter ref="A13:U13">
    <filterColumn colId="1" showButton="0"/>
    <filterColumn colId="2" showButton="0"/>
    <filterColumn colId="3" showButton="0"/>
  </autoFilter>
  <mergeCells count="746">
    <mergeCell ref="B51:E51"/>
    <mergeCell ref="B52:E52"/>
    <mergeCell ref="B53:E53"/>
    <mergeCell ref="B727:E727"/>
    <mergeCell ref="B728:E728"/>
    <mergeCell ref="B860:E860"/>
    <mergeCell ref="B858:E858"/>
    <mergeCell ref="B859:E859"/>
    <mergeCell ref="B816:E816"/>
    <mergeCell ref="B817:E817"/>
    <mergeCell ref="B818:E818"/>
    <mergeCell ref="B819:E819"/>
    <mergeCell ref="B820:E820"/>
    <mergeCell ref="B821:E821"/>
    <mergeCell ref="B791:E791"/>
    <mergeCell ref="B798:E798"/>
    <mergeCell ref="B814:E814"/>
    <mergeCell ref="B795:E795"/>
    <mergeCell ref="B809:E809"/>
    <mergeCell ref="B810:E810"/>
    <mergeCell ref="B841:E841"/>
    <mergeCell ref="B855:E855"/>
    <mergeCell ref="B856:E856"/>
    <mergeCell ref="B847:E847"/>
    <mergeCell ref="B915:E915"/>
    <mergeCell ref="B888:E888"/>
    <mergeCell ref="B887:E887"/>
    <mergeCell ref="B868:E868"/>
    <mergeCell ref="B890:E890"/>
    <mergeCell ref="B891:E891"/>
    <mergeCell ref="B884:E884"/>
    <mergeCell ref="B886:E886"/>
    <mergeCell ref="B885:E885"/>
    <mergeCell ref="B881:E881"/>
    <mergeCell ref="B883:E883"/>
    <mergeCell ref="B871:E871"/>
    <mergeCell ref="B876:E876"/>
    <mergeCell ref="B880:E880"/>
    <mergeCell ref="B893:E893"/>
    <mergeCell ref="B882:E882"/>
    <mergeCell ref="B892:E892"/>
    <mergeCell ref="B889:E889"/>
    <mergeCell ref="B879:E879"/>
    <mergeCell ref="B878:E878"/>
    <mergeCell ref="B874:E874"/>
    <mergeCell ref="B877:E877"/>
    <mergeCell ref="B873:E873"/>
    <mergeCell ref="B875:E875"/>
    <mergeCell ref="B865:E865"/>
    <mergeCell ref="B870:E870"/>
    <mergeCell ref="B863:E863"/>
    <mergeCell ref="B839:E839"/>
    <mergeCell ref="B840:E840"/>
    <mergeCell ref="B872:E872"/>
    <mergeCell ref="B844:E844"/>
    <mergeCell ref="B848:E848"/>
    <mergeCell ref="B849:E849"/>
    <mergeCell ref="B850:E850"/>
    <mergeCell ref="B845:E845"/>
    <mergeCell ref="B851:E851"/>
    <mergeCell ref="B916:E916"/>
    <mergeCell ref="B766:E766"/>
    <mergeCell ref="B767:E767"/>
    <mergeCell ref="B768:E768"/>
    <mergeCell ref="B769:E769"/>
    <mergeCell ref="B770:E770"/>
    <mergeCell ref="B771:E771"/>
    <mergeCell ref="B796:E796"/>
    <mergeCell ref="B790:E790"/>
    <mergeCell ref="B789:E789"/>
    <mergeCell ref="B823:E823"/>
    <mergeCell ref="B824:E824"/>
    <mergeCell ref="B825:E825"/>
    <mergeCell ref="B826:E826"/>
    <mergeCell ref="B846:E846"/>
    <mergeCell ref="B842:E842"/>
    <mergeCell ref="B838:E838"/>
    <mergeCell ref="B894:E894"/>
    <mergeCell ref="B898:E898"/>
    <mergeCell ref="B895:E895"/>
    <mergeCell ref="B896:E896"/>
    <mergeCell ref="B897:E897"/>
    <mergeCell ref="B867:E867"/>
    <mergeCell ref="B869:E869"/>
    <mergeCell ref="B828:E828"/>
    <mergeCell ref="B854:E854"/>
    <mergeCell ref="B812:E812"/>
    <mergeCell ref="B843:E843"/>
    <mergeCell ref="B834:E834"/>
    <mergeCell ref="B835:E835"/>
    <mergeCell ref="B866:E866"/>
    <mergeCell ref="B822:E822"/>
    <mergeCell ref="B815:E815"/>
    <mergeCell ref="B827:E827"/>
    <mergeCell ref="B861:E861"/>
    <mergeCell ref="B862:E862"/>
    <mergeCell ref="B852:E852"/>
    <mergeCell ref="B853:E853"/>
    <mergeCell ref="B857:E857"/>
    <mergeCell ref="B813:E813"/>
    <mergeCell ref="B864:E864"/>
    <mergeCell ref="B830:E830"/>
    <mergeCell ref="B833:E833"/>
    <mergeCell ref="B837:E837"/>
    <mergeCell ref="B829:E829"/>
    <mergeCell ref="B832:E832"/>
    <mergeCell ref="B831:E831"/>
    <mergeCell ref="B836:E836"/>
    <mergeCell ref="B757:E757"/>
    <mergeCell ref="B748:E748"/>
    <mergeCell ref="B749:E749"/>
    <mergeCell ref="B747:E747"/>
    <mergeCell ref="B740:E740"/>
    <mergeCell ref="B574:E574"/>
    <mergeCell ref="B737:E737"/>
    <mergeCell ref="B741:E741"/>
    <mergeCell ref="B706:E706"/>
    <mergeCell ref="B719:E719"/>
    <mergeCell ref="B709:E709"/>
    <mergeCell ref="B711:E711"/>
    <mergeCell ref="B712:E712"/>
    <mergeCell ref="B713:E713"/>
    <mergeCell ref="B581:E581"/>
    <mergeCell ref="B721:E721"/>
    <mergeCell ref="B655:E655"/>
    <mergeCell ref="B702:E702"/>
    <mergeCell ref="B659:E659"/>
    <mergeCell ref="B686:E686"/>
    <mergeCell ref="B688:E688"/>
    <mergeCell ref="B598:E598"/>
    <mergeCell ref="B582:E582"/>
    <mergeCell ref="N719:N720"/>
    <mergeCell ref="B755:E755"/>
    <mergeCell ref="B756:E756"/>
    <mergeCell ref="B451:E451"/>
    <mergeCell ref="B472:E472"/>
    <mergeCell ref="B480:E480"/>
    <mergeCell ref="B478:E478"/>
    <mergeCell ref="B452:E452"/>
    <mergeCell ref="B454:E454"/>
    <mergeCell ref="B572:E572"/>
    <mergeCell ref="B599:E599"/>
    <mergeCell ref="B605:E605"/>
    <mergeCell ref="B608:E608"/>
    <mergeCell ref="B606:E606"/>
    <mergeCell ref="B554:E554"/>
    <mergeCell ref="B551:E551"/>
    <mergeCell ref="B521:E521"/>
    <mergeCell ref="N461:N466"/>
    <mergeCell ref="B490:E490"/>
    <mergeCell ref="N468:N473"/>
    <mergeCell ref="B601:E601"/>
    <mergeCell ref="B595:E595"/>
    <mergeCell ref="B596:E596"/>
    <mergeCell ref="B597:E597"/>
    <mergeCell ref="B442:E442"/>
    <mergeCell ref="B498:E498"/>
    <mergeCell ref="B455:E455"/>
    <mergeCell ref="B456:E456"/>
    <mergeCell ref="B457:E457"/>
    <mergeCell ref="B458:E458"/>
    <mergeCell ref="B459:E459"/>
    <mergeCell ref="B474:E474"/>
    <mergeCell ref="B482:E482"/>
    <mergeCell ref="B481:E481"/>
    <mergeCell ref="B460:E460"/>
    <mergeCell ref="B450:E450"/>
    <mergeCell ref="B477:E477"/>
    <mergeCell ref="B479:E479"/>
    <mergeCell ref="B488:E488"/>
    <mergeCell ref="B473:E473"/>
    <mergeCell ref="B470:E470"/>
    <mergeCell ref="B471:E471"/>
    <mergeCell ref="B483:E483"/>
    <mergeCell ref="B445:E445"/>
    <mergeCell ref="B446:E446"/>
    <mergeCell ref="B453:E453"/>
    <mergeCell ref="B447:E447"/>
    <mergeCell ref="B170:E170"/>
    <mergeCell ref="B171:E171"/>
    <mergeCell ref="N97:N102"/>
    <mergeCell ref="B555:E555"/>
    <mergeCell ref="B553:E553"/>
    <mergeCell ref="B540:E540"/>
    <mergeCell ref="B541:E541"/>
    <mergeCell ref="B532:E532"/>
    <mergeCell ref="B533:E533"/>
    <mergeCell ref="B534:E534"/>
    <mergeCell ref="B535:E535"/>
    <mergeCell ref="B430:E430"/>
    <mergeCell ref="B431:E431"/>
    <mergeCell ref="B432:E432"/>
    <mergeCell ref="B433:E433"/>
    <mergeCell ref="B434:E434"/>
    <mergeCell ref="B435:E435"/>
    <mergeCell ref="B547:E547"/>
    <mergeCell ref="B548:E548"/>
    <mergeCell ref="B508:E508"/>
    <mergeCell ref="B438:E438"/>
    <mergeCell ref="B441:E441"/>
    <mergeCell ref="B485:E485"/>
    <mergeCell ref="B467:E467"/>
    <mergeCell ref="B208:E208"/>
    <mergeCell ref="B206:E206"/>
    <mergeCell ref="N167:N173"/>
    <mergeCell ref="B157:E157"/>
    <mergeCell ref="B159:E159"/>
    <mergeCell ref="B160:E160"/>
    <mergeCell ref="B166:E166"/>
    <mergeCell ref="B209:E209"/>
    <mergeCell ref="B210:E210"/>
    <mergeCell ref="B161:E161"/>
    <mergeCell ref="B162:E162"/>
    <mergeCell ref="B163:E163"/>
    <mergeCell ref="B165:E165"/>
    <mergeCell ref="B164:E164"/>
    <mergeCell ref="B202:E202"/>
    <mergeCell ref="B203:E203"/>
    <mergeCell ref="B198:E198"/>
    <mergeCell ref="B195:E195"/>
    <mergeCell ref="N186:N192"/>
    <mergeCell ref="B178:E178"/>
    <mergeCell ref="B180:E180"/>
    <mergeCell ref="B167:E167"/>
    <mergeCell ref="B168:E168"/>
    <mergeCell ref="B169:E169"/>
    <mergeCell ref="B250:E250"/>
    <mergeCell ref="B240:D240"/>
    <mergeCell ref="N252:N257"/>
    <mergeCell ref="B194:E194"/>
    <mergeCell ref="B290:E290"/>
    <mergeCell ref="B247:E247"/>
    <mergeCell ref="B230:E230"/>
    <mergeCell ref="B231:E231"/>
    <mergeCell ref="B232:E232"/>
    <mergeCell ref="B233:E233"/>
    <mergeCell ref="B234:E234"/>
    <mergeCell ref="B235:E235"/>
    <mergeCell ref="B243:E243"/>
    <mergeCell ref="B244:E244"/>
    <mergeCell ref="B245:E245"/>
    <mergeCell ref="B205:E205"/>
    <mergeCell ref="B249:E249"/>
    <mergeCell ref="B273:E273"/>
    <mergeCell ref="B274:E274"/>
    <mergeCell ref="N197:N199"/>
    <mergeCell ref="B199:E199"/>
    <mergeCell ref="B196:E196"/>
    <mergeCell ref="B204:E204"/>
    <mergeCell ref="B197:E197"/>
    <mergeCell ref="B181:E181"/>
    <mergeCell ref="B174:E174"/>
    <mergeCell ref="B190:E190"/>
    <mergeCell ref="B188:E188"/>
    <mergeCell ref="B184:E184"/>
    <mergeCell ref="B120:E120"/>
    <mergeCell ref="B192:E192"/>
    <mergeCell ref="B393:E393"/>
    <mergeCell ref="B394:C394"/>
    <mergeCell ref="B200:E200"/>
    <mergeCell ref="B201:E201"/>
    <mergeCell ref="B193:E193"/>
    <mergeCell ref="B358:E358"/>
    <mergeCell ref="B378:E378"/>
    <mergeCell ref="B391:E391"/>
    <mergeCell ref="B392:E392"/>
    <mergeCell ref="B155:E155"/>
    <mergeCell ref="B177:E177"/>
    <mergeCell ref="B158:E158"/>
    <mergeCell ref="B179:E179"/>
    <mergeCell ref="B185:C185"/>
    <mergeCell ref="B366:E366"/>
    <mergeCell ref="B367:E367"/>
    <mergeCell ref="B175:E175"/>
    <mergeCell ref="B383:E383"/>
    <mergeCell ref="B390:E390"/>
    <mergeCell ref="N317:N323"/>
    <mergeCell ref="N374:N379"/>
    <mergeCell ref="B152:E152"/>
    <mergeCell ref="B154:E154"/>
    <mergeCell ref="B321:E321"/>
    <mergeCell ref="B379:E379"/>
    <mergeCell ref="B369:E369"/>
    <mergeCell ref="N343:N350"/>
    <mergeCell ref="B271:E271"/>
    <mergeCell ref="B186:E186"/>
    <mergeCell ref="B183:E183"/>
    <mergeCell ref="B172:E172"/>
    <mergeCell ref="B173:E173"/>
    <mergeCell ref="B187:E187"/>
    <mergeCell ref="B189:E189"/>
    <mergeCell ref="B191:E191"/>
    <mergeCell ref="B246:E246"/>
    <mergeCell ref="B251:E251"/>
    <mergeCell ref="B291:E291"/>
    <mergeCell ref="B297:E297"/>
    <mergeCell ref="B307:E307"/>
    <mergeCell ref="B306:E306"/>
    <mergeCell ref="B387:C387"/>
    <mergeCell ref="B388:E388"/>
    <mergeCell ref="B384:E384"/>
    <mergeCell ref="B385:E385"/>
    <mergeCell ref="B372:E372"/>
    <mergeCell ref="B373:E373"/>
    <mergeCell ref="B374:E374"/>
    <mergeCell ref="B407:E407"/>
    <mergeCell ref="B415:C415"/>
    <mergeCell ref="B409:E409"/>
    <mergeCell ref="B402:E402"/>
    <mergeCell ref="B400:E400"/>
    <mergeCell ref="B398:E398"/>
    <mergeCell ref="B376:E376"/>
    <mergeCell ref="B381:E381"/>
    <mergeCell ref="B382:E382"/>
    <mergeCell ref="B395:E395"/>
    <mergeCell ref="B399:E399"/>
    <mergeCell ref="B377:E377"/>
    <mergeCell ref="B401:C401"/>
    <mergeCell ref="B375:E375"/>
    <mergeCell ref="B380:E380"/>
    <mergeCell ref="B389:E389"/>
    <mergeCell ref="B386:E386"/>
    <mergeCell ref="B429:E429"/>
    <mergeCell ref="B417:E417"/>
    <mergeCell ref="B418:E418"/>
    <mergeCell ref="B426:E426"/>
    <mergeCell ref="B427:E427"/>
    <mergeCell ref="B396:E396"/>
    <mergeCell ref="B404:E404"/>
    <mergeCell ref="B423:E423"/>
    <mergeCell ref="B412:E412"/>
    <mergeCell ref="B424:E424"/>
    <mergeCell ref="B414:E414"/>
    <mergeCell ref="B413:E413"/>
    <mergeCell ref="B419:E419"/>
    <mergeCell ref="B408:C408"/>
    <mergeCell ref="B422:E422"/>
    <mergeCell ref="B420:E420"/>
    <mergeCell ref="B421:E421"/>
    <mergeCell ref="B405:E405"/>
    <mergeCell ref="B406:E406"/>
    <mergeCell ref="B397:E397"/>
    <mergeCell ref="B403:E403"/>
    <mergeCell ref="B81:E81"/>
    <mergeCell ref="B83:E83"/>
    <mergeCell ref="B85:E85"/>
    <mergeCell ref="B86:E86"/>
    <mergeCell ref="B87:E87"/>
    <mergeCell ref="B88:E88"/>
    <mergeCell ref="B89:E89"/>
    <mergeCell ref="B118:E118"/>
    <mergeCell ref="B119:E119"/>
    <mergeCell ref="B104:E104"/>
    <mergeCell ref="B105:E105"/>
    <mergeCell ref="B102:E102"/>
    <mergeCell ref="B106:E106"/>
    <mergeCell ref="B97:E97"/>
    <mergeCell ref="B100:E100"/>
    <mergeCell ref="B101:E101"/>
    <mergeCell ref="B98:E98"/>
    <mergeCell ref="B248:E248"/>
    <mergeCell ref="B318:E318"/>
    <mergeCell ref="B308:E308"/>
    <mergeCell ref="B317:E317"/>
    <mergeCell ref="B320:E320"/>
    <mergeCell ref="B370:E370"/>
    <mergeCell ref="B359:E359"/>
    <mergeCell ref="B156:E156"/>
    <mergeCell ref="B365:E365"/>
    <mergeCell ref="B360:E360"/>
    <mergeCell ref="B176:E176"/>
    <mergeCell ref="B322:E322"/>
    <mergeCell ref="B236:E236"/>
    <mergeCell ref="B237:D237"/>
    <mergeCell ref="B238:D238"/>
    <mergeCell ref="B239:D239"/>
    <mergeCell ref="B182:E182"/>
    <mergeCell ref="B207:E207"/>
    <mergeCell ref="B241:D241"/>
    <mergeCell ref="B242:D242"/>
    <mergeCell ref="B361:E361"/>
    <mergeCell ref="B362:E362"/>
    <mergeCell ref="B319:E319"/>
    <mergeCell ref="B323:E323"/>
    <mergeCell ref="B39:E39"/>
    <mergeCell ref="B99:E99"/>
    <mergeCell ref="B79:E79"/>
    <mergeCell ref="B80:E80"/>
    <mergeCell ref="B58:E58"/>
    <mergeCell ref="B59:E59"/>
    <mergeCell ref="B72:E72"/>
    <mergeCell ref="B74:E74"/>
    <mergeCell ref="B69:E69"/>
    <mergeCell ref="B54:E54"/>
    <mergeCell ref="B55:E55"/>
    <mergeCell ref="B56:E56"/>
    <mergeCell ref="B57:E57"/>
    <mergeCell ref="B73:E73"/>
    <mergeCell ref="B44:E44"/>
    <mergeCell ref="B71:E71"/>
    <mergeCell ref="B84:E84"/>
    <mergeCell ref="B82:E82"/>
    <mergeCell ref="B95:E95"/>
    <mergeCell ref="B42:E42"/>
    <mergeCell ref="B43:E43"/>
    <mergeCell ref="B48:E48"/>
    <mergeCell ref="B49:E49"/>
    <mergeCell ref="B50:E50"/>
    <mergeCell ref="B13:E13"/>
    <mergeCell ref="B38:E38"/>
    <mergeCell ref="B34:E34"/>
    <mergeCell ref="B32:E32"/>
    <mergeCell ref="B33:E33"/>
    <mergeCell ref="B22:E22"/>
    <mergeCell ref="B18:E18"/>
    <mergeCell ref="B21:E21"/>
    <mergeCell ref="B24:E24"/>
    <mergeCell ref="B25:E25"/>
    <mergeCell ref="B16:E16"/>
    <mergeCell ref="B17:E17"/>
    <mergeCell ref="B20:E20"/>
    <mergeCell ref="B26:E26"/>
    <mergeCell ref="B27:E27"/>
    <mergeCell ref="B28:E28"/>
    <mergeCell ref="B29:E29"/>
    <mergeCell ref="B30:E30"/>
    <mergeCell ref="B31:E31"/>
    <mergeCell ref="B19:E19"/>
    <mergeCell ref="B35:E35"/>
    <mergeCell ref="B36:E36"/>
    <mergeCell ref="B37:E37"/>
    <mergeCell ref="E1:L1"/>
    <mergeCell ref="A11:K11"/>
    <mergeCell ref="A9:L9"/>
    <mergeCell ref="E2:L2"/>
    <mergeCell ref="A8:K8"/>
    <mergeCell ref="D4:J4"/>
    <mergeCell ref="C5:J5"/>
    <mergeCell ref="A7:K7"/>
    <mergeCell ref="A10:K10"/>
    <mergeCell ref="B6:K6"/>
    <mergeCell ref="B12:E12"/>
    <mergeCell ref="B103:E103"/>
    <mergeCell ref="B128:E128"/>
    <mergeCell ref="B121:E121"/>
    <mergeCell ref="B122:E122"/>
    <mergeCell ref="B125:E125"/>
    <mergeCell ref="B77:E77"/>
    <mergeCell ref="B75:E75"/>
    <mergeCell ref="B76:E76"/>
    <mergeCell ref="B78:E78"/>
    <mergeCell ref="B107:E107"/>
    <mergeCell ref="B108:E108"/>
    <mergeCell ref="B23:E23"/>
    <mergeCell ref="B40:E40"/>
    <mergeCell ref="B70:E70"/>
    <mergeCell ref="B45:E45"/>
    <mergeCell ref="B46:E46"/>
    <mergeCell ref="B41:E41"/>
    <mergeCell ref="B117:E117"/>
    <mergeCell ref="B90:E90"/>
    <mergeCell ref="B91:E91"/>
    <mergeCell ref="B92:E92"/>
    <mergeCell ref="B93:E93"/>
    <mergeCell ref="B94:E94"/>
    <mergeCell ref="B138:E138"/>
    <mergeCell ref="B147:E147"/>
    <mergeCell ref="B129:E129"/>
    <mergeCell ref="B137:E137"/>
    <mergeCell ref="B148:E148"/>
    <mergeCell ref="B132:E132"/>
    <mergeCell ref="B133:E133"/>
    <mergeCell ref="B131:E131"/>
    <mergeCell ref="B150:E150"/>
    <mergeCell ref="B142:E142"/>
    <mergeCell ref="B143:E143"/>
    <mergeCell ref="B144:E144"/>
    <mergeCell ref="B139:E139"/>
    <mergeCell ref="B140:E140"/>
    <mergeCell ref="B141:E141"/>
    <mergeCell ref="B149:E149"/>
    <mergeCell ref="B146:E146"/>
    <mergeCell ref="B134:E134"/>
    <mergeCell ref="B135:E135"/>
    <mergeCell ref="B136:E136"/>
    <mergeCell ref="B371:E371"/>
    <mergeCell ref="B368:E368"/>
    <mergeCell ref="B272:E272"/>
    <mergeCell ref="B270:E270"/>
    <mergeCell ref="B304:E304"/>
    <mergeCell ref="B305:E305"/>
    <mergeCell ref="B298:E298"/>
    <mergeCell ref="B302:E302"/>
    <mergeCell ref="B301:E301"/>
    <mergeCell ref="B295:E295"/>
    <mergeCell ref="B316:E316"/>
    <mergeCell ref="B294:E294"/>
    <mergeCell ref="B303:E303"/>
    <mergeCell ref="B299:E299"/>
    <mergeCell ref="B300:E300"/>
    <mergeCell ref="B292:E292"/>
    <mergeCell ref="B293:E293"/>
    <mergeCell ref="N899:N904"/>
    <mergeCell ref="B909:E909"/>
    <mergeCell ref="B910:E910"/>
    <mergeCell ref="B899:E899"/>
    <mergeCell ref="B900:E900"/>
    <mergeCell ref="B901:E901"/>
    <mergeCell ref="B902:E902"/>
    <mergeCell ref="B903:E903"/>
    <mergeCell ref="B904:E904"/>
    <mergeCell ref="B905:E905"/>
    <mergeCell ref="B906:E906"/>
    <mergeCell ref="B907:E907"/>
    <mergeCell ref="B908:E908"/>
    <mergeCell ref="B785:E785"/>
    <mergeCell ref="B609:E609"/>
    <mergeCell ref="B692:E692"/>
    <mergeCell ref="B807:E807"/>
    <mergeCell ref="B806:E806"/>
    <mergeCell ref="B708:E708"/>
    <mergeCell ref="B707:E707"/>
    <mergeCell ref="B577:E577"/>
    <mergeCell ref="B578:E578"/>
    <mergeCell ref="B779:E779"/>
    <mergeCell ref="B781:E781"/>
    <mergeCell ref="B729:E729"/>
    <mergeCell ref="B731:E731"/>
    <mergeCell ref="B732:E732"/>
    <mergeCell ref="B733:E733"/>
    <mergeCell ref="B730:E730"/>
    <mergeCell ref="B764:E764"/>
    <mergeCell ref="B775:E775"/>
    <mergeCell ref="B746:E746"/>
    <mergeCell ref="B780:E780"/>
    <mergeCell ref="B742:E742"/>
    <mergeCell ref="B754:E754"/>
    <mergeCell ref="B763:E763"/>
    <mergeCell ref="B774:E774"/>
    <mergeCell ref="B811:E811"/>
    <mergeCell ref="B690:E690"/>
    <mergeCell ref="B710:E710"/>
    <mergeCell ref="B797:E797"/>
    <mergeCell ref="B787:E787"/>
    <mergeCell ref="B762:E762"/>
    <mergeCell ref="B777:E777"/>
    <mergeCell ref="B786:E786"/>
    <mergeCell ref="B765:E765"/>
    <mergeCell ref="B788:E788"/>
    <mergeCell ref="B738:E738"/>
    <mergeCell ref="B739:E739"/>
    <mergeCell ref="B725:E725"/>
    <mergeCell ref="B776:E776"/>
    <mergeCell ref="B724:E724"/>
    <mergeCell ref="B734:E734"/>
    <mergeCell ref="B726:E726"/>
    <mergeCell ref="B784:E784"/>
    <mergeCell ref="B782:E782"/>
    <mergeCell ref="B778:E778"/>
    <mergeCell ref="B761:E761"/>
    <mergeCell ref="B750:E750"/>
    <mergeCell ref="B751:E751"/>
    <mergeCell ref="B753:E753"/>
    <mergeCell ref="N575:N580"/>
    <mergeCell ref="B492:E492"/>
    <mergeCell ref="B507:E507"/>
    <mergeCell ref="B497:E497"/>
    <mergeCell ref="B506:E506"/>
    <mergeCell ref="B557:E557"/>
    <mergeCell ref="B563:E563"/>
    <mergeCell ref="B556:E556"/>
    <mergeCell ref="B546:E546"/>
    <mergeCell ref="B575:E575"/>
    <mergeCell ref="B522:E522"/>
    <mergeCell ref="B573:E573"/>
    <mergeCell ref="B568:E568"/>
    <mergeCell ref="B565:E565"/>
    <mergeCell ref="B493:E493"/>
    <mergeCell ref="B500:E500"/>
    <mergeCell ref="B527:E527"/>
    <mergeCell ref="B523:E523"/>
    <mergeCell ref="B503:E503"/>
    <mergeCell ref="B504:E504"/>
    <mergeCell ref="B505:E505"/>
    <mergeCell ref="B509:E509"/>
    <mergeCell ref="B510:E510"/>
    <mergeCell ref="B511:E511"/>
    <mergeCell ref="B760:E760"/>
    <mergeCell ref="B752:E752"/>
    <mergeCell ref="B656:E656"/>
    <mergeCell ref="B683:E683"/>
    <mergeCell ref="B689:E689"/>
    <mergeCell ref="B661:E661"/>
    <mergeCell ref="B693:E693"/>
    <mergeCell ref="B691:E691"/>
    <mergeCell ref="B696:E696"/>
    <mergeCell ref="B697:E697"/>
    <mergeCell ref="B694:E694"/>
    <mergeCell ref="B658:E658"/>
    <mergeCell ref="B680:E680"/>
    <mergeCell ref="B662:E662"/>
    <mergeCell ref="B681:E681"/>
    <mergeCell ref="B660:E660"/>
    <mergeCell ref="B679:E679"/>
    <mergeCell ref="B687:E687"/>
    <mergeCell ref="B722:E722"/>
    <mergeCell ref="B723:E723"/>
    <mergeCell ref="B745:E745"/>
    <mergeCell ref="B744:E744"/>
    <mergeCell ref="B735:E735"/>
    <mergeCell ref="B736:E736"/>
    <mergeCell ref="B808:E808"/>
    <mergeCell ref="B684:E684"/>
    <mergeCell ref="B685:E685"/>
    <mergeCell ref="B718:E718"/>
    <mergeCell ref="B717:E717"/>
    <mergeCell ref="B705:E705"/>
    <mergeCell ref="B716:E716"/>
    <mergeCell ref="B714:E714"/>
    <mergeCell ref="B715:E715"/>
    <mergeCell ref="B799:E799"/>
    <mergeCell ref="B800:E800"/>
    <mergeCell ref="B801:E801"/>
    <mergeCell ref="B804:E804"/>
    <mergeCell ref="B805:E805"/>
    <mergeCell ref="B802:E802"/>
    <mergeCell ref="B803:E803"/>
    <mergeCell ref="B703:E703"/>
    <mergeCell ref="B698:E698"/>
    <mergeCell ref="B743:E743"/>
    <mergeCell ref="B783:E783"/>
    <mergeCell ref="B792:E792"/>
    <mergeCell ref="B793:E793"/>
    <mergeCell ref="B794:E794"/>
    <mergeCell ref="B704:E704"/>
    <mergeCell ref="N1:N3"/>
    <mergeCell ref="N9:N12"/>
    <mergeCell ref="N339:N340"/>
    <mergeCell ref="N581:N586"/>
    <mergeCell ref="B612:E612"/>
    <mergeCell ref="B613:E613"/>
    <mergeCell ref="B610:E610"/>
    <mergeCell ref="B611:E611"/>
    <mergeCell ref="B600:E600"/>
    <mergeCell ref="B585:E585"/>
    <mergeCell ref="B586:E586"/>
    <mergeCell ref="B594:E594"/>
    <mergeCell ref="B604:E604"/>
    <mergeCell ref="B584:E584"/>
    <mergeCell ref="B518:E518"/>
    <mergeCell ref="B603:E603"/>
    <mergeCell ref="B487:E487"/>
    <mergeCell ref="B516:E516"/>
    <mergeCell ref="B363:E363"/>
    <mergeCell ref="B364:E364"/>
    <mergeCell ref="B576:E576"/>
    <mergeCell ref="B519:E519"/>
    <mergeCell ref="B515:E515"/>
    <mergeCell ref="B514:E514"/>
    <mergeCell ref="P719:P720"/>
    <mergeCell ref="B538:E538"/>
    <mergeCell ref="B536:E536"/>
    <mergeCell ref="B528:E528"/>
    <mergeCell ref="B499:E499"/>
    <mergeCell ref="B517:E517"/>
    <mergeCell ref="B524:E524"/>
    <mergeCell ref="B525:E525"/>
    <mergeCell ref="B526:E526"/>
    <mergeCell ref="B545:E545"/>
    <mergeCell ref="B542:E542"/>
    <mergeCell ref="B537:E537"/>
    <mergeCell ref="B520:E520"/>
    <mergeCell ref="B529:E529"/>
    <mergeCell ref="B530:E530"/>
    <mergeCell ref="B531:E531"/>
    <mergeCell ref="B543:E543"/>
    <mergeCell ref="B699:E699"/>
    <mergeCell ref="B701:E701"/>
    <mergeCell ref="B695:E695"/>
    <mergeCell ref="B583:E583"/>
    <mergeCell ref="B579:E579"/>
    <mergeCell ref="B720:E720"/>
    <mergeCell ref="B700:E700"/>
    <mergeCell ref="O719:O720"/>
    <mergeCell ref="B682:E682"/>
    <mergeCell ref="B657:E657"/>
    <mergeCell ref="B607:E607"/>
    <mergeCell ref="B561:E561"/>
    <mergeCell ref="B602:E602"/>
    <mergeCell ref="B564:E564"/>
    <mergeCell ref="B614:E614"/>
    <mergeCell ref="B615:E615"/>
    <mergeCell ref="B616:E616"/>
    <mergeCell ref="B620:E620"/>
    <mergeCell ref="B621:E621"/>
    <mergeCell ref="B622:E622"/>
    <mergeCell ref="B569:E569"/>
    <mergeCell ref="B570:E570"/>
    <mergeCell ref="B571:E571"/>
    <mergeCell ref="N588:N593"/>
    <mergeCell ref="B562:E562"/>
    <mergeCell ref="B567:E567"/>
    <mergeCell ref="B566:E566"/>
    <mergeCell ref="B617:E617"/>
    <mergeCell ref="B618:E618"/>
    <mergeCell ref="B619:E619"/>
    <mergeCell ref="B580:E580"/>
    <mergeCell ref="B124:E124"/>
    <mergeCell ref="B123:E123"/>
    <mergeCell ref="B127:E127"/>
    <mergeCell ref="B126:E126"/>
    <mergeCell ref="B153:E153"/>
    <mergeCell ref="B151:E151"/>
    <mergeCell ref="B489:E489"/>
    <mergeCell ref="B513:E513"/>
    <mergeCell ref="B496:E496"/>
    <mergeCell ref="B436:E436"/>
    <mergeCell ref="B416:E416"/>
    <mergeCell ref="B410:E410"/>
    <mergeCell ref="B411:E411"/>
    <mergeCell ref="B425:E425"/>
    <mergeCell ref="B444:E444"/>
    <mergeCell ref="B428:E428"/>
    <mergeCell ref="B440:E440"/>
    <mergeCell ref="B437:E437"/>
    <mergeCell ref="B443:E443"/>
    <mergeCell ref="B439:E439"/>
    <mergeCell ref="B486:E486"/>
    <mergeCell ref="B495:E495"/>
    <mergeCell ref="B494:E494"/>
    <mergeCell ref="B491:E491"/>
    <mergeCell ref="B539:E539"/>
    <mergeCell ref="B560:E560"/>
    <mergeCell ref="B558:E558"/>
    <mergeCell ref="B549:E549"/>
    <mergeCell ref="B550:E550"/>
    <mergeCell ref="B512:E512"/>
    <mergeCell ref="B469:E469"/>
    <mergeCell ref="B448:E448"/>
    <mergeCell ref="B501:E501"/>
    <mergeCell ref="B502:E502"/>
    <mergeCell ref="B468:E468"/>
    <mergeCell ref="B449:E449"/>
    <mergeCell ref="B475:E475"/>
    <mergeCell ref="B476:E476"/>
    <mergeCell ref="B484:E484"/>
  </mergeCells>
  <phoneticPr fontId="0" type="noConversion"/>
  <conditionalFormatting sqref="A872">
    <cfRule type="expression" dxfId="1135" priority="1756" stopIfTrue="1">
      <formula>$G720=""</formula>
    </cfRule>
    <cfRule type="expression" dxfId="1134" priority="1757" stopIfTrue="1">
      <formula>#REF!&lt;&gt;""</formula>
    </cfRule>
    <cfRule type="expression" dxfId="1133" priority="1758" stopIfTrue="1">
      <formula>AND($H720="",$G720&lt;&gt;"")</formula>
    </cfRule>
  </conditionalFormatting>
  <conditionalFormatting sqref="K914:L914 G383:I383 G377:I377 G368:I371">
    <cfRule type="expression" dxfId="1132" priority="799" stopIfTrue="1">
      <formula>#REF!=""</formula>
    </cfRule>
    <cfRule type="expression" dxfId="1131" priority="800" stopIfTrue="1">
      <formula>#REF!&lt;&gt;""</formula>
    </cfRule>
    <cfRule type="expression" dxfId="1130" priority="801" stopIfTrue="1">
      <formula>AND(#REF!="",#REF!&lt;&gt;"")</formula>
    </cfRule>
  </conditionalFormatting>
  <conditionalFormatting sqref="K913:L913">
    <cfRule type="expression" dxfId="1129" priority="802" stopIfTrue="1">
      <formula>#REF!=""</formula>
    </cfRule>
    <cfRule type="expression" dxfId="1128" priority="803" stopIfTrue="1">
      <formula>#REF!&lt;&gt;""</formula>
    </cfRule>
    <cfRule type="expression" dxfId="1127" priority="804" stopIfTrue="1">
      <formula>AND(#REF!="",#REF!&lt;&gt;"")</formula>
    </cfRule>
  </conditionalFormatting>
  <conditionalFormatting sqref="K917:L918 L102:M102">
    <cfRule type="expression" dxfId="1126" priority="805" stopIfTrue="1">
      <formula>#REF!=""</formula>
    </cfRule>
    <cfRule type="expression" dxfId="1125" priority="806" stopIfTrue="1">
      <formula>#REF!&lt;&gt;""</formula>
    </cfRule>
    <cfRule type="expression" dxfId="1124" priority="807" stopIfTrue="1">
      <formula>AND(#REF!="",#REF!&lt;&gt;"")</formula>
    </cfRule>
  </conditionalFormatting>
  <conditionalFormatting sqref="K920:L922">
    <cfRule type="expression" dxfId="1123" priority="808" stopIfTrue="1">
      <formula>#REF!=""</formula>
    </cfRule>
    <cfRule type="expression" dxfId="1122" priority="809" stopIfTrue="1">
      <formula>#REF!&lt;&gt;""</formula>
    </cfRule>
    <cfRule type="expression" dxfId="1121" priority="810" stopIfTrue="1">
      <formula>AND(#REF!="",#REF!&lt;&gt;"")</formula>
    </cfRule>
  </conditionalFormatting>
  <conditionalFormatting sqref="K923 K907:K911 K581:L583">
    <cfRule type="expression" dxfId="1120" priority="811" stopIfTrue="1">
      <formula>#REF!=""</formula>
    </cfRule>
    <cfRule type="expression" dxfId="1119" priority="812" stopIfTrue="1">
      <formula>#REF!&lt;&gt;""</formula>
    </cfRule>
    <cfRule type="expression" dxfId="1118" priority="813" stopIfTrue="1">
      <formula>AND(#REF!="",#REF!&lt;&gt;"")</formula>
    </cfRule>
  </conditionalFormatting>
  <conditionalFormatting sqref="K915">
    <cfRule type="expression" dxfId="1117" priority="814" stopIfTrue="1">
      <formula>#REF!=""</formula>
    </cfRule>
    <cfRule type="expression" dxfId="1116" priority="815" stopIfTrue="1">
      <formula>#REF!&lt;&gt;""</formula>
    </cfRule>
    <cfRule type="expression" dxfId="1115" priority="816" stopIfTrue="1">
      <formula>AND(#REF!="",#REF!&lt;&gt;"")</formula>
    </cfRule>
  </conditionalFormatting>
  <conditionalFormatting sqref="K916 K897 B845:C850 G316:H364 K850:M850 K886 K892:K894 K880 K828 K818 K823 K899:K904 I719 K718 K670 K662 K678 K711:K712 K706 K700 K739 A709 B679:C680 B687:C687 A688 A691 A698 A703 A777 A788 A782 K790 K782:K783 K779 K765:K773 B863:C874 B713:C718 K609 K580 K513 K529:K535 K521 K505 K495 J581:M583 K465:K480 K453 G384:I384 G380:H382 G378:I378 G373:H376 G372:I372 K414 K373 K407 M400 M407 K400 M414 A337:A338 K434 J569:M571 B566:C593 K543 K616:K622 K624:K654 A148 A197:A198 A35:A38 A42:A43 A67:A68 A73:A74 A79:A80 A104:A105 A55:A56 L199:M199 J186:M196 J185:L199 K184 J172:M177 K185:M198 A119 G168:I177 G185:I200 G201:H213 I12:I31 A16 G12:G20 H12:H21 A153:A155 A85:A86 A61:A62 B123:B129 B139:B144 H214:H216 G217:H219 H220:H222 G223:H225 H226:H242">
    <cfRule type="expression" dxfId="1114" priority="817" stopIfTrue="1">
      <formula>#REF!=""</formula>
    </cfRule>
    <cfRule type="expression" dxfId="1113" priority="818" stopIfTrue="1">
      <formula>#REF!&lt;&gt;""</formula>
    </cfRule>
    <cfRule type="expression" dxfId="1112" priority="819" stopIfTrue="1">
      <formula>AND(#REF!="",#REF!&lt;&gt;"")</formula>
    </cfRule>
  </conditionalFormatting>
  <conditionalFormatting sqref="K912:L912">
    <cfRule type="expression" dxfId="1111" priority="826" stopIfTrue="1">
      <formula>#REF!=""</formula>
    </cfRule>
    <cfRule type="expression" dxfId="1110" priority="827" stopIfTrue="1">
      <formula>#REF!&lt;&gt;""</formula>
    </cfRule>
    <cfRule type="expression" dxfId="1109" priority="828" stopIfTrue="1">
      <formula>AND(#REF!="",#REF!&lt;&gt;"")</formula>
    </cfRule>
  </conditionalFormatting>
  <conditionalFormatting sqref="K919:L919">
    <cfRule type="expression" dxfId="1108" priority="829" stopIfTrue="1">
      <formula>#REF!=""</formula>
    </cfRule>
    <cfRule type="expression" dxfId="1107" priority="830" stopIfTrue="1">
      <formula>#REF!&lt;&gt;""</formula>
    </cfRule>
    <cfRule type="expression" dxfId="1106" priority="831" stopIfTrue="1">
      <formula>AND(#REF!="",#REF!&lt;&gt;"")</formula>
    </cfRule>
  </conditionalFormatting>
  <conditionalFormatting sqref="B740:B759 A719 A660 A676 A721 A740 A743 B508:B513 A508 A511 A584:A585 A578 A464 A439 A445 A451:A452 A383 A377 A371 A424 A427 A433 A306 A252 A260:A261 A272 A293 A300 A256 A266 B186:B199 A160:A163 A103 A137 A39 A66 A33:A34 A199">
    <cfRule type="expression" dxfId="1105" priority="1574" stopIfTrue="1">
      <formula>#REF!=""</formula>
    </cfRule>
    <cfRule type="expression" dxfId="1104" priority="1575" stopIfTrue="1">
      <formula>#REF!&lt;&gt;""</formula>
    </cfRule>
    <cfRule type="expression" dxfId="1103" priority="1576" stopIfTrue="1">
      <formula>AND(#REF!="",#REF!&lt;&gt;"")</formula>
    </cfRule>
  </conditionalFormatting>
  <conditionalFormatting sqref="A817 A814:A815 A822 A827:A828 A833 A830:A831 A838 A843 A904 A910 B740:F745 A795 A791:A793 A800 A686 A693 A670 A676 A678 A700 A709:A711 A810:A812 A805:A807 A564 A557 A550 A542 A384 A378 A372 A331 B289 A423 A249 A257 A703:A705 B366:B385 F366:F385 C367:E385 B264:B268 A266:A268 A246 B252:B257 A260:A261 A145 A198 A138 A148 A143">
    <cfRule type="expression" dxfId="1102" priority="904" stopIfTrue="1">
      <formula>#REF!&lt;&gt;""</formula>
    </cfRule>
  </conditionalFormatting>
  <conditionalFormatting sqref="A688 A691 A698 A703 A709">
    <cfRule type="expression" dxfId="1101" priority="1444" stopIfTrue="1">
      <formula>#REF!=""</formula>
    </cfRule>
    <cfRule type="expression" dxfId="1100" priority="1445" stopIfTrue="1">
      <formula>#REF!&lt;&gt;""</formula>
    </cfRule>
  </conditionalFormatting>
  <conditionalFormatting sqref="A290 A293 A300 A306">
    <cfRule type="expression" dxfId="1099" priority="1416" stopIfTrue="1">
      <formula>#REF!=""</formula>
    </cfRule>
  </conditionalFormatting>
  <conditionalFormatting sqref="B597:B601 G586 G581:H585 B422:B435 I572:I573 H574:I574 B442 B448:B466">
    <cfRule type="expression" dxfId="1098" priority="1035" stopIfTrue="1">
      <formula>#REF!=""</formula>
    </cfRule>
    <cfRule type="expression" dxfId="1097" priority="1036" stopIfTrue="1">
      <formula>#REF!&lt;&gt;""</formula>
    </cfRule>
    <cfRule type="expression" dxfId="1096" priority="1037" stopIfTrue="1">
      <formula>AND(#REF!="",#REF!&lt;&gt;"")</formula>
    </cfRule>
  </conditionalFormatting>
  <conditionalFormatting sqref="A465 A440 A446 A452 A428 A434">
    <cfRule type="expression" dxfId="1095" priority="1753" stopIfTrue="1">
      <formula>#REF!=""</formula>
    </cfRule>
    <cfRule type="expression" dxfId="1094" priority="1754" stopIfTrue="1">
      <formula>#REF!&lt;&gt;""</formula>
    </cfRule>
    <cfRule type="expression" dxfId="1093" priority="1755" stopIfTrue="1">
      <formula>AND(#REF!="",#REF!&lt;&gt;"")</formula>
    </cfRule>
  </conditionalFormatting>
  <conditionalFormatting sqref="A845">
    <cfRule type="expression" dxfId="1092" priority="720" stopIfTrue="1">
      <formula>#REF!=""</formula>
    </cfRule>
    <cfRule type="expression" dxfId="1091" priority="721" stopIfTrue="1">
      <formula>#REF!&lt;&gt;""</formula>
    </cfRule>
    <cfRule type="expression" dxfId="1090" priority="722" stopIfTrue="1">
      <formula>AND(#REF!="",#REF!&lt;&gt;"")</formula>
    </cfRule>
  </conditionalFormatting>
  <conditionalFormatting sqref="B461:B464 B466">
    <cfRule type="expression" dxfId="1089" priority="644" stopIfTrue="1">
      <formula>$G317=""</formula>
    </cfRule>
    <cfRule type="expression" dxfId="1088" priority="645" stopIfTrue="1">
      <formula>#REF!&lt;&gt;""</formula>
    </cfRule>
    <cfRule type="expression" dxfId="1087" priority="646" stopIfTrue="1">
      <formula>AND($H317="",$G317&lt;&gt;"")</formula>
    </cfRule>
  </conditionalFormatting>
  <conditionalFormatting sqref="B454:B460">
    <cfRule type="expression" dxfId="1086" priority="641" stopIfTrue="1">
      <formula>#REF!=""</formula>
    </cfRule>
    <cfRule type="expression" dxfId="1085" priority="642" stopIfTrue="1">
      <formula>#REF!&lt;&gt;""</formula>
    </cfRule>
    <cfRule type="expression" dxfId="1084" priority="643" stopIfTrue="1">
      <formula>AND(#REF!="",#REF!&lt;&gt;"")</formula>
    </cfRule>
  </conditionalFormatting>
  <conditionalFormatting sqref="B448:B452">
    <cfRule type="expression" dxfId="1083" priority="7938" stopIfTrue="1">
      <formula>$G302=""</formula>
    </cfRule>
    <cfRule type="expression" dxfId="1082" priority="7939" stopIfTrue="1">
      <formula>#REF!&lt;&gt;""</formula>
    </cfRule>
    <cfRule type="expression" dxfId="1081" priority="7940" stopIfTrue="1">
      <formula>AND($H302="",$G302&lt;&gt;"")</formula>
    </cfRule>
  </conditionalFormatting>
  <conditionalFormatting sqref="B461:B464">
    <cfRule type="expression" dxfId="1080" priority="597" stopIfTrue="1">
      <formula>#REF!=""</formula>
    </cfRule>
    <cfRule type="expression" dxfId="1079" priority="598" stopIfTrue="1">
      <formula>#REF!&lt;&gt;""</formula>
    </cfRule>
    <cfRule type="expression" dxfId="1078" priority="599" stopIfTrue="1">
      <formula>AND(#REF!="",#REF!&lt;&gt;"")</formula>
    </cfRule>
  </conditionalFormatting>
  <conditionalFormatting sqref="B461:B464">
    <cfRule type="expression" dxfId="1077" priority="594" stopIfTrue="1">
      <formula>$G331=""</formula>
    </cfRule>
    <cfRule type="expression" dxfId="1076" priority="595" stopIfTrue="1">
      <formula>#REF!&lt;&gt;""</formula>
    </cfRule>
    <cfRule type="expression" dxfId="1075" priority="596" stopIfTrue="1">
      <formula>AND($H331="",$G331&lt;&gt;"")</formula>
    </cfRule>
  </conditionalFormatting>
  <conditionalFormatting sqref="B450 B453">
    <cfRule type="expression" dxfId="1074" priority="591" stopIfTrue="1">
      <formula>$G303=""</formula>
    </cfRule>
    <cfRule type="expression" dxfId="1073" priority="592" stopIfTrue="1">
      <formula>#REF!&lt;&gt;""</formula>
    </cfRule>
    <cfRule type="expression" dxfId="1072" priority="593" stopIfTrue="1">
      <formula>AND($H303="",$G303&lt;&gt;"")</formula>
    </cfRule>
  </conditionalFormatting>
  <conditionalFormatting sqref="B465:B466">
    <cfRule type="expression" dxfId="1071" priority="588" stopIfTrue="1">
      <formula>$G332=""</formula>
    </cfRule>
    <cfRule type="expression" dxfId="1070" priority="589" stopIfTrue="1">
      <formula>#REF!&lt;&gt;""</formula>
    </cfRule>
    <cfRule type="expression" dxfId="1069" priority="590" stopIfTrue="1">
      <formula>AND($H332="",$G332&lt;&gt;"")</formula>
    </cfRule>
  </conditionalFormatting>
  <conditionalFormatting sqref="B466">
    <cfRule type="expression" dxfId="1068" priority="585" stopIfTrue="1">
      <formula>#REF!=""</formula>
    </cfRule>
    <cfRule type="expression" dxfId="1067" priority="586" stopIfTrue="1">
      <formula>#REF!&lt;&gt;""</formula>
    </cfRule>
    <cfRule type="expression" dxfId="1066" priority="587" stopIfTrue="1">
      <formula>AND(#REF!="",#REF!&lt;&gt;"")</formula>
    </cfRule>
  </conditionalFormatting>
  <conditionalFormatting sqref="A884">
    <cfRule type="expression" dxfId="1065" priority="556" stopIfTrue="1">
      <formula>$G726=""</formula>
    </cfRule>
    <cfRule type="expression" dxfId="1064" priority="557" stopIfTrue="1">
      <formula>#REF!&lt;&gt;""</formula>
    </cfRule>
    <cfRule type="expression" dxfId="1063" priority="558" stopIfTrue="1">
      <formula>AND($H726="",$G726&lt;&gt;"")</formula>
    </cfRule>
  </conditionalFormatting>
  <conditionalFormatting sqref="B442">
    <cfRule type="expression" dxfId="1062" priority="508" stopIfTrue="1">
      <formula>$G296=""</formula>
    </cfRule>
    <cfRule type="expression" dxfId="1061" priority="509" stopIfTrue="1">
      <formula>#REF!&lt;&gt;""</formula>
    </cfRule>
    <cfRule type="expression" dxfId="1060" priority="510" stopIfTrue="1">
      <formula>AND($H296="",$G296&lt;&gt;"")</formula>
    </cfRule>
  </conditionalFormatting>
  <conditionalFormatting sqref="A878">
    <cfRule type="expression" dxfId="1059" priority="499" stopIfTrue="1">
      <formula>#REF!=""</formula>
    </cfRule>
    <cfRule type="expression" dxfId="1058" priority="500" stopIfTrue="1">
      <formula>#REF!&lt;&gt;""</formula>
    </cfRule>
    <cfRule type="expression" dxfId="1057" priority="501" stopIfTrue="1">
      <formula>AND(#REF!="",#REF!&lt;&gt;"")</formula>
    </cfRule>
  </conditionalFormatting>
  <conditionalFormatting sqref="B464">
    <cfRule type="expression" dxfId="1056" priority="7950" stopIfTrue="1">
      <formula>$G318=""</formula>
    </cfRule>
    <cfRule type="expression" dxfId="1055" priority="7951" stopIfTrue="1">
      <formula>#REF!&lt;&gt;""</formula>
    </cfRule>
    <cfRule type="expression" dxfId="1054" priority="7952" stopIfTrue="1">
      <formula>AND($H318="",$G318&lt;&gt;"")</formula>
    </cfRule>
  </conditionalFormatting>
  <conditionalFormatting sqref="B464">
    <cfRule type="expression" dxfId="1053" priority="7956" stopIfTrue="1">
      <formula>$G332=""</formula>
    </cfRule>
    <cfRule type="expression" dxfId="1052" priority="7957" stopIfTrue="1">
      <formula>#REF!&lt;&gt;""</formula>
    </cfRule>
    <cfRule type="expression" dxfId="1051" priority="7958" stopIfTrue="1">
      <formula>AND($H332="",$G332&lt;&gt;"")</formula>
    </cfRule>
  </conditionalFormatting>
  <conditionalFormatting sqref="B463">
    <cfRule type="expression" dxfId="1050" priority="7962" stopIfTrue="1">
      <formula>$G318=""</formula>
    </cfRule>
    <cfRule type="expression" dxfId="1049" priority="7963" stopIfTrue="1">
      <formula>#REF!&lt;&gt;""</formula>
    </cfRule>
    <cfRule type="expression" dxfId="1048" priority="7964" stopIfTrue="1">
      <formula>AND($H318="",$G318&lt;&gt;"")</formula>
    </cfRule>
  </conditionalFormatting>
  <conditionalFormatting sqref="B463">
    <cfRule type="expression" dxfId="1047" priority="7968" stopIfTrue="1">
      <formula>$G332=""</formula>
    </cfRule>
    <cfRule type="expression" dxfId="1046" priority="7969" stopIfTrue="1">
      <formula>#REF!&lt;&gt;""</formula>
    </cfRule>
    <cfRule type="expression" dxfId="1045" priority="7970" stopIfTrue="1">
      <formula>AND($H332="",$G332&lt;&gt;"")</formula>
    </cfRule>
  </conditionalFormatting>
  <conditionalFormatting sqref="B465">
    <cfRule type="expression" dxfId="1044" priority="7986" stopIfTrue="1">
      <formula>$G317=""</formula>
    </cfRule>
    <cfRule type="expression" dxfId="1043" priority="7987" stopIfTrue="1">
      <formula>#REF!&lt;&gt;""</formula>
    </cfRule>
    <cfRule type="expression" dxfId="1042" priority="7988" stopIfTrue="1">
      <formula>AND($H317="",$G317&lt;&gt;"")</formula>
    </cfRule>
  </conditionalFormatting>
  <conditionalFormatting sqref="B465">
    <cfRule type="expression" dxfId="1041" priority="7995" stopIfTrue="1">
      <formula>$G318=""</formula>
    </cfRule>
    <cfRule type="expression" dxfId="1040" priority="7996" stopIfTrue="1">
      <formula>#REF!&lt;&gt;""</formula>
    </cfRule>
    <cfRule type="expression" dxfId="1039" priority="7997" stopIfTrue="1">
      <formula>AND($H318="",$G318&lt;&gt;"")</formula>
    </cfRule>
  </conditionalFormatting>
  <conditionalFormatting sqref="B453">
    <cfRule type="expression" dxfId="1038" priority="8013" stopIfTrue="1">
      <formula>$G302=""</formula>
    </cfRule>
    <cfRule type="expression" dxfId="1037" priority="8014" stopIfTrue="1">
      <formula>#REF!&lt;&gt;""</formula>
    </cfRule>
    <cfRule type="expression" dxfId="1036" priority="8015" stopIfTrue="1">
      <formula>AND($H302="",$G302&lt;&gt;"")</formula>
    </cfRule>
  </conditionalFormatting>
  <conditionalFormatting sqref="B466">
    <cfRule type="expression" dxfId="1035" priority="8025" stopIfTrue="1">
      <formula>$G317=""</formula>
    </cfRule>
    <cfRule type="expression" dxfId="1034" priority="8026" stopIfTrue="1">
      <formula>#REF!&lt;&gt;""</formula>
    </cfRule>
    <cfRule type="expression" dxfId="1033" priority="8027" stopIfTrue="1">
      <formula>AND($H317="",$G317&lt;&gt;"")</formula>
    </cfRule>
  </conditionalFormatting>
  <conditionalFormatting sqref="I575:I576">
    <cfRule type="expression" dxfId="1032" priority="388" stopIfTrue="1">
      <formula>$G504=""</formula>
    </cfRule>
    <cfRule type="expression" dxfId="1031" priority="389" stopIfTrue="1">
      <formula>#REF!&lt;&gt;""</formula>
    </cfRule>
    <cfRule type="expression" dxfId="1030" priority="390" stopIfTrue="1">
      <formula>AND($H504="",$G504&lt;&gt;"")</formula>
    </cfRule>
  </conditionalFormatting>
  <conditionalFormatting sqref="I581:I583">
    <cfRule type="expression" dxfId="1029" priority="352" stopIfTrue="1">
      <formula>#REF!=""</formula>
    </cfRule>
    <cfRule type="expression" dxfId="1028" priority="353" stopIfTrue="1">
      <formula>#REF!&lt;&gt;""</formula>
    </cfRule>
    <cfRule type="expression" dxfId="1027" priority="354" stopIfTrue="1">
      <formula>AND(#REF!="",#REF!&lt;&gt;"")</formula>
    </cfRule>
  </conditionalFormatting>
  <conditionalFormatting sqref="I586 B596 B430:B435">
    <cfRule type="expression" dxfId="1026" priority="382" stopIfTrue="1">
      <formula>#REF!=""</formula>
    </cfRule>
    <cfRule type="expression" dxfId="1025" priority="383" stopIfTrue="1">
      <formula>#REF!&lt;&gt;""</formula>
    </cfRule>
    <cfRule type="expression" dxfId="1024" priority="384" stopIfTrue="1">
      <formula>AND(#REF!="",#REF!&lt;&gt;"")</formula>
    </cfRule>
  </conditionalFormatting>
  <conditionalFormatting sqref="I584:I585 B596:B597">
    <cfRule type="expression" dxfId="1023" priority="385" stopIfTrue="1">
      <formula>#REF!=""</formula>
    </cfRule>
    <cfRule type="expression" dxfId="1022" priority="386" stopIfTrue="1">
      <formula>#REF!&lt;&gt;""</formula>
    </cfRule>
    <cfRule type="expression" dxfId="1021" priority="387" stopIfTrue="1">
      <formula>AND(#REF!="",#REF!&lt;&gt;"")</formula>
    </cfRule>
  </conditionalFormatting>
  <conditionalFormatting sqref="H586 B597">
    <cfRule type="expression" dxfId="1020" priority="370" stopIfTrue="1">
      <formula>#REF!=""</formula>
    </cfRule>
    <cfRule type="expression" dxfId="1019" priority="371" stopIfTrue="1">
      <formula>#REF!&lt;&gt;""</formula>
    </cfRule>
    <cfRule type="expression" dxfId="1018" priority="372" stopIfTrue="1">
      <formula>AND(#REF!="",#REF!&lt;&gt;"")</formula>
    </cfRule>
  </conditionalFormatting>
  <conditionalFormatting sqref="G575:G578">
    <cfRule type="expression" dxfId="1017" priority="340" stopIfTrue="1">
      <formula>#REF!=""</formula>
    </cfRule>
    <cfRule type="expression" dxfId="1016" priority="341" stopIfTrue="1">
      <formula>#REF!&lt;&gt;""</formula>
    </cfRule>
    <cfRule type="expression" dxfId="1015" priority="342" stopIfTrue="1">
      <formula>AND(#REF!="",#REF!&lt;&gt;"")</formula>
    </cfRule>
  </conditionalFormatting>
  <conditionalFormatting sqref="H575:H578 G574 G572:H573">
    <cfRule type="expression" dxfId="1014" priority="343" stopIfTrue="1">
      <formula>#REF!=""</formula>
    </cfRule>
    <cfRule type="expression" dxfId="1013" priority="344" stopIfTrue="1">
      <formula>#REF!&lt;&gt;""</formula>
    </cfRule>
    <cfRule type="expression" dxfId="1012" priority="345" stopIfTrue="1">
      <formula>AND(#REF!="",#REF!&lt;&gt;"")</formula>
    </cfRule>
  </conditionalFormatting>
  <conditionalFormatting sqref="I578">
    <cfRule type="expression" dxfId="1011" priority="16876" stopIfTrue="1">
      <formula>$G505=""</formula>
    </cfRule>
    <cfRule type="expression" dxfId="1010" priority="16877" stopIfTrue="1">
      <formula>#REF!&lt;&gt;""</formula>
    </cfRule>
    <cfRule type="expression" dxfId="1009" priority="16878" stopIfTrue="1">
      <formula>AND($H505="",$G505&lt;&gt;"")</formula>
    </cfRule>
  </conditionalFormatting>
  <conditionalFormatting sqref="I577">
    <cfRule type="expression" dxfId="1008" priority="16882" stopIfTrue="1">
      <formula>$G505=""</formula>
    </cfRule>
    <cfRule type="expression" dxfId="1007" priority="16883" stopIfTrue="1">
      <formula>#REF!&lt;&gt;""</formula>
    </cfRule>
    <cfRule type="expression" dxfId="1006" priority="16884" stopIfTrue="1">
      <formula>AND($H505="",$G505&lt;&gt;"")</formula>
    </cfRule>
  </conditionalFormatting>
  <conditionalFormatting sqref="A890">
    <cfRule type="expression" dxfId="1005" priority="266" stopIfTrue="1">
      <formula>$G741=""</formula>
    </cfRule>
    <cfRule type="expression" dxfId="1004" priority="267" stopIfTrue="1">
      <formula>#REF!&lt;&gt;""</formula>
    </cfRule>
    <cfRule type="expression" dxfId="1003" priority="268" stopIfTrue="1">
      <formula>AND($H741="",$G741&lt;&gt;"")</formula>
    </cfRule>
  </conditionalFormatting>
  <conditionalFormatting sqref="K898">
    <cfRule type="expression" dxfId="1002" priority="259" stopIfTrue="1">
      <formula>#REF!=""</formula>
    </cfRule>
    <cfRule type="expression" dxfId="1001" priority="260" stopIfTrue="1">
      <formula>#REF!&lt;&gt;""</formula>
    </cfRule>
    <cfRule type="expression" dxfId="1000" priority="261" stopIfTrue="1">
      <formula>AND(#REF!="",#REF!&lt;&gt;"")</formula>
    </cfRule>
  </conditionalFormatting>
  <conditionalFormatting sqref="A896">
    <cfRule type="expression" dxfId="999" priority="256" stopIfTrue="1">
      <formula>$G746=""</formula>
    </cfRule>
    <cfRule type="expression" dxfId="998" priority="257" stopIfTrue="1">
      <formula>#REF!&lt;&gt;""</formula>
    </cfRule>
    <cfRule type="expression" dxfId="997" priority="258" stopIfTrue="1">
      <formula>AND($H746="",$G746&lt;&gt;"")</formula>
    </cfRule>
  </conditionalFormatting>
  <conditionalFormatting sqref="B598:B601">
    <cfRule type="expression" dxfId="996" priority="229" stopIfTrue="1">
      <formula>#REF!=""</formula>
    </cfRule>
    <cfRule type="expression" dxfId="995" priority="230" stopIfTrue="1">
      <formula>#REF!&lt;&gt;""</formula>
    </cfRule>
    <cfRule type="expression" dxfId="994" priority="231" stopIfTrue="1">
      <formula>AND(#REF!="",#REF!&lt;&gt;"")</formula>
    </cfRule>
  </conditionalFormatting>
  <conditionalFormatting sqref="A756">
    <cfRule type="expression" dxfId="993" priority="225" stopIfTrue="1">
      <formula>#REF!&lt;&gt;""</formula>
    </cfRule>
  </conditionalFormatting>
  <conditionalFormatting sqref="A267">
    <cfRule type="expression" dxfId="992" priority="193" stopIfTrue="1">
      <formula>#REF!=""</formula>
    </cfRule>
    <cfRule type="expression" dxfId="991" priority="194" stopIfTrue="1">
      <formula>#REF!&lt;&gt;""</formula>
    </cfRule>
    <cfRule type="expression" dxfId="990" priority="195" stopIfTrue="1">
      <formula>AND(#REF!="",#REF!&lt;&gt;"")</formula>
    </cfRule>
  </conditionalFormatting>
  <conditionalFormatting sqref="A255">
    <cfRule type="expression" dxfId="989" priority="189" stopIfTrue="1">
      <formula>#REF!&lt;&gt;""</formula>
    </cfRule>
  </conditionalFormatting>
  <conditionalFormatting sqref="O707">
    <cfRule type="expression" dxfId="988" priority="186" stopIfTrue="1">
      <formula>#REF!=""</formula>
    </cfRule>
    <cfRule type="expression" dxfId="987" priority="187" stopIfTrue="1">
      <formula>#REF!&lt;&gt;""</formula>
    </cfRule>
    <cfRule type="expression" dxfId="986" priority="188" stopIfTrue="1">
      <formula>AND(#REF!="",#REF!&lt;&gt;"")</formula>
    </cfRule>
  </conditionalFormatting>
  <conditionalFormatting sqref="N707">
    <cfRule type="expression" dxfId="985" priority="183" stopIfTrue="1">
      <formula>#REF!=""</formula>
    </cfRule>
    <cfRule type="expression" dxfId="984" priority="184" stopIfTrue="1">
      <formula>#REF!&lt;&gt;""</formula>
    </cfRule>
    <cfRule type="expression" dxfId="983" priority="185" stopIfTrue="1">
      <formula>AND(#REF!="",#REF!&lt;&gt;"")</formula>
    </cfRule>
  </conditionalFormatting>
  <conditionalFormatting sqref="B915:C916">
    <cfRule type="expression" dxfId="982" priority="180" stopIfTrue="1">
      <formula>#REF!=""</formula>
    </cfRule>
    <cfRule type="expression" dxfId="981" priority="181" stopIfTrue="1">
      <formula>#REF!&lt;&gt;""</formula>
    </cfRule>
    <cfRule type="expression" dxfId="980" priority="182" stopIfTrue="1">
      <formula>AND(#REF!="",#REF!&lt;&gt;"")</formula>
    </cfRule>
  </conditionalFormatting>
  <conditionalFormatting sqref="A771">
    <cfRule type="expression" dxfId="979" priority="179" stopIfTrue="1">
      <formula>#REF!&lt;&gt;""</formula>
    </cfRule>
  </conditionalFormatting>
  <conditionalFormatting sqref="N760">
    <cfRule type="expression" dxfId="978" priority="178" stopIfTrue="1">
      <formula>#REF!&lt;&gt;""</formula>
    </cfRule>
  </conditionalFormatting>
  <conditionalFormatting sqref="N760">
    <cfRule type="expression" dxfId="977" priority="177" stopIfTrue="1">
      <formula>$I760&lt;&gt;""</formula>
    </cfRule>
  </conditionalFormatting>
  <conditionalFormatting sqref="N760">
    <cfRule type="expression" dxfId="976" priority="174" stopIfTrue="1">
      <formula>$H760=""</formula>
    </cfRule>
    <cfRule type="expression" dxfId="975" priority="175" stopIfTrue="1">
      <formula>#REF!&lt;&gt;""</formula>
    </cfRule>
    <cfRule type="expression" dxfId="974" priority="176" stopIfTrue="1">
      <formula>AND($I760="",$H760&lt;&gt;"")</formula>
    </cfRule>
  </conditionalFormatting>
  <conditionalFormatting sqref="A133">
    <cfRule type="expression" dxfId="973" priority="171" stopIfTrue="1">
      <formula>#REF!=""</formula>
    </cfRule>
    <cfRule type="expression" dxfId="972" priority="172" stopIfTrue="1">
      <formula>#REF!&lt;&gt;""</formula>
    </cfRule>
    <cfRule type="expression" dxfId="971" priority="173" stopIfTrue="1">
      <formula>AND(#REF!="",#REF!&lt;&gt;"")</formula>
    </cfRule>
  </conditionalFormatting>
  <conditionalFormatting sqref="K569:L571">
    <cfRule type="expression" dxfId="970" priority="168" stopIfTrue="1">
      <formula>#REF!=""</formula>
    </cfRule>
    <cfRule type="expression" dxfId="969" priority="169" stopIfTrue="1">
      <formula>#REF!&lt;&gt;""</formula>
    </cfRule>
    <cfRule type="expression" dxfId="968" priority="170" stopIfTrue="1">
      <formula>AND(#REF!="",#REF!&lt;&gt;"")</formula>
    </cfRule>
  </conditionalFormatting>
  <conditionalFormatting sqref="G569:H571">
    <cfRule type="expression" dxfId="967" priority="165" stopIfTrue="1">
      <formula>#REF!=""</formula>
    </cfRule>
    <cfRule type="expression" dxfId="966" priority="166" stopIfTrue="1">
      <formula>#REF!&lt;&gt;""</formula>
    </cfRule>
    <cfRule type="expression" dxfId="965" priority="167" stopIfTrue="1">
      <formula>AND(#REF!="",#REF!&lt;&gt;"")</formula>
    </cfRule>
  </conditionalFormatting>
  <conditionalFormatting sqref="I569:I571">
    <cfRule type="expression" dxfId="964" priority="162" stopIfTrue="1">
      <formula>#REF!=""</formula>
    </cfRule>
    <cfRule type="expression" dxfId="963" priority="163" stopIfTrue="1">
      <formula>#REF!&lt;&gt;""</formula>
    </cfRule>
    <cfRule type="expression" dxfId="962" priority="164" stopIfTrue="1">
      <formula>AND(#REF!="",#REF!&lt;&gt;"")</formula>
    </cfRule>
  </conditionalFormatting>
  <conditionalFormatting sqref="A572:A573">
    <cfRule type="expression" dxfId="961" priority="159" stopIfTrue="1">
      <formula>#REF!=""</formula>
    </cfRule>
    <cfRule type="expression" dxfId="960" priority="160" stopIfTrue="1">
      <formula>#REF!&lt;&gt;""</formula>
    </cfRule>
    <cfRule type="expression" dxfId="959" priority="161" stopIfTrue="1">
      <formula>AND(#REF!="",#REF!&lt;&gt;"")</formula>
    </cfRule>
  </conditionalFormatting>
  <conditionalFormatting sqref="A282">
    <cfRule type="expression" dxfId="958" priority="117" stopIfTrue="1">
      <formula>#REF!&lt;&gt;""</formula>
    </cfRule>
  </conditionalFormatting>
  <conditionalFormatting sqref="A635">
    <cfRule type="expression" dxfId="957" priority="116" stopIfTrue="1">
      <formula>#REF!&lt;&gt;""</formula>
    </cfRule>
  </conditionalFormatting>
  <conditionalFormatting sqref="B436">
    <cfRule type="expression" dxfId="956" priority="113" stopIfTrue="1">
      <formula>#REF!=""</formula>
    </cfRule>
    <cfRule type="expression" dxfId="955" priority="114" stopIfTrue="1">
      <formula>#REF!&lt;&gt;""</formula>
    </cfRule>
    <cfRule type="expression" dxfId="954" priority="115" stopIfTrue="1">
      <formula>AND(#REF!="",#REF!&lt;&gt;"")</formula>
    </cfRule>
  </conditionalFormatting>
  <conditionalFormatting sqref="B437:B441">
    <cfRule type="expression" dxfId="953" priority="107" stopIfTrue="1">
      <formula>#REF!=""</formula>
    </cfRule>
    <cfRule type="expression" dxfId="952" priority="108" stopIfTrue="1">
      <formula>#REF!&lt;&gt;""</formula>
    </cfRule>
    <cfRule type="expression" dxfId="951" priority="109" stopIfTrue="1">
      <formula>AND(#REF!="",#REF!&lt;&gt;"")</formula>
    </cfRule>
  </conditionalFormatting>
  <conditionalFormatting sqref="B443:B447">
    <cfRule type="expression" dxfId="950" priority="104" stopIfTrue="1">
      <formula>#REF!=""</formula>
    </cfRule>
    <cfRule type="expression" dxfId="949" priority="105" stopIfTrue="1">
      <formula>#REF!&lt;&gt;""</formula>
    </cfRule>
    <cfRule type="expression" dxfId="948" priority="106" stopIfTrue="1">
      <formula>AND(#REF!="",#REF!&lt;&gt;"")</formula>
    </cfRule>
  </conditionalFormatting>
  <conditionalFormatting sqref="A258">
    <cfRule type="expression" dxfId="947" priority="103" stopIfTrue="1">
      <formula>#REF!&lt;&gt;""</formula>
    </cfRule>
  </conditionalFormatting>
  <conditionalFormatting sqref="A261">
    <cfRule type="expression" dxfId="946" priority="102" stopIfTrue="1">
      <formula>#REF!&lt;&gt;""</formula>
    </cfRule>
  </conditionalFormatting>
  <conditionalFormatting sqref="B451:B452">
    <cfRule type="expression" dxfId="945" priority="16888" stopIfTrue="1">
      <formula>$G302=""</formula>
    </cfRule>
    <cfRule type="expression" dxfId="944" priority="16889" stopIfTrue="1">
      <formula>#REF!&lt;&gt;""</formula>
    </cfRule>
    <cfRule type="expression" dxfId="943" priority="16890" stopIfTrue="1">
      <formula>AND($H302="",$G302&lt;&gt;"")</formula>
    </cfRule>
  </conditionalFormatting>
  <conditionalFormatting sqref="A310">
    <cfRule type="expression" dxfId="942" priority="101" stopIfTrue="1">
      <formula>#REF!&lt;&gt;""</formula>
    </cfRule>
  </conditionalFormatting>
  <conditionalFormatting sqref="A277:A278">
    <cfRule type="expression" dxfId="941" priority="98" stopIfTrue="1">
      <formula>#REF!=""</formula>
    </cfRule>
    <cfRule type="expression" dxfId="940" priority="99" stopIfTrue="1">
      <formula>#REF!&lt;&gt;""</formula>
    </cfRule>
    <cfRule type="expression" dxfId="939" priority="100" stopIfTrue="1">
      <formula>AND(#REF!="",#REF!&lt;&gt;"")</formula>
    </cfRule>
  </conditionalFormatting>
  <conditionalFormatting sqref="A277:A278">
    <cfRule type="expression" dxfId="938" priority="97" stopIfTrue="1">
      <formula>#REF!&lt;&gt;""</formula>
    </cfRule>
  </conditionalFormatting>
  <conditionalFormatting sqref="A275">
    <cfRule type="expression" dxfId="937" priority="96" stopIfTrue="1">
      <formula>#REF!&lt;&gt;""</formula>
    </cfRule>
  </conditionalFormatting>
  <conditionalFormatting sqref="A278">
    <cfRule type="expression" dxfId="936" priority="95" stopIfTrue="1">
      <formula>#REF!&lt;&gt;""</formula>
    </cfRule>
  </conditionalFormatting>
  <conditionalFormatting sqref="B475:B478">
    <cfRule type="expression" dxfId="935" priority="92" stopIfTrue="1">
      <formula>$F275=""</formula>
    </cfRule>
    <cfRule type="expression" dxfId="934" priority="93" stopIfTrue="1">
      <formula>#REF!&lt;&gt;""</formula>
    </cfRule>
    <cfRule type="expression" dxfId="933" priority="94" stopIfTrue="1">
      <formula>AND($G275="",$F275&lt;&gt;"")</formula>
    </cfRule>
  </conditionalFormatting>
  <conditionalFormatting sqref="B475:B478">
    <cfRule type="expression" dxfId="932" priority="89" stopIfTrue="1">
      <formula>$F274=""</formula>
    </cfRule>
    <cfRule type="expression" dxfId="931" priority="90" stopIfTrue="1">
      <formula>#REF!&lt;&gt;""</formula>
    </cfRule>
    <cfRule type="expression" dxfId="930" priority="91" stopIfTrue="1">
      <formula>AND($G274="",$F274&lt;&gt;"")</formula>
    </cfRule>
  </conditionalFormatting>
  <conditionalFormatting sqref="B475:B478">
    <cfRule type="expression" dxfId="929" priority="86" stopIfTrue="1">
      <formula>$F276=""</formula>
    </cfRule>
    <cfRule type="expression" dxfId="928" priority="87" stopIfTrue="1">
      <formula>#REF!&lt;&gt;""</formula>
    </cfRule>
    <cfRule type="expression" dxfId="927" priority="88" stopIfTrue="1">
      <formula>AND($G276="",$F276&lt;&gt;"")</formula>
    </cfRule>
  </conditionalFormatting>
  <conditionalFormatting sqref="B475:B478">
    <cfRule type="expression" dxfId="926" priority="83" stopIfTrue="1">
      <formula>$F273=""</formula>
    </cfRule>
    <cfRule type="expression" dxfId="925" priority="84" stopIfTrue="1">
      <formula>#REF!&lt;&gt;""</formula>
    </cfRule>
    <cfRule type="expression" dxfId="924" priority="85" stopIfTrue="1">
      <formula>AND($G273="",$F273&lt;&gt;"")</formula>
    </cfRule>
  </conditionalFormatting>
  <conditionalFormatting sqref="B475:B478">
    <cfRule type="expression" dxfId="923" priority="80" stopIfTrue="1">
      <formula>$F269=""</formula>
    </cfRule>
    <cfRule type="expression" dxfId="922" priority="81" stopIfTrue="1">
      <formula>#REF!&lt;&gt;""</formula>
    </cfRule>
    <cfRule type="expression" dxfId="921" priority="82" stopIfTrue="1">
      <formula>AND($G269="",$F269&lt;&gt;"")</formula>
    </cfRule>
  </conditionalFormatting>
  <conditionalFormatting sqref="B475:B478">
    <cfRule type="expression" dxfId="920" priority="77" stopIfTrue="1">
      <formula>$F277=""</formula>
    </cfRule>
    <cfRule type="expression" dxfId="919" priority="78" stopIfTrue="1">
      <formula>#REF!&lt;&gt;""</formula>
    </cfRule>
    <cfRule type="expression" dxfId="918" priority="79" stopIfTrue="1">
      <formula>AND($G277="",$F277&lt;&gt;"")</formula>
    </cfRule>
  </conditionalFormatting>
  <conditionalFormatting sqref="B475">
    <cfRule type="expression" dxfId="917" priority="74" stopIfTrue="1">
      <formula>#REF!=""</formula>
    </cfRule>
    <cfRule type="expression" dxfId="916" priority="75" stopIfTrue="1">
      <formula>#REF!&lt;&gt;""</formula>
    </cfRule>
    <cfRule type="expression" dxfId="915" priority="76" stopIfTrue="1">
      <formula>AND(#REF!="",#REF!&lt;&gt;"")</formula>
    </cfRule>
  </conditionalFormatting>
  <conditionalFormatting sqref="B475">
    <cfRule type="expression" dxfId="914" priority="71" stopIfTrue="1">
      <formula>#REF!=""</formula>
    </cfRule>
    <cfRule type="expression" dxfId="913" priority="72" stopIfTrue="1">
      <formula>#REF!&lt;&gt;""</formula>
    </cfRule>
    <cfRule type="expression" dxfId="912" priority="73" stopIfTrue="1">
      <formula>AND(#REF!="",#REF!&lt;&gt;"")</formula>
    </cfRule>
  </conditionalFormatting>
  <conditionalFormatting sqref="B476:B480">
    <cfRule type="expression" dxfId="911" priority="50" stopIfTrue="1">
      <formula>#REF!=""</formula>
    </cfRule>
    <cfRule type="expression" dxfId="910" priority="51" stopIfTrue="1">
      <formula>#REF!&lt;&gt;""</formula>
    </cfRule>
    <cfRule type="expression" dxfId="909" priority="52" stopIfTrue="1">
      <formula>AND(#REF!="",#REF!&lt;&gt;"")</formula>
    </cfRule>
  </conditionalFormatting>
  <conditionalFormatting sqref="B476:B480">
    <cfRule type="expression" dxfId="908" priority="47" stopIfTrue="1">
      <formula>#REF!=""</formula>
    </cfRule>
    <cfRule type="expression" dxfId="907" priority="48" stopIfTrue="1">
      <formula>#REF!&lt;&gt;""</formula>
    </cfRule>
    <cfRule type="expression" dxfId="906" priority="49" stopIfTrue="1">
      <formula>AND(#REF!="",#REF!&lt;&gt;"")</formula>
    </cfRule>
  </conditionalFormatting>
  <conditionalFormatting sqref="A479">
    <cfRule type="expression" dxfId="905" priority="44" stopIfTrue="1">
      <formula>#REF!=""</formula>
    </cfRule>
    <cfRule type="expression" dxfId="904" priority="45" stopIfTrue="1">
      <formula>#REF!&lt;&gt;""</formula>
    </cfRule>
    <cfRule type="expression" dxfId="903" priority="46" stopIfTrue="1">
      <formula>AND(#REF!="",#REF!&lt;&gt;"")</formula>
    </cfRule>
  </conditionalFormatting>
  <conditionalFormatting sqref="B479:B480">
    <cfRule type="expression" dxfId="902" priority="16894" stopIfTrue="1">
      <formula>$F278=""</formula>
    </cfRule>
    <cfRule type="expression" dxfId="901" priority="16895" stopIfTrue="1">
      <formula>#REF!&lt;&gt;""</formula>
    </cfRule>
    <cfRule type="expression" dxfId="900" priority="16896" stopIfTrue="1">
      <formula>AND($G278="",$F278&lt;&gt;"")</formula>
    </cfRule>
  </conditionalFormatting>
  <conditionalFormatting sqref="B479:B480">
    <cfRule type="expression" dxfId="899" priority="16900" stopIfTrue="1">
      <formula>$F277=""</formula>
    </cfRule>
    <cfRule type="expression" dxfId="898" priority="16901" stopIfTrue="1">
      <formula>#REF!&lt;&gt;""</formula>
    </cfRule>
    <cfRule type="expression" dxfId="897" priority="16902" stopIfTrue="1">
      <formula>AND($G277="",$F277&lt;&gt;"")</formula>
    </cfRule>
  </conditionalFormatting>
  <conditionalFormatting sqref="B479:B480">
    <cfRule type="expression" dxfId="896" priority="16906" stopIfTrue="1">
      <formula>$F279=""</formula>
    </cfRule>
    <cfRule type="expression" dxfId="895" priority="16907" stopIfTrue="1">
      <formula>#REF!&lt;&gt;""</formula>
    </cfRule>
    <cfRule type="expression" dxfId="894" priority="16908" stopIfTrue="1">
      <formula>AND($G279="",$F279&lt;&gt;"")</formula>
    </cfRule>
  </conditionalFormatting>
  <conditionalFormatting sqref="B479:B480">
    <cfRule type="expression" dxfId="893" priority="16912" stopIfTrue="1">
      <formula>$F276=""</formula>
    </cfRule>
    <cfRule type="expression" dxfId="892" priority="16913" stopIfTrue="1">
      <formula>#REF!&lt;&gt;""</formula>
    </cfRule>
    <cfRule type="expression" dxfId="891" priority="16914" stopIfTrue="1">
      <formula>AND($G276="",$F276&lt;&gt;"")</formula>
    </cfRule>
  </conditionalFormatting>
  <conditionalFormatting sqref="B479:B480">
    <cfRule type="expression" dxfId="890" priority="16918" stopIfTrue="1">
      <formula>$F272=""</formula>
    </cfRule>
    <cfRule type="expression" dxfId="889" priority="16919" stopIfTrue="1">
      <formula>#REF!&lt;&gt;""</formula>
    </cfRule>
    <cfRule type="expression" dxfId="888" priority="16920" stopIfTrue="1">
      <formula>AND($G272="",$F272&lt;&gt;"")</formula>
    </cfRule>
  </conditionalFormatting>
  <conditionalFormatting sqref="B479:B480">
    <cfRule type="expression" dxfId="887" priority="16924" stopIfTrue="1">
      <formula>$F280=""</formula>
    </cfRule>
    <cfRule type="expression" dxfId="886" priority="16925" stopIfTrue="1">
      <formula>#REF!&lt;&gt;""</formula>
    </cfRule>
    <cfRule type="expression" dxfId="885" priority="16926" stopIfTrue="1">
      <formula>AND($G280="",$F280&lt;&gt;"")</formula>
    </cfRule>
  </conditionalFormatting>
  <conditionalFormatting sqref="A478">
    <cfRule type="expression" dxfId="884" priority="41" stopIfTrue="1">
      <formula>#REF!=""</formula>
    </cfRule>
    <cfRule type="expression" dxfId="883" priority="42" stopIfTrue="1">
      <formula>#REF!&lt;&gt;""</formula>
    </cfRule>
    <cfRule type="expression" dxfId="882" priority="43" stopIfTrue="1">
      <formula>AND(#REF!="",#REF!&lt;&gt;"")</formula>
    </cfRule>
  </conditionalFormatting>
  <conditionalFormatting sqref="B478">
    <cfRule type="expression" dxfId="881" priority="38" stopIfTrue="1">
      <formula>$F277=""</formula>
    </cfRule>
    <cfRule type="expression" dxfId="880" priority="39" stopIfTrue="1">
      <formula>#REF!&lt;&gt;""</formula>
    </cfRule>
    <cfRule type="expression" dxfId="879" priority="40" stopIfTrue="1">
      <formula>AND($G277="",$F277&lt;&gt;"")</formula>
    </cfRule>
  </conditionalFormatting>
  <conditionalFormatting sqref="B478">
    <cfRule type="expression" dxfId="878" priority="35" stopIfTrue="1">
      <formula>$F276=""</formula>
    </cfRule>
    <cfRule type="expression" dxfId="877" priority="36" stopIfTrue="1">
      <formula>#REF!&lt;&gt;""</formula>
    </cfRule>
    <cfRule type="expression" dxfId="876" priority="37" stopIfTrue="1">
      <formula>AND($G276="",$F276&lt;&gt;"")</formula>
    </cfRule>
  </conditionalFormatting>
  <conditionalFormatting sqref="B478">
    <cfRule type="expression" dxfId="875" priority="32" stopIfTrue="1">
      <formula>$F278=""</formula>
    </cfRule>
    <cfRule type="expression" dxfId="874" priority="33" stopIfTrue="1">
      <formula>#REF!&lt;&gt;""</formula>
    </cfRule>
    <cfRule type="expression" dxfId="873" priority="34" stopIfTrue="1">
      <formula>AND($G278="",$F278&lt;&gt;"")</formula>
    </cfRule>
  </conditionalFormatting>
  <conditionalFormatting sqref="B478">
    <cfRule type="expression" dxfId="872" priority="29" stopIfTrue="1">
      <formula>$F275=""</formula>
    </cfRule>
    <cfRule type="expression" dxfId="871" priority="30" stopIfTrue="1">
      <formula>#REF!&lt;&gt;""</formula>
    </cfRule>
    <cfRule type="expression" dxfId="870" priority="31" stopIfTrue="1">
      <formula>AND($G275="",$F275&lt;&gt;"")</formula>
    </cfRule>
  </conditionalFormatting>
  <conditionalFormatting sqref="B478">
    <cfRule type="expression" dxfId="869" priority="26" stopIfTrue="1">
      <formula>$F271=""</formula>
    </cfRule>
    <cfRule type="expression" dxfId="868" priority="27" stopIfTrue="1">
      <formula>#REF!&lt;&gt;""</formula>
    </cfRule>
    <cfRule type="expression" dxfId="867" priority="28" stopIfTrue="1">
      <formula>AND($G271="",$F271&lt;&gt;"")</formula>
    </cfRule>
  </conditionalFormatting>
  <conditionalFormatting sqref="B478">
    <cfRule type="expression" dxfId="866" priority="23" stopIfTrue="1">
      <formula>$F279=""</formula>
    </cfRule>
    <cfRule type="expression" dxfId="865" priority="24" stopIfTrue="1">
      <formula>#REF!&lt;&gt;""</formula>
    </cfRule>
    <cfRule type="expression" dxfId="864" priority="25" stopIfTrue="1">
      <formula>AND($G279="",$F279&lt;&gt;"")</formula>
    </cfRule>
  </conditionalFormatting>
  <conditionalFormatting sqref="A884">
    <cfRule type="expression" dxfId="863" priority="20" stopIfTrue="1">
      <formula>#REF!=""</formula>
    </cfRule>
    <cfRule type="expression" dxfId="862" priority="21" stopIfTrue="1">
      <formula>#REF!&lt;&gt;""</formula>
    </cfRule>
    <cfRule type="expression" dxfId="861" priority="22" stopIfTrue="1">
      <formula>AND(#REF!="",#REF!&lt;&gt;"")</formula>
    </cfRule>
  </conditionalFormatting>
  <conditionalFormatting sqref="A49:A50">
    <cfRule type="expression" dxfId="860" priority="17" stopIfTrue="1">
      <formula>#REF!=""</formula>
    </cfRule>
    <cfRule type="expression" dxfId="859" priority="18" stopIfTrue="1">
      <formula>#REF!&lt;&gt;""</formula>
    </cfRule>
    <cfRule type="expression" dxfId="858" priority="19" stopIfTrue="1">
      <formula>AND(#REF!="",#REF!&lt;&gt;"")</formula>
    </cfRule>
  </conditionalFormatting>
  <conditionalFormatting sqref="A91:A92">
    <cfRule type="expression" dxfId="857" priority="14" stopIfTrue="1">
      <formula>#REF!=""</formula>
    </cfRule>
    <cfRule type="expression" dxfId="856" priority="15" stopIfTrue="1">
      <formula>#REF!&lt;&gt;""</formula>
    </cfRule>
    <cfRule type="expression" dxfId="855" priority="16" stopIfTrue="1">
      <formula>AND(#REF!="",#REF!&lt;&gt;"")</formula>
    </cfRule>
  </conditionalFormatting>
  <conditionalFormatting sqref="A641">
    <cfRule type="expression" dxfId="854" priority="13" stopIfTrue="1">
      <formula>#REF!&lt;&gt;""</formula>
    </cfRule>
  </conditionalFormatting>
  <conditionalFormatting sqref="B455">
    <cfRule type="expression" dxfId="853" priority="10" stopIfTrue="1">
      <formula>#REF!=""</formula>
    </cfRule>
    <cfRule type="expression" dxfId="852" priority="11" stopIfTrue="1">
      <formula>#REF!&lt;&gt;""</formula>
    </cfRule>
    <cfRule type="expression" dxfId="851" priority="12" stopIfTrue="1">
      <formula>AND(#REF!="",#REF!&lt;&gt;"")</formula>
    </cfRule>
  </conditionalFormatting>
  <conditionalFormatting sqref="B456:B460">
    <cfRule type="expression" dxfId="850" priority="7" stopIfTrue="1">
      <formula>#REF!=""</formula>
    </cfRule>
    <cfRule type="expression" dxfId="849" priority="8" stopIfTrue="1">
      <formula>#REF!&lt;&gt;""</formula>
    </cfRule>
    <cfRule type="expression" dxfId="848" priority="9" stopIfTrue="1">
      <formula>AND(#REF!="",#REF!&lt;&gt;"")</formula>
    </cfRule>
  </conditionalFormatting>
  <conditionalFormatting sqref="A458">
    <cfRule type="expression" dxfId="847" priority="4" stopIfTrue="1">
      <formula>#REF!=""</formula>
    </cfRule>
    <cfRule type="expression" dxfId="846" priority="5" stopIfTrue="1">
      <formula>#REF!&lt;&gt;""</formula>
    </cfRule>
    <cfRule type="expression" dxfId="845" priority="6" stopIfTrue="1">
      <formula>AND(#REF!="",#REF!&lt;&gt;"")</formula>
    </cfRule>
  </conditionalFormatting>
  <conditionalFormatting sqref="A459">
    <cfRule type="expression" dxfId="844" priority="1" stopIfTrue="1">
      <formula>#REF!=""</formula>
    </cfRule>
    <cfRule type="expression" dxfId="843" priority="2" stopIfTrue="1">
      <formula>#REF!&lt;&gt;""</formula>
    </cfRule>
    <cfRule type="expression" dxfId="842" priority="3" stopIfTrue="1">
      <formula>AND(#REF!="",#REF!&lt;&gt;"")</formula>
    </cfRule>
  </conditionalFormatting>
  <pageMargins left="0.59055118110236227" right="0" top="0.19685039370078741" bottom="0" header="0.51181102362204722" footer="0.51181102362204722"/>
  <pageSetup paperSize="9" scale="45" fitToHeight="9" orientation="portrait" r:id="rId1"/>
  <headerFooter alignWithMargins="0"/>
  <rowBreaks count="4" manualBreakCount="4">
    <brk id="64" max="12" man="1"/>
    <brk id="139" max="12" man="1"/>
    <brk id="190" max="12" man="1"/>
    <brk id="834" max="12" man="1"/>
  </rowBreaks>
  <colBreaks count="1" manualBreakCount="1">
    <brk id="32" max="27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rgb="FFFF0000"/>
  </sheetPr>
  <dimension ref="A1:P354"/>
  <sheetViews>
    <sheetView zoomScaleSheetLayoutView="100" workbookViewId="0">
      <selection activeCell="B10" sqref="B10:C10"/>
    </sheetView>
  </sheetViews>
  <sheetFormatPr defaultRowHeight="12.75" x14ac:dyDescent="0.2"/>
  <cols>
    <col min="1" max="1" width="25" style="126" customWidth="1"/>
    <col min="2" max="2" width="45.5703125" style="126" customWidth="1"/>
    <col min="3" max="3" width="14.140625" style="127" customWidth="1"/>
    <col min="4" max="4" width="0.42578125" style="4" hidden="1" customWidth="1"/>
    <col min="5" max="5" width="12.7109375" style="7" customWidth="1"/>
    <col min="6" max="6" width="14.42578125" style="2" customWidth="1"/>
    <col min="7" max="7" width="8.5703125" style="2" customWidth="1"/>
    <col min="8" max="8" width="16.28515625" style="2" customWidth="1"/>
    <col min="9" max="9" width="12.140625" style="2" customWidth="1"/>
    <col min="10" max="10" width="10.140625" style="2" bestFit="1" customWidth="1"/>
    <col min="11" max="16384" width="9.140625" style="3"/>
  </cols>
  <sheetData>
    <row r="1" spans="1:11" x14ac:dyDescent="0.2">
      <c r="B1" s="61"/>
      <c r="C1" s="1180"/>
      <c r="D1" s="1180"/>
      <c r="E1" s="1180"/>
      <c r="F1" s="1180"/>
      <c r="G1" s="1156"/>
    </row>
    <row r="2" spans="1:11" ht="12.75" customHeight="1" x14ac:dyDescent="0.2">
      <c r="A2" s="62"/>
      <c r="B2" s="1"/>
      <c r="C2" s="1180"/>
      <c r="D2" s="1180"/>
      <c r="E2" s="1180"/>
      <c r="F2" s="1180"/>
      <c r="G2" s="1156"/>
    </row>
    <row r="3" spans="1:11" x14ac:dyDescent="0.2">
      <c r="A3" s="62"/>
      <c r="B3" s="77"/>
      <c r="C3" s="87" t="s">
        <v>748</v>
      </c>
      <c r="D3" s="77"/>
      <c r="E3" s="77"/>
      <c r="F3" s="77"/>
      <c r="G3" s="1156"/>
      <c r="H3" s="77"/>
      <c r="I3" s="77"/>
    </row>
    <row r="4" spans="1:11" ht="15.75" x14ac:dyDescent="0.2">
      <c r="A4" s="62"/>
      <c r="B4" s="77"/>
      <c r="C4" s="77"/>
      <c r="D4" s="77"/>
      <c r="E4" s="77"/>
      <c r="F4" s="77"/>
      <c r="G4" s="322"/>
      <c r="H4" s="77"/>
      <c r="I4" s="77"/>
    </row>
    <row r="5" spans="1:11" ht="12.75" customHeight="1" x14ac:dyDescent="0.2">
      <c r="A5" s="63"/>
      <c r="B5" s="1181" t="s">
        <v>437</v>
      </c>
      <c r="C5" s="1181"/>
      <c r="D5" s="60"/>
      <c r="E5" s="60"/>
      <c r="F5" s="60"/>
      <c r="G5" s="225"/>
    </row>
    <row r="6" spans="1:11" ht="12.75" customHeight="1" x14ac:dyDescent="0.2">
      <c r="A6" s="63"/>
      <c r="B6" s="1181" t="s">
        <v>244</v>
      </c>
      <c r="C6" s="1181"/>
      <c r="D6" s="60"/>
      <c r="E6" s="60"/>
      <c r="F6" s="60"/>
      <c r="G6" s="178"/>
    </row>
    <row r="7" spans="1:11" ht="12.75" customHeight="1" x14ac:dyDescent="0.2">
      <c r="A7" s="64"/>
      <c r="B7" s="1181" t="s">
        <v>227</v>
      </c>
      <c r="C7" s="1181"/>
      <c r="D7" s="88"/>
      <c r="E7" s="88"/>
      <c r="F7" s="88"/>
      <c r="G7" s="225"/>
    </row>
    <row r="8" spans="1:11" ht="15.75" x14ac:dyDescent="0.2">
      <c r="A8" s="1186" t="s">
        <v>713</v>
      </c>
      <c r="B8" s="1186"/>
      <c r="C8" s="1186"/>
      <c r="D8" s="1186"/>
      <c r="E8" s="16"/>
      <c r="F8" s="17"/>
      <c r="G8" s="225"/>
    </row>
    <row r="9" spans="1:11" x14ac:dyDescent="0.2">
      <c r="A9" s="1180"/>
      <c r="B9" s="1180"/>
      <c r="C9" s="1180"/>
      <c r="D9" s="1180"/>
      <c r="E9" s="1180"/>
      <c r="F9" s="1180"/>
      <c r="G9" s="1157"/>
      <c r="H9" s="20"/>
    </row>
    <row r="10" spans="1:11" x14ac:dyDescent="0.2">
      <c r="A10" s="788"/>
      <c r="B10" s="1186" t="s">
        <v>860</v>
      </c>
      <c r="C10" s="1186"/>
      <c r="D10" s="85"/>
      <c r="E10" s="85"/>
      <c r="F10" s="85"/>
      <c r="G10" s="1157"/>
      <c r="H10" s="20"/>
    </row>
    <row r="11" spans="1:11" ht="20.25" customHeight="1" x14ac:dyDescent="0.2">
      <c r="A11" s="78"/>
      <c r="B11" s="78"/>
      <c r="C11" s="86"/>
      <c r="D11" s="78"/>
      <c r="E11" s="5"/>
      <c r="G11" s="1157"/>
    </row>
    <row r="12" spans="1:11" ht="35.25" customHeight="1" x14ac:dyDescent="0.2">
      <c r="A12" s="1185" t="s">
        <v>674</v>
      </c>
      <c r="B12" s="1185"/>
      <c r="C12" s="1185"/>
      <c r="D12" s="1185"/>
      <c r="E12" s="1185"/>
      <c r="F12" s="1185"/>
      <c r="G12" s="1157"/>
    </row>
    <row r="13" spans="1:11" ht="21" customHeight="1" x14ac:dyDescent="0.25">
      <c r="A13" s="1189"/>
      <c r="B13" s="1189"/>
      <c r="C13" s="1189"/>
      <c r="D13" s="13"/>
      <c r="E13" s="91"/>
      <c r="F13" s="90"/>
    </row>
    <row r="14" spans="1:11" ht="12.75" customHeight="1" x14ac:dyDescent="0.2">
      <c r="A14" s="1188" t="s">
        <v>5</v>
      </c>
      <c r="B14" s="1187" t="s">
        <v>4</v>
      </c>
      <c r="C14" s="1183" t="s">
        <v>345</v>
      </c>
      <c r="D14" s="29"/>
      <c r="E14" s="1183" t="s">
        <v>399</v>
      </c>
      <c r="F14" s="1183" t="s">
        <v>675</v>
      </c>
    </row>
    <row r="15" spans="1:11" ht="34.5" customHeight="1" x14ac:dyDescent="0.2">
      <c r="A15" s="1188"/>
      <c r="B15" s="1187"/>
      <c r="C15" s="1184"/>
      <c r="D15" s="29"/>
      <c r="E15" s="1184"/>
      <c r="F15" s="1184"/>
      <c r="K15" s="2"/>
    </row>
    <row r="16" spans="1:11" ht="15.75" x14ac:dyDescent="0.25">
      <c r="A16" s="65"/>
      <c r="B16" s="66"/>
      <c r="C16" s="67"/>
      <c r="D16" s="29"/>
      <c r="E16" s="92"/>
      <c r="F16" s="93"/>
      <c r="K16" s="2"/>
    </row>
    <row r="17" spans="1:15" ht="15.75" x14ac:dyDescent="0.25">
      <c r="A17" s="68" t="s">
        <v>71</v>
      </c>
      <c r="B17" s="69" t="s">
        <v>74</v>
      </c>
      <c r="C17" s="70" t="s">
        <v>79</v>
      </c>
      <c r="D17" s="30"/>
      <c r="E17" s="27"/>
      <c r="F17" s="27"/>
      <c r="G17" s="26"/>
      <c r="H17" s="21"/>
      <c r="K17" s="2"/>
    </row>
    <row r="18" spans="1:15" s="9" customFormat="1" ht="29.25" customHeight="1" x14ac:dyDescent="0.25">
      <c r="A18" s="789" t="s">
        <v>253</v>
      </c>
      <c r="B18" s="82" t="s">
        <v>254</v>
      </c>
      <c r="C18" s="629">
        <f>C31+C29+C40</f>
        <v>4186.800000000012</v>
      </c>
      <c r="D18" s="629">
        <f t="shared" ref="D18:F18" si="0">D31+D40+D30</f>
        <v>0</v>
      </c>
      <c r="E18" s="629">
        <f t="shared" si="0"/>
        <v>224.79999999999995</v>
      </c>
      <c r="F18" s="629">
        <f t="shared" si="0"/>
        <v>587.70000000000005</v>
      </c>
      <c r="G18" s="15"/>
      <c r="H18" s="22">
        <f>C18-C31</f>
        <v>2024.6000000000004</v>
      </c>
      <c r="I18" s="965">
        <f>(H18/20685.2)</f>
        <v>9.7876742791947885E-2</v>
      </c>
      <c r="J18" s="8"/>
      <c r="K18" s="8"/>
    </row>
    <row r="19" spans="1:15" s="9" customFormat="1" ht="24" hidden="1" customHeight="1" x14ac:dyDescent="0.25">
      <c r="A19" s="789" t="s">
        <v>6</v>
      </c>
      <c r="B19" s="71" t="s">
        <v>15</v>
      </c>
      <c r="C19" s="72">
        <v>0</v>
      </c>
      <c r="D19" s="31"/>
      <c r="E19" s="19">
        <v>0</v>
      </c>
      <c r="F19" s="19">
        <v>0</v>
      </c>
      <c r="G19" s="8"/>
      <c r="H19" s="23"/>
      <c r="I19" s="8"/>
      <c r="J19" s="8"/>
    </row>
    <row r="20" spans="1:15" s="9" customFormat="1" ht="27" hidden="1" customHeight="1" x14ac:dyDescent="0.25">
      <c r="A20" s="790" t="s">
        <v>16</v>
      </c>
      <c r="B20" s="73" t="s">
        <v>18</v>
      </c>
      <c r="C20" s="72">
        <v>0</v>
      </c>
      <c r="D20" s="31"/>
      <c r="E20" s="19">
        <v>0</v>
      </c>
      <c r="F20" s="19">
        <v>0</v>
      </c>
      <c r="G20" s="15"/>
      <c r="H20" s="23"/>
      <c r="I20" s="8"/>
      <c r="J20" s="8"/>
    </row>
    <row r="21" spans="1:15" s="9" customFormat="1" ht="24" hidden="1" customHeight="1" x14ac:dyDescent="0.25">
      <c r="A21" s="790" t="s">
        <v>19</v>
      </c>
      <c r="B21" s="73" t="s">
        <v>20</v>
      </c>
      <c r="C21" s="72">
        <v>0</v>
      </c>
      <c r="D21" s="31"/>
      <c r="E21" s="19">
        <v>0</v>
      </c>
      <c r="F21" s="19">
        <v>0</v>
      </c>
      <c r="G21" s="8"/>
      <c r="H21" s="23"/>
      <c r="I21" s="8"/>
      <c r="J21" s="8"/>
    </row>
    <row r="22" spans="1:15" s="9" customFormat="1" ht="28.5" hidden="1" customHeight="1" x14ac:dyDescent="0.25">
      <c r="A22" s="790" t="s">
        <v>251</v>
      </c>
      <c r="B22" s="73" t="s">
        <v>249</v>
      </c>
      <c r="C22" s="72">
        <v>0</v>
      </c>
      <c r="D22" s="31"/>
      <c r="E22" s="19">
        <v>0</v>
      </c>
      <c r="F22" s="19">
        <v>0</v>
      </c>
      <c r="G22" s="8"/>
      <c r="H22" s="23"/>
      <c r="I22" s="8"/>
      <c r="J22" s="8"/>
    </row>
    <row r="23" spans="1:15" s="9" customFormat="1" ht="36" hidden="1" customHeight="1" x14ac:dyDescent="0.25">
      <c r="A23" s="790" t="s">
        <v>252</v>
      </c>
      <c r="B23" s="73" t="s">
        <v>250</v>
      </c>
      <c r="C23" s="72">
        <v>0</v>
      </c>
      <c r="D23" s="31"/>
      <c r="E23" s="19">
        <v>0</v>
      </c>
      <c r="F23" s="19">
        <v>0</v>
      </c>
      <c r="G23" s="8"/>
      <c r="H23" s="23"/>
      <c r="I23" s="8"/>
      <c r="J23" s="8"/>
    </row>
    <row r="24" spans="1:15" s="9" customFormat="1" ht="24.75" customHeight="1" x14ac:dyDescent="0.25">
      <c r="A24" s="789" t="s">
        <v>166</v>
      </c>
      <c r="B24" s="71" t="s">
        <v>638</v>
      </c>
      <c r="C24" s="72">
        <f>C29</f>
        <v>-1537.6</v>
      </c>
      <c r="D24" s="72">
        <f t="shared" ref="D24:F24" si="1">D29</f>
        <v>0</v>
      </c>
      <c r="E24" s="72">
        <f t="shared" si="1"/>
        <v>-875.2</v>
      </c>
      <c r="F24" s="72">
        <f t="shared" si="1"/>
        <v>-1312.8</v>
      </c>
      <c r="G24" s="8"/>
      <c r="H24" s="23"/>
      <c r="I24" s="8"/>
      <c r="J24" s="8"/>
    </row>
    <row r="25" spans="1:15" s="9" customFormat="1" ht="36.75" customHeight="1" x14ac:dyDescent="0.25">
      <c r="A25" s="790" t="s">
        <v>167</v>
      </c>
      <c r="B25" s="73" t="s">
        <v>637</v>
      </c>
      <c r="C25" s="72">
        <f t="shared" ref="C25:F26" si="2">C26</f>
        <v>0</v>
      </c>
      <c r="D25" s="72">
        <f t="shared" si="2"/>
        <v>0</v>
      </c>
      <c r="E25" s="72">
        <f t="shared" si="2"/>
        <v>0</v>
      </c>
      <c r="F25" s="72">
        <f t="shared" si="2"/>
        <v>0</v>
      </c>
      <c r="G25" s="8"/>
      <c r="H25" s="23"/>
      <c r="I25" s="8"/>
      <c r="J25" s="8"/>
    </row>
    <row r="26" spans="1:15" s="9" customFormat="1" ht="36" x14ac:dyDescent="0.25">
      <c r="A26" s="790" t="s">
        <v>181</v>
      </c>
      <c r="B26" s="73" t="s">
        <v>789</v>
      </c>
      <c r="C26" s="72">
        <f t="shared" si="2"/>
        <v>0</v>
      </c>
      <c r="D26" s="72">
        <f t="shared" si="2"/>
        <v>0</v>
      </c>
      <c r="E26" s="72">
        <f t="shared" si="2"/>
        <v>0</v>
      </c>
      <c r="F26" s="72">
        <f t="shared" si="2"/>
        <v>0</v>
      </c>
      <c r="G26" s="8"/>
      <c r="H26" s="23"/>
      <c r="I26" s="8"/>
      <c r="J26" s="8"/>
    </row>
    <row r="27" spans="1:15" s="9" customFormat="1" ht="46.5" customHeight="1" x14ac:dyDescent="0.25">
      <c r="A27" s="790" t="s">
        <v>182</v>
      </c>
      <c r="B27" s="73" t="s">
        <v>786</v>
      </c>
      <c r="C27" s="72">
        <v>0</v>
      </c>
      <c r="D27" s="31"/>
      <c r="E27" s="19">
        <v>0</v>
      </c>
      <c r="F27" s="19">
        <v>0</v>
      </c>
      <c r="G27" s="8"/>
      <c r="H27" s="23"/>
      <c r="I27" s="8"/>
      <c r="J27" s="8"/>
    </row>
    <row r="28" spans="1:15" s="9" customFormat="1" ht="39" hidden="1" customHeight="1" x14ac:dyDescent="0.25">
      <c r="A28" s="790"/>
      <c r="B28" s="151"/>
      <c r="C28" s="72"/>
      <c r="D28" s="72"/>
      <c r="E28" s="72"/>
      <c r="F28" s="629"/>
      <c r="G28" s="8"/>
      <c r="H28" s="23"/>
      <c r="I28" s="8"/>
      <c r="J28" s="8"/>
    </row>
    <row r="29" spans="1:15" s="9" customFormat="1" ht="44.25" customHeight="1" x14ac:dyDescent="0.25">
      <c r="A29" s="790" t="s">
        <v>396</v>
      </c>
      <c r="B29" s="151" t="s">
        <v>788</v>
      </c>
      <c r="C29" s="72">
        <f t="shared" ref="C29:F29" si="3">C30</f>
        <v>-1537.6</v>
      </c>
      <c r="D29" s="72">
        <f t="shared" si="3"/>
        <v>0</v>
      </c>
      <c r="E29" s="72">
        <f t="shared" si="3"/>
        <v>-875.2</v>
      </c>
      <c r="F29" s="629">
        <f t="shared" si="3"/>
        <v>-1312.8</v>
      </c>
      <c r="G29" s="8"/>
      <c r="H29" s="23"/>
      <c r="I29" s="8"/>
      <c r="J29" s="8"/>
    </row>
    <row r="30" spans="1:15" s="9" customFormat="1" ht="40.5" customHeight="1" x14ac:dyDescent="0.25">
      <c r="A30" s="790" t="s">
        <v>397</v>
      </c>
      <c r="B30" s="384" t="s">
        <v>790</v>
      </c>
      <c r="C30" s="72">
        <v>-1537.6</v>
      </c>
      <c r="D30" s="31"/>
      <c r="E30" s="19">
        <v>-875.2</v>
      </c>
      <c r="F30" s="603">
        <v>-1312.8</v>
      </c>
      <c r="G30" s="8"/>
      <c r="H30" s="23" t="s">
        <v>859</v>
      </c>
      <c r="I30" s="8"/>
      <c r="J30" s="8"/>
    </row>
    <row r="31" spans="1:15" s="9" customFormat="1" ht="35.25" customHeight="1" x14ac:dyDescent="0.2">
      <c r="A31" s="789" t="s">
        <v>21</v>
      </c>
      <c r="B31" s="71" t="s">
        <v>795</v>
      </c>
      <c r="C31" s="794">
        <f>C35+C39</f>
        <v>2162.2000000000116</v>
      </c>
      <c r="D31" s="794">
        <f>D35+D39</f>
        <v>0</v>
      </c>
      <c r="E31" s="794">
        <f>E35+E39</f>
        <v>0</v>
      </c>
      <c r="F31" s="794">
        <f>F35+F39</f>
        <v>0</v>
      </c>
      <c r="G31" s="99"/>
      <c r="H31" s="11"/>
      <c r="I31" s="11"/>
      <c r="J31" s="11"/>
      <c r="K31" s="8"/>
      <c r="L31" s="8"/>
      <c r="M31" s="8"/>
      <c r="N31" s="8"/>
      <c r="O31" s="8"/>
    </row>
    <row r="32" spans="1:15" s="9" customFormat="1" ht="15.75" x14ac:dyDescent="0.25">
      <c r="A32" s="789" t="s">
        <v>22</v>
      </c>
      <c r="B32" s="71" t="s">
        <v>23</v>
      </c>
      <c r="C32" s="72">
        <f>C33</f>
        <v>-253639.4</v>
      </c>
      <c r="D32" s="72">
        <f t="shared" ref="D32:F34" si="4">D33</f>
        <v>0</v>
      </c>
      <c r="E32" s="824">
        <f t="shared" si="4"/>
        <v>-122534.8</v>
      </c>
      <c r="F32" s="72">
        <f t="shared" si="4"/>
        <v>-102464.4</v>
      </c>
      <c r="G32" s="8"/>
      <c r="H32" s="8"/>
      <c r="I32" s="8"/>
      <c r="J32" s="8"/>
    </row>
    <row r="33" spans="1:16" s="9" customFormat="1" ht="25.5" customHeight="1" x14ac:dyDescent="0.25">
      <c r="A33" s="790" t="s">
        <v>24</v>
      </c>
      <c r="B33" s="73" t="s">
        <v>25</v>
      </c>
      <c r="C33" s="72">
        <f>C34</f>
        <v>-253639.4</v>
      </c>
      <c r="D33" s="72">
        <f t="shared" si="4"/>
        <v>0</v>
      </c>
      <c r="E33" s="72">
        <f t="shared" si="4"/>
        <v>-122534.8</v>
      </c>
      <c r="F33" s="72">
        <f t="shared" si="4"/>
        <v>-102464.4</v>
      </c>
      <c r="G33" s="8"/>
      <c r="H33" s="8" t="s">
        <v>857</v>
      </c>
      <c r="I33" s="8">
        <f>250077.2+3562.2</f>
        <v>253639.40000000002</v>
      </c>
      <c r="J33" s="8"/>
    </row>
    <row r="34" spans="1:16" s="9" customFormat="1" ht="15.75" x14ac:dyDescent="0.25">
      <c r="A34" s="790" t="s">
        <v>26</v>
      </c>
      <c r="B34" s="73" t="s">
        <v>27</v>
      </c>
      <c r="C34" s="72">
        <f>C35</f>
        <v>-253639.4</v>
      </c>
      <c r="D34" s="72">
        <f t="shared" si="4"/>
        <v>0</v>
      </c>
      <c r="E34" s="72">
        <f t="shared" si="4"/>
        <v>-122534.8</v>
      </c>
      <c r="F34" s="72">
        <f t="shared" si="4"/>
        <v>-102464.4</v>
      </c>
      <c r="G34" s="8"/>
      <c r="H34" s="8"/>
      <c r="I34" s="8"/>
      <c r="J34" s="8"/>
    </row>
    <row r="35" spans="1:16" s="9" customFormat="1" ht="30.75" customHeight="1" x14ac:dyDescent="0.25">
      <c r="A35" s="791" t="s">
        <v>28</v>
      </c>
      <c r="B35" s="81" t="s">
        <v>29</v>
      </c>
      <c r="C35" s="72">
        <v>-253639.4</v>
      </c>
      <c r="D35" s="36"/>
      <c r="E35" s="72">
        <v>-122534.8</v>
      </c>
      <c r="F35" s="72">
        <v>-102464.4</v>
      </c>
      <c r="G35" s="10"/>
      <c r="H35" s="10"/>
      <c r="I35" s="11"/>
      <c r="J35" s="11"/>
      <c r="K35" s="6"/>
      <c r="L35" s="8"/>
      <c r="M35" s="8"/>
      <c r="N35" s="8"/>
      <c r="O35" s="8"/>
      <c r="P35" s="8"/>
    </row>
    <row r="36" spans="1:16" s="9" customFormat="1" ht="24.75" customHeight="1" x14ac:dyDescent="0.25">
      <c r="A36" s="789" t="s">
        <v>30</v>
      </c>
      <c r="B36" s="71" t="s">
        <v>31</v>
      </c>
      <c r="C36" s="72">
        <f>C37</f>
        <v>255801.60000000001</v>
      </c>
      <c r="D36" s="72">
        <f t="shared" ref="D36:F38" si="5">D37</f>
        <v>0</v>
      </c>
      <c r="E36" s="72">
        <f t="shared" si="5"/>
        <v>122534.8</v>
      </c>
      <c r="F36" s="72">
        <f t="shared" si="5"/>
        <v>102464.4</v>
      </c>
      <c r="G36" s="100"/>
      <c r="H36" s="8"/>
      <c r="I36" s="8"/>
      <c r="J36" s="8"/>
    </row>
    <row r="37" spans="1:16" s="9" customFormat="1" ht="18.75" customHeight="1" x14ac:dyDescent="0.25">
      <c r="A37" s="789" t="s">
        <v>787</v>
      </c>
      <c r="B37" s="73" t="s">
        <v>32</v>
      </c>
      <c r="C37" s="72">
        <f>C38</f>
        <v>255801.60000000001</v>
      </c>
      <c r="D37" s="72">
        <f t="shared" si="5"/>
        <v>0</v>
      </c>
      <c r="E37" s="72">
        <f t="shared" si="5"/>
        <v>122534.8</v>
      </c>
      <c r="F37" s="72">
        <f t="shared" si="5"/>
        <v>102464.4</v>
      </c>
      <c r="G37" s="8"/>
      <c r="H37" s="8"/>
      <c r="I37" s="8"/>
      <c r="J37" s="8"/>
    </row>
    <row r="38" spans="1:16" s="9" customFormat="1" ht="15.75" customHeight="1" x14ac:dyDescent="0.25">
      <c r="A38" s="791" t="s">
        <v>33</v>
      </c>
      <c r="B38" s="81" t="s">
        <v>34</v>
      </c>
      <c r="C38" s="72">
        <f>C39</f>
        <v>255801.60000000001</v>
      </c>
      <c r="D38" s="72">
        <f t="shared" si="5"/>
        <v>0</v>
      </c>
      <c r="E38" s="72">
        <f t="shared" si="5"/>
        <v>122534.8</v>
      </c>
      <c r="F38" s="72">
        <f t="shared" si="5"/>
        <v>102464.4</v>
      </c>
      <c r="G38" s="8"/>
      <c r="H38" s="8"/>
      <c r="I38" s="8"/>
      <c r="J38" s="8"/>
    </row>
    <row r="39" spans="1:16" s="9" customFormat="1" ht="24" x14ac:dyDescent="0.25">
      <c r="A39" s="790" t="s">
        <v>35</v>
      </c>
      <c r="B39" s="73" t="s">
        <v>36</v>
      </c>
      <c r="C39" s="72">
        <f>255814-1550+1537.6</f>
        <v>255801.60000000001</v>
      </c>
      <c r="D39" s="38"/>
      <c r="E39" s="72">
        <v>122534.8</v>
      </c>
      <c r="F39" s="72">
        <v>102464.4</v>
      </c>
      <c r="G39" s="100"/>
      <c r="H39" s="34" t="s">
        <v>858</v>
      </c>
      <c r="I39" s="8">
        <f>255814-1000+1937.6</f>
        <v>256751.6</v>
      </c>
      <c r="J39" s="8"/>
    </row>
    <row r="40" spans="1:16" s="9" customFormat="1" ht="29.25" customHeight="1" x14ac:dyDescent="0.2">
      <c r="A40" s="789" t="s">
        <v>37</v>
      </c>
      <c r="B40" s="74" t="s">
        <v>38</v>
      </c>
      <c r="C40" s="83">
        <f>C41</f>
        <v>3562.2</v>
      </c>
      <c r="D40" s="83">
        <f t="shared" ref="D40:F40" si="6">D41</f>
        <v>0</v>
      </c>
      <c r="E40" s="83">
        <f t="shared" si="6"/>
        <v>1100</v>
      </c>
      <c r="F40" s="83">
        <f t="shared" si="6"/>
        <v>1900.5</v>
      </c>
      <c r="G40" s="8"/>
      <c r="H40" s="8"/>
      <c r="I40" s="8"/>
      <c r="J40" s="8"/>
    </row>
    <row r="41" spans="1:16" s="9" customFormat="1" ht="26.25" customHeight="1" x14ac:dyDescent="0.2">
      <c r="A41" s="790" t="s">
        <v>39</v>
      </c>
      <c r="B41" s="75" t="s">
        <v>40</v>
      </c>
      <c r="C41" s="83">
        <f>C44</f>
        <v>3562.2</v>
      </c>
      <c r="D41" s="83">
        <f>D43</f>
        <v>0</v>
      </c>
      <c r="E41" s="602">
        <v>1100</v>
      </c>
      <c r="F41" s="602">
        <v>1900.5</v>
      </c>
      <c r="G41" s="8"/>
      <c r="H41" s="8"/>
      <c r="I41" s="8"/>
      <c r="J41" s="8"/>
      <c r="K41" s="8"/>
    </row>
    <row r="42" spans="1:16" s="9" customFormat="1" ht="42" customHeight="1" x14ac:dyDescent="0.2">
      <c r="A42" s="790" t="s">
        <v>791</v>
      </c>
      <c r="B42" s="793" t="s">
        <v>44</v>
      </c>
      <c r="C42" s="83">
        <f>C43</f>
        <v>3562.2</v>
      </c>
      <c r="D42" s="83">
        <f t="shared" ref="D42:F42" si="7">D43</f>
        <v>0</v>
      </c>
      <c r="E42" s="83">
        <f t="shared" si="7"/>
        <v>1100</v>
      </c>
      <c r="F42" s="83">
        <f t="shared" si="7"/>
        <v>1900.5</v>
      </c>
      <c r="G42" s="8"/>
      <c r="H42" s="8"/>
      <c r="I42" s="8"/>
      <c r="J42" s="8"/>
      <c r="K42" s="8"/>
    </row>
    <row r="43" spans="1:16" s="9" customFormat="1" ht="38.25" customHeight="1" x14ac:dyDescent="0.2">
      <c r="A43" s="790" t="s">
        <v>41</v>
      </c>
      <c r="B43" s="75" t="s">
        <v>44</v>
      </c>
      <c r="C43" s="83">
        <f>C44</f>
        <v>3562.2</v>
      </c>
      <c r="D43" s="83">
        <f t="shared" ref="D43" si="8">D44</f>
        <v>0</v>
      </c>
      <c r="E43" s="602">
        <v>1100</v>
      </c>
      <c r="F43" s="602">
        <v>1900.5</v>
      </c>
      <c r="G43" s="8"/>
      <c r="H43" s="8"/>
      <c r="I43" s="8"/>
      <c r="J43" s="8"/>
      <c r="K43" s="8"/>
    </row>
    <row r="44" spans="1:16" s="9" customFormat="1" ht="51" customHeight="1" x14ac:dyDescent="0.25">
      <c r="A44" s="790" t="s">
        <v>793</v>
      </c>
      <c r="B44" s="793" t="s">
        <v>792</v>
      </c>
      <c r="C44" s="602">
        <f>2062.2+1500</f>
        <v>3562.2</v>
      </c>
      <c r="D44" s="769"/>
      <c r="E44" s="602">
        <v>1100</v>
      </c>
      <c r="F44" s="602">
        <v>1900.5</v>
      </c>
      <c r="G44" s="12"/>
      <c r="H44" s="8"/>
      <c r="I44" s="8"/>
      <c r="J44" s="8"/>
    </row>
    <row r="45" spans="1:16" s="9" customFormat="1" ht="42" customHeight="1" x14ac:dyDescent="0.25">
      <c r="A45" s="790" t="s">
        <v>45</v>
      </c>
      <c r="B45" s="75" t="s">
        <v>46</v>
      </c>
      <c r="C45" s="83">
        <f>C46</f>
        <v>0</v>
      </c>
      <c r="D45" s="38"/>
      <c r="E45" s="602">
        <v>0</v>
      </c>
      <c r="F45" s="602">
        <v>0</v>
      </c>
      <c r="G45" s="8"/>
      <c r="H45" s="8"/>
      <c r="I45" s="8"/>
      <c r="J45" s="8"/>
    </row>
    <row r="46" spans="1:16" s="9" customFormat="1" ht="44.25" customHeight="1" x14ac:dyDescent="0.25">
      <c r="A46" s="790" t="s">
        <v>794</v>
      </c>
      <c r="B46" s="75" t="s">
        <v>47</v>
      </c>
      <c r="C46" s="83">
        <v>0</v>
      </c>
      <c r="D46" s="31"/>
      <c r="E46" s="602">
        <v>0</v>
      </c>
      <c r="F46" s="602">
        <v>0</v>
      </c>
      <c r="G46" s="8"/>
      <c r="H46" s="8"/>
      <c r="I46" s="8"/>
      <c r="J46" s="8"/>
    </row>
    <row r="47" spans="1:16" s="9" customFormat="1" ht="24" x14ac:dyDescent="0.25">
      <c r="A47" s="790" t="s">
        <v>255</v>
      </c>
      <c r="B47" s="84" t="s">
        <v>51</v>
      </c>
      <c r="C47" s="105">
        <f>C18</f>
        <v>4186.800000000012</v>
      </c>
      <c r="D47" s="105">
        <f t="shared" ref="D47:F47" si="9">D18</f>
        <v>0</v>
      </c>
      <c r="E47" s="105">
        <f t="shared" si="9"/>
        <v>224.79999999999995</v>
      </c>
      <c r="F47" s="105">
        <f t="shared" si="9"/>
        <v>587.70000000000005</v>
      </c>
      <c r="G47" s="8"/>
      <c r="H47" s="8"/>
      <c r="I47" s="8"/>
      <c r="J47" s="8"/>
    </row>
    <row r="48" spans="1:16" s="9" customFormat="1" ht="14.25" customHeight="1" x14ac:dyDescent="0.25">
      <c r="A48" s="792"/>
      <c r="B48" s="76"/>
      <c r="C48" s="79"/>
      <c r="D48" s="31"/>
      <c r="E48" s="19"/>
      <c r="F48" s="19"/>
      <c r="G48" s="8"/>
      <c r="H48" s="8"/>
      <c r="I48" s="8"/>
      <c r="J48" s="8"/>
    </row>
    <row r="49" spans="1:10" s="9" customFormat="1" ht="9.75" customHeight="1" x14ac:dyDescent="0.25">
      <c r="A49" s="792"/>
      <c r="B49" s="76"/>
      <c r="C49" s="80"/>
      <c r="D49" s="38"/>
      <c r="E49" s="89"/>
      <c r="F49" s="89"/>
      <c r="G49" s="8"/>
      <c r="H49" s="8"/>
      <c r="I49" s="8"/>
      <c r="J49" s="8"/>
    </row>
    <row r="50" spans="1:10" s="9" customFormat="1" ht="15" x14ac:dyDescent="0.25">
      <c r="A50" s="126"/>
      <c r="B50" s="126"/>
      <c r="C50" s="127"/>
      <c r="D50" s="31"/>
      <c r="E50" s="31"/>
      <c r="F50" s="31"/>
      <c r="G50" s="8"/>
      <c r="H50" s="8"/>
      <c r="I50" s="8"/>
      <c r="J50" s="8"/>
    </row>
    <row r="51" spans="1:10" s="9" customFormat="1" ht="15" x14ac:dyDescent="0.25">
      <c r="A51" s="126"/>
      <c r="B51" s="126"/>
      <c r="C51" s="127"/>
      <c r="D51" s="31"/>
      <c r="E51" s="31"/>
      <c r="F51" s="31"/>
      <c r="G51" s="8"/>
      <c r="H51" s="8"/>
      <c r="I51" s="8"/>
      <c r="J51" s="8"/>
    </row>
    <row r="52" spans="1:10" s="9" customFormat="1" ht="15" x14ac:dyDescent="0.25">
      <c r="A52" s="126"/>
      <c r="B52" s="126"/>
      <c r="C52" s="127"/>
      <c r="D52" s="31"/>
      <c r="E52" s="31"/>
      <c r="F52" s="31"/>
      <c r="G52" s="8"/>
      <c r="H52" s="8"/>
      <c r="I52" s="8"/>
      <c r="J52" s="8"/>
    </row>
    <row r="53" spans="1:10" s="9" customFormat="1" ht="15" x14ac:dyDescent="0.25">
      <c r="A53" s="126"/>
      <c r="B53" s="126"/>
      <c r="C53" s="127"/>
      <c r="D53" s="31"/>
      <c r="E53" s="31"/>
      <c r="F53" s="31"/>
      <c r="G53" s="8"/>
      <c r="H53" s="8"/>
      <c r="I53" s="8"/>
      <c r="J53" s="8"/>
    </row>
    <row r="54" spans="1:10" s="9" customFormat="1" ht="50.25" customHeight="1" x14ac:dyDescent="0.25">
      <c r="A54" s="126"/>
      <c r="B54" s="126"/>
      <c r="C54" s="127"/>
      <c r="D54" s="38"/>
      <c r="E54" s="34"/>
      <c r="F54" s="34"/>
      <c r="G54" s="8"/>
      <c r="H54" s="8"/>
      <c r="I54" s="8"/>
      <c r="J54" s="8"/>
    </row>
    <row r="55" spans="1:10" s="9" customFormat="1" ht="15" x14ac:dyDescent="0.25">
      <c r="A55" s="126"/>
      <c r="B55" s="126"/>
      <c r="C55" s="127"/>
      <c r="D55" s="31"/>
      <c r="E55" s="31"/>
      <c r="F55" s="31"/>
      <c r="G55" s="8"/>
      <c r="H55" s="8"/>
      <c r="I55" s="8"/>
      <c r="J55" s="8"/>
    </row>
    <row r="56" spans="1:10" s="9" customFormat="1" ht="15" x14ac:dyDescent="0.25">
      <c r="A56" s="126"/>
      <c r="B56" s="126"/>
      <c r="C56" s="127"/>
      <c r="D56" s="31"/>
      <c r="E56" s="31"/>
      <c r="F56" s="31"/>
      <c r="G56" s="8"/>
      <c r="H56" s="8"/>
      <c r="I56" s="8"/>
      <c r="J56" s="8"/>
    </row>
    <row r="57" spans="1:10" s="9" customFormat="1" ht="58.5" customHeight="1" x14ac:dyDescent="0.25">
      <c r="A57" s="126"/>
      <c r="B57" s="126"/>
      <c r="C57" s="127"/>
      <c r="D57" s="31"/>
      <c r="E57" s="31"/>
      <c r="F57" s="31"/>
      <c r="G57" s="8"/>
      <c r="H57" s="8"/>
      <c r="I57" s="8"/>
      <c r="J57" s="8"/>
    </row>
    <row r="58" spans="1:10" s="9" customFormat="1" ht="15" x14ac:dyDescent="0.25">
      <c r="A58" s="126"/>
      <c r="B58" s="126"/>
      <c r="C58" s="127"/>
      <c r="D58" s="31"/>
      <c r="E58" s="31"/>
      <c r="F58" s="31"/>
      <c r="G58" s="8"/>
      <c r="H58" s="8"/>
      <c r="I58" s="8"/>
      <c r="J58" s="8"/>
    </row>
    <row r="59" spans="1:10" s="9" customFormat="1" ht="15" x14ac:dyDescent="0.25">
      <c r="A59" s="126"/>
      <c r="B59" s="126"/>
      <c r="C59" s="127"/>
      <c r="D59" s="33"/>
      <c r="E59" s="34"/>
      <c r="F59" s="34"/>
      <c r="G59" s="8"/>
      <c r="H59" s="8"/>
      <c r="I59" s="8"/>
      <c r="J59" s="8"/>
    </row>
    <row r="60" spans="1:10" s="9" customFormat="1" ht="15" x14ac:dyDescent="0.25">
      <c r="A60" s="126"/>
      <c r="B60" s="126"/>
      <c r="C60" s="127"/>
      <c r="D60" s="31"/>
      <c r="E60" s="31"/>
      <c r="F60" s="31"/>
      <c r="G60" s="8"/>
      <c r="H60" s="8"/>
      <c r="I60" s="8"/>
      <c r="J60" s="8"/>
    </row>
    <row r="61" spans="1:10" s="9" customFormat="1" ht="38.25" customHeight="1" x14ac:dyDescent="0.25">
      <c r="A61" s="126"/>
      <c r="B61" s="126"/>
      <c r="C61" s="127"/>
      <c r="D61" s="31"/>
      <c r="E61" s="31"/>
      <c r="F61" s="31"/>
      <c r="G61" s="8"/>
      <c r="H61" s="8"/>
      <c r="I61" s="8"/>
      <c r="J61" s="8"/>
    </row>
    <row r="62" spans="1:10" s="9" customFormat="1" ht="15" x14ac:dyDescent="0.25">
      <c r="A62" s="126"/>
      <c r="B62" s="126"/>
      <c r="C62" s="127"/>
      <c r="D62" s="31"/>
      <c r="E62" s="31"/>
      <c r="F62" s="31"/>
      <c r="G62" s="8"/>
      <c r="H62" s="8"/>
      <c r="I62" s="8"/>
      <c r="J62" s="8"/>
    </row>
    <row r="63" spans="1:10" s="9" customFormat="1" ht="32.25" customHeight="1" x14ac:dyDescent="0.25">
      <c r="A63" s="126"/>
      <c r="B63" s="126"/>
      <c r="C63" s="127"/>
      <c r="D63" s="31"/>
      <c r="E63" s="31"/>
      <c r="F63" s="31"/>
      <c r="G63" s="8"/>
      <c r="H63" s="8"/>
      <c r="I63" s="8"/>
      <c r="J63" s="8"/>
    </row>
    <row r="64" spans="1:10" s="9" customFormat="1" ht="15" x14ac:dyDescent="0.25">
      <c r="A64" s="126"/>
      <c r="B64" s="126"/>
      <c r="C64" s="127"/>
      <c r="D64" s="33"/>
      <c r="E64" s="34"/>
      <c r="F64" s="34"/>
      <c r="G64" s="8"/>
      <c r="H64" s="8"/>
      <c r="I64" s="8"/>
      <c r="J64" s="8"/>
    </row>
    <row r="65" spans="1:11" s="9" customFormat="1" ht="15" x14ac:dyDescent="0.25">
      <c r="A65" s="126"/>
      <c r="B65" s="126"/>
      <c r="C65" s="127"/>
      <c r="D65" s="31"/>
      <c r="E65" s="31"/>
      <c r="F65" s="31"/>
      <c r="G65" s="8"/>
      <c r="H65" s="8"/>
      <c r="I65" s="8"/>
      <c r="J65" s="8"/>
    </row>
    <row r="66" spans="1:11" s="9" customFormat="1" ht="27.75" customHeight="1" x14ac:dyDescent="0.25">
      <c r="A66" s="126"/>
      <c r="B66" s="126"/>
      <c r="C66" s="127"/>
      <c r="D66" s="31"/>
      <c r="E66" s="31"/>
      <c r="F66" s="31"/>
      <c r="G66" s="8"/>
      <c r="H66" s="8"/>
      <c r="I66" s="8"/>
      <c r="J66" s="8"/>
    </row>
    <row r="67" spans="1:11" s="9" customFormat="1" ht="36.75" customHeight="1" x14ac:dyDescent="0.25">
      <c r="A67" s="126"/>
      <c r="B67" s="126"/>
      <c r="C67" s="127"/>
      <c r="D67" s="31"/>
      <c r="E67" s="31"/>
      <c r="F67" s="31"/>
      <c r="G67" s="8"/>
      <c r="H67" s="8"/>
      <c r="I67" s="8"/>
      <c r="J67" s="8"/>
    </row>
    <row r="68" spans="1:11" s="9" customFormat="1" ht="15" x14ac:dyDescent="0.25">
      <c r="A68" s="126"/>
      <c r="B68" s="126"/>
      <c r="C68" s="127"/>
      <c r="D68" s="31"/>
      <c r="E68" s="31"/>
      <c r="F68" s="31"/>
      <c r="G68" s="8"/>
      <c r="H68" s="8"/>
      <c r="I68" s="8"/>
      <c r="J68" s="8"/>
    </row>
    <row r="69" spans="1:11" s="9" customFormat="1" ht="28.5" customHeight="1" x14ac:dyDescent="0.25">
      <c r="A69" s="126"/>
      <c r="B69" s="126"/>
      <c r="C69" s="127"/>
      <c r="D69" s="33"/>
      <c r="E69" s="34"/>
      <c r="F69" s="34"/>
      <c r="G69" s="8"/>
      <c r="H69" s="8"/>
      <c r="I69" s="8"/>
      <c r="J69" s="8"/>
    </row>
    <row r="70" spans="1:11" s="9" customFormat="1" ht="15" x14ac:dyDescent="0.25">
      <c r="A70" s="126"/>
      <c r="B70" s="126"/>
      <c r="C70" s="127"/>
      <c r="D70" s="39"/>
      <c r="E70" s="40"/>
      <c r="F70" s="34"/>
      <c r="G70" s="8"/>
      <c r="H70" s="8"/>
      <c r="I70" s="8"/>
      <c r="J70" s="8"/>
    </row>
    <row r="71" spans="1:11" s="9" customFormat="1" ht="15" x14ac:dyDescent="0.25">
      <c r="A71" s="126"/>
      <c r="B71" s="126"/>
      <c r="C71" s="127"/>
      <c r="D71" s="41"/>
      <c r="E71" s="34"/>
      <c r="F71" s="34"/>
      <c r="G71" s="8"/>
      <c r="H71" s="8"/>
      <c r="I71" s="8"/>
      <c r="J71" s="8"/>
    </row>
    <row r="72" spans="1:11" s="9" customFormat="1" ht="15" x14ac:dyDescent="0.25">
      <c r="A72" s="126"/>
      <c r="B72" s="126"/>
      <c r="C72" s="127"/>
      <c r="D72" s="38"/>
      <c r="E72" s="38"/>
      <c r="F72" s="34"/>
      <c r="G72" s="8"/>
      <c r="H72" s="8"/>
      <c r="I72" s="8"/>
      <c r="J72" s="8"/>
      <c r="K72" s="8"/>
    </row>
    <row r="73" spans="1:11" s="9" customFormat="1" ht="15" x14ac:dyDescent="0.25">
      <c r="A73" s="126"/>
      <c r="B73" s="126"/>
      <c r="C73" s="127"/>
      <c r="D73" s="38"/>
      <c r="E73" s="38"/>
      <c r="F73" s="34"/>
      <c r="G73" s="8"/>
      <c r="H73" s="8"/>
      <c r="I73" s="8"/>
      <c r="J73" s="8"/>
      <c r="K73" s="8"/>
    </row>
    <row r="74" spans="1:11" s="9" customFormat="1" ht="15" x14ac:dyDescent="0.25">
      <c r="A74" s="126"/>
      <c r="B74" s="126"/>
      <c r="C74" s="127"/>
      <c r="D74" s="38"/>
      <c r="E74" s="38"/>
      <c r="F74" s="34"/>
      <c r="G74" s="8"/>
      <c r="H74" s="8"/>
      <c r="I74" s="8"/>
      <c r="J74" s="8"/>
      <c r="K74" s="8"/>
    </row>
    <row r="75" spans="1:11" s="9" customFormat="1" ht="14.25" customHeight="1" x14ac:dyDescent="0.25">
      <c r="A75" s="126"/>
      <c r="B75" s="126"/>
      <c r="C75" s="127"/>
      <c r="D75" s="38"/>
      <c r="E75" s="38"/>
      <c r="F75" s="34"/>
      <c r="G75" s="8"/>
      <c r="H75" s="8"/>
      <c r="I75" s="8"/>
      <c r="J75" s="8"/>
      <c r="K75" s="8"/>
    </row>
    <row r="76" spans="1:11" s="9" customFormat="1" ht="21.75" customHeight="1" x14ac:dyDescent="0.25">
      <c r="A76" s="126"/>
      <c r="B76" s="126"/>
      <c r="C76" s="127"/>
      <c r="D76" s="38"/>
      <c r="E76" s="38"/>
      <c r="F76" s="34"/>
      <c r="G76" s="8"/>
      <c r="H76" s="8"/>
      <c r="I76" s="8"/>
      <c r="J76" s="8"/>
      <c r="K76" s="8"/>
    </row>
    <row r="77" spans="1:11" s="9" customFormat="1" ht="23.25" customHeight="1" x14ac:dyDescent="0.25">
      <c r="A77" s="126"/>
      <c r="B77" s="126"/>
      <c r="C77" s="127"/>
      <c r="D77" s="38"/>
      <c r="E77" s="38"/>
      <c r="F77" s="34"/>
      <c r="G77" s="8"/>
      <c r="H77" s="8"/>
      <c r="I77" s="8"/>
      <c r="J77" s="8"/>
      <c r="K77" s="8"/>
    </row>
    <row r="78" spans="1:11" s="9" customFormat="1" ht="20.25" customHeight="1" x14ac:dyDescent="0.25">
      <c r="A78" s="126"/>
      <c r="B78" s="126"/>
      <c r="C78" s="127"/>
      <c r="D78" s="42"/>
      <c r="E78" s="42"/>
      <c r="F78" s="42"/>
      <c r="G78" s="8"/>
      <c r="H78" s="8"/>
      <c r="I78" s="8"/>
      <c r="J78" s="8"/>
    </row>
    <row r="79" spans="1:11" s="9" customFormat="1" ht="21.75" customHeight="1" x14ac:dyDescent="0.25">
      <c r="A79" s="126"/>
      <c r="B79" s="126"/>
      <c r="C79" s="127"/>
      <c r="D79" s="43"/>
      <c r="E79" s="43"/>
      <c r="F79" s="43"/>
      <c r="G79" s="8"/>
      <c r="H79" s="8"/>
      <c r="I79" s="8"/>
      <c r="J79" s="8"/>
    </row>
    <row r="80" spans="1:11" s="9" customFormat="1" ht="15" x14ac:dyDescent="0.25">
      <c r="A80" s="126"/>
      <c r="B80" s="126"/>
      <c r="C80" s="127"/>
      <c r="D80" s="33"/>
      <c r="E80" s="34"/>
      <c r="F80" s="34"/>
      <c r="G80" s="8"/>
      <c r="H80" s="8"/>
      <c r="I80" s="8"/>
      <c r="J80" s="8"/>
    </row>
    <row r="81" spans="1:10" s="9" customFormat="1" ht="21" customHeight="1" x14ac:dyDescent="0.25">
      <c r="A81" s="126"/>
      <c r="B81" s="126"/>
      <c r="C81" s="127"/>
      <c r="D81" s="33"/>
      <c r="E81" s="34"/>
      <c r="F81" s="34"/>
      <c r="G81" s="8"/>
      <c r="H81" s="8"/>
      <c r="I81" s="8"/>
      <c r="J81" s="8"/>
    </row>
    <row r="82" spans="1:10" s="9" customFormat="1" ht="15" x14ac:dyDescent="0.25">
      <c r="A82" s="126"/>
      <c r="B82" s="126"/>
      <c r="C82" s="127"/>
      <c r="D82" s="33"/>
      <c r="E82" s="34"/>
      <c r="F82" s="34"/>
      <c r="G82" s="8"/>
      <c r="H82" s="8"/>
      <c r="I82" s="8"/>
      <c r="J82" s="8"/>
    </row>
    <row r="83" spans="1:10" s="9" customFormat="1" ht="14.25" x14ac:dyDescent="0.2">
      <c r="A83" s="126"/>
      <c r="B83" s="126"/>
      <c r="C83" s="127"/>
      <c r="D83" s="44"/>
      <c r="E83" s="44"/>
      <c r="F83" s="44"/>
      <c r="G83" s="8"/>
      <c r="H83" s="8"/>
      <c r="I83" s="8"/>
      <c r="J83" s="8"/>
    </row>
    <row r="84" spans="1:10" s="9" customFormat="1" ht="24.75" customHeight="1" x14ac:dyDescent="0.25">
      <c r="A84" s="126"/>
      <c r="B84" s="126"/>
      <c r="C84" s="127"/>
      <c r="D84" s="43"/>
      <c r="E84" s="43"/>
      <c r="F84" s="43"/>
      <c r="G84" s="8"/>
      <c r="H84" s="8"/>
      <c r="I84" s="8"/>
      <c r="J84" s="8"/>
    </row>
    <row r="85" spans="1:10" s="9" customFormat="1" ht="15" x14ac:dyDescent="0.25">
      <c r="A85" s="126"/>
      <c r="B85" s="126"/>
      <c r="C85" s="127"/>
      <c r="D85" s="43"/>
      <c r="E85" s="43"/>
      <c r="F85" s="43"/>
      <c r="G85" s="8"/>
      <c r="H85" s="8"/>
      <c r="I85" s="8"/>
      <c r="J85" s="8"/>
    </row>
    <row r="86" spans="1:10" s="9" customFormat="1" ht="15" x14ac:dyDescent="0.25">
      <c r="A86" s="126"/>
      <c r="B86" s="126"/>
      <c r="C86" s="127"/>
      <c r="D86" s="43"/>
      <c r="E86" s="43"/>
      <c r="F86" s="43"/>
      <c r="G86" s="8"/>
      <c r="H86" s="8"/>
      <c r="I86" s="8"/>
      <c r="J86" s="8"/>
    </row>
    <row r="87" spans="1:10" s="9" customFormat="1" ht="41.25" customHeight="1" x14ac:dyDescent="0.25">
      <c r="A87" s="126"/>
      <c r="B87" s="126"/>
      <c r="C87" s="127"/>
      <c r="D87" s="43"/>
      <c r="E87" s="43"/>
      <c r="F87" s="43"/>
      <c r="G87" s="8"/>
      <c r="H87" s="8"/>
      <c r="I87" s="8"/>
      <c r="J87" s="8"/>
    </row>
    <row r="88" spans="1:10" s="9" customFormat="1" ht="15" x14ac:dyDescent="0.25">
      <c r="A88" s="126"/>
      <c r="B88" s="126"/>
      <c r="C88" s="127"/>
      <c r="D88" s="33"/>
      <c r="E88" s="34"/>
      <c r="F88" s="34"/>
      <c r="G88" s="8"/>
      <c r="H88" s="8"/>
      <c r="I88" s="8"/>
      <c r="J88" s="8"/>
    </row>
    <row r="89" spans="1:10" s="9" customFormat="1" ht="15" x14ac:dyDescent="0.25">
      <c r="A89" s="126"/>
      <c r="B89" s="126"/>
      <c r="C89" s="127"/>
      <c r="D89" s="33"/>
      <c r="E89" s="34"/>
      <c r="F89" s="34"/>
      <c r="G89" s="8"/>
      <c r="H89" s="8"/>
      <c r="I89" s="8"/>
      <c r="J89" s="8"/>
    </row>
    <row r="90" spans="1:10" s="9" customFormat="1" ht="15" x14ac:dyDescent="0.25">
      <c r="A90" s="126"/>
      <c r="B90" s="126"/>
      <c r="C90" s="127"/>
      <c r="D90" s="33"/>
      <c r="E90" s="34"/>
      <c r="F90" s="34"/>
      <c r="G90" s="8"/>
      <c r="H90" s="8"/>
      <c r="I90" s="8"/>
      <c r="J90" s="8"/>
    </row>
    <row r="91" spans="1:10" s="9" customFormat="1" ht="29.25" customHeight="1" x14ac:dyDescent="0.25">
      <c r="A91" s="126"/>
      <c r="B91" s="126"/>
      <c r="C91" s="127"/>
      <c r="D91" s="33"/>
      <c r="E91" s="34"/>
      <c r="F91" s="34"/>
      <c r="G91" s="8"/>
      <c r="H91" s="8"/>
      <c r="I91" s="8"/>
      <c r="J91" s="8"/>
    </row>
    <row r="92" spans="1:10" s="9" customFormat="1" ht="15" x14ac:dyDescent="0.25">
      <c r="A92" s="126"/>
      <c r="B92" s="126"/>
      <c r="C92" s="127"/>
      <c r="D92" s="33"/>
      <c r="E92" s="34"/>
      <c r="F92" s="34"/>
      <c r="G92" s="8"/>
      <c r="H92" s="8"/>
      <c r="I92" s="8"/>
      <c r="J92" s="8"/>
    </row>
    <row r="93" spans="1:10" s="9" customFormat="1" ht="18.75" customHeight="1" x14ac:dyDescent="0.2">
      <c r="A93" s="126"/>
      <c r="B93" s="126"/>
      <c r="C93" s="127"/>
      <c r="D93" s="44"/>
      <c r="E93" s="44"/>
      <c r="F93" s="44"/>
      <c r="G93" s="8"/>
      <c r="H93" s="15" t="e">
        <f>#REF!+#REF!+#REF!</f>
        <v>#REF!</v>
      </c>
      <c r="I93" s="8"/>
      <c r="J93" s="8"/>
    </row>
    <row r="94" spans="1:10" s="9" customFormat="1" ht="18.75" customHeight="1" x14ac:dyDescent="0.25">
      <c r="A94" s="126"/>
      <c r="B94" s="126"/>
      <c r="C94" s="127"/>
      <c r="D94" s="43"/>
      <c r="E94" s="43"/>
      <c r="F94" s="43"/>
      <c r="G94" s="8"/>
      <c r="H94" s="8"/>
      <c r="I94" s="8"/>
      <c r="J94" s="8"/>
    </row>
    <row r="95" spans="1:10" s="9" customFormat="1" ht="15" x14ac:dyDescent="0.25">
      <c r="A95" s="126"/>
      <c r="B95" s="126"/>
      <c r="C95" s="127"/>
      <c r="D95" s="43"/>
      <c r="E95" s="43"/>
      <c r="F95" s="43"/>
      <c r="G95" s="8"/>
      <c r="H95" s="8"/>
      <c r="I95" s="8"/>
      <c r="J95" s="8"/>
    </row>
    <row r="96" spans="1:10" s="9" customFormat="1" ht="15" x14ac:dyDescent="0.25">
      <c r="A96" s="126"/>
      <c r="B96" s="126"/>
      <c r="C96" s="127"/>
      <c r="D96" s="43"/>
      <c r="E96" s="43"/>
      <c r="F96" s="43"/>
      <c r="G96" s="8"/>
      <c r="H96" s="8"/>
      <c r="I96" s="8"/>
      <c r="J96" s="8"/>
    </row>
    <row r="97" spans="1:10" s="9" customFormat="1" ht="15" x14ac:dyDescent="0.25">
      <c r="A97" s="126"/>
      <c r="B97" s="126"/>
      <c r="C97" s="127"/>
      <c r="D97" s="43"/>
      <c r="E97" s="43"/>
      <c r="F97" s="43"/>
      <c r="G97" s="8"/>
      <c r="H97" s="8"/>
      <c r="I97" s="8"/>
      <c r="J97" s="8"/>
    </row>
    <row r="98" spans="1:10" s="9" customFormat="1" ht="15" x14ac:dyDescent="0.25">
      <c r="A98" s="126"/>
      <c r="B98" s="126"/>
      <c r="C98" s="127"/>
      <c r="D98" s="43"/>
      <c r="E98" s="43"/>
      <c r="F98" s="43"/>
      <c r="G98" s="8"/>
      <c r="H98" s="8"/>
      <c r="I98" s="8"/>
      <c r="J98" s="8"/>
    </row>
    <row r="99" spans="1:10" s="9" customFormat="1" ht="23.25" customHeight="1" x14ac:dyDescent="0.25">
      <c r="A99" s="126"/>
      <c r="B99" s="126"/>
      <c r="C99" s="127"/>
      <c r="D99" s="33"/>
      <c r="E99" s="34"/>
      <c r="F99" s="34"/>
      <c r="G99" s="8"/>
      <c r="H99" s="8"/>
      <c r="I99" s="8"/>
      <c r="J99" s="8"/>
    </row>
    <row r="100" spans="1:10" s="9" customFormat="1" ht="26.25" customHeight="1" x14ac:dyDescent="0.25">
      <c r="A100" s="126"/>
      <c r="B100" s="126"/>
      <c r="C100" s="127"/>
      <c r="D100" s="43"/>
      <c r="E100" s="43"/>
      <c r="F100" s="43"/>
      <c r="G100" s="8"/>
      <c r="H100" s="8"/>
      <c r="I100" s="8"/>
      <c r="J100" s="8"/>
    </row>
    <row r="101" spans="1:10" s="9" customFormat="1" ht="15" x14ac:dyDescent="0.25">
      <c r="A101" s="126"/>
      <c r="B101" s="126"/>
      <c r="C101" s="127"/>
      <c r="D101" s="33"/>
      <c r="E101" s="34"/>
      <c r="F101" s="34"/>
      <c r="G101" s="8"/>
      <c r="H101" s="8"/>
      <c r="I101" s="8"/>
      <c r="J101" s="8"/>
    </row>
    <row r="102" spans="1:10" s="9" customFormat="1" ht="15" x14ac:dyDescent="0.25">
      <c r="A102" s="126"/>
      <c r="B102" s="126"/>
      <c r="C102" s="127"/>
      <c r="D102" s="33"/>
      <c r="E102" s="51"/>
      <c r="F102" s="34"/>
      <c r="G102" s="8"/>
      <c r="H102" s="8"/>
      <c r="I102" s="8"/>
      <c r="J102" s="8"/>
    </row>
    <row r="103" spans="1:10" s="9" customFormat="1" ht="18.75" customHeight="1" x14ac:dyDescent="0.25">
      <c r="A103" s="126"/>
      <c r="B103" s="126"/>
      <c r="C103" s="127"/>
      <c r="D103" s="33"/>
      <c r="E103" s="34"/>
      <c r="F103" s="34"/>
      <c r="G103" s="8"/>
      <c r="H103" s="8"/>
      <c r="I103" s="8"/>
      <c r="J103" s="8"/>
    </row>
    <row r="104" spans="1:10" s="9" customFormat="1" ht="15" x14ac:dyDescent="0.25">
      <c r="A104" s="126"/>
      <c r="B104" s="126"/>
      <c r="C104" s="127"/>
      <c r="D104" s="33"/>
      <c r="E104" s="34"/>
      <c r="F104" s="34"/>
      <c r="G104" s="8"/>
      <c r="H104" s="8"/>
      <c r="I104" s="8"/>
      <c r="J104" s="8"/>
    </row>
    <row r="105" spans="1:10" s="9" customFormat="1" ht="15" x14ac:dyDescent="0.25">
      <c r="A105" s="126"/>
      <c r="B105" s="126"/>
      <c r="C105" s="127"/>
      <c r="D105" s="33"/>
      <c r="E105" s="34"/>
      <c r="F105" s="34"/>
      <c r="G105" s="8"/>
      <c r="H105" s="8"/>
      <c r="I105" s="8"/>
      <c r="J105" s="8"/>
    </row>
    <row r="106" spans="1:10" s="9" customFormat="1" ht="15" x14ac:dyDescent="0.25">
      <c r="A106" s="126"/>
      <c r="B106" s="126"/>
      <c r="C106" s="127"/>
      <c r="D106" s="33"/>
      <c r="E106" s="34"/>
      <c r="F106" s="34"/>
      <c r="G106" s="8"/>
      <c r="H106" s="8"/>
      <c r="I106" s="8"/>
      <c r="J106" s="8"/>
    </row>
    <row r="107" spans="1:10" s="9" customFormat="1" ht="15" x14ac:dyDescent="0.25">
      <c r="A107" s="126"/>
      <c r="B107" s="126"/>
      <c r="C107" s="127"/>
      <c r="D107" s="33"/>
      <c r="E107" s="34"/>
      <c r="F107" s="34"/>
      <c r="G107" s="8"/>
      <c r="H107" s="8"/>
      <c r="I107" s="8"/>
      <c r="J107" s="8"/>
    </row>
    <row r="108" spans="1:10" s="9" customFormat="1" ht="15" x14ac:dyDescent="0.25">
      <c r="A108" s="126"/>
      <c r="B108" s="126"/>
      <c r="C108" s="127"/>
      <c r="D108" s="43"/>
      <c r="E108" s="43"/>
      <c r="F108" s="43"/>
      <c r="G108" s="8"/>
      <c r="H108" s="8"/>
      <c r="I108" s="8"/>
      <c r="J108" s="8"/>
    </row>
    <row r="109" spans="1:10" s="9" customFormat="1" ht="15" x14ac:dyDescent="0.25">
      <c r="A109" s="126"/>
      <c r="B109" s="126"/>
      <c r="C109" s="127"/>
      <c r="D109" s="43"/>
      <c r="E109" s="43"/>
      <c r="F109" s="43"/>
      <c r="G109" s="8"/>
      <c r="H109" s="8"/>
      <c r="I109" s="8"/>
      <c r="J109" s="8"/>
    </row>
    <row r="110" spans="1:10" s="9" customFormat="1" ht="15" x14ac:dyDescent="0.25">
      <c r="A110" s="126"/>
      <c r="B110" s="126"/>
      <c r="C110" s="127"/>
      <c r="D110" s="43"/>
      <c r="E110" s="43"/>
      <c r="F110" s="43"/>
      <c r="G110" s="8"/>
      <c r="H110" s="8"/>
      <c r="I110" s="8"/>
      <c r="J110" s="8"/>
    </row>
    <row r="111" spans="1:10" s="9" customFormat="1" ht="15" x14ac:dyDescent="0.25">
      <c r="A111" s="126"/>
      <c r="B111" s="126"/>
      <c r="C111" s="127"/>
      <c r="D111" s="33"/>
      <c r="E111" s="34"/>
      <c r="F111" s="34"/>
      <c r="G111" s="8"/>
      <c r="H111" s="8"/>
      <c r="I111" s="8"/>
      <c r="J111" s="8"/>
    </row>
    <row r="112" spans="1:10" s="9" customFormat="1" ht="26.25" customHeight="1" x14ac:dyDescent="0.25">
      <c r="A112" s="126"/>
      <c r="B112" s="126"/>
      <c r="C112" s="127"/>
      <c r="D112" s="45"/>
      <c r="E112" s="45"/>
      <c r="F112" s="45"/>
      <c r="G112" s="15" t="e">
        <f>#REF!+#REF!+#REF!</f>
        <v>#REF!</v>
      </c>
      <c r="H112" s="8"/>
      <c r="I112" s="8"/>
      <c r="J112" s="8"/>
    </row>
    <row r="113" spans="1:10" s="9" customFormat="1" ht="40.5" customHeight="1" x14ac:dyDescent="0.25">
      <c r="A113" s="126"/>
      <c r="B113" s="126"/>
      <c r="C113" s="127"/>
      <c r="D113" s="43"/>
      <c r="E113" s="43"/>
      <c r="F113" s="43"/>
      <c r="G113" s="8"/>
      <c r="H113" s="8"/>
      <c r="I113" s="8"/>
      <c r="J113" s="8"/>
    </row>
    <row r="114" spans="1:10" s="9" customFormat="1" ht="22.5" customHeight="1" x14ac:dyDescent="0.25">
      <c r="A114" s="126"/>
      <c r="B114" s="126"/>
      <c r="C114" s="127"/>
      <c r="D114" s="43"/>
      <c r="E114" s="43"/>
      <c r="F114" s="43"/>
      <c r="G114" s="8"/>
      <c r="H114" s="8"/>
      <c r="I114" s="8"/>
      <c r="J114" s="8"/>
    </row>
    <row r="115" spans="1:10" s="9" customFormat="1" ht="15" x14ac:dyDescent="0.25">
      <c r="A115" s="126"/>
      <c r="B115" s="126"/>
      <c r="C115" s="127"/>
      <c r="D115" s="43"/>
      <c r="E115" s="43"/>
      <c r="F115" s="43"/>
      <c r="G115" s="8"/>
      <c r="H115" s="8"/>
      <c r="I115" s="8"/>
      <c r="J115" s="8"/>
    </row>
    <row r="116" spans="1:10" s="9" customFormat="1" ht="15" x14ac:dyDescent="0.25">
      <c r="A116" s="126"/>
      <c r="B116" s="126"/>
      <c r="C116" s="127"/>
      <c r="D116" s="43"/>
      <c r="E116" s="43"/>
      <c r="F116" s="43"/>
      <c r="G116" s="8"/>
      <c r="H116" s="8"/>
      <c r="I116" s="8"/>
      <c r="J116" s="8"/>
    </row>
    <row r="117" spans="1:10" s="9" customFormat="1" ht="15" x14ac:dyDescent="0.25">
      <c r="A117" s="126"/>
      <c r="B117" s="126"/>
      <c r="C117" s="127"/>
      <c r="D117" s="33"/>
      <c r="E117" s="34"/>
      <c r="F117" s="34"/>
      <c r="G117" s="8"/>
      <c r="H117" s="8"/>
      <c r="I117" s="8"/>
      <c r="J117" s="8"/>
    </row>
    <row r="118" spans="1:10" s="9" customFormat="1" ht="24" customHeight="1" x14ac:dyDescent="0.2">
      <c r="A118" s="126"/>
      <c r="B118" s="126"/>
      <c r="C118" s="127"/>
      <c r="D118" s="44"/>
      <c r="E118" s="44"/>
      <c r="F118" s="44"/>
      <c r="G118" s="8"/>
      <c r="H118" s="8"/>
      <c r="I118" s="8"/>
      <c r="J118" s="8"/>
    </row>
    <row r="119" spans="1:10" s="9" customFormat="1" ht="18.75" customHeight="1" x14ac:dyDescent="0.25">
      <c r="A119" s="126"/>
      <c r="B119" s="126"/>
      <c r="C119" s="127"/>
      <c r="D119" s="43"/>
      <c r="E119" s="43"/>
      <c r="F119" s="43"/>
      <c r="G119" s="8"/>
      <c r="H119" s="8"/>
      <c r="I119" s="8"/>
      <c r="J119" s="8"/>
    </row>
    <row r="120" spans="1:10" s="9" customFormat="1" ht="18.75" customHeight="1" x14ac:dyDescent="0.25">
      <c r="A120" s="126"/>
      <c r="B120" s="126"/>
      <c r="C120" s="127"/>
      <c r="D120" s="43"/>
      <c r="E120" s="43"/>
      <c r="F120" s="43"/>
      <c r="G120" s="8"/>
      <c r="H120" s="8"/>
      <c r="I120" s="8"/>
      <c r="J120" s="8"/>
    </row>
    <row r="121" spans="1:10" s="9" customFormat="1" ht="15" x14ac:dyDescent="0.25">
      <c r="A121" s="126"/>
      <c r="B121" s="126"/>
      <c r="C121" s="127"/>
      <c r="D121" s="43"/>
      <c r="E121" s="43"/>
      <c r="F121" s="43"/>
      <c r="G121" s="8"/>
      <c r="H121" s="8"/>
      <c r="I121" s="8"/>
      <c r="J121" s="8"/>
    </row>
    <row r="122" spans="1:10" s="9" customFormat="1" ht="18.75" customHeight="1" x14ac:dyDescent="0.25">
      <c r="A122" s="126"/>
      <c r="B122" s="126"/>
      <c r="C122" s="127"/>
      <c r="D122" s="33"/>
      <c r="E122" s="51"/>
      <c r="F122" s="34"/>
      <c r="G122" s="8"/>
      <c r="H122" s="8"/>
      <c r="I122" s="8"/>
      <c r="J122" s="8"/>
    </row>
    <row r="123" spans="1:10" s="9" customFormat="1" ht="16.5" customHeight="1" x14ac:dyDescent="0.2">
      <c r="A123" s="126"/>
      <c r="B123" s="126"/>
      <c r="C123" s="127"/>
      <c r="D123" s="47"/>
      <c r="E123" s="47"/>
      <c r="F123" s="47"/>
      <c r="G123" s="8"/>
      <c r="H123" s="8"/>
      <c r="I123" s="8"/>
      <c r="J123" s="8"/>
    </row>
    <row r="124" spans="1:10" s="9" customFormat="1" ht="24" customHeight="1" x14ac:dyDescent="0.2">
      <c r="A124" s="126"/>
      <c r="B124" s="126"/>
      <c r="C124" s="127"/>
      <c r="D124" s="47"/>
      <c r="E124" s="47"/>
      <c r="F124" s="47"/>
      <c r="G124" s="8"/>
      <c r="H124" s="8"/>
      <c r="I124" s="8"/>
      <c r="J124" s="8"/>
    </row>
    <row r="125" spans="1:10" s="9" customFormat="1" ht="41.25" customHeight="1" x14ac:dyDescent="0.2">
      <c r="A125" s="126"/>
      <c r="B125" s="126"/>
      <c r="C125" s="127"/>
      <c r="D125" s="47"/>
      <c r="E125" s="47"/>
      <c r="F125" s="47"/>
      <c r="G125" s="8"/>
      <c r="H125" s="8"/>
      <c r="I125" s="8"/>
      <c r="J125" s="8"/>
    </row>
    <row r="126" spans="1:10" s="9" customFormat="1" ht="34.5" customHeight="1" x14ac:dyDescent="0.2">
      <c r="A126" s="126"/>
      <c r="B126" s="126"/>
      <c r="C126" s="127"/>
      <c r="D126" s="47"/>
      <c r="E126" s="47"/>
      <c r="F126" s="47"/>
      <c r="G126" s="8"/>
      <c r="H126" s="8"/>
      <c r="I126" s="8"/>
      <c r="J126" s="8"/>
    </row>
    <row r="127" spans="1:10" s="9" customFormat="1" ht="39.75" customHeight="1" x14ac:dyDescent="0.2">
      <c r="A127" s="126"/>
      <c r="B127" s="126"/>
      <c r="C127" s="127"/>
      <c r="D127" s="47"/>
      <c r="E127" s="47"/>
      <c r="F127" s="47"/>
      <c r="G127" s="8"/>
      <c r="H127" s="28"/>
      <c r="I127" s="8"/>
      <c r="J127" s="8"/>
    </row>
    <row r="128" spans="1:10" s="9" customFormat="1" ht="21" customHeight="1" x14ac:dyDescent="0.2">
      <c r="A128" s="126"/>
      <c r="B128" s="126"/>
      <c r="C128" s="127"/>
      <c r="D128" s="47"/>
      <c r="E128" s="47"/>
      <c r="F128" s="47"/>
      <c r="G128" s="8"/>
      <c r="H128" s="28"/>
      <c r="I128" s="8"/>
      <c r="J128" s="8"/>
    </row>
    <row r="129" spans="1:10" s="9" customFormat="1" ht="45" customHeight="1" x14ac:dyDescent="0.2">
      <c r="A129" s="126"/>
      <c r="B129" s="126"/>
      <c r="C129" s="127"/>
      <c r="D129" s="47"/>
      <c r="E129" s="47"/>
      <c r="F129" s="47"/>
      <c r="G129" s="8"/>
      <c r="H129" s="8"/>
      <c r="I129" s="8"/>
      <c r="J129" s="8"/>
    </row>
    <row r="130" spans="1:10" s="9" customFormat="1" ht="32.25" customHeight="1" x14ac:dyDescent="0.2">
      <c r="A130" s="126"/>
      <c r="B130" s="126"/>
      <c r="C130" s="127"/>
      <c r="D130" s="47"/>
      <c r="E130" s="47"/>
      <c r="F130" s="47"/>
      <c r="G130" s="8"/>
      <c r="H130" s="8"/>
      <c r="I130" s="8"/>
      <c r="J130" s="8"/>
    </row>
    <row r="131" spans="1:10" s="9" customFormat="1" ht="24.75" customHeight="1" x14ac:dyDescent="0.2">
      <c r="A131" s="126"/>
      <c r="B131" s="126"/>
      <c r="C131" s="127"/>
      <c r="D131" s="48"/>
      <c r="E131" s="48"/>
      <c r="F131" s="48"/>
      <c r="G131" s="8"/>
      <c r="H131" s="8" t="s">
        <v>224</v>
      </c>
      <c r="I131" s="8"/>
      <c r="J131" s="8"/>
    </row>
    <row r="132" spans="1:10" s="9" customFormat="1" ht="36.75" customHeight="1" x14ac:dyDescent="0.2">
      <c r="A132" s="126"/>
      <c r="B132" s="126"/>
      <c r="C132" s="127"/>
      <c r="D132" s="48"/>
      <c r="E132" s="48"/>
      <c r="F132" s="48"/>
      <c r="G132" s="8"/>
      <c r="H132" s="8"/>
      <c r="I132" s="8"/>
      <c r="J132" s="8"/>
    </row>
    <row r="133" spans="1:10" s="9" customFormat="1" ht="26.25" customHeight="1" x14ac:dyDescent="0.2">
      <c r="A133" s="126"/>
      <c r="B133" s="126"/>
      <c r="C133" s="127"/>
      <c r="D133" s="49"/>
      <c r="E133" s="50"/>
      <c r="F133" s="50"/>
      <c r="G133" s="8"/>
      <c r="H133" s="8"/>
      <c r="I133" s="8"/>
      <c r="J133" s="8"/>
    </row>
    <row r="134" spans="1:10" s="9" customFormat="1" ht="19.5" customHeight="1" x14ac:dyDescent="0.2">
      <c r="A134" s="126"/>
      <c r="B134" s="126"/>
      <c r="C134" s="127"/>
      <c r="D134" s="47"/>
      <c r="E134" s="47"/>
      <c r="F134" s="47"/>
      <c r="G134" s="8"/>
      <c r="H134" s="8"/>
      <c r="I134" s="8"/>
      <c r="J134" s="8"/>
    </row>
    <row r="135" spans="1:10" s="9" customFormat="1" ht="23.25" customHeight="1" x14ac:dyDescent="0.2">
      <c r="A135" s="126"/>
      <c r="B135" s="126"/>
      <c r="C135" s="127"/>
      <c r="D135" s="48"/>
      <c r="E135" s="48"/>
      <c r="F135" s="48"/>
      <c r="G135" s="8"/>
      <c r="H135" s="8">
        <v>5</v>
      </c>
      <c r="I135" s="8"/>
      <c r="J135" s="8"/>
    </row>
    <row r="136" spans="1:10" s="9" customFormat="1" ht="31.5" customHeight="1" x14ac:dyDescent="0.25">
      <c r="A136" s="126"/>
      <c r="B136" s="126"/>
      <c r="C136" s="127"/>
      <c r="D136" s="33"/>
      <c r="E136" s="51"/>
      <c r="F136" s="51"/>
      <c r="G136" s="8"/>
      <c r="H136" s="8"/>
      <c r="I136" s="8"/>
      <c r="J136" s="8"/>
    </row>
    <row r="137" spans="1:10" s="9" customFormat="1" ht="18.75" customHeight="1" x14ac:dyDescent="0.25">
      <c r="A137" s="126"/>
      <c r="B137" s="126"/>
      <c r="C137" s="127"/>
      <c r="D137" s="33"/>
      <c r="E137" s="51"/>
      <c r="F137" s="51"/>
      <c r="G137" s="8"/>
      <c r="H137" s="8"/>
      <c r="I137" s="8"/>
      <c r="J137" s="8"/>
    </row>
    <row r="138" spans="1:10" s="9" customFormat="1" ht="18" customHeight="1" x14ac:dyDescent="0.25">
      <c r="A138" s="126"/>
      <c r="B138" s="126"/>
      <c r="C138" s="127"/>
      <c r="D138" s="33"/>
      <c r="E138" s="51"/>
      <c r="F138" s="51"/>
      <c r="G138" s="8"/>
      <c r="H138" s="8"/>
      <c r="I138" s="8"/>
      <c r="J138" s="8"/>
    </row>
    <row r="139" spans="1:10" s="9" customFormat="1" ht="31.5" customHeight="1" x14ac:dyDescent="0.25">
      <c r="A139" s="126"/>
      <c r="B139" s="126"/>
      <c r="C139" s="127"/>
      <c r="D139" s="33"/>
      <c r="E139" s="51"/>
      <c r="F139" s="51"/>
      <c r="G139" s="8"/>
      <c r="H139" s="8">
        <v>45</v>
      </c>
      <c r="I139" s="8"/>
      <c r="J139" s="8"/>
    </row>
    <row r="140" spans="1:10" s="9" customFormat="1" ht="63" customHeight="1" x14ac:dyDescent="0.2">
      <c r="A140" s="126"/>
      <c r="B140" s="126"/>
      <c r="C140" s="127"/>
      <c r="D140" s="44"/>
      <c r="E140" s="44"/>
      <c r="F140" s="44"/>
      <c r="G140" s="8"/>
      <c r="H140" s="8"/>
      <c r="I140" s="8"/>
      <c r="J140" s="8"/>
    </row>
    <row r="141" spans="1:10" s="9" customFormat="1" ht="15" x14ac:dyDescent="0.25">
      <c r="A141" s="126"/>
      <c r="B141" s="126"/>
      <c r="C141" s="127"/>
      <c r="D141" s="43"/>
      <c r="E141" s="43"/>
      <c r="F141" s="43"/>
      <c r="G141" s="8"/>
      <c r="H141" s="8"/>
      <c r="I141" s="8"/>
      <c r="J141" s="8"/>
    </row>
    <row r="142" spans="1:10" s="9" customFormat="1" ht="15" x14ac:dyDescent="0.25">
      <c r="A142" s="126"/>
      <c r="B142" s="126"/>
      <c r="C142" s="127"/>
      <c r="D142" s="43"/>
      <c r="E142" s="43"/>
      <c r="F142" s="43"/>
      <c r="G142" s="8"/>
      <c r="H142" s="8"/>
      <c r="I142" s="8"/>
      <c r="J142" s="8"/>
    </row>
    <row r="143" spans="1:10" s="9" customFormat="1" ht="15" x14ac:dyDescent="0.25">
      <c r="A143" s="126"/>
      <c r="B143" s="126"/>
      <c r="C143" s="127"/>
      <c r="D143" s="43"/>
      <c r="E143" s="43"/>
      <c r="F143" s="43"/>
      <c r="G143" s="8"/>
      <c r="H143" s="8"/>
      <c r="I143" s="8"/>
      <c r="J143" s="8"/>
    </row>
    <row r="144" spans="1:10" s="9" customFormat="1" ht="15" x14ac:dyDescent="0.25">
      <c r="A144" s="126"/>
      <c r="B144" s="126"/>
      <c r="C144" s="127"/>
      <c r="D144" s="33"/>
      <c r="E144" s="34"/>
      <c r="F144" s="34"/>
      <c r="G144" s="8"/>
      <c r="H144" s="8"/>
      <c r="I144" s="8"/>
      <c r="J144" s="8"/>
    </row>
    <row r="145" spans="1:10" s="9" customFormat="1" ht="15" x14ac:dyDescent="0.25">
      <c r="A145" s="126"/>
      <c r="B145" s="126"/>
      <c r="C145" s="127"/>
      <c r="D145" s="43"/>
      <c r="E145" s="43"/>
      <c r="F145" s="43"/>
      <c r="G145" s="8"/>
      <c r="H145" s="8"/>
      <c r="I145" s="8"/>
      <c r="J145" s="8"/>
    </row>
    <row r="146" spans="1:10" s="9" customFormat="1" ht="51" customHeight="1" x14ac:dyDescent="0.25">
      <c r="A146" s="126"/>
      <c r="B146" s="126"/>
      <c r="C146" s="127"/>
      <c r="D146" s="43"/>
      <c r="E146" s="43"/>
      <c r="F146" s="43"/>
      <c r="G146" s="8"/>
      <c r="H146" s="8"/>
      <c r="I146" s="8"/>
      <c r="J146" s="8"/>
    </row>
    <row r="147" spans="1:10" s="9" customFormat="1" ht="18" customHeight="1" x14ac:dyDescent="0.25">
      <c r="A147" s="126"/>
      <c r="B147" s="126"/>
      <c r="C147" s="127"/>
      <c r="D147" s="43"/>
      <c r="E147" s="43"/>
      <c r="F147" s="43"/>
      <c r="G147" s="8"/>
      <c r="H147" s="8"/>
      <c r="I147" s="8"/>
      <c r="J147" s="8"/>
    </row>
    <row r="148" spans="1:10" s="9" customFormat="1" ht="15" x14ac:dyDescent="0.25">
      <c r="A148" s="126"/>
      <c r="B148" s="126"/>
      <c r="C148" s="127"/>
      <c r="D148" s="33"/>
      <c r="E148" s="57"/>
      <c r="F148" s="34"/>
      <c r="G148" s="8"/>
      <c r="H148" s="8"/>
      <c r="I148" s="8"/>
      <c r="J148" s="8"/>
    </row>
    <row r="149" spans="1:10" s="9" customFormat="1" ht="22.5" customHeight="1" x14ac:dyDescent="0.25">
      <c r="A149" s="126"/>
      <c r="B149" s="126"/>
      <c r="C149" s="127"/>
      <c r="D149" s="43"/>
      <c r="E149" s="43"/>
      <c r="F149" s="43"/>
      <c r="G149" s="8"/>
      <c r="H149" s="8"/>
      <c r="I149" s="8"/>
      <c r="J149" s="8"/>
    </row>
    <row r="150" spans="1:10" s="9" customFormat="1" ht="21.75" customHeight="1" x14ac:dyDescent="0.25">
      <c r="A150" s="126"/>
      <c r="B150" s="126"/>
      <c r="C150" s="127"/>
      <c r="D150" s="43"/>
      <c r="E150" s="43"/>
      <c r="F150" s="43"/>
      <c r="G150" s="8"/>
      <c r="H150" s="8"/>
      <c r="I150" s="8"/>
      <c r="J150" s="8"/>
    </row>
    <row r="151" spans="1:10" s="9" customFormat="1" ht="15" x14ac:dyDescent="0.25">
      <c r="A151" s="126"/>
      <c r="B151" s="126"/>
      <c r="C151" s="127"/>
      <c r="D151" s="43"/>
      <c r="E151" s="43"/>
      <c r="F151" s="43"/>
      <c r="G151" s="8"/>
      <c r="H151" s="8"/>
      <c r="I151" s="8"/>
      <c r="J151" s="8"/>
    </row>
    <row r="152" spans="1:10" s="9" customFormat="1" ht="15" x14ac:dyDescent="0.25">
      <c r="A152" s="126"/>
      <c r="B152" s="126"/>
      <c r="C152" s="127"/>
      <c r="D152" s="43"/>
      <c r="E152" s="43"/>
      <c r="F152" s="43"/>
      <c r="G152" s="8"/>
      <c r="H152" s="8"/>
      <c r="I152" s="8"/>
      <c r="J152" s="8"/>
    </row>
    <row r="153" spans="1:10" s="9" customFormat="1" ht="15" x14ac:dyDescent="0.25">
      <c r="A153" s="126"/>
      <c r="B153" s="126"/>
      <c r="C153" s="127"/>
      <c r="D153" s="33"/>
      <c r="E153" s="34"/>
      <c r="F153" s="34"/>
      <c r="G153" s="8"/>
      <c r="H153" s="8"/>
      <c r="I153" s="8"/>
      <c r="J153" s="8"/>
    </row>
    <row r="154" spans="1:10" s="9" customFormat="1" ht="74.25" customHeight="1" x14ac:dyDescent="0.25">
      <c r="A154" s="126"/>
      <c r="B154" s="126"/>
      <c r="C154" s="127"/>
      <c r="D154" s="43"/>
      <c r="E154" s="43"/>
      <c r="F154" s="43"/>
      <c r="G154" s="8"/>
      <c r="H154" s="8"/>
      <c r="I154" s="8"/>
      <c r="J154" s="8"/>
    </row>
    <row r="155" spans="1:10" s="9" customFormat="1" ht="21.75" customHeight="1" x14ac:dyDescent="0.25">
      <c r="A155" s="126"/>
      <c r="B155" s="126"/>
      <c r="C155" s="127"/>
      <c r="D155" s="43"/>
      <c r="E155" s="43"/>
      <c r="F155" s="43"/>
      <c r="G155" s="8"/>
      <c r="H155" s="8"/>
      <c r="I155" s="8"/>
      <c r="J155" s="8"/>
    </row>
    <row r="156" spans="1:10" s="9" customFormat="1" ht="42" customHeight="1" x14ac:dyDescent="0.25">
      <c r="A156" s="126"/>
      <c r="B156" s="126"/>
      <c r="C156" s="127"/>
      <c r="D156" s="43"/>
      <c r="E156" s="43"/>
      <c r="F156" s="43"/>
      <c r="G156" s="8"/>
      <c r="H156" s="8"/>
      <c r="I156" s="8"/>
      <c r="J156" s="8"/>
    </row>
    <row r="157" spans="1:10" s="9" customFormat="1" ht="23.25" customHeight="1" x14ac:dyDescent="0.25">
      <c r="A157" s="126"/>
      <c r="B157" s="126"/>
      <c r="C157" s="127"/>
      <c r="D157" s="43"/>
      <c r="E157" s="43"/>
      <c r="F157" s="43"/>
      <c r="G157" s="8"/>
      <c r="H157" s="8"/>
      <c r="I157" s="8"/>
      <c r="J157" s="8"/>
    </row>
    <row r="158" spans="1:10" s="9" customFormat="1" ht="82.5" customHeight="1" x14ac:dyDescent="0.25">
      <c r="A158" s="126"/>
      <c r="B158" s="126"/>
      <c r="C158" s="127"/>
      <c r="D158" s="33"/>
      <c r="E158" s="51"/>
      <c r="F158" s="51"/>
      <c r="G158" s="8"/>
      <c r="H158" s="8"/>
      <c r="I158" s="8"/>
      <c r="J158" s="8"/>
    </row>
    <row r="159" spans="1:10" s="9" customFormat="1" ht="26.25" customHeight="1" x14ac:dyDescent="0.2">
      <c r="A159" s="126"/>
      <c r="B159" s="126"/>
      <c r="C159" s="127"/>
      <c r="D159" s="36"/>
      <c r="E159" s="36"/>
      <c r="F159" s="36"/>
      <c r="G159" s="8"/>
      <c r="H159" s="15" t="e">
        <f>#REF!+#REF!+#REF!+#REF!+#REF!+#REF!+#REF!+#REF!</f>
        <v>#REF!</v>
      </c>
      <c r="I159" s="8"/>
      <c r="J159" s="18"/>
    </row>
    <row r="160" spans="1:10" s="9" customFormat="1" ht="47.25" customHeight="1" x14ac:dyDescent="0.25">
      <c r="A160" s="126"/>
      <c r="B160" s="126"/>
      <c r="C160" s="127"/>
      <c r="D160" s="43"/>
      <c r="E160" s="43"/>
      <c r="F160" s="43"/>
      <c r="G160" s="8"/>
      <c r="H160" s="15" t="e">
        <f>#REF!+#REF!+#REF!+#REF!+#REF!+#REF!+#REF!+#REF!</f>
        <v>#REF!</v>
      </c>
      <c r="I160" s="8"/>
      <c r="J160" s="8"/>
    </row>
    <row r="161" spans="1:10" s="9" customFormat="1" ht="46.5" customHeight="1" x14ac:dyDescent="0.25">
      <c r="A161" s="126"/>
      <c r="B161" s="126"/>
      <c r="C161" s="127"/>
      <c r="D161" s="43"/>
      <c r="E161" s="43"/>
      <c r="F161" s="43"/>
      <c r="G161" s="8"/>
      <c r="H161" s="8"/>
      <c r="I161" s="8"/>
      <c r="J161" s="8"/>
    </row>
    <row r="162" spans="1:10" s="9" customFormat="1" ht="15" x14ac:dyDescent="0.25">
      <c r="A162" s="126"/>
      <c r="B162" s="126"/>
      <c r="C162" s="127"/>
      <c r="D162" s="43"/>
      <c r="E162" s="43"/>
      <c r="F162" s="43"/>
      <c r="G162" s="8"/>
      <c r="H162" s="8"/>
      <c r="I162" s="8"/>
      <c r="J162" s="8"/>
    </row>
    <row r="163" spans="1:10" s="9" customFormat="1" ht="49.5" customHeight="1" x14ac:dyDescent="0.25">
      <c r="A163" s="126"/>
      <c r="B163" s="126"/>
      <c r="C163" s="127"/>
      <c r="D163" s="43"/>
      <c r="E163" s="43"/>
      <c r="F163" s="43"/>
      <c r="G163" s="8"/>
      <c r="H163" s="8"/>
      <c r="I163" s="8"/>
      <c r="J163" s="8"/>
    </row>
    <row r="164" spans="1:10" s="9" customFormat="1" ht="15" x14ac:dyDescent="0.25">
      <c r="A164" s="126"/>
      <c r="B164" s="126"/>
      <c r="C164" s="127"/>
      <c r="D164" s="33"/>
      <c r="E164" s="34"/>
      <c r="F164" s="34"/>
      <c r="G164" s="8"/>
      <c r="H164" s="8"/>
      <c r="I164" s="8"/>
      <c r="J164" s="8"/>
    </row>
    <row r="165" spans="1:10" s="9" customFormat="1" ht="60" customHeight="1" x14ac:dyDescent="0.25">
      <c r="A165" s="126"/>
      <c r="B165" s="126"/>
      <c r="C165" s="127"/>
      <c r="D165" s="43"/>
      <c r="E165" s="43"/>
      <c r="F165" s="43"/>
      <c r="G165" s="8"/>
      <c r="H165" s="8"/>
      <c r="I165" s="8"/>
      <c r="J165" s="8"/>
    </row>
    <row r="166" spans="1:10" s="9" customFormat="1" ht="15" x14ac:dyDescent="0.25">
      <c r="A166" s="126"/>
      <c r="B166" s="126"/>
      <c r="C166" s="127"/>
      <c r="D166" s="43"/>
      <c r="E166" s="43"/>
      <c r="F166" s="43"/>
      <c r="G166" s="8"/>
      <c r="H166" s="8"/>
      <c r="I166" s="8"/>
      <c r="J166" s="8"/>
    </row>
    <row r="167" spans="1:10" s="9" customFormat="1" ht="15" x14ac:dyDescent="0.25">
      <c r="A167" s="126"/>
      <c r="B167" s="126"/>
      <c r="C167" s="127"/>
      <c r="D167" s="43"/>
      <c r="E167" s="43"/>
      <c r="F167" s="43"/>
      <c r="G167" s="8"/>
      <c r="H167" s="8"/>
      <c r="I167" s="8"/>
      <c r="J167" s="8"/>
    </row>
    <row r="168" spans="1:10" s="9" customFormat="1" ht="15" x14ac:dyDescent="0.25">
      <c r="A168" s="126"/>
      <c r="B168" s="126"/>
      <c r="C168" s="127"/>
      <c r="D168" s="33"/>
      <c r="E168" s="34"/>
      <c r="F168" s="34"/>
      <c r="G168" s="8"/>
      <c r="H168" s="8"/>
      <c r="I168" s="8"/>
      <c r="J168" s="8"/>
    </row>
    <row r="169" spans="1:10" s="9" customFormat="1" ht="15" x14ac:dyDescent="0.25">
      <c r="A169" s="126"/>
      <c r="B169" s="126"/>
      <c r="C169" s="127"/>
      <c r="D169" s="33"/>
      <c r="E169" s="34"/>
      <c r="F169" s="34"/>
      <c r="G169" s="8"/>
      <c r="H169" s="8"/>
      <c r="I169" s="8"/>
      <c r="J169" s="8"/>
    </row>
    <row r="170" spans="1:10" s="9" customFormat="1" ht="15" x14ac:dyDescent="0.25">
      <c r="A170" s="126"/>
      <c r="B170" s="126"/>
      <c r="C170" s="127"/>
      <c r="D170" s="33"/>
      <c r="E170" s="34"/>
      <c r="F170" s="34"/>
      <c r="G170" s="8"/>
      <c r="H170" s="8"/>
      <c r="I170" s="8"/>
      <c r="J170" s="8"/>
    </row>
    <row r="171" spans="1:10" s="9" customFormat="1" ht="15" x14ac:dyDescent="0.25">
      <c r="A171" s="126"/>
      <c r="B171" s="126"/>
      <c r="C171" s="127"/>
      <c r="D171" s="33"/>
      <c r="E171" s="34"/>
      <c r="F171" s="34"/>
      <c r="G171" s="8"/>
      <c r="H171" s="8"/>
      <c r="I171" s="8"/>
      <c r="J171" s="8"/>
    </row>
    <row r="172" spans="1:10" s="9" customFormat="1" ht="15" x14ac:dyDescent="0.25">
      <c r="A172" s="126"/>
      <c r="B172" s="126"/>
      <c r="C172" s="127"/>
      <c r="D172" s="33"/>
      <c r="E172" s="34"/>
      <c r="F172" s="34"/>
      <c r="G172" s="8"/>
      <c r="H172" s="8"/>
      <c r="I172" s="8"/>
      <c r="J172" s="8"/>
    </row>
    <row r="173" spans="1:10" s="9" customFormat="1" ht="30.75" customHeight="1" x14ac:dyDescent="0.25">
      <c r="A173" s="126"/>
      <c r="B173" s="126"/>
      <c r="C173" s="127"/>
      <c r="D173" s="43"/>
      <c r="E173" s="43"/>
      <c r="F173" s="43"/>
      <c r="G173" s="15" t="e">
        <f>#REF!+#REF!+#REF!</f>
        <v>#REF!</v>
      </c>
      <c r="H173" s="8"/>
      <c r="I173" s="8"/>
      <c r="J173" s="8"/>
    </row>
    <row r="174" spans="1:10" s="9" customFormat="1" ht="54.75" customHeight="1" x14ac:dyDescent="0.25">
      <c r="A174" s="126"/>
      <c r="B174" s="126"/>
      <c r="C174" s="127"/>
      <c r="D174" s="43"/>
      <c r="E174" s="43"/>
      <c r="F174" s="43"/>
      <c r="G174" s="8"/>
      <c r="H174" s="8"/>
      <c r="I174" s="8"/>
      <c r="J174" s="8"/>
    </row>
    <row r="175" spans="1:10" s="9" customFormat="1" ht="27.75" customHeight="1" x14ac:dyDescent="0.25">
      <c r="A175" s="126"/>
      <c r="B175" s="126"/>
      <c r="C175" s="127"/>
      <c r="D175" s="43"/>
      <c r="E175" s="43"/>
      <c r="F175" s="43"/>
      <c r="G175" s="8"/>
      <c r="H175" s="8"/>
      <c r="I175" s="8"/>
      <c r="J175" s="8"/>
    </row>
    <row r="176" spans="1:10" s="9" customFormat="1" ht="15" x14ac:dyDescent="0.25">
      <c r="A176" s="126"/>
      <c r="B176" s="126"/>
      <c r="C176" s="127"/>
      <c r="D176" s="33"/>
      <c r="E176" s="34"/>
      <c r="F176" s="34"/>
      <c r="G176" s="8"/>
      <c r="H176" s="8"/>
      <c r="I176" s="8"/>
      <c r="J176" s="8"/>
    </row>
    <row r="177" spans="1:10" s="9" customFormat="1" ht="15" x14ac:dyDescent="0.25">
      <c r="A177" s="126"/>
      <c r="B177" s="126"/>
      <c r="C177" s="127"/>
      <c r="D177" s="33"/>
      <c r="E177" s="34"/>
      <c r="F177" s="34"/>
      <c r="G177" s="8"/>
      <c r="H177" s="8"/>
      <c r="I177" s="8"/>
      <c r="J177" s="8"/>
    </row>
    <row r="178" spans="1:10" s="9" customFormat="1" ht="15" x14ac:dyDescent="0.25">
      <c r="A178" s="126"/>
      <c r="B178" s="126"/>
      <c r="C178" s="127"/>
      <c r="D178" s="33"/>
      <c r="E178" s="34"/>
      <c r="F178" s="34"/>
      <c r="G178" s="8"/>
      <c r="H178" s="8"/>
      <c r="I178" s="8"/>
      <c r="J178" s="8"/>
    </row>
    <row r="179" spans="1:10" s="9" customFormat="1" ht="15" x14ac:dyDescent="0.25">
      <c r="A179" s="126"/>
      <c r="B179" s="126"/>
      <c r="C179" s="127"/>
      <c r="D179" s="33"/>
      <c r="E179" s="34"/>
      <c r="F179" s="34"/>
      <c r="G179" s="8"/>
      <c r="H179" s="8"/>
      <c r="I179" s="8"/>
      <c r="J179" s="8"/>
    </row>
    <row r="180" spans="1:10" s="9" customFormat="1" ht="15" x14ac:dyDescent="0.25">
      <c r="A180" s="126"/>
      <c r="B180" s="126"/>
      <c r="C180" s="127"/>
      <c r="D180" s="33"/>
      <c r="E180" s="34"/>
      <c r="F180" s="34"/>
      <c r="G180" s="8"/>
      <c r="H180" s="8"/>
      <c r="I180" s="8"/>
      <c r="J180" s="8"/>
    </row>
    <row r="181" spans="1:10" s="9" customFormat="1" ht="15" x14ac:dyDescent="0.25">
      <c r="A181" s="126"/>
      <c r="B181" s="126"/>
      <c r="C181" s="127"/>
      <c r="D181" s="33"/>
      <c r="E181" s="34"/>
      <c r="F181" s="34"/>
      <c r="G181" s="8"/>
      <c r="H181" s="8"/>
      <c r="I181" s="8"/>
      <c r="J181" s="8"/>
    </row>
    <row r="182" spans="1:10" s="9" customFormat="1" ht="15" hidden="1" customHeight="1" x14ac:dyDescent="0.25">
      <c r="A182" s="126"/>
      <c r="B182" s="126"/>
      <c r="C182" s="127"/>
      <c r="D182" s="43"/>
      <c r="E182" s="43"/>
      <c r="F182" s="43"/>
      <c r="G182" s="8"/>
      <c r="H182" s="8"/>
      <c r="I182" s="8"/>
      <c r="J182" s="8"/>
    </row>
    <row r="183" spans="1:10" s="9" customFormat="1" ht="15" x14ac:dyDescent="0.25">
      <c r="A183" s="126"/>
      <c r="B183" s="126"/>
      <c r="C183" s="127"/>
      <c r="D183" s="31"/>
      <c r="E183" s="31"/>
      <c r="F183" s="31"/>
      <c r="G183" s="8"/>
      <c r="H183" s="8"/>
      <c r="I183" s="8"/>
      <c r="J183" s="8"/>
    </row>
    <row r="184" spans="1:10" s="9" customFormat="1" ht="15" x14ac:dyDescent="0.25">
      <c r="A184" s="126"/>
      <c r="B184" s="126"/>
      <c r="C184" s="127"/>
      <c r="D184" s="33"/>
      <c r="E184" s="34"/>
      <c r="F184" s="34"/>
      <c r="G184" s="8"/>
      <c r="H184" s="8"/>
      <c r="I184" s="8"/>
      <c r="J184" s="8"/>
    </row>
    <row r="185" spans="1:10" s="9" customFormat="1" ht="15" hidden="1" customHeight="1" x14ac:dyDescent="0.25">
      <c r="A185" s="126"/>
      <c r="B185" s="126"/>
      <c r="C185" s="127"/>
      <c r="D185" s="33"/>
      <c r="E185" s="37"/>
      <c r="F185" s="37"/>
      <c r="G185" s="8"/>
      <c r="H185" s="8"/>
      <c r="I185" s="8"/>
      <c r="J185" s="8"/>
    </row>
    <row r="186" spans="1:10" s="9" customFormat="1" ht="21.75" customHeight="1" x14ac:dyDescent="0.25">
      <c r="A186" s="126"/>
      <c r="B186" s="126"/>
      <c r="C186" s="127"/>
      <c r="D186" s="33"/>
      <c r="E186" s="58"/>
      <c r="F186" s="37"/>
      <c r="G186" s="8"/>
      <c r="H186" s="8"/>
      <c r="I186" s="8"/>
      <c r="J186" s="8"/>
    </row>
    <row r="187" spans="1:10" s="8" customFormat="1" ht="24" customHeight="1" x14ac:dyDescent="0.25">
      <c r="A187" s="126"/>
      <c r="B187" s="126"/>
      <c r="C187" s="127"/>
      <c r="D187" s="33"/>
      <c r="E187" s="37"/>
      <c r="F187" s="37"/>
    </row>
    <row r="188" spans="1:10" s="8" customFormat="1" ht="27" customHeight="1" x14ac:dyDescent="0.25">
      <c r="A188" s="126"/>
      <c r="B188" s="126"/>
      <c r="C188" s="127"/>
      <c r="D188" s="33"/>
      <c r="E188" s="37"/>
      <c r="F188" s="37"/>
    </row>
    <row r="189" spans="1:10" s="8" customFormat="1" ht="31.5" customHeight="1" x14ac:dyDescent="0.25">
      <c r="A189" s="126"/>
      <c r="B189" s="126"/>
      <c r="C189" s="127"/>
      <c r="D189" s="33"/>
      <c r="E189" s="37"/>
      <c r="F189" s="37"/>
    </row>
    <row r="190" spans="1:10" s="9" customFormat="1" ht="24" customHeight="1" x14ac:dyDescent="0.25">
      <c r="A190" s="126"/>
      <c r="B190" s="126"/>
      <c r="C190" s="127"/>
      <c r="D190" s="43"/>
      <c r="E190" s="43"/>
      <c r="F190" s="43"/>
      <c r="G190" s="8"/>
      <c r="H190" s="8"/>
      <c r="I190" s="8"/>
      <c r="J190" s="8"/>
    </row>
    <row r="191" spans="1:10" s="9" customFormat="1" ht="15" x14ac:dyDescent="0.25">
      <c r="A191" s="126"/>
      <c r="B191" s="126"/>
      <c r="C191" s="127"/>
      <c r="D191" s="33"/>
      <c r="E191" s="34"/>
      <c r="F191" s="34"/>
      <c r="G191" s="8"/>
      <c r="H191" s="8"/>
      <c r="I191" s="8"/>
      <c r="J191" s="8"/>
    </row>
    <row r="192" spans="1:10" s="9" customFormat="1" ht="15" x14ac:dyDescent="0.25">
      <c r="A192" s="126"/>
      <c r="B192" s="126"/>
      <c r="C192" s="127"/>
      <c r="D192" s="33"/>
      <c r="E192" s="34"/>
      <c r="F192" s="34"/>
      <c r="G192" s="8"/>
      <c r="H192" s="8"/>
      <c r="I192" s="8"/>
      <c r="J192" s="8"/>
    </row>
    <row r="193" spans="1:11" s="9" customFormat="1" ht="15" x14ac:dyDescent="0.25">
      <c r="A193" s="126"/>
      <c r="B193" s="126"/>
      <c r="C193" s="127"/>
      <c r="D193" s="33"/>
      <c r="E193" s="34"/>
      <c r="F193" s="34"/>
      <c r="G193" s="8"/>
      <c r="H193" s="8"/>
      <c r="I193" s="8"/>
      <c r="J193" s="8"/>
    </row>
    <row r="194" spans="1:11" s="9" customFormat="1" ht="15" x14ac:dyDescent="0.25">
      <c r="A194" s="126"/>
      <c r="B194" s="126"/>
      <c r="C194" s="127"/>
      <c r="D194" s="33"/>
      <c r="E194" s="34"/>
      <c r="F194" s="34"/>
      <c r="G194" s="8"/>
      <c r="H194" s="8"/>
      <c r="I194" s="8"/>
      <c r="J194" s="8"/>
    </row>
    <row r="195" spans="1:11" s="9" customFormat="1" ht="15" x14ac:dyDescent="0.25">
      <c r="A195" s="126"/>
      <c r="B195" s="126"/>
      <c r="C195" s="127"/>
      <c r="D195" s="33"/>
      <c r="E195" s="34"/>
      <c r="F195" s="34"/>
      <c r="G195" s="8"/>
      <c r="H195" s="8"/>
      <c r="I195" s="8"/>
      <c r="J195" s="8"/>
    </row>
    <row r="196" spans="1:11" s="9" customFormat="1" ht="18.75" customHeight="1" x14ac:dyDescent="0.25">
      <c r="A196" s="126"/>
      <c r="B196" s="126"/>
      <c r="C196" s="127"/>
      <c r="D196" s="43"/>
      <c r="E196" s="43"/>
      <c r="F196" s="43"/>
      <c r="G196" s="8"/>
      <c r="H196" s="15"/>
      <c r="I196" s="8"/>
      <c r="J196" s="8"/>
    </row>
    <row r="197" spans="1:11" s="9" customFormat="1" ht="53.25" hidden="1" customHeight="1" x14ac:dyDescent="0.25">
      <c r="A197" s="126"/>
      <c r="B197" s="126"/>
      <c r="C197" s="127"/>
      <c r="D197" s="43"/>
      <c r="E197" s="43"/>
      <c r="F197" s="43"/>
      <c r="G197" s="8"/>
      <c r="H197" s="8"/>
      <c r="I197" s="8"/>
      <c r="J197" s="8"/>
    </row>
    <row r="198" spans="1:11" s="9" customFormat="1" ht="21" customHeight="1" x14ac:dyDescent="0.25">
      <c r="A198" s="126"/>
      <c r="B198" s="126"/>
      <c r="C198" s="127"/>
      <c r="D198" s="43"/>
      <c r="E198" s="43"/>
      <c r="F198" s="43"/>
      <c r="G198" s="8"/>
      <c r="H198" s="8"/>
      <c r="I198" s="8"/>
      <c r="J198" s="8"/>
    </row>
    <row r="199" spans="1:11" s="9" customFormat="1" ht="15" x14ac:dyDescent="0.25">
      <c r="A199" s="126"/>
      <c r="B199" s="126"/>
      <c r="C199" s="127"/>
      <c r="D199" s="43"/>
      <c r="E199" s="43"/>
      <c r="F199" s="43"/>
      <c r="G199" s="8"/>
      <c r="H199" s="8"/>
      <c r="I199" s="8"/>
      <c r="J199" s="8"/>
    </row>
    <row r="200" spans="1:11" s="9" customFormat="1" ht="15" x14ac:dyDescent="0.25">
      <c r="A200" s="126"/>
      <c r="B200" s="126"/>
      <c r="C200" s="127"/>
      <c r="D200" s="43"/>
      <c r="E200" s="43"/>
      <c r="F200" s="43"/>
      <c r="G200" s="8"/>
      <c r="H200" s="8"/>
      <c r="I200" s="8"/>
      <c r="J200" s="8"/>
    </row>
    <row r="201" spans="1:11" s="9" customFormat="1" ht="15" x14ac:dyDescent="0.25">
      <c r="A201" s="126"/>
      <c r="B201" s="126"/>
      <c r="C201" s="127"/>
      <c r="D201" s="43"/>
      <c r="E201" s="43"/>
      <c r="F201" s="43"/>
      <c r="G201" s="8"/>
      <c r="H201" s="8"/>
      <c r="I201" s="8"/>
      <c r="J201" s="8"/>
    </row>
    <row r="202" spans="1:11" s="9" customFormat="1" ht="15" x14ac:dyDescent="0.25">
      <c r="A202" s="126"/>
      <c r="B202" s="126"/>
      <c r="C202" s="127"/>
      <c r="D202" s="33"/>
      <c r="E202" s="34"/>
      <c r="F202" s="34"/>
      <c r="G202" s="8"/>
      <c r="H202" s="8"/>
      <c r="I202" s="8"/>
      <c r="J202" s="8"/>
    </row>
    <row r="203" spans="1:11" s="9" customFormat="1" ht="15" x14ac:dyDescent="0.25">
      <c r="A203" s="126"/>
      <c r="B203" s="126"/>
      <c r="C203" s="127"/>
      <c r="D203" s="33"/>
      <c r="E203" s="34"/>
      <c r="F203" s="34"/>
      <c r="G203" s="8"/>
      <c r="H203" s="8"/>
      <c r="I203" s="8"/>
      <c r="J203" s="8"/>
    </row>
    <row r="204" spans="1:11" s="9" customFormat="1" ht="15" x14ac:dyDescent="0.25">
      <c r="A204" s="126"/>
      <c r="B204" s="126"/>
      <c r="C204" s="127"/>
      <c r="D204" s="33"/>
      <c r="E204" s="34"/>
      <c r="F204" s="34"/>
      <c r="G204" s="8"/>
      <c r="H204" s="8"/>
      <c r="I204" s="8"/>
      <c r="J204" s="8"/>
    </row>
    <row r="205" spans="1:11" s="9" customFormat="1" ht="21.75" customHeight="1" x14ac:dyDescent="0.25">
      <c r="A205" s="126"/>
      <c r="B205" s="126"/>
      <c r="C205" s="127"/>
      <c r="D205" s="33"/>
      <c r="E205" s="51"/>
      <c r="F205" s="34"/>
      <c r="G205" s="8"/>
      <c r="H205" s="8"/>
      <c r="I205" s="8"/>
      <c r="J205" s="8"/>
    </row>
    <row r="206" spans="1:11" s="9" customFormat="1" ht="18" customHeight="1" x14ac:dyDescent="0.25">
      <c r="A206" s="126"/>
      <c r="B206" s="126"/>
      <c r="C206" s="127"/>
      <c r="D206" s="33"/>
      <c r="E206" s="34"/>
      <c r="F206" s="34"/>
      <c r="G206" s="8"/>
      <c r="H206" s="8"/>
      <c r="I206" s="8"/>
      <c r="J206" s="8"/>
    </row>
    <row r="207" spans="1:11" s="9" customFormat="1" ht="15" x14ac:dyDescent="0.25">
      <c r="A207" s="126"/>
      <c r="B207" s="126"/>
      <c r="C207" s="127"/>
      <c r="D207" s="33"/>
      <c r="E207" s="34"/>
      <c r="F207" s="34"/>
      <c r="G207" s="8"/>
      <c r="H207" s="8"/>
      <c r="I207" s="8"/>
      <c r="J207" s="8"/>
    </row>
    <row r="208" spans="1:11" s="9" customFormat="1" ht="23.25" customHeight="1" x14ac:dyDescent="0.2">
      <c r="A208" s="126"/>
      <c r="B208" s="126"/>
      <c r="C208" s="127"/>
      <c r="D208" s="44"/>
      <c r="E208" s="44"/>
      <c r="F208" s="44"/>
      <c r="G208" s="8"/>
      <c r="H208" s="25" t="e">
        <f>#REF!+#REF!+#REF!+#REF!+#REF!</f>
        <v>#REF!</v>
      </c>
      <c r="I208" s="15" t="s">
        <v>220</v>
      </c>
      <c r="J208" s="15"/>
      <c r="K208" s="15"/>
    </row>
    <row r="209" spans="1:10" s="9" customFormat="1" ht="15" x14ac:dyDescent="0.25">
      <c r="A209" s="126"/>
      <c r="B209" s="126"/>
      <c r="C209" s="127"/>
      <c r="D209" s="43"/>
      <c r="E209" s="43"/>
      <c r="F209" s="43"/>
      <c r="G209" s="8"/>
      <c r="H209" s="8"/>
      <c r="I209" s="8"/>
      <c r="J209" s="8"/>
    </row>
    <row r="210" spans="1:10" s="9" customFormat="1" ht="15" x14ac:dyDescent="0.25">
      <c r="A210" s="126"/>
      <c r="B210" s="126"/>
      <c r="C210" s="127"/>
      <c r="D210" s="32"/>
      <c r="E210" s="31"/>
      <c r="F210" s="31"/>
      <c r="G210" s="8"/>
      <c r="H210" s="8"/>
      <c r="I210" s="8"/>
      <c r="J210" s="8"/>
    </row>
    <row r="211" spans="1:10" s="9" customFormat="1" ht="15" x14ac:dyDescent="0.25">
      <c r="A211" s="126"/>
      <c r="B211" s="126"/>
      <c r="C211" s="127"/>
      <c r="D211" s="43"/>
      <c r="E211" s="43"/>
      <c r="F211" s="43"/>
      <c r="G211" s="8"/>
      <c r="H211" s="8"/>
      <c r="I211" s="8"/>
      <c r="J211" s="8"/>
    </row>
    <row r="212" spans="1:10" s="9" customFormat="1" ht="15" x14ac:dyDescent="0.25">
      <c r="A212" s="126"/>
      <c r="B212" s="126"/>
      <c r="C212" s="127"/>
      <c r="D212" s="43"/>
      <c r="E212" s="43"/>
      <c r="F212" s="43"/>
      <c r="G212" s="8"/>
      <c r="H212" s="8"/>
      <c r="I212" s="8"/>
      <c r="J212" s="8"/>
    </row>
    <row r="213" spans="1:10" s="9" customFormat="1" ht="15" x14ac:dyDescent="0.25">
      <c r="A213" s="126"/>
      <c r="B213" s="126"/>
      <c r="C213" s="127"/>
      <c r="D213" s="43"/>
      <c r="E213" s="43"/>
      <c r="F213" s="43"/>
      <c r="G213" s="8"/>
      <c r="H213" s="8"/>
      <c r="I213" s="8"/>
      <c r="J213" s="8"/>
    </row>
    <row r="214" spans="1:10" s="9" customFormat="1" ht="15" x14ac:dyDescent="0.25">
      <c r="A214" s="126"/>
      <c r="B214" s="126"/>
      <c r="C214" s="127"/>
      <c r="D214" s="43"/>
      <c r="E214" s="43"/>
      <c r="F214" s="43"/>
      <c r="G214" s="8"/>
      <c r="H214" s="8"/>
      <c r="I214" s="8"/>
      <c r="J214" s="8"/>
    </row>
    <row r="215" spans="1:10" s="9" customFormat="1" ht="15" x14ac:dyDescent="0.25">
      <c r="A215" s="126"/>
      <c r="B215" s="126"/>
      <c r="C215" s="127"/>
      <c r="D215" s="43"/>
      <c r="E215" s="43"/>
      <c r="F215" s="43"/>
      <c r="G215" s="8"/>
      <c r="H215" s="8"/>
      <c r="I215" s="8"/>
      <c r="J215" s="8"/>
    </row>
    <row r="216" spans="1:10" s="9" customFormat="1" ht="15" x14ac:dyDescent="0.25">
      <c r="A216" s="126"/>
      <c r="B216" s="126"/>
      <c r="C216" s="127"/>
      <c r="D216" s="43"/>
      <c r="E216" s="43"/>
      <c r="F216" s="43"/>
      <c r="G216" s="8"/>
      <c r="H216" s="8"/>
      <c r="I216" s="8"/>
      <c r="J216" s="8"/>
    </row>
    <row r="217" spans="1:10" s="9" customFormat="1" ht="15" x14ac:dyDescent="0.25">
      <c r="A217" s="126"/>
      <c r="B217" s="126"/>
      <c r="C217" s="127"/>
      <c r="D217" s="43"/>
      <c r="E217" s="43"/>
      <c r="F217" s="43"/>
      <c r="G217" s="8"/>
      <c r="H217" s="8"/>
      <c r="I217" s="8"/>
      <c r="J217" s="8"/>
    </row>
    <row r="218" spans="1:10" s="9" customFormat="1" ht="15" x14ac:dyDescent="0.25">
      <c r="A218" s="126"/>
      <c r="B218" s="126"/>
      <c r="C218" s="127"/>
      <c r="D218" s="43"/>
      <c r="E218" s="43"/>
      <c r="F218" s="43"/>
      <c r="G218" s="8"/>
      <c r="H218" s="8"/>
      <c r="I218" s="8"/>
      <c r="J218" s="8"/>
    </row>
    <row r="219" spans="1:10" s="9" customFormat="1" ht="15" x14ac:dyDescent="0.25">
      <c r="A219" s="126"/>
      <c r="B219" s="126"/>
      <c r="C219" s="127"/>
      <c r="D219" s="43"/>
      <c r="E219" s="43"/>
      <c r="F219" s="43"/>
      <c r="G219" s="8"/>
      <c r="H219" s="8"/>
      <c r="I219" s="8"/>
      <c r="J219" s="8"/>
    </row>
    <row r="220" spans="1:10" s="9" customFormat="1" ht="15" x14ac:dyDescent="0.25">
      <c r="A220" s="126"/>
      <c r="B220" s="126"/>
      <c r="C220" s="127"/>
      <c r="D220" s="43"/>
      <c r="E220" s="43"/>
      <c r="F220" s="43"/>
      <c r="G220" s="8"/>
      <c r="H220" s="8"/>
      <c r="I220" s="8"/>
      <c r="J220" s="8"/>
    </row>
    <row r="221" spans="1:10" s="9" customFormat="1" ht="15" x14ac:dyDescent="0.25">
      <c r="A221" s="126"/>
      <c r="B221" s="126"/>
      <c r="C221" s="127"/>
      <c r="D221" s="43"/>
      <c r="E221" s="43"/>
      <c r="F221" s="43"/>
      <c r="G221" s="8"/>
      <c r="H221" s="8"/>
      <c r="I221" s="8"/>
      <c r="J221" s="8"/>
    </row>
    <row r="222" spans="1:10" s="9" customFormat="1" ht="15" x14ac:dyDescent="0.25">
      <c r="A222" s="126"/>
      <c r="B222" s="126"/>
      <c r="C222" s="127"/>
      <c r="D222" s="43"/>
      <c r="E222" s="43"/>
      <c r="F222" s="43"/>
      <c r="G222" s="8"/>
      <c r="H222" s="8"/>
      <c r="I222" s="8"/>
      <c r="J222" s="8"/>
    </row>
    <row r="223" spans="1:10" s="9" customFormat="1" ht="15" x14ac:dyDescent="0.25">
      <c r="A223" s="126"/>
      <c r="B223" s="126"/>
      <c r="C223" s="127"/>
      <c r="D223" s="43"/>
      <c r="E223" s="43"/>
      <c r="F223" s="43"/>
      <c r="G223" s="8"/>
      <c r="H223" s="8"/>
      <c r="I223" s="8"/>
      <c r="J223" s="8"/>
    </row>
    <row r="224" spans="1:10" s="9" customFormat="1" ht="15" x14ac:dyDescent="0.25">
      <c r="A224" s="126"/>
      <c r="B224" s="126"/>
      <c r="C224" s="127"/>
      <c r="D224" s="43"/>
      <c r="E224" s="43"/>
      <c r="F224" s="43"/>
      <c r="G224" s="8"/>
      <c r="H224" s="8"/>
      <c r="I224" s="8"/>
      <c r="J224" s="8"/>
    </row>
    <row r="225" spans="1:10" s="9" customFormat="1" ht="22.5" customHeight="1" x14ac:dyDescent="0.25">
      <c r="A225" s="126"/>
      <c r="B225" s="126"/>
      <c r="C225" s="127"/>
      <c r="D225" s="43"/>
      <c r="E225" s="44"/>
      <c r="F225" s="44"/>
      <c r="G225" s="15" t="e">
        <f>#REF!+#REF!+#REF!+#REF!+#REF!+#REF!+#REF!+#REF!+#REF!</f>
        <v>#REF!</v>
      </c>
      <c r="H225" s="8"/>
      <c r="I225" s="8"/>
      <c r="J225" s="8"/>
    </row>
    <row r="226" spans="1:10" s="9" customFormat="1" ht="15" x14ac:dyDescent="0.25">
      <c r="A226" s="126"/>
      <c r="B226" s="126"/>
      <c r="C226" s="127"/>
      <c r="D226" s="43"/>
      <c r="E226" s="43"/>
      <c r="F226" s="43"/>
      <c r="G226" s="8"/>
      <c r="H226" s="15"/>
      <c r="I226" s="8"/>
      <c r="J226" s="8"/>
    </row>
    <row r="227" spans="1:10" s="9" customFormat="1" ht="15" x14ac:dyDescent="0.25">
      <c r="A227" s="126"/>
      <c r="B227" s="126"/>
      <c r="C227" s="127"/>
      <c r="D227" s="43"/>
      <c r="E227" s="43"/>
      <c r="F227" s="43"/>
      <c r="G227" s="8"/>
      <c r="H227" s="8"/>
      <c r="I227" s="8"/>
      <c r="J227" s="8"/>
    </row>
    <row r="228" spans="1:10" s="9" customFormat="1" ht="15" x14ac:dyDescent="0.25">
      <c r="A228" s="126"/>
      <c r="B228" s="126"/>
      <c r="C228" s="127"/>
      <c r="D228" s="43"/>
      <c r="E228" s="43"/>
      <c r="F228" s="43"/>
      <c r="G228" s="8"/>
      <c r="H228" s="8"/>
      <c r="I228" s="8"/>
      <c r="J228" s="8"/>
    </row>
    <row r="229" spans="1:10" s="9" customFormat="1" ht="15" x14ac:dyDescent="0.25">
      <c r="A229" s="126"/>
      <c r="B229" s="126"/>
      <c r="C229" s="127"/>
      <c r="D229" s="43"/>
      <c r="E229" s="43"/>
      <c r="F229" s="43"/>
      <c r="G229" s="8"/>
      <c r="H229" s="8"/>
      <c r="I229" s="8"/>
      <c r="J229" s="8"/>
    </row>
    <row r="230" spans="1:10" s="9" customFormat="1" ht="15" x14ac:dyDescent="0.25">
      <c r="A230" s="126"/>
      <c r="B230" s="126"/>
      <c r="C230" s="127"/>
      <c r="D230" s="43"/>
      <c r="E230" s="43"/>
      <c r="F230" s="43"/>
      <c r="G230" s="8"/>
      <c r="H230" s="8"/>
      <c r="I230" s="8"/>
      <c r="J230" s="8"/>
    </row>
    <row r="231" spans="1:10" s="9" customFormat="1" ht="15" x14ac:dyDescent="0.25">
      <c r="A231" s="126"/>
      <c r="B231" s="126"/>
      <c r="C231" s="127"/>
      <c r="D231" s="33"/>
      <c r="E231" s="34"/>
      <c r="F231" s="34"/>
      <c r="G231" s="8"/>
      <c r="H231" s="8"/>
      <c r="I231" s="8"/>
      <c r="J231" s="8"/>
    </row>
    <row r="232" spans="1:10" s="9" customFormat="1" ht="40.5" customHeight="1" x14ac:dyDescent="0.25">
      <c r="A232" s="126"/>
      <c r="B232" s="126"/>
      <c r="C232" s="127"/>
      <c r="D232" s="33"/>
      <c r="E232" s="34"/>
      <c r="F232" s="34"/>
      <c r="G232" s="8"/>
      <c r="H232" s="24"/>
      <c r="I232" s="8"/>
      <c r="J232" s="8"/>
    </row>
    <row r="233" spans="1:10" s="9" customFormat="1" ht="15" x14ac:dyDescent="0.25">
      <c r="A233" s="126"/>
      <c r="B233" s="126"/>
      <c r="C233" s="127"/>
      <c r="D233" s="33"/>
      <c r="E233" s="34"/>
      <c r="F233" s="34"/>
      <c r="G233" s="8"/>
      <c r="H233" s="8" t="s">
        <v>219</v>
      </c>
      <c r="I233" s="8"/>
      <c r="J233" s="8"/>
    </row>
    <row r="234" spans="1:10" s="9" customFormat="1" ht="18" customHeight="1" x14ac:dyDescent="0.25">
      <c r="A234" s="126"/>
      <c r="B234" s="126"/>
      <c r="C234" s="127"/>
      <c r="D234" s="33"/>
      <c r="E234" s="34"/>
      <c r="F234" s="34"/>
      <c r="G234" s="8"/>
      <c r="H234" s="8" t="s">
        <v>223</v>
      </c>
      <c r="I234" s="8"/>
      <c r="J234" s="8"/>
    </row>
    <row r="235" spans="1:10" s="9" customFormat="1" ht="28.5" customHeight="1" x14ac:dyDescent="0.25">
      <c r="A235" s="126"/>
      <c r="B235" s="126"/>
      <c r="C235" s="127"/>
      <c r="D235" s="33"/>
      <c r="E235" s="34"/>
      <c r="F235" s="34"/>
      <c r="G235" s="8"/>
      <c r="H235" s="8"/>
      <c r="I235" s="8"/>
      <c r="J235" s="8"/>
    </row>
    <row r="236" spans="1:10" s="9" customFormat="1" ht="44.25" customHeight="1" x14ac:dyDescent="0.25">
      <c r="A236" s="126"/>
      <c r="B236" s="126"/>
      <c r="C236" s="127"/>
      <c r="D236" s="52"/>
      <c r="E236" s="40"/>
      <c r="F236" s="34"/>
      <c r="G236" s="8"/>
      <c r="H236" s="8" t="s">
        <v>225</v>
      </c>
      <c r="I236" s="8"/>
      <c r="J236" s="8"/>
    </row>
    <row r="237" spans="1:10" s="9" customFormat="1" ht="36.75" customHeight="1" x14ac:dyDescent="0.25">
      <c r="A237" s="126"/>
      <c r="B237" s="126"/>
      <c r="C237" s="127"/>
      <c r="D237" s="52"/>
      <c r="E237" s="40"/>
      <c r="F237" s="34"/>
      <c r="G237" s="8"/>
      <c r="H237" s="8"/>
      <c r="I237" s="8"/>
      <c r="J237" s="8"/>
    </row>
    <row r="238" spans="1:10" s="9" customFormat="1" ht="45" customHeight="1" x14ac:dyDescent="0.25">
      <c r="A238" s="126"/>
      <c r="B238" s="126"/>
      <c r="C238" s="127"/>
      <c r="D238" s="52"/>
      <c r="E238" s="40"/>
      <c r="F238" s="34"/>
      <c r="G238" s="8"/>
      <c r="H238" s="8"/>
      <c r="I238" s="8"/>
      <c r="J238" s="8"/>
    </row>
    <row r="239" spans="1:10" s="9" customFormat="1" ht="31.5" customHeight="1" x14ac:dyDescent="0.25">
      <c r="A239" s="126"/>
      <c r="B239" s="126"/>
      <c r="C239" s="127"/>
      <c r="D239" s="52"/>
      <c r="E239" s="40"/>
      <c r="F239" s="34"/>
      <c r="G239" s="8"/>
      <c r="H239" s="8"/>
      <c r="I239" s="8"/>
      <c r="J239" s="8"/>
    </row>
    <row r="240" spans="1:10" s="9" customFormat="1" ht="27" customHeight="1" x14ac:dyDescent="0.25">
      <c r="A240" s="126"/>
      <c r="B240" s="126"/>
      <c r="C240" s="127"/>
      <c r="D240" s="52"/>
      <c r="E240" s="40"/>
      <c r="F240" s="34"/>
      <c r="G240" s="8"/>
      <c r="H240" s="8"/>
      <c r="I240" s="8"/>
      <c r="J240" s="8"/>
    </row>
    <row r="241" spans="1:10" s="9" customFormat="1" ht="25.5" customHeight="1" x14ac:dyDescent="0.25">
      <c r="A241" s="126"/>
      <c r="B241" s="126"/>
      <c r="C241" s="127"/>
      <c r="D241" s="52"/>
      <c r="E241" s="40"/>
      <c r="F241" s="34"/>
      <c r="G241" s="8"/>
      <c r="H241" s="8"/>
      <c r="I241" s="8"/>
      <c r="J241" s="8"/>
    </row>
    <row r="242" spans="1:10" s="9" customFormat="1" ht="18.75" customHeight="1" x14ac:dyDescent="0.25">
      <c r="A242" s="126"/>
      <c r="B242" s="126"/>
      <c r="C242" s="127"/>
      <c r="D242" s="52"/>
      <c r="E242" s="40"/>
      <c r="F242" s="34"/>
      <c r="G242" s="8"/>
      <c r="H242" s="8"/>
      <c r="I242" s="8"/>
      <c r="J242" s="8"/>
    </row>
    <row r="243" spans="1:10" s="9" customFormat="1" ht="26.25" customHeight="1" x14ac:dyDescent="0.25">
      <c r="A243" s="126"/>
      <c r="B243" s="126"/>
      <c r="C243" s="127"/>
      <c r="D243" s="52"/>
      <c r="E243" s="40"/>
      <c r="F243" s="34"/>
      <c r="G243" s="8"/>
      <c r="H243" s="8"/>
      <c r="I243" s="8"/>
      <c r="J243" s="8"/>
    </row>
    <row r="244" spans="1:10" s="9" customFormat="1" ht="29.25" customHeight="1" x14ac:dyDescent="0.25">
      <c r="A244" s="126"/>
      <c r="B244" s="126"/>
      <c r="C244" s="127"/>
      <c r="D244" s="33"/>
      <c r="E244" s="34"/>
      <c r="F244" s="34"/>
      <c r="G244" s="8"/>
      <c r="H244" s="8"/>
      <c r="I244" s="8"/>
      <c r="J244" s="8"/>
    </row>
    <row r="245" spans="1:10" s="9" customFormat="1" ht="30" customHeight="1" x14ac:dyDescent="0.25">
      <c r="A245" s="126"/>
      <c r="B245" s="126"/>
      <c r="C245" s="127"/>
      <c r="D245" s="33"/>
      <c r="E245" s="34"/>
      <c r="F245" s="34"/>
      <c r="G245" s="8"/>
      <c r="H245" s="8"/>
      <c r="I245" s="8"/>
      <c r="J245" s="8"/>
    </row>
    <row r="246" spans="1:10" s="9" customFormat="1" ht="27" customHeight="1" x14ac:dyDescent="0.25">
      <c r="A246" s="126"/>
      <c r="B246" s="126"/>
      <c r="C246" s="127"/>
      <c r="D246" s="31"/>
      <c r="E246" s="31"/>
      <c r="F246" s="31"/>
      <c r="G246" s="8"/>
      <c r="H246" s="8"/>
      <c r="I246" s="8"/>
      <c r="J246" s="8"/>
    </row>
    <row r="247" spans="1:10" s="9" customFormat="1" ht="15" x14ac:dyDescent="0.25">
      <c r="A247" s="126"/>
      <c r="B247" s="126"/>
      <c r="C247" s="127"/>
      <c r="D247" s="33"/>
      <c r="E247" s="34"/>
      <c r="F247" s="34"/>
      <c r="G247" s="8"/>
      <c r="H247" s="8"/>
      <c r="I247" s="8"/>
      <c r="J247" s="8"/>
    </row>
    <row r="248" spans="1:10" s="9" customFormat="1" ht="15" x14ac:dyDescent="0.25">
      <c r="A248" s="126"/>
      <c r="B248" s="126"/>
      <c r="C248" s="127"/>
      <c r="D248" s="43"/>
      <c r="E248" s="43"/>
      <c r="F248" s="43"/>
      <c r="G248" s="8"/>
      <c r="H248" s="8"/>
      <c r="I248" s="8"/>
      <c r="J248" s="8"/>
    </row>
    <row r="249" spans="1:10" s="9" customFormat="1" ht="15" x14ac:dyDescent="0.25">
      <c r="A249" s="126"/>
      <c r="B249" s="126"/>
      <c r="C249" s="127"/>
      <c r="D249" s="43"/>
      <c r="E249" s="43"/>
      <c r="F249" s="43"/>
      <c r="G249" s="8"/>
      <c r="H249" s="8"/>
      <c r="I249" s="8"/>
      <c r="J249" s="8"/>
    </row>
    <row r="250" spans="1:10" s="9" customFormat="1" ht="15" x14ac:dyDescent="0.25">
      <c r="A250" s="126"/>
      <c r="B250" s="126"/>
      <c r="C250" s="127"/>
      <c r="D250" s="43"/>
      <c r="E250" s="43"/>
      <c r="F250" s="43"/>
      <c r="G250" s="8"/>
      <c r="H250" s="8"/>
      <c r="I250" s="8"/>
      <c r="J250" s="8"/>
    </row>
    <row r="251" spans="1:10" s="9" customFormat="1" ht="15" x14ac:dyDescent="0.25">
      <c r="A251" s="126"/>
      <c r="B251" s="126"/>
      <c r="C251" s="127"/>
      <c r="D251" s="43"/>
      <c r="E251" s="43"/>
      <c r="F251" s="43"/>
      <c r="G251" s="8"/>
      <c r="H251" s="8"/>
      <c r="I251" s="8"/>
      <c r="J251" s="8"/>
    </row>
    <row r="252" spans="1:10" s="9" customFormat="1" ht="15" x14ac:dyDescent="0.25">
      <c r="A252" s="126"/>
      <c r="B252" s="126"/>
      <c r="C252" s="127"/>
      <c r="D252" s="33"/>
      <c r="E252" s="34"/>
      <c r="F252" s="34"/>
      <c r="G252" s="8"/>
      <c r="H252" s="8"/>
      <c r="I252" s="8"/>
      <c r="J252" s="8"/>
    </row>
    <row r="253" spans="1:10" s="9" customFormat="1" ht="15" x14ac:dyDescent="0.25">
      <c r="A253" s="126"/>
      <c r="B253" s="126"/>
      <c r="C253" s="127"/>
      <c r="D253" s="33"/>
      <c r="E253" s="34"/>
      <c r="F253" s="34"/>
      <c r="G253" s="8"/>
      <c r="H253" s="8"/>
      <c r="I253" s="8"/>
      <c r="J253" s="8"/>
    </row>
    <row r="254" spans="1:10" s="9" customFormat="1" ht="25.5" x14ac:dyDescent="0.2">
      <c r="A254" s="126"/>
      <c r="B254" s="126"/>
      <c r="C254" s="127"/>
      <c r="D254" s="44"/>
      <c r="E254" s="44"/>
      <c r="F254" s="44"/>
      <c r="G254" s="8"/>
      <c r="H254" s="8" t="s">
        <v>218</v>
      </c>
      <c r="I254" s="8">
        <v>10928.2</v>
      </c>
      <c r="J254" s="8"/>
    </row>
    <row r="255" spans="1:10" s="9" customFormat="1" ht="35.25" hidden="1" customHeight="1" x14ac:dyDescent="0.25">
      <c r="A255" s="126"/>
      <c r="B255" s="126"/>
      <c r="C255" s="127"/>
      <c r="D255" s="43"/>
      <c r="E255" s="43"/>
      <c r="F255" s="43"/>
      <c r="G255" s="8"/>
      <c r="H255" s="8"/>
      <c r="I255" s="8"/>
      <c r="J255" s="8"/>
    </row>
    <row r="256" spans="1:10" s="9" customFormat="1" ht="24.75" customHeight="1" x14ac:dyDescent="0.25">
      <c r="A256" s="126"/>
      <c r="B256" s="126"/>
      <c r="C256" s="127"/>
      <c r="D256" s="43"/>
      <c r="E256" s="43"/>
      <c r="F256" s="43"/>
      <c r="G256" s="8"/>
      <c r="H256" s="8"/>
      <c r="I256" s="8"/>
      <c r="J256" s="8"/>
    </row>
    <row r="257" spans="1:10" s="9" customFormat="1" ht="24.75" customHeight="1" x14ac:dyDescent="0.25">
      <c r="A257" s="126"/>
      <c r="B257" s="126"/>
      <c r="C257" s="127"/>
      <c r="D257" s="43"/>
      <c r="E257" s="43"/>
      <c r="F257" s="43"/>
      <c r="G257" s="8"/>
      <c r="H257" s="8"/>
      <c r="I257" s="8"/>
      <c r="J257" s="8"/>
    </row>
    <row r="258" spans="1:10" s="9" customFormat="1" ht="15" x14ac:dyDescent="0.25">
      <c r="A258" s="126"/>
      <c r="B258" s="126"/>
      <c r="C258" s="127"/>
      <c r="D258" s="33"/>
      <c r="E258" s="34"/>
      <c r="F258" s="34"/>
      <c r="G258" s="8"/>
      <c r="H258" s="8"/>
      <c r="I258" s="8"/>
      <c r="J258" s="8"/>
    </row>
    <row r="259" spans="1:10" s="9" customFormat="1" ht="14.25" hidden="1" customHeight="1" x14ac:dyDescent="0.2">
      <c r="A259" s="126"/>
      <c r="B259" s="126"/>
      <c r="C259" s="127"/>
      <c r="D259" s="44"/>
      <c r="E259" s="44"/>
      <c r="F259" s="44"/>
      <c r="G259" s="8"/>
      <c r="H259" s="8"/>
      <c r="I259" s="8"/>
      <c r="J259" s="8"/>
    </row>
    <row r="260" spans="1:10" s="9" customFormat="1" ht="15" x14ac:dyDescent="0.25">
      <c r="A260" s="126"/>
      <c r="B260" s="126"/>
      <c r="C260" s="127"/>
      <c r="D260" s="43"/>
      <c r="E260" s="43"/>
      <c r="F260" s="43"/>
      <c r="G260" s="8"/>
      <c r="H260" s="8"/>
      <c r="I260" s="8"/>
      <c r="J260" s="8"/>
    </row>
    <row r="261" spans="1:10" s="9" customFormat="1" ht="15" x14ac:dyDescent="0.25">
      <c r="A261" s="126"/>
      <c r="B261" s="126"/>
      <c r="C261" s="127"/>
      <c r="D261" s="43"/>
      <c r="E261" s="43"/>
      <c r="F261" s="43"/>
      <c r="G261" s="8"/>
      <c r="H261" s="8"/>
      <c r="I261" s="8"/>
      <c r="J261" s="8"/>
    </row>
    <row r="262" spans="1:10" s="9" customFormat="1" ht="15" x14ac:dyDescent="0.25">
      <c r="A262" s="126"/>
      <c r="B262" s="126"/>
      <c r="C262" s="127"/>
      <c r="D262" s="43"/>
      <c r="E262" s="43"/>
      <c r="F262" s="43"/>
      <c r="G262" s="8"/>
      <c r="H262" s="8"/>
      <c r="I262" s="8"/>
      <c r="J262" s="8"/>
    </row>
    <row r="263" spans="1:10" s="9" customFormat="1" ht="58.5" customHeight="1" x14ac:dyDescent="0.25">
      <c r="A263" s="126"/>
      <c r="B263" s="126"/>
      <c r="C263" s="127"/>
      <c r="D263" s="43"/>
      <c r="E263" s="43"/>
      <c r="F263" s="43"/>
      <c r="G263" s="8"/>
      <c r="H263" s="8"/>
      <c r="I263" s="8"/>
      <c r="J263" s="8"/>
    </row>
    <row r="264" spans="1:10" s="9" customFormat="1" ht="50.25" customHeight="1" x14ac:dyDescent="0.25">
      <c r="A264" s="126"/>
      <c r="B264" s="126"/>
      <c r="C264" s="127"/>
      <c r="D264" s="43"/>
      <c r="E264" s="43"/>
      <c r="F264" s="34"/>
      <c r="G264" s="8"/>
      <c r="H264" s="8"/>
      <c r="I264" s="8"/>
      <c r="J264" s="8"/>
    </row>
    <row r="265" spans="1:10" s="9" customFormat="1" ht="51" hidden="1" customHeight="1" x14ac:dyDescent="0.25">
      <c r="A265" s="126"/>
      <c r="B265" s="126"/>
      <c r="C265" s="127"/>
      <c r="D265" s="43"/>
      <c r="E265" s="43"/>
      <c r="F265" s="43"/>
      <c r="G265" s="8"/>
      <c r="H265" s="8"/>
      <c r="I265" s="8"/>
      <c r="J265" s="8"/>
    </row>
    <row r="266" spans="1:10" s="9" customFormat="1" ht="32.25" customHeight="1" x14ac:dyDescent="0.25">
      <c r="A266" s="126"/>
      <c r="B266" s="126"/>
      <c r="C266" s="127"/>
      <c r="D266" s="43"/>
      <c r="E266" s="43"/>
      <c r="F266" s="43"/>
      <c r="G266" s="8"/>
      <c r="H266" s="8"/>
      <c r="I266" s="8"/>
      <c r="J266" s="8"/>
    </row>
    <row r="267" spans="1:10" s="9" customFormat="1" ht="15" x14ac:dyDescent="0.25">
      <c r="A267" s="126"/>
      <c r="B267" s="126"/>
      <c r="C267" s="127"/>
      <c r="D267" s="33"/>
      <c r="E267" s="34"/>
      <c r="F267" s="34"/>
      <c r="G267" s="8"/>
      <c r="H267" s="8"/>
      <c r="I267" s="14"/>
      <c r="J267" s="8"/>
    </row>
    <row r="268" spans="1:10" s="9" customFormat="1" ht="21.75" customHeight="1" x14ac:dyDescent="0.25">
      <c r="A268" s="126"/>
      <c r="B268" s="126"/>
      <c r="C268" s="127"/>
      <c r="D268" s="53"/>
      <c r="E268" s="46"/>
      <c r="F268" s="46"/>
      <c r="G268" s="8"/>
      <c r="H268" s="8"/>
      <c r="I268" s="14"/>
      <c r="J268" s="8"/>
    </row>
    <row r="269" spans="1:10" s="9" customFormat="1" ht="19.5" customHeight="1" x14ac:dyDescent="0.2">
      <c r="A269" s="126"/>
      <c r="B269" s="126"/>
      <c r="C269" s="127"/>
      <c r="D269" s="49"/>
      <c r="E269" s="50"/>
      <c r="F269" s="50"/>
      <c r="G269" s="8"/>
      <c r="H269" s="8"/>
      <c r="I269" s="14"/>
      <c r="J269" s="8"/>
    </row>
    <row r="270" spans="1:10" s="9" customFormat="1" ht="18.75" customHeight="1" x14ac:dyDescent="0.2">
      <c r="A270" s="126"/>
      <c r="B270" s="126"/>
      <c r="C270" s="127"/>
      <c r="D270" s="49"/>
      <c r="E270" s="59"/>
      <c r="F270" s="50"/>
      <c r="G270" s="8"/>
      <c r="H270" s="8"/>
      <c r="I270" s="14"/>
      <c r="J270" s="8"/>
    </row>
    <row r="271" spans="1:10" s="9" customFormat="1" ht="17.25" customHeight="1" x14ac:dyDescent="0.2">
      <c r="A271" s="126"/>
      <c r="B271" s="126"/>
      <c r="C271" s="127"/>
      <c r="D271" s="49"/>
      <c r="E271" s="50"/>
      <c r="F271" s="50"/>
      <c r="G271" s="8"/>
      <c r="H271" s="8"/>
      <c r="I271" s="14"/>
      <c r="J271" s="8"/>
    </row>
    <row r="272" spans="1:10" s="9" customFormat="1" ht="32.25" customHeight="1" x14ac:dyDescent="0.2">
      <c r="A272" s="126"/>
      <c r="B272" s="126"/>
      <c r="C272" s="127"/>
      <c r="D272" s="49"/>
      <c r="E272" s="50"/>
      <c r="F272" s="50"/>
      <c r="G272" s="8"/>
      <c r="H272" s="8"/>
      <c r="I272" s="14"/>
      <c r="J272" s="8"/>
    </row>
    <row r="273" spans="1:10" s="9" customFormat="1" x14ac:dyDescent="0.2">
      <c r="A273" s="126"/>
      <c r="B273" s="126"/>
      <c r="C273" s="127"/>
      <c r="D273" s="49"/>
      <c r="E273" s="50"/>
      <c r="F273" s="50"/>
      <c r="G273" s="8"/>
      <c r="H273" s="8"/>
      <c r="I273" s="14"/>
      <c r="J273" s="8"/>
    </row>
    <row r="274" spans="1:10" s="9" customFormat="1" x14ac:dyDescent="0.2">
      <c r="A274" s="126"/>
      <c r="B274" s="126"/>
      <c r="C274" s="127"/>
      <c r="D274" s="49"/>
      <c r="E274" s="50"/>
      <c r="F274" s="50"/>
      <c r="G274" s="8"/>
      <c r="H274" s="8"/>
      <c r="I274" s="14"/>
      <c r="J274" s="8"/>
    </row>
    <row r="275" spans="1:10" s="9" customFormat="1" x14ac:dyDescent="0.2">
      <c r="A275" s="126"/>
      <c r="B275" s="126"/>
      <c r="C275" s="127"/>
      <c r="D275" s="49"/>
      <c r="E275" s="59"/>
      <c r="F275" s="50"/>
      <c r="G275" s="8"/>
      <c r="H275" s="8"/>
      <c r="I275" s="14"/>
      <c r="J275" s="8"/>
    </row>
    <row r="276" spans="1:10" s="9" customFormat="1" ht="24.75" customHeight="1" x14ac:dyDescent="0.2">
      <c r="A276" s="126"/>
      <c r="B276" s="126"/>
      <c r="C276" s="127"/>
      <c r="D276" s="49"/>
      <c r="E276" s="54"/>
      <c r="F276" s="54"/>
      <c r="G276" s="8"/>
      <c r="H276" s="8"/>
      <c r="I276" s="14"/>
      <c r="J276" s="8"/>
    </row>
    <row r="277" spans="1:10" s="9" customFormat="1" ht="14.25" hidden="1" customHeight="1" x14ac:dyDescent="0.2">
      <c r="A277" s="126"/>
      <c r="B277" s="126"/>
      <c r="C277" s="127"/>
      <c r="D277" s="44"/>
      <c r="E277" s="44"/>
      <c r="F277" s="44"/>
      <c r="G277" s="8"/>
      <c r="H277" s="8"/>
      <c r="I277" s="8"/>
      <c r="J277" s="8"/>
    </row>
    <row r="278" spans="1:10" s="9" customFormat="1" ht="27.75" customHeight="1" x14ac:dyDescent="0.2">
      <c r="A278" s="126"/>
      <c r="B278" s="126"/>
      <c r="C278" s="127"/>
      <c r="D278" s="44"/>
      <c r="E278" s="44"/>
      <c r="F278" s="44"/>
      <c r="G278" s="8"/>
      <c r="H278" s="8"/>
      <c r="I278" s="8"/>
      <c r="J278" s="8"/>
    </row>
    <row r="279" spans="1:10" s="9" customFormat="1" ht="15" x14ac:dyDescent="0.25">
      <c r="A279" s="126"/>
      <c r="B279" s="126"/>
      <c r="C279" s="127"/>
      <c r="D279" s="33"/>
      <c r="E279" s="34"/>
      <c r="F279" s="34"/>
      <c r="G279" s="8"/>
      <c r="H279" s="8"/>
      <c r="I279" s="8"/>
      <c r="J279" s="8"/>
    </row>
    <row r="280" spans="1:10" s="9" customFormat="1" ht="15" x14ac:dyDescent="0.25">
      <c r="A280" s="126"/>
      <c r="B280" s="126"/>
      <c r="C280" s="127"/>
      <c r="D280" s="33"/>
      <c r="E280" s="51"/>
      <c r="F280" s="34"/>
      <c r="G280" s="8"/>
      <c r="H280" s="8"/>
      <c r="I280" s="8"/>
      <c r="J280" s="8"/>
    </row>
    <row r="281" spans="1:10" s="9" customFormat="1" ht="15" x14ac:dyDescent="0.25">
      <c r="A281" s="126"/>
      <c r="B281" s="126"/>
      <c r="C281" s="127"/>
      <c r="D281" s="33"/>
      <c r="E281" s="34"/>
      <c r="F281" s="34"/>
      <c r="G281" s="8"/>
      <c r="H281" s="8"/>
      <c r="I281" s="8"/>
      <c r="J281" s="8"/>
    </row>
    <row r="282" spans="1:10" s="9" customFormat="1" ht="15" x14ac:dyDescent="0.25">
      <c r="A282" s="126"/>
      <c r="B282" s="126"/>
      <c r="C282" s="127"/>
      <c r="D282" s="33"/>
      <c r="E282" s="34"/>
      <c r="F282" s="34"/>
      <c r="G282" s="14"/>
      <c r="H282" s="8"/>
      <c r="I282" s="8"/>
      <c r="J282" s="8"/>
    </row>
    <row r="283" spans="1:10" s="9" customFormat="1" ht="23.25" customHeight="1" x14ac:dyDescent="0.25">
      <c r="A283" s="126"/>
      <c r="B283" s="126"/>
      <c r="C283" s="127"/>
      <c r="D283" s="33"/>
      <c r="E283" s="34"/>
      <c r="F283" s="34"/>
      <c r="G283" s="14"/>
      <c r="H283" s="8"/>
      <c r="I283" s="8"/>
      <c r="J283" s="8"/>
    </row>
    <row r="284" spans="1:10" s="9" customFormat="1" ht="15" x14ac:dyDescent="0.25">
      <c r="A284" s="126"/>
      <c r="B284" s="126"/>
      <c r="C284" s="127"/>
      <c r="D284" s="33"/>
      <c r="E284" s="34"/>
      <c r="F284" s="34"/>
      <c r="G284" s="14"/>
      <c r="H284" s="8"/>
      <c r="I284" s="8"/>
      <c r="J284" s="8"/>
    </row>
    <row r="285" spans="1:10" s="9" customFormat="1" ht="15" x14ac:dyDescent="0.25">
      <c r="A285" s="126"/>
      <c r="B285" s="126"/>
      <c r="C285" s="127"/>
      <c r="D285" s="33"/>
      <c r="E285" s="34"/>
      <c r="F285" s="34"/>
      <c r="G285" s="14"/>
      <c r="H285" s="8"/>
      <c r="I285" s="8"/>
      <c r="J285" s="8"/>
    </row>
    <row r="286" spans="1:10" s="9" customFormat="1" ht="15" x14ac:dyDescent="0.25">
      <c r="A286" s="126"/>
      <c r="B286" s="126"/>
      <c r="C286" s="127"/>
      <c r="D286" s="33"/>
      <c r="E286" s="34"/>
      <c r="F286" s="34"/>
      <c r="G286" s="14"/>
      <c r="H286" s="8"/>
      <c r="I286" s="8"/>
      <c r="J286" s="8"/>
    </row>
    <row r="287" spans="1:10" s="9" customFormat="1" ht="19.5" customHeight="1" x14ac:dyDescent="0.2">
      <c r="A287" s="126"/>
      <c r="B287" s="126"/>
      <c r="C287" s="127"/>
      <c r="D287" s="36"/>
      <c r="E287" s="36"/>
      <c r="F287" s="36"/>
      <c r="G287" s="8"/>
      <c r="H287" s="8"/>
      <c r="I287" s="8"/>
      <c r="J287" s="8"/>
    </row>
    <row r="288" spans="1:10" s="9" customFormat="1" ht="18" customHeight="1" x14ac:dyDescent="0.25">
      <c r="A288" s="1182"/>
      <c r="B288" s="1182"/>
      <c r="C288" s="1182"/>
      <c r="D288" s="31"/>
      <c r="E288" s="31"/>
      <c r="F288" s="31"/>
      <c r="G288" s="8"/>
      <c r="H288" s="8"/>
      <c r="I288" s="8"/>
      <c r="J288" s="8"/>
    </row>
    <row r="289" spans="1:11" s="9" customFormat="1" ht="51" hidden="1" customHeight="1" x14ac:dyDescent="0.25">
      <c r="A289" s="126"/>
      <c r="B289" s="126"/>
      <c r="C289" s="127"/>
      <c r="D289" s="31"/>
      <c r="E289" s="31"/>
      <c r="F289" s="31"/>
      <c r="G289" s="8"/>
      <c r="H289" s="8"/>
      <c r="I289" s="8"/>
      <c r="J289" s="8"/>
    </row>
    <row r="290" spans="1:11" s="9" customFormat="1" ht="26.25" customHeight="1" x14ac:dyDescent="0.25">
      <c r="A290" s="126"/>
      <c r="B290" s="126"/>
      <c r="C290" s="127"/>
      <c r="D290" s="31"/>
      <c r="E290" s="31"/>
      <c r="F290" s="31"/>
      <c r="G290" s="8"/>
      <c r="H290" s="8"/>
      <c r="I290" s="8"/>
      <c r="J290" s="8"/>
    </row>
    <row r="291" spans="1:11" s="9" customFormat="1" ht="35.25" customHeight="1" x14ac:dyDescent="0.25">
      <c r="A291" s="126"/>
      <c r="B291" s="126"/>
      <c r="C291" s="127"/>
      <c r="D291" s="31"/>
      <c r="E291" s="31"/>
      <c r="F291" s="31"/>
      <c r="G291" s="8"/>
      <c r="H291" s="8"/>
      <c r="I291" s="8"/>
      <c r="J291" s="8"/>
    </row>
    <row r="292" spans="1:11" s="9" customFormat="1" ht="51.75" customHeight="1" x14ac:dyDescent="0.25">
      <c r="A292" s="126"/>
      <c r="B292" s="126"/>
      <c r="C292" s="127"/>
      <c r="D292" s="31"/>
      <c r="E292" s="31"/>
      <c r="F292" s="31"/>
      <c r="G292" s="8"/>
      <c r="H292" s="8"/>
      <c r="I292" s="8"/>
      <c r="J292" s="8"/>
    </row>
    <row r="293" spans="1:11" s="9" customFormat="1" ht="38.25" customHeight="1" x14ac:dyDescent="0.25">
      <c r="A293" s="126"/>
      <c r="B293" s="126"/>
      <c r="C293" s="127"/>
      <c r="D293" s="31"/>
      <c r="E293" s="31"/>
      <c r="F293" s="31"/>
      <c r="G293" s="8"/>
      <c r="H293" s="8"/>
      <c r="I293" s="8"/>
      <c r="J293" s="8"/>
    </row>
    <row r="294" spans="1:11" s="9" customFormat="1" ht="15" x14ac:dyDescent="0.25">
      <c r="A294" s="126"/>
      <c r="B294" s="126"/>
      <c r="C294" s="127"/>
      <c r="D294" s="31"/>
      <c r="E294" s="31"/>
      <c r="F294" s="31"/>
      <c r="G294" s="8"/>
      <c r="H294" s="8"/>
      <c r="I294" s="8"/>
      <c r="J294" s="8"/>
    </row>
    <row r="295" spans="1:11" s="9" customFormat="1" ht="15" x14ac:dyDescent="0.25">
      <c r="A295" s="126"/>
      <c r="B295" s="126"/>
      <c r="C295" s="127"/>
      <c r="D295" s="55"/>
      <c r="E295" s="34"/>
      <c r="F295" s="55"/>
      <c r="G295" s="8"/>
      <c r="H295" s="8"/>
      <c r="I295" s="8"/>
      <c r="J295" s="8"/>
    </row>
    <row r="296" spans="1:11" s="9" customFormat="1" ht="15" x14ac:dyDescent="0.25">
      <c r="A296" s="126"/>
      <c r="B296" s="126"/>
      <c r="C296" s="127"/>
      <c r="D296" s="55"/>
      <c r="E296" s="34"/>
      <c r="F296" s="55"/>
      <c r="G296" s="8"/>
      <c r="H296" s="8"/>
      <c r="I296" s="8"/>
      <c r="J296" s="8"/>
    </row>
    <row r="297" spans="1:11" s="9" customFormat="1" ht="15" x14ac:dyDescent="0.25">
      <c r="A297" s="126"/>
      <c r="B297" s="126"/>
      <c r="C297" s="127"/>
      <c r="D297" s="55"/>
      <c r="E297" s="34"/>
      <c r="F297" s="55"/>
      <c r="G297" s="8"/>
      <c r="H297" s="8"/>
      <c r="I297" s="8"/>
      <c r="J297" s="8"/>
    </row>
    <row r="298" spans="1:11" s="9" customFormat="1" ht="15" x14ac:dyDescent="0.25">
      <c r="A298" s="126"/>
      <c r="B298" s="126"/>
      <c r="C298" s="127"/>
      <c r="D298" s="55"/>
      <c r="E298" s="34"/>
      <c r="F298" s="55"/>
      <c r="G298" s="8"/>
      <c r="H298" s="8"/>
      <c r="I298" s="8"/>
      <c r="J298" s="8"/>
    </row>
    <row r="299" spans="1:11" s="9" customFormat="1" ht="15" x14ac:dyDescent="0.25">
      <c r="A299" s="126"/>
      <c r="B299" s="126"/>
      <c r="C299" s="127"/>
      <c r="D299" s="55"/>
      <c r="E299" s="34"/>
      <c r="F299" s="55"/>
      <c r="G299" s="8"/>
      <c r="H299" s="8"/>
      <c r="I299" s="8"/>
      <c r="J299" s="8"/>
    </row>
    <row r="300" spans="1:11" s="9" customFormat="1" ht="15" x14ac:dyDescent="0.25">
      <c r="A300" s="126"/>
      <c r="B300" s="126"/>
      <c r="C300" s="127"/>
      <c r="D300" s="31"/>
      <c r="E300" s="31"/>
      <c r="F300" s="31"/>
      <c r="G300" s="8"/>
      <c r="H300" s="8"/>
      <c r="I300" s="8"/>
      <c r="J300" s="8"/>
      <c r="K300" s="9">
        <f>SUM(K281:K295)</f>
        <v>0</v>
      </c>
    </row>
    <row r="301" spans="1:11" s="9" customFormat="1" ht="15" x14ac:dyDescent="0.25">
      <c r="A301" s="126"/>
      <c r="B301" s="126"/>
      <c r="C301" s="127"/>
      <c r="D301" s="31"/>
      <c r="E301" s="31"/>
      <c r="F301" s="31"/>
      <c r="G301" s="8"/>
      <c r="H301" s="8"/>
      <c r="I301" s="8"/>
      <c r="J301" s="8"/>
    </row>
    <row r="302" spans="1:11" s="9" customFormat="1" ht="15" x14ac:dyDescent="0.25">
      <c r="A302" s="126"/>
      <c r="B302" s="126"/>
      <c r="C302" s="127"/>
      <c r="D302" s="55"/>
      <c r="E302" s="34"/>
      <c r="F302" s="55"/>
      <c r="G302" s="8"/>
      <c r="H302" s="8"/>
      <c r="I302" s="8"/>
      <c r="J302" s="8"/>
    </row>
    <row r="303" spans="1:11" s="9" customFormat="1" ht="14.25" hidden="1" customHeight="1" x14ac:dyDescent="0.2">
      <c r="A303" s="126"/>
      <c r="B303" s="126"/>
      <c r="C303" s="127"/>
      <c r="D303" s="36"/>
      <c r="E303" s="36"/>
      <c r="F303" s="36"/>
      <c r="G303" s="8"/>
      <c r="H303" s="8"/>
      <c r="I303" s="8"/>
      <c r="J303" s="8"/>
    </row>
    <row r="304" spans="1:11" s="9" customFormat="1" ht="19.5" customHeight="1" x14ac:dyDescent="0.2">
      <c r="A304" s="126"/>
      <c r="B304" s="126"/>
      <c r="C304" s="127"/>
      <c r="D304" s="36"/>
      <c r="E304" s="36"/>
      <c r="F304" s="36"/>
      <c r="G304" s="8"/>
      <c r="H304" s="8"/>
      <c r="I304" s="8"/>
      <c r="J304" s="8"/>
    </row>
    <row r="305" spans="1:10" s="9" customFormat="1" ht="28.5" customHeight="1" x14ac:dyDescent="0.25">
      <c r="A305" s="126"/>
      <c r="B305" s="126"/>
      <c r="C305" s="127"/>
      <c r="D305" s="31"/>
      <c r="E305" s="31"/>
      <c r="F305" s="31"/>
      <c r="G305" s="8"/>
      <c r="H305" s="8"/>
      <c r="I305" s="8"/>
      <c r="J305" s="8"/>
    </row>
    <row r="306" spans="1:10" s="9" customFormat="1" ht="15" x14ac:dyDescent="0.25">
      <c r="A306" s="126"/>
      <c r="B306" s="126"/>
      <c r="C306" s="127"/>
      <c r="D306" s="35"/>
      <c r="E306" s="34"/>
      <c r="F306" s="34"/>
      <c r="G306" s="8"/>
      <c r="H306" s="8"/>
      <c r="I306" s="8"/>
      <c r="J306" s="8"/>
    </row>
    <row r="307" spans="1:10" s="9" customFormat="1" ht="15" x14ac:dyDescent="0.25">
      <c r="A307" s="126"/>
      <c r="B307" s="126"/>
      <c r="C307" s="127"/>
      <c r="D307" s="35"/>
      <c r="E307" s="34"/>
      <c r="F307" s="34"/>
      <c r="G307" s="8"/>
      <c r="H307" s="8"/>
      <c r="I307" s="8"/>
      <c r="J307" s="8"/>
    </row>
    <row r="308" spans="1:10" s="9" customFormat="1" ht="36" customHeight="1" x14ac:dyDescent="0.25">
      <c r="A308" s="126"/>
      <c r="B308" s="126"/>
      <c r="C308" s="127"/>
      <c r="D308" s="35"/>
      <c r="E308" s="34"/>
      <c r="F308" s="34"/>
      <c r="G308" s="8"/>
      <c r="H308" s="8"/>
      <c r="I308" s="8"/>
      <c r="J308" s="8"/>
    </row>
    <row r="309" spans="1:10" s="9" customFormat="1" ht="21.75" customHeight="1" x14ac:dyDescent="0.25">
      <c r="A309" s="126"/>
      <c r="B309" s="126"/>
      <c r="C309" s="127"/>
      <c r="D309" s="35"/>
      <c r="E309" s="34"/>
      <c r="F309" s="34"/>
      <c r="G309" s="8"/>
      <c r="H309" s="8"/>
      <c r="I309" s="8"/>
      <c r="J309" s="8"/>
    </row>
    <row r="310" spans="1:10" s="9" customFormat="1" ht="28.5" customHeight="1" x14ac:dyDescent="0.25">
      <c r="A310" s="126"/>
      <c r="B310" s="126"/>
      <c r="C310" s="127"/>
      <c r="D310" s="35"/>
      <c r="E310" s="34"/>
      <c r="F310" s="34"/>
      <c r="G310" s="8"/>
      <c r="H310" s="8"/>
      <c r="I310" s="8"/>
      <c r="J310" s="8"/>
    </row>
    <row r="311" spans="1:10" s="9" customFormat="1" ht="15" x14ac:dyDescent="0.25">
      <c r="A311" s="126"/>
      <c r="B311" s="126"/>
      <c r="C311" s="127"/>
      <c r="D311" s="35"/>
      <c r="E311" s="34"/>
      <c r="F311" s="34"/>
      <c r="G311" s="8"/>
      <c r="H311" s="8"/>
      <c r="I311" s="8"/>
      <c r="J311" s="8"/>
    </row>
    <row r="312" spans="1:10" s="9" customFormat="1" ht="15" x14ac:dyDescent="0.25">
      <c r="A312" s="126"/>
      <c r="B312" s="126"/>
      <c r="C312" s="127"/>
      <c r="D312" s="35"/>
      <c r="E312" s="34"/>
      <c r="F312" s="34"/>
      <c r="G312" s="8"/>
      <c r="H312" s="8"/>
      <c r="I312" s="8"/>
      <c r="J312" s="8"/>
    </row>
    <row r="313" spans="1:10" s="9" customFormat="1" ht="15" x14ac:dyDescent="0.25">
      <c r="A313" s="126"/>
      <c r="B313" s="126"/>
      <c r="C313" s="127"/>
      <c r="D313" s="43"/>
      <c r="E313" s="43"/>
      <c r="F313" s="43"/>
      <c r="G313" s="8"/>
      <c r="H313" s="8"/>
      <c r="I313" s="8"/>
      <c r="J313" s="8"/>
    </row>
    <row r="314" spans="1:10" s="9" customFormat="1" ht="15" x14ac:dyDescent="0.25">
      <c r="A314" s="126"/>
      <c r="B314" s="126"/>
      <c r="C314" s="127"/>
      <c r="D314" s="43"/>
      <c r="E314" s="43"/>
      <c r="F314" s="43"/>
      <c r="G314" s="8"/>
      <c r="H314" s="8"/>
      <c r="I314" s="8"/>
      <c r="J314" s="8"/>
    </row>
    <row r="315" spans="1:10" s="9" customFormat="1" ht="15" x14ac:dyDescent="0.25">
      <c r="A315" s="126"/>
      <c r="B315" s="126"/>
      <c r="C315" s="127"/>
      <c r="D315" s="43"/>
      <c r="E315" s="43"/>
      <c r="F315" s="43"/>
      <c r="G315" s="8"/>
      <c r="H315" s="8"/>
      <c r="I315" s="8"/>
      <c r="J315" s="8"/>
    </row>
    <row r="316" spans="1:10" s="9" customFormat="1" ht="15" x14ac:dyDescent="0.25">
      <c r="A316" s="126"/>
      <c r="B316" s="126"/>
      <c r="C316" s="127"/>
      <c r="D316" s="33"/>
      <c r="E316" s="34"/>
      <c r="F316" s="34"/>
      <c r="G316" s="8"/>
      <c r="H316" s="8"/>
      <c r="I316" s="8"/>
      <c r="J316" s="8"/>
    </row>
    <row r="317" spans="1:10" s="9" customFormat="1" ht="15" x14ac:dyDescent="0.25">
      <c r="A317" s="126"/>
      <c r="B317" s="126"/>
      <c r="C317" s="127"/>
      <c r="D317" s="33"/>
      <c r="E317" s="34"/>
      <c r="F317" s="34"/>
      <c r="G317" s="8"/>
      <c r="H317" s="8"/>
      <c r="I317" s="8"/>
      <c r="J317" s="8"/>
    </row>
    <row r="318" spans="1:10" s="9" customFormat="1" ht="15" x14ac:dyDescent="0.25">
      <c r="A318" s="126"/>
      <c r="B318" s="126"/>
      <c r="C318" s="127"/>
      <c r="D318" s="43"/>
      <c r="E318" s="43"/>
      <c r="F318" s="43"/>
      <c r="G318" s="8"/>
      <c r="H318" s="8"/>
      <c r="I318" s="8"/>
      <c r="J318" s="8"/>
    </row>
    <row r="319" spans="1:10" s="9" customFormat="1" ht="15" x14ac:dyDescent="0.25">
      <c r="A319" s="126"/>
      <c r="B319" s="126"/>
      <c r="C319" s="127"/>
      <c r="D319" s="43"/>
      <c r="E319" s="43"/>
      <c r="F319" s="43"/>
      <c r="G319" s="8"/>
      <c r="H319" s="8"/>
      <c r="I319" s="8"/>
      <c r="J319" s="8"/>
    </row>
    <row r="320" spans="1:10" s="9" customFormat="1" ht="15" x14ac:dyDescent="0.25">
      <c r="A320" s="126"/>
      <c r="B320" s="126"/>
      <c r="C320" s="127"/>
      <c r="D320" s="43"/>
      <c r="E320" s="43"/>
      <c r="F320" s="43"/>
      <c r="G320" s="8"/>
      <c r="H320" s="8"/>
      <c r="I320" s="8"/>
      <c r="J320" s="8"/>
    </row>
    <row r="321" spans="1:10" s="9" customFormat="1" ht="57.75" customHeight="1" x14ac:dyDescent="0.25">
      <c r="A321" s="126"/>
      <c r="B321" s="126"/>
      <c r="C321" s="127"/>
      <c r="D321" s="56"/>
      <c r="E321" s="56"/>
      <c r="F321" s="56"/>
      <c r="G321" s="8"/>
      <c r="H321" s="8"/>
      <c r="I321" s="8"/>
      <c r="J321" s="8"/>
    </row>
    <row r="322" spans="1:10" s="9" customFormat="1" ht="15" x14ac:dyDescent="0.25">
      <c r="A322" s="126"/>
      <c r="B322" s="126"/>
      <c r="C322" s="127"/>
      <c r="D322" s="56"/>
      <c r="E322" s="56"/>
      <c r="F322" s="56"/>
      <c r="G322" s="8"/>
      <c r="H322" s="8"/>
      <c r="I322" s="8"/>
      <c r="J322" s="8"/>
    </row>
    <row r="323" spans="1:10" s="9" customFormat="1" ht="15" x14ac:dyDescent="0.25">
      <c r="A323" s="126"/>
      <c r="B323" s="126"/>
      <c r="C323" s="127"/>
      <c r="D323" s="56"/>
      <c r="E323" s="56"/>
      <c r="F323" s="56"/>
      <c r="G323" s="8"/>
      <c r="H323" s="8"/>
      <c r="I323" s="8"/>
      <c r="J323" s="8"/>
    </row>
    <row r="324" spans="1:10" s="9" customFormat="1" ht="18.75" customHeight="1" x14ac:dyDescent="0.25">
      <c r="A324" s="126"/>
      <c r="B324" s="126"/>
      <c r="C324" s="127"/>
      <c r="D324" s="35"/>
      <c r="E324" s="34"/>
      <c r="F324" s="51"/>
      <c r="G324" s="8"/>
      <c r="H324" s="8"/>
      <c r="I324" s="8"/>
      <c r="J324" s="8"/>
    </row>
    <row r="325" spans="1:10" x14ac:dyDescent="0.2">
      <c r="D325" s="3"/>
      <c r="E325" s="2"/>
    </row>
    <row r="326" spans="1:10" x14ac:dyDescent="0.2">
      <c r="D326" s="3"/>
      <c r="E326" s="2"/>
    </row>
    <row r="327" spans="1:10" x14ac:dyDescent="0.2">
      <c r="D327" s="3"/>
      <c r="E327" s="2"/>
    </row>
    <row r="328" spans="1:10" x14ac:dyDescent="0.2">
      <c r="D328" s="3"/>
      <c r="E328" s="2"/>
    </row>
    <row r="329" spans="1:10" x14ac:dyDescent="0.2">
      <c r="D329" s="3"/>
      <c r="E329" s="2"/>
    </row>
    <row r="330" spans="1:10" x14ac:dyDescent="0.2">
      <c r="D330" s="3"/>
      <c r="E330" s="2"/>
    </row>
    <row r="331" spans="1:10" x14ac:dyDescent="0.2">
      <c r="D331" s="3"/>
      <c r="E331" s="2"/>
    </row>
    <row r="332" spans="1:10" x14ac:dyDescent="0.2">
      <c r="D332" s="3"/>
      <c r="E332" s="2"/>
    </row>
    <row r="333" spans="1:10" x14ac:dyDescent="0.2">
      <c r="D333" s="3"/>
      <c r="E333" s="2"/>
    </row>
    <row r="334" spans="1:10" x14ac:dyDescent="0.2">
      <c r="D334" s="3"/>
      <c r="E334" s="2"/>
    </row>
    <row r="335" spans="1:10" x14ac:dyDescent="0.2">
      <c r="D335" s="3"/>
      <c r="E335" s="2"/>
    </row>
    <row r="336" spans="1:10" x14ac:dyDescent="0.2">
      <c r="D336" s="3"/>
      <c r="E336" s="2"/>
    </row>
    <row r="337" spans="4:5" x14ac:dyDescent="0.2">
      <c r="D337" s="3"/>
      <c r="E337" s="2"/>
    </row>
    <row r="338" spans="4:5" x14ac:dyDescent="0.2">
      <c r="D338" s="3"/>
      <c r="E338" s="2"/>
    </row>
    <row r="339" spans="4:5" x14ac:dyDescent="0.2">
      <c r="D339" s="3"/>
      <c r="E339" s="2"/>
    </row>
    <row r="340" spans="4:5" x14ac:dyDescent="0.2">
      <c r="D340" s="3"/>
      <c r="E340" s="2"/>
    </row>
    <row r="341" spans="4:5" x14ac:dyDescent="0.2">
      <c r="D341" s="3"/>
      <c r="E341" s="2"/>
    </row>
    <row r="342" spans="4:5" x14ac:dyDescent="0.2">
      <c r="D342" s="3"/>
      <c r="E342" s="2"/>
    </row>
    <row r="343" spans="4:5" x14ac:dyDescent="0.2">
      <c r="D343" s="3"/>
      <c r="E343" s="2"/>
    </row>
    <row r="344" spans="4:5" x14ac:dyDescent="0.2">
      <c r="D344" s="3"/>
      <c r="E344" s="2"/>
    </row>
    <row r="345" spans="4:5" x14ac:dyDescent="0.2">
      <c r="D345" s="3"/>
      <c r="E345" s="2"/>
    </row>
    <row r="346" spans="4:5" x14ac:dyDescent="0.2">
      <c r="D346" s="3"/>
      <c r="E346" s="2"/>
    </row>
    <row r="347" spans="4:5" x14ac:dyDescent="0.2">
      <c r="D347" s="3"/>
      <c r="E347" s="2"/>
    </row>
    <row r="348" spans="4:5" x14ac:dyDescent="0.2">
      <c r="D348" s="3"/>
      <c r="E348" s="2"/>
    </row>
    <row r="349" spans="4:5" x14ac:dyDescent="0.2">
      <c r="D349" s="3"/>
      <c r="E349" s="2"/>
    </row>
    <row r="350" spans="4:5" x14ac:dyDescent="0.2">
      <c r="D350" s="3"/>
      <c r="E350" s="2"/>
    </row>
    <row r="351" spans="4:5" x14ac:dyDescent="0.2">
      <c r="D351" s="3"/>
      <c r="E351" s="2"/>
    </row>
    <row r="352" spans="4:5" x14ac:dyDescent="0.2">
      <c r="D352" s="3"/>
      <c r="E352" s="2"/>
    </row>
    <row r="353" spans="4:5" x14ac:dyDescent="0.2">
      <c r="D353" s="3"/>
      <c r="E353" s="2"/>
    </row>
    <row r="354" spans="4:5" x14ac:dyDescent="0.2">
      <c r="D354" s="3"/>
      <c r="E354" s="2"/>
    </row>
  </sheetData>
  <mergeCells count="18">
    <mergeCell ref="A288:C288"/>
    <mergeCell ref="B7:C7"/>
    <mergeCell ref="E14:E15"/>
    <mergeCell ref="F14:F15"/>
    <mergeCell ref="A12:F12"/>
    <mergeCell ref="A8:D8"/>
    <mergeCell ref="B10:C10"/>
    <mergeCell ref="B14:B15"/>
    <mergeCell ref="A14:A15"/>
    <mergeCell ref="A13:C13"/>
    <mergeCell ref="C14:C15"/>
    <mergeCell ref="G1:G3"/>
    <mergeCell ref="G9:G12"/>
    <mergeCell ref="C1:F1"/>
    <mergeCell ref="A9:F9"/>
    <mergeCell ref="C2:F2"/>
    <mergeCell ref="B5:C5"/>
    <mergeCell ref="B6:C6"/>
  </mergeCells>
  <phoneticPr fontId="0" type="noConversion"/>
  <conditionalFormatting sqref="D19:F19">
    <cfRule type="expression" dxfId="841" priority="422" stopIfTrue="1">
      <formula>#REF!=""</formula>
    </cfRule>
    <cfRule type="expression" dxfId="840" priority="423" stopIfTrue="1">
      <formula>#REF!&lt;&gt;""</formula>
    </cfRule>
    <cfRule type="expression" dxfId="839" priority="424" stopIfTrue="1">
      <formula>AND(#REF!="",#REF!&lt;&gt;"")</formula>
    </cfRule>
  </conditionalFormatting>
  <conditionalFormatting sqref="D97:F97">
    <cfRule type="expression" dxfId="838" priority="425" stopIfTrue="1">
      <formula>#REF!=""</formula>
    </cfRule>
    <cfRule type="expression" dxfId="837" priority="426" stopIfTrue="1">
      <formula>#REF!&lt;&gt;""</formula>
    </cfRule>
    <cfRule type="expression" dxfId="836" priority="427" stopIfTrue="1">
      <formula>AND(#REF!="",#REF!&lt;&gt;"")</formula>
    </cfRule>
  </conditionalFormatting>
  <conditionalFormatting sqref="D81:F81">
    <cfRule type="expression" dxfId="835" priority="428" stopIfTrue="1">
      <formula>#REF!=""</formula>
    </cfRule>
    <cfRule type="expression" dxfId="834" priority="429" stopIfTrue="1">
      <formula>#REF!&lt;&gt;""</formula>
    </cfRule>
    <cfRule type="expression" dxfId="833" priority="430" stopIfTrue="1">
      <formula>AND(#REF!="",#REF!&lt;&gt;"")</formula>
    </cfRule>
  </conditionalFormatting>
  <conditionalFormatting sqref="D105:F105 D91:F91">
    <cfRule type="expression" dxfId="832" priority="431" stopIfTrue="1">
      <formula>#REF!=""</formula>
    </cfRule>
    <cfRule type="expression" dxfId="831" priority="432" stopIfTrue="1">
      <formula>#REF!&lt;&gt;""</formula>
    </cfRule>
    <cfRule type="expression" dxfId="830" priority="433" stopIfTrue="1">
      <formula>AND(#REF!="",#REF!&lt;&gt;"")</formula>
    </cfRule>
  </conditionalFormatting>
  <conditionalFormatting sqref="D83:F83">
    <cfRule type="expression" dxfId="829" priority="434" stopIfTrue="1">
      <formula>#REF!=""</formula>
    </cfRule>
    <cfRule type="expression" dxfId="828" priority="435" stopIfTrue="1">
      <formula>#REF!&lt;&gt;""</formula>
    </cfRule>
    <cfRule type="expression" dxfId="827" priority="436" stopIfTrue="1">
      <formula>AND(#REF!="",#REF!&lt;&gt;"")</formula>
    </cfRule>
  </conditionalFormatting>
  <conditionalFormatting sqref="D80:F80">
    <cfRule type="expression" dxfId="826" priority="437" stopIfTrue="1">
      <formula>#REF!=""</formula>
    </cfRule>
    <cfRule type="expression" dxfId="825" priority="438" stopIfTrue="1">
      <formula>#REF!&lt;&gt;""</formula>
    </cfRule>
    <cfRule type="expression" dxfId="824" priority="439" stopIfTrue="1">
      <formula>AND(#REF!="",#REF!&lt;&gt;"")</formula>
    </cfRule>
  </conditionalFormatting>
  <conditionalFormatting sqref="D92:F92">
    <cfRule type="expression" dxfId="823" priority="440" stopIfTrue="1">
      <formula>#REF!=""</formula>
    </cfRule>
    <cfRule type="expression" dxfId="822" priority="441" stopIfTrue="1">
      <formula>#REF!&lt;&gt;""</formula>
    </cfRule>
    <cfRule type="expression" dxfId="821" priority="442" stopIfTrue="1">
      <formula>AND(#REF!="",#REF!&lt;&gt;"")</formula>
    </cfRule>
  </conditionalFormatting>
  <conditionalFormatting sqref="D113:F113 D116:F117">
    <cfRule type="expression" dxfId="820" priority="443" stopIfTrue="1">
      <formula>#REF!=""</formula>
    </cfRule>
    <cfRule type="expression" dxfId="819" priority="444" stopIfTrue="1">
      <formula>#REF!&lt;&gt;""</formula>
    </cfRule>
    <cfRule type="expression" dxfId="818" priority="445" stopIfTrue="1">
      <formula>AND(#REF!="",#REF!&lt;&gt;"")</formula>
    </cfRule>
  </conditionalFormatting>
  <conditionalFormatting sqref="D205:F205">
    <cfRule type="expression" dxfId="817" priority="446" stopIfTrue="1">
      <formula>#REF!=""</formula>
    </cfRule>
    <cfRule type="expression" dxfId="816" priority="447" stopIfTrue="1">
      <formula>#REF!&lt;&gt;""</formula>
    </cfRule>
    <cfRule type="expression" dxfId="815" priority="448" stopIfTrue="1">
      <formula>AND(#REF!="",#REF!&lt;&gt;"")</formula>
    </cfRule>
  </conditionalFormatting>
  <conditionalFormatting sqref="D263:F263">
    <cfRule type="expression" dxfId="814" priority="449" stopIfTrue="1">
      <formula>#REF!=""</formula>
    </cfRule>
    <cfRule type="expression" dxfId="813" priority="450" stopIfTrue="1">
      <formula>#REF!&lt;&gt;""</formula>
    </cfRule>
    <cfRule type="expression" dxfId="812" priority="451" stopIfTrue="1">
      <formula>AND(#REF!="",#REF!&lt;&gt;"")</formula>
    </cfRule>
  </conditionalFormatting>
  <conditionalFormatting sqref="D259:F259">
    <cfRule type="expression" dxfId="811" priority="452" stopIfTrue="1">
      <formula>#REF!=""</formula>
    </cfRule>
    <cfRule type="expression" dxfId="810" priority="453" stopIfTrue="1">
      <formula>#REF!&lt;&gt;""</formula>
    </cfRule>
    <cfRule type="expression" dxfId="809" priority="454" stopIfTrue="1">
      <formula>AND(#REF!="",#REF!&lt;&gt;"")</formula>
    </cfRule>
  </conditionalFormatting>
  <conditionalFormatting sqref="D157:F157">
    <cfRule type="expression" dxfId="808" priority="455" stopIfTrue="1">
      <formula>#REF!=""</formula>
    </cfRule>
    <cfRule type="expression" dxfId="807" priority="456" stopIfTrue="1">
      <formula>#REF!&lt;&gt;""</formula>
    </cfRule>
    <cfRule type="expression" dxfId="806" priority="457" stopIfTrue="1">
      <formula>AND(#REF!="",#REF!&lt;&gt;"")</formula>
    </cfRule>
  </conditionalFormatting>
  <conditionalFormatting sqref="D214:F214">
    <cfRule type="expression" dxfId="805" priority="458" stopIfTrue="1">
      <formula>#REF!=""</formula>
    </cfRule>
    <cfRule type="expression" dxfId="804" priority="459" stopIfTrue="1">
      <formula>#REF!&lt;&gt;""</formula>
    </cfRule>
    <cfRule type="expression" dxfId="803" priority="460" stopIfTrue="1">
      <formula>AND(#REF!="",#REF!&lt;&gt;"")</formula>
    </cfRule>
  </conditionalFormatting>
  <conditionalFormatting sqref="D112:F112">
    <cfRule type="expression" dxfId="802" priority="461" stopIfTrue="1">
      <formula>#REF!=""</formula>
    </cfRule>
    <cfRule type="expression" dxfId="801" priority="462" stopIfTrue="1">
      <formula>#REF!&lt;&gt;""</formula>
    </cfRule>
    <cfRule type="expression" dxfId="800" priority="463" stopIfTrue="1">
      <formula>AND(#REF!="",#REF!&lt;&gt;"")</formula>
    </cfRule>
  </conditionalFormatting>
  <conditionalFormatting sqref="D140:F140">
    <cfRule type="expression" dxfId="799" priority="464" stopIfTrue="1">
      <formula>#REF!=""</formula>
    </cfRule>
    <cfRule type="expression" dxfId="798" priority="465" stopIfTrue="1">
      <formula>#REF!&lt;&gt;""</formula>
    </cfRule>
    <cfRule type="expression" dxfId="797" priority="466" stopIfTrue="1">
      <formula>AND(#REF!="",#REF!&lt;&gt;"")</formula>
    </cfRule>
  </conditionalFormatting>
  <conditionalFormatting sqref="D142:F144">
    <cfRule type="expression" dxfId="796" priority="467" stopIfTrue="1">
      <formula>#REF!=""</formula>
    </cfRule>
    <cfRule type="expression" dxfId="795" priority="468" stopIfTrue="1">
      <formula>#REF!&lt;&gt;""</formula>
    </cfRule>
    <cfRule type="expression" dxfId="794" priority="469" stopIfTrue="1">
      <formula>AND(#REF!="",#REF!&lt;&gt;"")</formula>
    </cfRule>
  </conditionalFormatting>
  <conditionalFormatting sqref="D149:F149 D151:F151">
    <cfRule type="expression" dxfId="793" priority="470" stopIfTrue="1">
      <formula>#REF!=""</formula>
    </cfRule>
    <cfRule type="expression" dxfId="792" priority="471" stopIfTrue="1">
      <formula>#REF!&lt;&gt;""</formula>
    </cfRule>
    <cfRule type="expression" dxfId="791" priority="472" stopIfTrue="1">
      <formula>AND(#REF!="",#REF!&lt;&gt;"")</formula>
    </cfRule>
  </conditionalFormatting>
  <conditionalFormatting sqref="D148:F148">
    <cfRule type="expression" dxfId="790" priority="473" stopIfTrue="1">
      <formula>#REF!=""</formula>
    </cfRule>
    <cfRule type="expression" dxfId="789" priority="474" stopIfTrue="1">
      <formula>#REF!&lt;&gt;""</formula>
    </cfRule>
    <cfRule type="expression" dxfId="788" priority="475" stopIfTrue="1">
      <formula>AND(#REF!="",#REF!&lt;&gt;"")</formula>
    </cfRule>
  </conditionalFormatting>
  <conditionalFormatting sqref="D147:F147">
    <cfRule type="expression" dxfId="787" priority="476" stopIfTrue="1">
      <formula>#REF!=""</formula>
    </cfRule>
    <cfRule type="expression" dxfId="786" priority="477" stopIfTrue="1">
      <formula>#REF!&lt;&gt;""</formula>
    </cfRule>
    <cfRule type="expression" dxfId="785" priority="478" stopIfTrue="1">
      <formula>AND(#REF!="",#REF!&lt;&gt;"")</formula>
    </cfRule>
  </conditionalFormatting>
  <conditionalFormatting sqref="D106:F106">
    <cfRule type="expression" dxfId="784" priority="479" stopIfTrue="1">
      <formula>#REF!=""</formula>
    </cfRule>
    <cfRule type="expression" dxfId="783" priority="480" stopIfTrue="1">
      <formula>#REF!&lt;&gt;""</formula>
    </cfRule>
    <cfRule type="expression" dxfId="782" priority="481" stopIfTrue="1">
      <formula>AND(#REF!="",#REF!&lt;&gt;"")</formula>
    </cfRule>
  </conditionalFormatting>
  <conditionalFormatting sqref="D107:F107">
    <cfRule type="expression" dxfId="781" priority="482" stopIfTrue="1">
      <formula>#REF!=""</formula>
    </cfRule>
    <cfRule type="expression" dxfId="780" priority="483" stopIfTrue="1">
      <formula>#REF!&lt;&gt;""</formula>
    </cfRule>
    <cfRule type="expression" dxfId="779" priority="484" stopIfTrue="1">
      <formula>AND(#REF!="",#REF!&lt;&gt;"")</formula>
    </cfRule>
  </conditionalFormatting>
  <conditionalFormatting sqref="D109:F111">
    <cfRule type="expression" dxfId="778" priority="485" stopIfTrue="1">
      <formula>#REF!=""</formula>
    </cfRule>
    <cfRule type="expression" dxfId="777" priority="486" stopIfTrue="1">
      <formula>#REF!&lt;&gt;""</formula>
    </cfRule>
    <cfRule type="expression" dxfId="776" priority="487" stopIfTrue="1">
      <formula>AND(#REF!="",#REF!&lt;&gt;"")</formula>
    </cfRule>
  </conditionalFormatting>
  <conditionalFormatting sqref="D94:F95">
    <cfRule type="expression" dxfId="775" priority="488" stopIfTrue="1">
      <formula>#REF!=""</formula>
    </cfRule>
    <cfRule type="expression" dxfId="774" priority="489" stopIfTrue="1">
      <formula>#REF!&lt;&gt;""</formula>
    </cfRule>
    <cfRule type="expression" dxfId="773" priority="490" stopIfTrue="1">
      <formula>AND(#REF!="",#REF!&lt;&gt;"")</formula>
    </cfRule>
  </conditionalFormatting>
  <conditionalFormatting sqref="D257:F258">
    <cfRule type="expression" dxfId="772" priority="491" stopIfTrue="1">
      <formula>#REF!=""</formula>
    </cfRule>
    <cfRule type="expression" dxfId="771" priority="492" stopIfTrue="1">
      <formula>#REF!&lt;&gt;""</formula>
    </cfRule>
    <cfRule type="expression" dxfId="770" priority="493" stopIfTrue="1">
      <formula>AND(#REF!="",#REF!&lt;&gt;"")</formula>
    </cfRule>
  </conditionalFormatting>
  <conditionalFormatting sqref="D260:F260">
    <cfRule type="expression" dxfId="769" priority="494" stopIfTrue="1">
      <formula>#REF!=""</formula>
    </cfRule>
    <cfRule type="expression" dxfId="768" priority="495" stopIfTrue="1">
      <formula>#REF!&lt;&gt;""</formula>
    </cfRule>
    <cfRule type="expression" dxfId="767" priority="496" stopIfTrue="1">
      <formula>AND(#REF!="",#REF!&lt;&gt;"")</formula>
    </cfRule>
  </conditionalFormatting>
  <conditionalFormatting sqref="D254:F254">
    <cfRule type="expression" dxfId="766" priority="497" stopIfTrue="1">
      <formula>#REF!=""</formula>
    </cfRule>
    <cfRule type="expression" dxfId="765" priority="498" stopIfTrue="1">
      <formula>#REF!&lt;&gt;""</formula>
    </cfRule>
    <cfRule type="expression" dxfId="764" priority="499" stopIfTrue="1">
      <formula>AND(#REF!="",#REF!&lt;&gt;"")</formula>
    </cfRule>
  </conditionalFormatting>
  <conditionalFormatting sqref="D156:F156 J156">
    <cfRule type="expression" dxfId="763" priority="500" stopIfTrue="1">
      <formula>#REF!=""</formula>
    </cfRule>
    <cfRule type="expression" dxfId="762" priority="501" stopIfTrue="1">
      <formula>#REF!&lt;&gt;""</formula>
    </cfRule>
    <cfRule type="expression" dxfId="761" priority="502" stopIfTrue="1">
      <formula>AND(#REF!="",#REF!&lt;&gt;"")</formula>
    </cfRule>
  </conditionalFormatting>
  <conditionalFormatting sqref="D152:F153">
    <cfRule type="expression" dxfId="760" priority="503" stopIfTrue="1">
      <formula>#REF!=""</formula>
    </cfRule>
    <cfRule type="expression" dxfId="759" priority="504" stopIfTrue="1">
      <formula>#REF!&lt;&gt;""</formula>
    </cfRule>
    <cfRule type="expression" dxfId="758" priority="505" stopIfTrue="1">
      <formula>AND(#REF!="",#REF!&lt;&gt;"")</formula>
    </cfRule>
  </conditionalFormatting>
  <conditionalFormatting sqref="D243:F243 D245:F245 D311:F311">
    <cfRule type="expression" dxfId="757" priority="506" stopIfTrue="1">
      <formula>#REF!=""</formula>
    </cfRule>
    <cfRule type="expression" dxfId="756" priority="507" stopIfTrue="1">
      <formula>#REF!&lt;&gt;""</formula>
    </cfRule>
    <cfRule type="expression" dxfId="755" priority="508" stopIfTrue="1">
      <formula>AND(#REF!="",#REF!&lt;&gt;"")</formula>
    </cfRule>
  </conditionalFormatting>
  <conditionalFormatting sqref="D187">
    <cfRule type="expression" dxfId="754" priority="509" stopIfTrue="1">
      <formula>#REF!=""</formula>
    </cfRule>
    <cfRule type="expression" dxfId="753" priority="510" stopIfTrue="1">
      <formula>#REF!&lt;&gt;""</formula>
    </cfRule>
    <cfRule type="expression" dxfId="752" priority="511" stopIfTrue="1">
      <formula>AND(#REF!="",#REF!&lt;&gt;"")</formula>
    </cfRule>
  </conditionalFormatting>
  <conditionalFormatting sqref="E187:F187">
    <cfRule type="expression" dxfId="751" priority="512" stopIfTrue="1">
      <formula>#REF!=""</formula>
    </cfRule>
    <cfRule type="expression" dxfId="750" priority="513" stopIfTrue="1">
      <formula>#REF!&lt;&gt;""</formula>
    </cfRule>
    <cfRule type="expression" dxfId="749" priority="514" stopIfTrue="1">
      <formula>AND(#REF!="",#REF!&lt;&gt;"")</formula>
    </cfRule>
  </conditionalFormatting>
  <conditionalFormatting sqref="D125:F125">
    <cfRule type="expression" dxfId="748" priority="515" stopIfTrue="1">
      <formula>#REF!=""</formula>
    </cfRule>
    <cfRule type="expression" dxfId="747" priority="516" stopIfTrue="1">
      <formula>#REF!&lt;&gt;""</formula>
    </cfRule>
    <cfRule type="expression" dxfId="746" priority="517" stopIfTrue="1">
      <formula>AND(#REF!="",#REF!&lt;&gt;"")</formula>
    </cfRule>
  </conditionalFormatting>
  <conditionalFormatting sqref="D115:F115">
    <cfRule type="expression" dxfId="745" priority="518" stopIfTrue="1">
      <formula>#REF!=""</formula>
    </cfRule>
    <cfRule type="expression" dxfId="744" priority="519" stopIfTrue="1">
      <formula>#REF!&lt;&gt;""</formula>
    </cfRule>
    <cfRule type="expression" dxfId="743" priority="520" stopIfTrue="1">
      <formula>AND(#REF!="",#REF!&lt;&gt;"")</formula>
    </cfRule>
  </conditionalFormatting>
  <conditionalFormatting sqref="D218:F218">
    <cfRule type="expression" dxfId="742" priority="521" stopIfTrue="1">
      <formula>#REF!=""</formula>
    </cfRule>
    <cfRule type="expression" dxfId="741" priority="522" stopIfTrue="1">
      <formula>#REF!&lt;&gt;""</formula>
    </cfRule>
    <cfRule type="expression" dxfId="740" priority="523" stopIfTrue="1">
      <formula>AND(#REF!="",#REF!&lt;&gt;"")</formula>
    </cfRule>
  </conditionalFormatting>
  <conditionalFormatting sqref="D118:F118">
    <cfRule type="expression" dxfId="739" priority="524" stopIfTrue="1">
      <formula>#REF!=""</formula>
    </cfRule>
    <cfRule type="expression" dxfId="738" priority="525" stopIfTrue="1">
      <formula>#REF!&lt;&gt;""</formula>
    </cfRule>
    <cfRule type="expression" dxfId="737" priority="526" stopIfTrue="1">
      <formula>AND(#REF!="",#REF!&lt;&gt;"")</formula>
    </cfRule>
  </conditionalFormatting>
  <conditionalFormatting sqref="D122:F122">
    <cfRule type="expression" dxfId="736" priority="527" stopIfTrue="1">
      <formula>#REF!=""</formula>
    </cfRule>
    <cfRule type="expression" dxfId="735" priority="528" stopIfTrue="1">
      <formula>#REF!&lt;&gt;""</formula>
    </cfRule>
    <cfRule type="expression" dxfId="734" priority="529" stopIfTrue="1">
      <formula>AND(#REF!="",#REF!&lt;&gt;"")</formula>
    </cfRule>
  </conditionalFormatting>
  <conditionalFormatting sqref="D93:F93">
    <cfRule type="expression" dxfId="733" priority="530" stopIfTrue="1">
      <formula>#REF!=""</formula>
    </cfRule>
    <cfRule type="expression" dxfId="732" priority="531" stopIfTrue="1">
      <formula>#REF!&lt;&gt;""</formula>
    </cfRule>
    <cfRule type="expression" dxfId="731" priority="532" stopIfTrue="1">
      <formula>AND(#REF!="",#REF!&lt;&gt;"")</formula>
    </cfRule>
  </conditionalFormatting>
  <conditionalFormatting sqref="D163:F164">
    <cfRule type="expression" dxfId="730" priority="533" stopIfTrue="1">
      <formula>#REF!=""</formula>
    </cfRule>
    <cfRule type="expression" dxfId="729" priority="534" stopIfTrue="1">
      <formula>#REF!&lt;&gt;""</formula>
    </cfRule>
    <cfRule type="expression" dxfId="728" priority="535" stopIfTrue="1">
      <formula>AND(#REF!="",#REF!&lt;&gt;"")</formula>
    </cfRule>
  </conditionalFormatting>
  <conditionalFormatting sqref="D120:F121">
    <cfRule type="expression" dxfId="727" priority="536" stopIfTrue="1">
      <formula>#REF!=""</formula>
    </cfRule>
    <cfRule type="expression" dxfId="726" priority="537" stopIfTrue="1">
      <formula>#REF!&lt;&gt;""</formula>
    </cfRule>
    <cfRule type="expression" dxfId="725" priority="538" stopIfTrue="1">
      <formula>AND(#REF!="",#REF!&lt;&gt;"")</formula>
    </cfRule>
  </conditionalFormatting>
  <conditionalFormatting sqref="D82:F82">
    <cfRule type="expression" dxfId="724" priority="539" stopIfTrue="1">
      <formula>#REF!=""</formula>
    </cfRule>
    <cfRule type="expression" dxfId="723" priority="540" stopIfTrue="1">
      <formula>#REF!&lt;&gt;""</formula>
    </cfRule>
    <cfRule type="expression" dxfId="722" priority="541" stopIfTrue="1">
      <formula>AND(#REF!="",#REF!&lt;&gt;"")</formula>
    </cfRule>
  </conditionalFormatting>
  <conditionalFormatting sqref="D84:F84">
    <cfRule type="expression" dxfId="721" priority="542" stopIfTrue="1">
      <formula>#REF!=""</formula>
    </cfRule>
    <cfRule type="expression" dxfId="720" priority="543" stopIfTrue="1">
      <formula>#REF!&lt;&gt;""</formula>
    </cfRule>
    <cfRule type="expression" dxfId="719" priority="544" stopIfTrue="1">
      <formula>AND(#REF!="",#REF!&lt;&gt;"")</formula>
    </cfRule>
  </conditionalFormatting>
  <conditionalFormatting sqref="D90:F90">
    <cfRule type="expression" dxfId="718" priority="545" stopIfTrue="1">
      <formula>#REF!=""</formula>
    </cfRule>
    <cfRule type="expression" dxfId="717" priority="546" stopIfTrue="1">
      <formula>#REF!&lt;&gt;""</formula>
    </cfRule>
    <cfRule type="expression" dxfId="716" priority="547" stopIfTrue="1">
      <formula>AND(#REF!="",#REF!&lt;&gt;"")</formula>
    </cfRule>
  </conditionalFormatting>
  <conditionalFormatting sqref="D160:F160">
    <cfRule type="expression" dxfId="715" priority="548" stopIfTrue="1">
      <formula>#REF!=""</formula>
    </cfRule>
    <cfRule type="expression" dxfId="714" priority="549" stopIfTrue="1">
      <formula>#REF!&lt;&gt;""</formula>
    </cfRule>
    <cfRule type="expression" dxfId="713" priority="550" stopIfTrue="1">
      <formula>AND(#REF!="",#REF!&lt;&gt;"")</formula>
    </cfRule>
  </conditionalFormatting>
  <conditionalFormatting sqref="D210:F210">
    <cfRule type="expression" dxfId="712" priority="551" stopIfTrue="1">
      <formula>#REF!=""</formula>
    </cfRule>
    <cfRule type="expression" dxfId="711" priority="552" stopIfTrue="1">
      <formula>#REF!&lt;&gt;""</formula>
    </cfRule>
    <cfRule type="expression" dxfId="710" priority="553" stopIfTrue="1">
      <formula>AND(#REF!="",#REF!&lt;&gt;"")</formula>
    </cfRule>
  </conditionalFormatting>
  <conditionalFormatting sqref="D123:F123">
    <cfRule type="expression" dxfId="709" priority="554" stopIfTrue="1">
      <formula>#REF!=""</formula>
    </cfRule>
    <cfRule type="expression" dxfId="708" priority="555" stopIfTrue="1">
      <formula>#REF!&lt;&gt;""</formula>
    </cfRule>
    <cfRule type="expression" dxfId="707" priority="556" stopIfTrue="1">
      <formula>AND(#REF!="",#REF!&lt;&gt;"")</formula>
    </cfRule>
  </conditionalFormatting>
  <conditionalFormatting sqref="D211:F212">
    <cfRule type="expression" dxfId="706" priority="557" stopIfTrue="1">
      <formula>#REF!=""</formula>
    </cfRule>
    <cfRule type="expression" dxfId="705" priority="558" stopIfTrue="1">
      <formula>#REF!&lt;&gt;""</formula>
    </cfRule>
    <cfRule type="expression" dxfId="704" priority="559" stopIfTrue="1">
      <formula>AND(#REF!="",#REF!&lt;&gt;"")</formula>
    </cfRule>
  </conditionalFormatting>
  <conditionalFormatting sqref="D213:F213">
    <cfRule type="expression" dxfId="703" priority="560" stopIfTrue="1">
      <formula>#REF!=""</formula>
    </cfRule>
    <cfRule type="expression" dxfId="702" priority="561" stopIfTrue="1">
      <formula>#REF!&lt;&gt;""</formula>
    </cfRule>
    <cfRule type="expression" dxfId="701" priority="562" stopIfTrue="1">
      <formula>AND(#REF!="",#REF!&lt;&gt;"")</formula>
    </cfRule>
  </conditionalFormatting>
  <conditionalFormatting sqref="D256:F256">
    <cfRule type="expression" dxfId="700" priority="563" stopIfTrue="1">
      <formula>#REF!=""</formula>
    </cfRule>
    <cfRule type="expression" dxfId="699" priority="564" stopIfTrue="1">
      <formula>#REF!&lt;&gt;""</formula>
    </cfRule>
    <cfRule type="expression" dxfId="698" priority="565" stopIfTrue="1">
      <formula>AND(#REF!="",#REF!&lt;&gt;"")</formula>
    </cfRule>
  </conditionalFormatting>
  <conditionalFormatting sqref="D128:F129">
    <cfRule type="expression" dxfId="697" priority="566" stopIfTrue="1">
      <formula>#REF!=""</formula>
    </cfRule>
    <cfRule type="expression" dxfId="696" priority="567" stopIfTrue="1">
      <formula>#REF!&lt;&gt;""</formula>
    </cfRule>
    <cfRule type="expression" dxfId="695" priority="568" stopIfTrue="1">
      <formula>AND(#REF!="",#REF!&lt;&gt;"")</formula>
    </cfRule>
  </conditionalFormatting>
  <conditionalFormatting sqref="D132:F132">
    <cfRule type="expression" dxfId="694" priority="569" stopIfTrue="1">
      <formula>#REF!=""</formula>
    </cfRule>
    <cfRule type="expression" dxfId="693" priority="570" stopIfTrue="1">
      <formula>#REF!&lt;&gt;""</formula>
    </cfRule>
    <cfRule type="expression" dxfId="692" priority="571" stopIfTrue="1">
      <formula>AND(#REF!="",#REF!&lt;&gt;"")</formula>
    </cfRule>
  </conditionalFormatting>
  <conditionalFormatting sqref="D207:F207">
    <cfRule type="expression" dxfId="691" priority="572" stopIfTrue="1">
      <formula>#REF!=""</formula>
    </cfRule>
    <cfRule type="expression" dxfId="690" priority="573" stopIfTrue="1">
      <formula>#REF!&lt;&gt;""</formula>
    </cfRule>
    <cfRule type="expression" dxfId="689" priority="574" stopIfTrue="1">
      <formula>AND(#REF!="",#REF!&lt;&gt;"")</formula>
    </cfRule>
  </conditionalFormatting>
  <conditionalFormatting sqref="D206:F206 D208:F208">
    <cfRule type="expression" dxfId="688" priority="575" stopIfTrue="1">
      <formula>#REF!=""</formula>
    </cfRule>
    <cfRule type="expression" dxfId="687" priority="576" stopIfTrue="1">
      <formula>#REF!&lt;&gt;""</formula>
    </cfRule>
    <cfRule type="expression" dxfId="686" priority="577" stopIfTrue="1">
      <formula>AND(#REF!="",#REF!&lt;&gt;"")</formula>
    </cfRule>
  </conditionalFormatting>
  <conditionalFormatting sqref="D247:F247">
    <cfRule type="expression" dxfId="685" priority="578" stopIfTrue="1">
      <formula>#REF!=""</formula>
    </cfRule>
    <cfRule type="expression" dxfId="684" priority="579" stopIfTrue="1">
      <formula>#REF!&lt;&gt;""</formula>
    </cfRule>
    <cfRule type="expression" dxfId="683" priority="580" stopIfTrue="1">
      <formula>AND(#REF!="",#REF!&lt;&gt;"")</formula>
    </cfRule>
  </conditionalFormatting>
  <conditionalFormatting sqref="D251:F251 D246:F246 D312:F312">
    <cfRule type="expression" dxfId="682" priority="581" stopIfTrue="1">
      <formula>#REF!=""</formula>
    </cfRule>
    <cfRule type="expression" dxfId="681" priority="582" stopIfTrue="1">
      <formula>#REF!&lt;&gt;""</formula>
    </cfRule>
    <cfRule type="expression" dxfId="680" priority="583" stopIfTrue="1">
      <formula>AND(#REF!="",#REF!&lt;&gt;"")</formula>
    </cfRule>
  </conditionalFormatting>
  <conditionalFormatting sqref="D131:F131">
    <cfRule type="expression" dxfId="679" priority="584" stopIfTrue="1">
      <formula>#REF!=""</formula>
    </cfRule>
    <cfRule type="expression" dxfId="678" priority="585" stopIfTrue="1">
      <formula>#REF!&lt;&gt;""</formula>
    </cfRule>
    <cfRule type="expression" dxfId="677" priority="586" stopIfTrue="1">
      <formula>AND(#REF!="",#REF!&lt;&gt;"")</formula>
    </cfRule>
  </conditionalFormatting>
  <conditionalFormatting sqref="H125">
    <cfRule type="expression" dxfId="676" priority="587" stopIfTrue="1">
      <formula>#REF!=""</formula>
    </cfRule>
    <cfRule type="expression" dxfId="675" priority="588" stopIfTrue="1">
      <formula>#REF!&lt;&gt;""</formula>
    </cfRule>
    <cfRule type="expression" dxfId="674" priority="589" stopIfTrue="1">
      <formula>AND(#REF!="",#REF!&lt;&gt;"")</formula>
    </cfRule>
  </conditionalFormatting>
  <conditionalFormatting sqref="D127:F127">
    <cfRule type="expression" dxfId="673" priority="590" stopIfTrue="1">
      <formula>#REF!=""</formula>
    </cfRule>
    <cfRule type="expression" dxfId="672" priority="591" stopIfTrue="1">
      <formula>#REF!&lt;&gt;""</formula>
    </cfRule>
    <cfRule type="expression" dxfId="671" priority="592" stopIfTrue="1">
      <formula>AND(#REF!="",#REF!&lt;&gt;"")</formula>
    </cfRule>
  </conditionalFormatting>
  <conditionalFormatting sqref="D248:F248">
    <cfRule type="expression" dxfId="670" priority="593" stopIfTrue="1">
      <formula>#REF!=""</formula>
    </cfRule>
    <cfRule type="expression" dxfId="669" priority="594" stopIfTrue="1">
      <formula>#REF!&lt;&gt;""</formula>
    </cfRule>
    <cfRule type="expression" dxfId="668" priority="595" stopIfTrue="1">
      <formula>AND(#REF!="",#REF!&lt;&gt;"")</formula>
    </cfRule>
  </conditionalFormatting>
  <conditionalFormatting sqref="H124">
    <cfRule type="expression" dxfId="667" priority="596" stopIfTrue="1">
      <formula>#REF!=""</formula>
    </cfRule>
    <cfRule type="expression" dxfId="666" priority="597" stopIfTrue="1">
      <formula>#REF!&lt;&gt;""</formula>
    </cfRule>
    <cfRule type="expression" dxfId="665" priority="598" stopIfTrue="1">
      <formula>AND(#REF!="",#REF!&lt;&gt;"")</formula>
    </cfRule>
  </conditionalFormatting>
  <conditionalFormatting sqref="D126:F126">
    <cfRule type="expression" dxfId="664" priority="599" stopIfTrue="1">
      <formula>#REF!=""</formula>
    </cfRule>
    <cfRule type="expression" dxfId="663" priority="600" stopIfTrue="1">
      <formula>#REF!&lt;&gt;""</formula>
    </cfRule>
    <cfRule type="expression" dxfId="662" priority="601" stopIfTrue="1">
      <formula>AND(#REF!="",#REF!&lt;&gt;"")</formula>
    </cfRule>
  </conditionalFormatting>
  <conditionalFormatting sqref="D138:F139">
    <cfRule type="expression" dxfId="661" priority="602" stopIfTrue="1">
      <formula>#REF!=""</formula>
    </cfRule>
    <cfRule type="expression" dxfId="660" priority="603" stopIfTrue="1">
      <formula>#REF!&lt;&gt;""</formula>
    </cfRule>
    <cfRule type="expression" dxfId="659" priority="604" stopIfTrue="1">
      <formula>AND(#REF!="",#REF!&lt;&gt;"")</formula>
    </cfRule>
  </conditionalFormatting>
  <conditionalFormatting sqref="D216:F217">
    <cfRule type="expression" dxfId="658" priority="605" stopIfTrue="1">
      <formula>#REF!=""</formula>
    </cfRule>
    <cfRule type="expression" dxfId="657" priority="606" stopIfTrue="1">
      <formula>#REF!&lt;&gt;""</formula>
    </cfRule>
    <cfRule type="expression" dxfId="656" priority="607" stopIfTrue="1">
      <formula>AND(#REF!="",#REF!&lt;&gt;"")</formula>
    </cfRule>
  </conditionalFormatting>
  <conditionalFormatting sqref="D219:F219">
    <cfRule type="expression" dxfId="655" priority="608" stopIfTrue="1">
      <formula>#REF!=""</formula>
    </cfRule>
    <cfRule type="expression" dxfId="654" priority="609" stopIfTrue="1">
      <formula>#REF!&lt;&gt;""</formula>
    </cfRule>
    <cfRule type="expression" dxfId="653" priority="610" stopIfTrue="1">
      <formula>AND(#REF!="",#REF!&lt;&gt;"")</formula>
    </cfRule>
  </conditionalFormatting>
  <conditionalFormatting sqref="D209:F209">
    <cfRule type="expression" dxfId="652" priority="611" stopIfTrue="1">
      <formula>#REF!=""</formula>
    </cfRule>
    <cfRule type="expression" dxfId="651" priority="612" stopIfTrue="1">
      <formula>#REF!&lt;&gt;""</formula>
    </cfRule>
    <cfRule type="expression" dxfId="650" priority="613" stopIfTrue="1">
      <formula>AND(#REF!="",#REF!&lt;&gt;"")</formula>
    </cfRule>
  </conditionalFormatting>
  <conditionalFormatting sqref="D220:F220">
    <cfRule type="expression" dxfId="649" priority="614" stopIfTrue="1">
      <formula>#REF!=""</formula>
    </cfRule>
    <cfRule type="expression" dxfId="648" priority="615" stopIfTrue="1">
      <formula>#REF!&lt;&gt;""</formula>
    </cfRule>
    <cfRule type="expression" dxfId="647" priority="616" stopIfTrue="1">
      <formula>AND(#REF!="",#REF!&lt;&gt;"")</formula>
    </cfRule>
  </conditionalFormatting>
  <conditionalFormatting sqref="D221:F221">
    <cfRule type="expression" dxfId="646" priority="617" stopIfTrue="1">
      <formula>#REF!=""</formula>
    </cfRule>
    <cfRule type="expression" dxfId="645" priority="618" stopIfTrue="1">
      <formula>#REF!&lt;&gt;""</formula>
    </cfRule>
    <cfRule type="expression" dxfId="644" priority="619" stopIfTrue="1">
      <formula>AND(#REF!="",#REF!&lt;&gt;"")</formula>
    </cfRule>
  </conditionalFormatting>
  <conditionalFormatting sqref="D146:F146">
    <cfRule type="expression" dxfId="643" priority="620" stopIfTrue="1">
      <formula>#REF!=""</formula>
    </cfRule>
    <cfRule type="expression" dxfId="642" priority="621" stopIfTrue="1">
      <formula>#REF!&lt;&gt;""</formula>
    </cfRule>
    <cfRule type="expression" dxfId="641" priority="622" stopIfTrue="1">
      <formula>AND(#REF!="",#REF!&lt;&gt;"")</formula>
    </cfRule>
  </conditionalFormatting>
  <conditionalFormatting sqref="D124:F124">
    <cfRule type="expression" dxfId="640" priority="623" stopIfTrue="1">
      <formula>#REF!=""</formula>
    </cfRule>
    <cfRule type="expression" dxfId="639" priority="624" stopIfTrue="1">
      <formula>#REF!&lt;&gt;""</formula>
    </cfRule>
    <cfRule type="expression" dxfId="638" priority="625" stopIfTrue="1">
      <formula>AND(#REF!="",#REF!&lt;&gt;"")</formula>
    </cfRule>
  </conditionalFormatting>
  <conditionalFormatting sqref="D154:F154">
    <cfRule type="expression" dxfId="637" priority="626" stopIfTrue="1">
      <formula>#REF!=""</formula>
    </cfRule>
    <cfRule type="expression" dxfId="636" priority="627" stopIfTrue="1">
      <formula>#REF!&lt;&gt;""</formula>
    </cfRule>
    <cfRule type="expression" dxfId="635" priority="628" stopIfTrue="1">
      <formula>AND(#REF!="",#REF!&lt;&gt;"")</formula>
    </cfRule>
  </conditionalFormatting>
  <conditionalFormatting sqref="D162:F162">
    <cfRule type="expression" dxfId="634" priority="629" stopIfTrue="1">
      <formula>#REF!=""</formula>
    </cfRule>
    <cfRule type="expression" dxfId="633" priority="630" stopIfTrue="1">
      <formula>#REF!&lt;&gt;""</formula>
    </cfRule>
    <cfRule type="expression" dxfId="632" priority="631" stopIfTrue="1">
      <formula>AND(#REF!="",#REF!&lt;&gt;"")</formula>
    </cfRule>
  </conditionalFormatting>
  <conditionalFormatting sqref="D158:F158">
    <cfRule type="expression" dxfId="631" priority="632" stopIfTrue="1">
      <formula>#REF!=""</formula>
    </cfRule>
    <cfRule type="expression" dxfId="630" priority="633" stopIfTrue="1">
      <formula>#REF!&lt;&gt;""</formula>
    </cfRule>
    <cfRule type="expression" dxfId="629" priority="634" stopIfTrue="1">
      <formula>AND(#REF!="",#REF!&lt;&gt;"")</formula>
    </cfRule>
  </conditionalFormatting>
  <conditionalFormatting sqref="D137:F137">
    <cfRule type="expression" dxfId="628" priority="635" stopIfTrue="1">
      <formula>#REF!=""</formula>
    </cfRule>
    <cfRule type="expression" dxfId="627" priority="636" stopIfTrue="1">
      <formula>#REF!&lt;&gt;""</formula>
    </cfRule>
    <cfRule type="expression" dxfId="626" priority="637" stopIfTrue="1">
      <formula>AND(#REF!="",#REF!&lt;&gt;"")</formula>
    </cfRule>
  </conditionalFormatting>
  <conditionalFormatting sqref="D197:F197">
    <cfRule type="expression" dxfId="625" priority="638" stopIfTrue="1">
      <formula>#REF!=""</formula>
    </cfRule>
    <cfRule type="expression" dxfId="624" priority="639" stopIfTrue="1">
      <formula>#REF!&lt;&gt;""</formula>
    </cfRule>
    <cfRule type="expression" dxfId="623" priority="640" stopIfTrue="1">
      <formula>AND(#REF!="",#REF!&lt;&gt;"")</formula>
    </cfRule>
  </conditionalFormatting>
  <conditionalFormatting sqref="D194:F194">
    <cfRule type="expression" dxfId="622" priority="641" stopIfTrue="1">
      <formula>#REF!=""</formula>
    </cfRule>
    <cfRule type="expression" dxfId="621" priority="642" stopIfTrue="1">
      <formula>#REF!&lt;&gt;""</formula>
    </cfRule>
    <cfRule type="expression" dxfId="620" priority="643" stopIfTrue="1">
      <formula>AND(#REF!="",#REF!&lt;&gt;"")</formula>
    </cfRule>
  </conditionalFormatting>
  <conditionalFormatting sqref="D195:F195">
    <cfRule type="expression" dxfId="619" priority="644" stopIfTrue="1">
      <formula>#REF!=""</formula>
    </cfRule>
    <cfRule type="expression" dxfId="618" priority="645" stopIfTrue="1">
      <formula>#REF!&lt;&gt;""</formula>
    </cfRule>
    <cfRule type="expression" dxfId="617" priority="646" stopIfTrue="1">
      <formula>AND(#REF!="",#REF!&lt;&gt;"")</formula>
    </cfRule>
  </conditionalFormatting>
  <conditionalFormatting sqref="D196:F196">
    <cfRule type="expression" dxfId="616" priority="647" stopIfTrue="1">
      <formula>#REF!=""</formula>
    </cfRule>
    <cfRule type="expression" dxfId="615" priority="648" stopIfTrue="1">
      <formula>#REF!&lt;&gt;""</formula>
    </cfRule>
    <cfRule type="expression" dxfId="614" priority="649" stopIfTrue="1">
      <formula>AND(#REF!="",#REF!&lt;&gt;"")</formula>
    </cfRule>
  </conditionalFormatting>
  <conditionalFormatting sqref="D198:F198">
    <cfRule type="expression" dxfId="613" priority="650" stopIfTrue="1">
      <formula>#REF!=""</formula>
    </cfRule>
    <cfRule type="expression" dxfId="612" priority="651" stopIfTrue="1">
      <formula>#REF!&lt;&gt;""</formula>
    </cfRule>
    <cfRule type="expression" dxfId="611" priority="652" stopIfTrue="1">
      <formula>AND(#REF!="",#REF!&lt;&gt;"")</formula>
    </cfRule>
  </conditionalFormatting>
  <conditionalFormatting sqref="D159:F159">
    <cfRule type="expression" dxfId="610" priority="653" stopIfTrue="1">
      <formula>#REF!=""</formula>
    </cfRule>
    <cfRule type="expression" dxfId="609" priority="654" stopIfTrue="1">
      <formula>#REF!&lt;&gt;""</formula>
    </cfRule>
    <cfRule type="expression" dxfId="608" priority="655" stopIfTrue="1">
      <formula>AND(#REF!="",#REF!&lt;&gt;"")</formula>
    </cfRule>
  </conditionalFormatting>
  <conditionalFormatting sqref="D215:F215">
    <cfRule type="expression" dxfId="607" priority="656" stopIfTrue="1">
      <formula>#REF!=""</formula>
    </cfRule>
    <cfRule type="expression" dxfId="606" priority="657" stopIfTrue="1">
      <formula>#REF!&lt;&gt;""</formula>
    </cfRule>
    <cfRule type="expression" dxfId="605" priority="658" stopIfTrue="1">
      <formula>AND(#REF!="",#REF!&lt;&gt;"")</formula>
    </cfRule>
  </conditionalFormatting>
  <conditionalFormatting sqref="D172:F172">
    <cfRule type="expression" dxfId="604" priority="659" stopIfTrue="1">
      <formula>#REF!=""</formula>
    </cfRule>
    <cfRule type="expression" dxfId="603" priority="660" stopIfTrue="1">
      <formula>#REF!&lt;&gt;""</formula>
    </cfRule>
    <cfRule type="expression" dxfId="602" priority="661" stopIfTrue="1">
      <formula>AND(#REF!="",#REF!&lt;&gt;"")</formula>
    </cfRule>
  </conditionalFormatting>
  <conditionalFormatting sqref="D318:F320">
    <cfRule type="expression" dxfId="601" priority="662" stopIfTrue="1">
      <formula>#REF!=""</formula>
    </cfRule>
    <cfRule type="expression" dxfId="600" priority="663" stopIfTrue="1">
      <formula>#REF!&lt;&gt;""</formula>
    </cfRule>
    <cfRule type="expression" dxfId="599" priority="664" stopIfTrue="1">
      <formula>AND(#REF!="",#REF!&lt;&gt;"")</formula>
    </cfRule>
  </conditionalFormatting>
  <conditionalFormatting sqref="D321 D303:D309">
    <cfRule type="expression" dxfId="598" priority="665" stopIfTrue="1">
      <formula>#REF!=""</formula>
    </cfRule>
    <cfRule type="expression" dxfId="597" priority="666" stopIfTrue="1">
      <formula>#REF!&lt;&gt;""</formula>
    </cfRule>
    <cfRule type="expression" dxfId="596" priority="667" stopIfTrue="1">
      <formula>AND(#REF!="",#REF!&lt;&gt;"")</formula>
    </cfRule>
  </conditionalFormatting>
  <conditionalFormatting sqref="D313">
    <cfRule type="expression" dxfId="595" priority="668" stopIfTrue="1">
      <formula>#REF!=""</formula>
    </cfRule>
    <cfRule type="expression" dxfId="594" priority="669" stopIfTrue="1">
      <formula>#REF!&lt;&gt;""</formula>
    </cfRule>
    <cfRule type="expression" dxfId="593" priority="670" stopIfTrue="1">
      <formula>AND(#REF!="",#REF!&lt;&gt;"")</formula>
    </cfRule>
  </conditionalFormatting>
  <conditionalFormatting sqref="D314">
    <cfRule type="expression" dxfId="592" priority="671" stopIfTrue="1">
      <formula>#REF!=""</formula>
    </cfRule>
    <cfRule type="expression" dxfId="591" priority="672" stopIfTrue="1">
      <formula>#REF!&lt;&gt;""</formula>
    </cfRule>
    <cfRule type="expression" dxfId="590" priority="673" stopIfTrue="1">
      <formula>AND(#REF!="",#REF!&lt;&gt;"")</formula>
    </cfRule>
  </conditionalFormatting>
  <conditionalFormatting sqref="D297:F298">
    <cfRule type="expression" dxfId="589" priority="674" stopIfTrue="1">
      <formula>#REF!=""</formula>
    </cfRule>
    <cfRule type="expression" dxfId="588" priority="675" stopIfTrue="1">
      <formula>#REF!&lt;&gt;""</formula>
    </cfRule>
    <cfRule type="expression" dxfId="587" priority="676" stopIfTrue="1">
      <formula>AND(#REF!="",#REF!&lt;&gt;"")</formula>
    </cfRule>
  </conditionalFormatting>
  <conditionalFormatting sqref="D299 D292:D296">
    <cfRule type="expression" dxfId="586" priority="677" stopIfTrue="1">
      <formula>#REF!=""</formula>
    </cfRule>
    <cfRule type="expression" dxfId="585" priority="678" stopIfTrue="1">
      <formula>#REF!&lt;&gt;""</formula>
    </cfRule>
    <cfRule type="expression" dxfId="584" priority="679" stopIfTrue="1">
      <formula>AND(#REF!="",#REF!&lt;&gt;"")</formula>
    </cfRule>
  </conditionalFormatting>
  <conditionalFormatting sqref="D278:D283">
    <cfRule type="expression" dxfId="583" priority="680" stopIfTrue="1">
      <formula>#REF!=""</formula>
    </cfRule>
    <cfRule type="expression" dxfId="582" priority="681" stopIfTrue="1">
      <formula>#REF!&lt;&gt;""</formula>
    </cfRule>
    <cfRule type="expression" dxfId="581" priority="682" stopIfTrue="1">
      <formula>AND(#REF!="",#REF!&lt;&gt;"")</formula>
    </cfRule>
  </conditionalFormatting>
  <conditionalFormatting sqref="D276:D277">
    <cfRule type="expression" dxfId="580" priority="683" stopIfTrue="1">
      <formula>#REF!=""</formula>
    </cfRule>
    <cfRule type="expression" dxfId="579" priority="684" stopIfTrue="1">
      <formula>#REF!&lt;&gt;""</formula>
    </cfRule>
    <cfRule type="expression" dxfId="578" priority="685" stopIfTrue="1">
      <formula>AND(#REF!="",#REF!&lt;&gt;"")</formula>
    </cfRule>
  </conditionalFormatting>
  <conditionalFormatting sqref="D264:D273">
    <cfRule type="expression" dxfId="577" priority="686" stopIfTrue="1">
      <formula>#REF!=""</formula>
    </cfRule>
    <cfRule type="expression" dxfId="576" priority="687" stopIfTrue="1">
      <formula>#REF!&lt;&gt;""</formula>
    </cfRule>
    <cfRule type="expression" dxfId="575" priority="688" stopIfTrue="1">
      <formula>AND(#REF!="",#REF!&lt;&gt;"")</formula>
    </cfRule>
  </conditionalFormatting>
  <conditionalFormatting sqref="D255">
    <cfRule type="expression" dxfId="574" priority="689" stopIfTrue="1">
      <formula>#REF!=""</formula>
    </cfRule>
    <cfRule type="expression" dxfId="573" priority="690" stopIfTrue="1">
      <formula>#REF!&lt;&gt;""</formula>
    </cfRule>
    <cfRule type="expression" dxfId="572" priority="691" stopIfTrue="1">
      <formula>AND(#REF!="",#REF!&lt;&gt;"")</formula>
    </cfRule>
  </conditionalFormatting>
  <conditionalFormatting sqref="D310:F310">
    <cfRule type="expression" dxfId="571" priority="692" stopIfTrue="1">
      <formula>#REF!=""</formula>
    </cfRule>
    <cfRule type="expression" dxfId="570" priority="693" stopIfTrue="1">
      <formula>#REF!&lt;&gt;""</formula>
    </cfRule>
    <cfRule type="expression" dxfId="569" priority="694" stopIfTrue="1">
      <formula>AND(#REF!="",#REF!&lt;&gt;"")</formula>
    </cfRule>
  </conditionalFormatting>
  <conditionalFormatting sqref="D249:D250 D244">
    <cfRule type="expression" dxfId="568" priority="695" stopIfTrue="1">
      <formula>#REF!=""</formula>
    </cfRule>
    <cfRule type="expression" dxfId="567" priority="696" stopIfTrue="1">
      <formula>#REF!&lt;&gt;""</formula>
    </cfRule>
    <cfRule type="expression" dxfId="566" priority="697" stopIfTrue="1">
      <formula>AND(#REF!="",#REF!&lt;&gt;"")</formula>
    </cfRule>
  </conditionalFormatting>
  <conditionalFormatting sqref="D252:F253">
    <cfRule type="expression" dxfId="565" priority="698" stopIfTrue="1">
      <formula>#REF!=""</formula>
    </cfRule>
    <cfRule type="expression" dxfId="564" priority="699" stopIfTrue="1">
      <formula>#REF!&lt;&gt;""</formula>
    </cfRule>
    <cfRule type="expression" dxfId="563" priority="700" stopIfTrue="1">
      <formula>AND(#REF!="",#REF!&lt;&gt;"")</formula>
    </cfRule>
  </conditionalFormatting>
  <conditionalFormatting sqref="D317:F317">
    <cfRule type="expression" dxfId="562" priority="701" stopIfTrue="1">
      <formula>#REF!=""</formula>
    </cfRule>
    <cfRule type="expression" dxfId="561" priority="702" stopIfTrue="1">
      <formula>#REF!&lt;&gt;""</formula>
    </cfRule>
    <cfRule type="expression" dxfId="560" priority="703" stopIfTrue="1">
      <formula>AND(#REF!="",#REF!&lt;&gt;"")</formula>
    </cfRule>
  </conditionalFormatting>
  <conditionalFormatting sqref="D275:F275">
    <cfRule type="expression" dxfId="559" priority="704" stopIfTrue="1">
      <formula>#REF!=""</formula>
    </cfRule>
    <cfRule type="expression" dxfId="558" priority="705" stopIfTrue="1">
      <formula>#REF!&lt;&gt;""</formula>
    </cfRule>
    <cfRule type="expression" dxfId="557" priority="706" stopIfTrue="1">
      <formula>AND(#REF!="",#REF!&lt;&gt;"")</formula>
    </cfRule>
  </conditionalFormatting>
  <conditionalFormatting sqref="D227:F227">
    <cfRule type="expression" dxfId="556" priority="707" stopIfTrue="1">
      <formula>#REF!=""</formula>
    </cfRule>
    <cfRule type="expression" dxfId="555" priority="708" stopIfTrue="1">
      <formula>#REF!&lt;&gt;""</formula>
    </cfRule>
    <cfRule type="expression" dxfId="554" priority="709" stopIfTrue="1">
      <formula>AND(#REF!="",#REF!&lt;&gt;"")</formula>
    </cfRule>
  </conditionalFormatting>
  <conditionalFormatting sqref="H229">
    <cfRule type="expression" dxfId="553" priority="710" stopIfTrue="1">
      <formula>#REF!=""</formula>
    </cfRule>
    <cfRule type="expression" dxfId="552" priority="711" stopIfTrue="1">
      <formula>#REF!&lt;&gt;""</formula>
    </cfRule>
    <cfRule type="expression" dxfId="551" priority="712" stopIfTrue="1">
      <formula>AND(#REF!="",#REF!&lt;&gt;"")</formula>
    </cfRule>
  </conditionalFormatting>
  <conditionalFormatting sqref="D225:F226">
    <cfRule type="expression" dxfId="550" priority="713" stopIfTrue="1">
      <formula>#REF!=""</formula>
    </cfRule>
    <cfRule type="expression" dxfId="549" priority="714" stopIfTrue="1">
      <formula>#REF!&lt;&gt;""</formula>
    </cfRule>
    <cfRule type="expression" dxfId="548" priority="715" stopIfTrue="1">
      <formula>AND(#REF!="",#REF!&lt;&gt;"")</formula>
    </cfRule>
  </conditionalFormatting>
  <conditionalFormatting sqref="D262:F262 D261:E261">
    <cfRule type="expression" dxfId="547" priority="716" stopIfTrue="1">
      <formula>#REF!=""</formula>
    </cfRule>
    <cfRule type="expression" dxfId="546" priority="717" stopIfTrue="1">
      <formula>#REF!&lt;&gt;""</formula>
    </cfRule>
    <cfRule type="expression" dxfId="545" priority="718" stopIfTrue="1">
      <formula>AND(#REF!="",#REF!&lt;&gt;"")</formula>
    </cfRule>
  </conditionalFormatting>
  <conditionalFormatting sqref="D222:F222">
    <cfRule type="expression" dxfId="544" priority="719" stopIfTrue="1">
      <formula>#REF!=""</formula>
    </cfRule>
    <cfRule type="expression" dxfId="543" priority="720" stopIfTrue="1">
      <formula>#REF!&lt;&gt;""</formula>
    </cfRule>
    <cfRule type="expression" dxfId="542" priority="721" stopIfTrue="1">
      <formula>AND(#REF!="",#REF!&lt;&gt;"")</formula>
    </cfRule>
  </conditionalFormatting>
  <conditionalFormatting sqref="D228:D242">
    <cfRule type="expression" dxfId="541" priority="722" stopIfTrue="1">
      <formula>#REF!=""</formula>
    </cfRule>
    <cfRule type="expression" dxfId="540" priority="723" stopIfTrue="1">
      <formula>#REF!&lt;&gt;""</formula>
    </cfRule>
    <cfRule type="expression" dxfId="539" priority="724" stopIfTrue="1">
      <formula>AND(#REF!="",#REF!&lt;&gt;"")</formula>
    </cfRule>
  </conditionalFormatting>
  <conditionalFormatting sqref="D188:D189">
    <cfRule type="expression" dxfId="538" priority="725" stopIfTrue="1">
      <formula>#REF!=""</formula>
    </cfRule>
    <cfRule type="expression" dxfId="537" priority="726" stopIfTrue="1">
      <formula>#REF!&lt;&gt;""</formula>
    </cfRule>
    <cfRule type="expression" dxfId="536" priority="727" stopIfTrue="1">
      <formula>AND(#REF!="",#REF!&lt;&gt;"")</formula>
    </cfRule>
  </conditionalFormatting>
  <conditionalFormatting sqref="D190:D192">
    <cfRule type="expression" dxfId="535" priority="728" stopIfTrue="1">
      <formula>#REF!=""</formula>
    </cfRule>
    <cfRule type="expression" dxfId="534" priority="729" stopIfTrue="1">
      <formula>#REF!&lt;&gt;""</formula>
    </cfRule>
    <cfRule type="expression" dxfId="533" priority="730" stopIfTrue="1">
      <formula>AND(#REF!="",#REF!&lt;&gt;"")</formula>
    </cfRule>
  </conditionalFormatting>
  <conditionalFormatting sqref="D202:D204">
    <cfRule type="expression" dxfId="532" priority="731" stopIfTrue="1">
      <formula>#REF!=""</formula>
    </cfRule>
    <cfRule type="expression" dxfId="531" priority="732" stopIfTrue="1">
      <formula>#REF!&lt;&gt;""</formula>
    </cfRule>
    <cfRule type="expression" dxfId="530" priority="733" stopIfTrue="1">
      <formula>AND(#REF!="",#REF!&lt;&gt;"")</formula>
    </cfRule>
  </conditionalFormatting>
  <conditionalFormatting sqref="D201">
    <cfRule type="expression" dxfId="529" priority="734" stopIfTrue="1">
      <formula>#REF!=""</formula>
    </cfRule>
    <cfRule type="expression" dxfId="528" priority="735" stopIfTrue="1">
      <formula>#REF!&lt;&gt;""</formula>
    </cfRule>
    <cfRule type="expression" dxfId="527" priority="736" stopIfTrue="1">
      <formula>AND(#REF!="",#REF!&lt;&gt;"")</formula>
    </cfRule>
  </conditionalFormatting>
  <conditionalFormatting sqref="D199:D200">
    <cfRule type="expression" dxfId="526" priority="737" stopIfTrue="1">
      <formula>#REF!=""</formula>
    </cfRule>
    <cfRule type="expression" dxfId="525" priority="738" stopIfTrue="1">
      <formula>#REF!&lt;&gt;""</formula>
    </cfRule>
    <cfRule type="expression" dxfId="524" priority="739" stopIfTrue="1">
      <formula>AND(#REF!="",#REF!&lt;&gt;"")</formula>
    </cfRule>
  </conditionalFormatting>
  <conditionalFormatting sqref="D181:D186">
    <cfRule type="expression" dxfId="523" priority="740" stopIfTrue="1">
      <formula>#REF!=""</formula>
    </cfRule>
    <cfRule type="expression" dxfId="522" priority="741" stopIfTrue="1">
      <formula>#REF!&lt;&gt;""</formula>
    </cfRule>
    <cfRule type="expression" dxfId="521" priority="742" stopIfTrue="1">
      <formula>AND(#REF!="",#REF!&lt;&gt;"")</formula>
    </cfRule>
  </conditionalFormatting>
  <conditionalFormatting sqref="D173:D175">
    <cfRule type="expression" dxfId="520" priority="743" stopIfTrue="1">
      <formula>#REF!=""</formula>
    </cfRule>
    <cfRule type="expression" dxfId="519" priority="744" stopIfTrue="1">
      <formula>#REF!&lt;&gt;""</formula>
    </cfRule>
    <cfRule type="expression" dxfId="518" priority="745" stopIfTrue="1">
      <formula>AND(#REF!="",#REF!&lt;&gt;"")</formula>
    </cfRule>
  </conditionalFormatting>
  <conditionalFormatting sqref="D176:D178">
    <cfRule type="expression" dxfId="517" priority="746" stopIfTrue="1">
      <formula>#REF!=""</formula>
    </cfRule>
    <cfRule type="expression" dxfId="516" priority="747" stopIfTrue="1">
      <formula>#REF!&lt;&gt;""</formula>
    </cfRule>
    <cfRule type="expression" dxfId="515" priority="748" stopIfTrue="1">
      <formula>AND(#REF!="",#REF!&lt;&gt;"")</formula>
    </cfRule>
  </conditionalFormatting>
  <conditionalFormatting sqref="D165">
    <cfRule type="expression" dxfId="514" priority="749" stopIfTrue="1">
      <formula>#REF!=""</formula>
    </cfRule>
    <cfRule type="expression" dxfId="513" priority="750" stopIfTrue="1">
      <formula>#REF!&lt;&gt;""</formula>
    </cfRule>
    <cfRule type="expression" dxfId="512" priority="751" stopIfTrue="1">
      <formula>AND(#REF!="",#REF!&lt;&gt;"")</formula>
    </cfRule>
  </conditionalFormatting>
  <conditionalFormatting sqref="D166">
    <cfRule type="expression" dxfId="511" priority="752" stopIfTrue="1">
      <formula>#REF!=""</formula>
    </cfRule>
    <cfRule type="expression" dxfId="510" priority="753" stopIfTrue="1">
      <formula>#REF!&lt;&gt;""</formula>
    </cfRule>
    <cfRule type="expression" dxfId="509" priority="754" stopIfTrue="1">
      <formula>AND(#REF!="",#REF!&lt;&gt;"")</formula>
    </cfRule>
  </conditionalFormatting>
  <conditionalFormatting sqref="D167:D168">
    <cfRule type="expression" dxfId="508" priority="755" stopIfTrue="1">
      <formula>#REF!=""</formula>
    </cfRule>
    <cfRule type="expression" dxfId="507" priority="756" stopIfTrue="1">
      <formula>#REF!&lt;&gt;""</formula>
    </cfRule>
    <cfRule type="expression" dxfId="506" priority="757" stopIfTrue="1">
      <formula>AND(#REF!="",#REF!&lt;&gt;"")</formula>
    </cfRule>
  </conditionalFormatting>
  <conditionalFormatting sqref="D161">
    <cfRule type="expression" dxfId="505" priority="758" stopIfTrue="1">
      <formula>#REF!=""</formula>
    </cfRule>
    <cfRule type="expression" dxfId="504" priority="759" stopIfTrue="1">
      <formula>#REF!&lt;&gt;""</formula>
    </cfRule>
    <cfRule type="expression" dxfId="503" priority="760" stopIfTrue="1">
      <formula>AND(#REF!="",#REF!&lt;&gt;"")</formula>
    </cfRule>
  </conditionalFormatting>
  <conditionalFormatting sqref="D169">
    <cfRule type="expression" dxfId="502" priority="761" stopIfTrue="1">
      <formula>#REF!=""</formula>
    </cfRule>
    <cfRule type="expression" dxfId="501" priority="762" stopIfTrue="1">
      <formula>#REF!&lt;&gt;""</formula>
    </cfRule>
    <cfRule type="expression" dxfId="500" priority="763" stopIfTrue="1">
      <formula>AND(#REF!="",#REF!&lt;&gt;"")</formula>
    </cfRule>
  </conditionalFormatting>
  <conditionalFormatting sqref="D150 D155">
    <cfRule type="expression" dxfId="499" priority="764" stopIfTrue="1">
      <formula>#REF!=""</formula>
    </cfRule>
    <cfRule type="expression" dxfId="498" priority="765" stopIfTrue="1">
      <formula>#REF!&lt;&gt;""</formula>
    </cfRule>
    <cfRule type="expression" dxfId="497" priority="766" stopIfTrue="1">
      <formula>AND(#REF!="",#REF!&lt;&gt;"")</formula>
    </cfRule>
  </conditionalFormatting>
  <conditionalFormatting sqref="D141">
    <cfRule type="expression" dxfId="496" priority="767" stopIfTrue="1">
      <formula>#REF!=""</formula>
    </cfRule>
    <cfRule type="expression" dxfId="495" priority="768" stopIfTrue="1">
      <formula>#REF!&lt;&gt;""</formula>
    </cfRule>
    <cfRule type="expression" dxfId="494" priority="769" stopIfTrue="1">
      <formula>AND(#REF!="",#REF!&lt;&gt;"")</formula>
    </cfRule>
  </conditionalFormatting>
  <conditionalFormatting sqref="D145">
    <cfRule type="expression" dxfId="493" priority="770" stopIfTrue="1">
      <formula>#REF!=""</formula>
    </cfRule>
    <cfRule type="expression" dxfId="492" priority="771" stopIfTrue="1">
      <formula>#REF!&lt;&gt;""</formula>
    </cfRule>
    <cfRule type="expression" dxfId="491" priority="772" stopIfTrue="1">
      <formula>AND(#REF!="",#REF!&lt;&gt;"")</formula>
    </cfRule>
  </conditionalFormatting>
  <conditionalFormatting sqref="D133:D136 D130 D119">
    <cfRule type="expression" dxfId="490" priority="773" stopIfTrue="1">
      <formula>#REF!=""</formula>
    </cfRule>
    <cfRule type="expression" dxfId="489" priority="774" stopIfTrue="1">
      <formula>#REF!&lt;&gt;""</formula>
    </cfRule>
    <cfRule type="expression" dxfId="488" priority="775" stopIfTrue="1">
      <formula>AND(#REF!="",#REF!&lt;&gt;"")</formula>
    </cfRule>
  </conditionalFormatting>
  <conditionalFormatting sqref="D114 D63:F63">
    <cfRule type="expression" dxfId="487" priority="776" stopIfTrue="1">
      <formula>#REF!=""</formula>
    </cfRule>
    <cfRule type="expression" dxfId="486" priority="777" stopIfTrue="1">
      <formula>#REF!&lt;&gt;""</formula>
    </cfRule>
    <cfRule type="expression" dxfId="485" priority="778" stopIfTrue="1">
      <formula>AND(#REF!="",#REF!&lt;&gt;"")</formula>
    </cfRule>
  </conditionalFormatting>
  <conditionalFormatting sqref="D108 D98:D104 D59:F60">
    <cfRule type="expression" dxfId="484" priority="779" stopIfTrue="1">
      <formula>#REF!=""</formula>
    </cfRule>
    <cfRule type="expression" dxfId="483" priority="780" stopIfTrue="1">
      <formula>#REF!&lt;&gt;""</formula>
    </cfRule>
    <cfRule type="expression" dxfId="482" priority="781" stopIfTrue="1">
      <formula>AND(#REF!="",#REF!&lt;&gt;"")</formula>
    </cfRule>
  </conditionalFormatting>
  <conditionalFormatting sqref="D96 D52:F53">
    <cfRule type="expression" dxfId="481" priority="782" stopIfTrue="1">
      <formula>#REF!=""</formula>
    </cfRule>
    <cfRule type="expression" dxfId="480" priority="783" stopIfTrue="1">
      <formula>#REF!&lt;&gt;""</formula>
    </cfRule>
    <cfRule type="expression" dxfId="479" priority="784" stopIfTrue="1">
      <formula>AND(#REF!="",#REF!&lt;&gt;"")</formula>
    </cfRule>
  </conditionalFormatting>
  <conditionalFormatting sqref="D85:D89 D77:D79 D49:F50">
    <cfRule type="expression" dxfId="478" priority="785" stopIfTrue="1">
      <formula>#REF!=""</formula>
    </cfRule>
    <cfRule type="expression" dxfId="477" priority="786" stopIfTrue="1">
      <formula>#REF!&lt;&gt;""</formula>
    </cfRule>
    <cfRule type="expression" dxfId="476" priority="787" stopIfTrue="1">
      <formula>AND(#REF!="",#REF!&lt;&gt;"")</formula>
    </cfRule>
  </conditionalFormatting>
  <conditionalFormatting sqref="D76:F76">
    <cfRule type="expression" dxfId="475" priority="788" stopIfTrue="1">
      <formula>#REF!=""</formula>
    </cfRule>
    <cfRule type="expression" dxfId="474" priority="789" stopIfTrue="1">
      <formula>#REF!&lt;&gt;""</formula>
    </cfRule>
    <cfRule type="expression" dxfId="473" priority="790" stopIfTrue="1">
      <formula>AND(#REF!="",#REF!&lt;&gt;"")</formula>
    </cfRule>
  </conditionalFormatting>
  <conditionalFormatting sqref="D64:F64 D38:F39 G40">
    <cfRule type="expression" dxfId="472" priority="791" stopIfTrue="1">
      <formula>#REF!=""</formula>
    </cfRule>
    <cfRule type="expression" dxfId="471" priority="792" stopIfTrue="1">
      <formula>#REF!&lt;&gt;""</formula>
    </cfRule>
    <cfRule type="expression" dxfId="470" priority="793" stopIfTrue="1">
      <formula>AND(#REF!="",#REF!&lt;&gt;"")</formula>
    </cfRule>
  </conditionalFormatting>
  <conditionalFormatting sqref="D66 D65:F65">
    <cfRule type="expression" dxfId="469" priority="794" stopIfTrue="1">
      <formula>#REF!=""</formula>
    </cfRule>
    <cfRule type="expression" dxfId="468" priority="795" stopIfTrue="1">
      <formula>#REF!&lt;&gt;""</formula>
    </cfRule>
    <cfRule type="expression" dxfId="467" priority="796" stopIfTrue="1">
      <formula>AND(#REF!="",#REF!&lt;&gt;"")</formula>
    </cfRule>
  </conditionalFormatting>
  <conditionalFormatting sqref="D54:F55 D56 D57:F57">
    <cfRule type="expression" dxfId="466" priority="797" stopIfTrue="1">
      <formula>#REF!=""</formula>
    </cfRule>
    <cfRule type="expression" dxfId="465" priority="798" stopIfTrue="1">
      <formula>#REF!&lt;&gt;""</formula>
    </cfRule>
    <cfRule type="expression" dxfId="464" priority="799" stopIfTrue="1">
      <formula>AND(#REF!="",#REF!&lt;&gt;"")</formula>
    </cfRule>
  </conditionalFormatting>
  <conditionalFormatting sqref="D68">
    <cfRule type="expression" dxfId="463" priority="800" stopIfTrue="1">
      <formula>#REF!=""</formula>
    </cfRule>
    <cfRule type="expression" dxfId="462" priority="801" stopIfTrue="1">
      <formula>#REF!&lt;&gt;""</formula>
    </cfRule>
    <cfRule type="expression" dxfId="461" priority="802" stopIfTrue="1">
      <formula>AND(#REF!="",#REF!&lt;&gt;"")</formula>
    </cfRule>
  </conditionalFormatting>
  <conditionalFormatting sqref="D61 D62:F62">
    <cfRule type="expression" dxfId="460" priority="803" stopIfTrue="1">
      <formula>#REF!=""</formula>
    </cfRule>
    <cfRule type="expression" dxfId="459" priority="804" stopIfTrue="1">
      <formula>#REF!&lt;&gt;""</formula>
    </cfRule>
    <cfRule type="expression" dxfId="458" priority="805" stopIfTrue="1">
      <formula>AND(#REF!="",#REF!&lt;&gt;"")</formula>
    </cfRule>
  </conditionalFormatting>
  <conditionalFormatting sqref="D44:D45">
    <cfRule type="expression" dxfId="457" priority="806" stopIfTrue="1">
      <formula>#REF!=""</formula>
    </cfRule>
    <cfRule type="expression" dxfId="456" priority="807" stopIfTrue="1">
      <formula>#REF!&lt;&gt;""</formula>
    </cfRule>
    <cfRule type="expression" dxfId="455" priority="808" stopIfTrue="1">
      <formula>AND(#REF!="",#REF!&lt;&gt;"")</formula>
    </cfRule>
  </conditionalFormatting>
  <conditionalFormatting sqref="D58:F58">
    <cfRule type="expression" dxfId="454" priority="809" stopIfTrue="1">
      <formula>#REF!=""</formula>
    </cfRule>
    <cfRule type="expression" dxfId="453" priority="810" stopIfTrue="1">
      <formula>#REF!&lt;&gt;""</formula>
    </cfRule>
    <cfRule type="expression" dxfId="452" priority="811" stopIfTrue="1">
      <formula>AND(#REF!="",#REF!&lt;&gt;"")</formula>
    </cfRule>
  </conditionalFormatting>
  <conditionalFormatting sqref="D274:F274">
    <cfRule type="expression" dxfId="451" priority="812" stopIfTrue="1">
      <formula>#REF!=""</formula>
    </cfRule>
    <cfRule type="expression" dxfId="450" priority="813" stopIfTrue="1">
      <formula>#REF!&lt;&gt;""</formula>
    </cfRule>
    <cfRule type="expression" dxfId="449" priority="814" stopIfTrue="1">
      <formula>AND(#REF!="",#REF!&lt;&gt;"")</formula>
    </cfRule>
  </conditionalFormatting>
  <conditionalFormatting sqref="D171:F171">
    <cfRule type="expression" dxfId="448" priority="815" stopIfTrue="1">
      <formula>#REF!=""</formula>
    </cfRule>
    <cfRule type="expression" dxfId="447" priority="816" stopIfTrue="1">
      <formula>#REF!&lt;&gt;""</formula>
    </cfRule>
    <cfRule type="expression" dxfId="446" priority="817" stopIfTrue="1">
      <formula>AND(#REF!="",#REF!&lt;&gt;"")</formula>
    </cfRule>
  </conditionalFormatting>
  <conditionalFormatting sqref="D170:F170">
    <cfRule type="expression" dxfId="445" priority="818" stopIfTrue="1">
      <formula>#REF!=""</formula>
    </cfRule>
    <cfRule type="expression" dxfId="444" priority="819" stopIfTrue="1">
      <formula>#REF!&lt;&gt;""</formula>
    </cfRule>
    <cfRule type="expression" dxfId="443" priority="820" stopIfTrue="1">
      <formula>AND(#REF!="",#REF!&lt;&gt;"")</formula>
    </cfRule>
  </conditionalFormatting>
  <conditionalFormatting sqref="D315:F316">
    <cfRule type="expression" dxfId="442" priority="821" stopIfTrue="1">
      <formula>#REF!=""</formula>
    </cfRule>
    <cfRule type="expression" dxfId="441" priority="822" stopIfTrue="1">
      <formula>#REF!&lt;&gt;""</formula>
    </cfRule>
    <cfRule type="expression" dxfId="440" priority="823" stopIfTrue="1">
      <formula>AND(#REF!="",#REF!&lt;&gt;"")</formula>
    </cfRule>
  </conditionalFormatting>
  <conditionalFormatting sqref="G28:J28">
    <cfRule type="expression" dxfId="439" priority="824" stopIfTrue="1">
      <formula>#REF!=""</formula>
    </cfRule>
    <cfRule type="expression" dxfId="438" priority="825" stopIfTrue="1">
      <formula>#REF!&lt;&gt;""</formula>
    </cfRule>
    <cfRule type="expression" dxfId="437" priority="826" stopIfTrue="1">
      <formula>AND($D28="",#REF!&lt;&gt;"")</formula>
    </cfRule>
  </conditionalFormatting>
  <conditionalFormatting sqref="D179:F180">
    <cfRule type="expression" dxfId="436" priority="827" stopIfTrue="1">
      <formula>#REF!=""</formula>
    </cfRule>
    <cfRule type="expression" dxfId="435" priority="828" stopIfTrue="1">
      <formula>#REF!&lt;&gt;""</formula>
    </cfRule>
    <cfRule type="expression" dxfId="434" priority="829" stopIfTrue="1">
      <formula>AND(#REF!="",#REF!&lt;&gt;"")</formula>
    </cfRule>
  </conditionalFormatting>
  <conditionalFormatting sqref="D193:F193">
    <cfRule type="expression" dxfId="433" priority="830" stopIfTrue="1">
      <formula>#REF!=""</formula>
    </cfRule>
    <cfRule type="expression" dxfId="432" priority="831" stopIfTrue="1">
      <formula>#REF!&lt;&gt;""</formula>
    </cfRule>
    <cfRule type="expression" dxfId="431" priority="832" stopIfTrue="1">
      <formula>AND(#REF!="",#REF!&lt;&gt;"")</formula>
    </cfRule>
  </conditionalFormatting>
  <conditionalFormatting sqref="D32">
    <cfRule type="expression" dxfId="430" priority="833" stopIfTrue="1">
      <formula>#REF!=""</formula>
    </cfRule>
    <cfRule type="expression" dxfId="429" priority="834" stopIfTrue="1">
      <formula>#REF!&lt;&gt;""</formula>
    </cfRule>
    <cfRule type="expression" dxfId="428" priority="835" stopIfTrue="1">
      <formula>AND(#REF!="",#REF!&lt;&gt;"")</formula>
    </cfRule>
  </conditionalFormatting>
  <conditionalFormatting sqref="D37:F37 D27:F27 D20:F23">
    <cfRule type="expression" dxfId="427" priority="836" stopIfTrue="1">
      <formula>#REF!=""</formula>
    </cfRule>
    <cfRule type="expression" dxfId="426" priority="837" stopIfTrue="1">
      <formula>#REF!&lt;&gt;""</formula>
    </cfRule>
    <cfRule type="expression" dxfId="425" priority="838" stopIfTrue="1">
      <formula>AND(#REF!="",#REF!&lt;&gt;"")</formula>
    </cfRule>
  </conditionalFormatting>
  <conditionalFormatting sqref="G32:J32">
    <cfRule type="expression" dxfId="424" priority="842" stopIfTrue="1">
      <formula>#REF!=""</formula>
    </cfRule>
    <cfRule type="expression" dxfId="423" priority="843" stopIfTrue="1">
      <formula>#REF!&lt;&gt;""</formula>
    </cfRule>
    <cfRule type="expression" dxfId="422" priority="844" stopIfTrue="1">
      <formula>AND(#REF!="",#REF!&lt;&gt;"")</formula>
    </cfRule>
  </conditionalFormatting>
  <conditionalFormatting sqref="C8 C11 B8:B11">
    <cfRule type="expression" dxfId="421" priority="851" stopIfTrue="1">
      <formula>#REF!&lt;&gt;""</formula>
    </cfRule>
  </conditionalFormatting>
  <conditionalFormatting sqref="D19:F19">
    <cfRule type="expression" dxfId="420" priority="419" stopIfTrue="1">
      <formula>#REF!=""</formula>
    </cfRule>
    <cfRule type="expression" dxfId="419" priority="420" stopIfTrue="1">
      <formula>#REF!&lt;&gt;""</formula>
    </cfRule>
    <cfRule type="expression" dxfId="418" priority="421" stopIfTrue="1">
      <formula>AND(#REF!="",#REF!&lt;&gt;"")</formula>
    </cfRule>
  </conditionalFormatting>
  <conditionalFormatting sqref="D100:F100">
    <cfRule type="expression" dxfId="417" priority="416" stopIfTrue="1">
      <formula>#REF!=""</formula>
    </cfRule>
    <cfRule type="expression" dxfId="416" priority="417" stopIfTrue="1">
      <formula>#REF!&lt;&gt;""</formula>
    </cfRule>
    <cfRule type="expression" dxfId="415" priority="418" stopIfTrue="1">
      <formula>AND(#REF!="",#REF!&lt;&gt;"")</formula>
    </cfRule>
  </conditionalFormatting>
  <conditionalFormatting sqref="D84:F84">
    <cfRule type="expression" dxfId="414" priority="413" stopIfTrue="1">
      <formula>#REF!=""</formula>
    </cfRule>
    <cfRule type="expression" dxfId="413" priority="414" stopIfTrue="1">
      <formula>#REF!&lt;&gt;""</formula>
    </cfRule>
    <cfRule type="expression" dxfId="412" priority="415" stopIfTrue="1">
      <formula>AND(#REF!="",#REF!&lt;&gt;"")</formula>
    </cfRule>
  </conditionalFormatting>
  <conditionalFormatting sqref="D108:F108 D94:F94">
    <cfRule type="expression" dxfId="411" priority="410" stopIfTrue="1">
      <formula>#REF!=""</formula>
    </cfRule>
    <cfRule type="expression" dxfId="410" priority="411" stopIfTrue="1">
      <formula>#REF!&lt;&gt;""</formula>
    </cfRule>
    <cfRule type="expression" dxfId="409" priority="412" stopIfTrue="1">
      <formula>AND(#REF!="",#REF!&lt;&gt;"")</formula>
    </cfRule>
  </conditionalFormatting>
  <conditionalFormatting sqref="D86:F86">
    <cfRule type="expression" dxfId="408" priority="407" stopIfTrue="1">
      <formula>#REF!=""</formula>
    </cfRule>
    <cfRule type="expression" dxfId="407" priority="408" stopIfTrue="1">
      <formula>#REF!&lt;&gt;""</formula>
    </cfRule>
    <cfRule type="expression" dxfId="406" priority="409" stopIfTrue="1">
      <formula>AND(#REF!="",#REF!&lt;&gt;"")</formula>
    </cfRule>
  </conditionalFormatting>
  <conditionalFormatting sqref="D83:F83">
    <cfRule type="expression" dxfId="405" priority="404" stopIfTrue="1">
      <formula>#REF!=""</formula>
    </cfRule>
    <cfRule type="expression" dxfId="404" priority="405" stopIfTrue="1">
      <formula>#REF!&lt;&gt;""</formula>
    </cfRule>
    <cfRule type="expression" dxfId="403" priority="406" stopIfTrue="1">
      <formula>AND(#REF!="",#REF!&lt;&gt;"")</formula>
    </cfRule>
  </conditionalFormatting>
  <conditionalFormatting sqref="D95:F95">
    <cfRule type="expression" dxfId="402" priority="401" stopIfTrue="1">
      <formula>#REF!=""</formula>
    </cfRule>
    <cfRule type="expression" dxfId="401" priority="402" stopIfTrue="1">
      <formula>#REF!&lt;&gt;""</formula>
    </cfRule>
    <cfRule type="expression" dxfId="400" priority="403" stopIfTrue="1">
      <formula>AND(#REF!="",#REF!&lt;&gt;"")</formula>
    </cfRule>
  </conditionalFormatting>
  <conditionalFormatting sqref="D116:F116 D119:F120">
    <cfRule type="expression" dxfId="399" priority="398" stopIfTrue="1">
      <formula>#REF!=""</formula>
    </cfRule>
    <cfRule type="expression" dxfId="398" priority="399" stopIfTrue="1">
      <formula>#REF!&lt;&gt;""</formula>
    </cfRule>
    <cfRule type="expression" dxfId="397" priority="400" stopIfTrue="1">
      <formula>AND(#REF!="",#REF!&lt;&gt;"")</formula>
    </cfRule>
  </conditionalFormatting>
  <conditionalFormatting sqref="D208:F208">
    <cfRule type="expression" dxfId="396" priority="395" stopIfTrue="1">
      <formula>#REF!=""</formula>
    </cfRule>
    <cfRule type="expression" dxfId="395" priority="396" stopIfTrue="1">
      <formula>#REF!&lt;&gt;""</formula>
    </cfRule>
    <cfRule type="expression" dxfId="394" priority="397" stopIfTrue="1">
      <formula>AND(#REF!="",#REF!&lt;&gt;"")</formula>
    </cfRule>
  </conditionalFormatting>
  <conditionalFormatting sqref="D266:F266">
    <cfRule type="expression" dxfId="393" priority="392" stopIfTrue="1">
      <formula>#REF!=""</formula>
    </cfRule>
    <cfRule type="expression" dxfId="392" priority="393" stopIfTrue="1">
      <formula>#REF!&lt;&gt;""</formula>
    </cfRule>
    <cfRule type="expression" dxfId="391" priority="394" stopIfTrue="1">
      <formula>AND(#REF!="",#REF!&lt;&gt;"")</formula>
    </cfRule>
  </conditionalFormatting>
  <conditionalFormatting sqref="D262:F262">
    <cfRule type="expression" dxfId="390" priority="389" stopIfTrue="1">
      <formula>#REF!=""</formula>
    </cfRule>
    <cfRule type="expression" dxfId="389" priority="390" stopIfTrue="1">
      <formula>#REF!&lt;&gt;""</formula>
    </cfRule>
    <cfRule type="expression" dxfId="388" priority="391" stopIfTrue="1">
      <formula>AND(#REF!="",#REF!&lt;&gt;"")</formula>
    </cfRule>
  </conditionalFormatting>
  <conditionalFormatting sqref="D160:F160">
    <cfRule type="expression" dxfId="387" priority="386" stopIfTrue="1">
      <formula>#REF!=""</formula>
    </cfRule>
    <cfRule type="expression" dxfId="386" priority="387" stopIfTrue="1">
      <formula>#REF!&lt;&gt;""</formula>
    </cfRule>
    <cfRule type="expression" dxfId="385" priority="388" stopIfTrue="1">
      <formula>AND(#REF!="",#REF!&lt;&gt;"")</formula>
    </cfRule>
  </conditionalFormatting>
  <conditionalFormatting sqref="D217:F217">
    <cfRule type="expression" dxfId="384" priority="383" stopIfTrue="1">
      <formula>#REF!=""</formula>
    </cfRule>
    <cfRule type="expression" dxfId="383" priority="384" stopIfTrue="1">
      <formula>#REF!&lt;&gt;""</formula>
    </cfRule>
    <cfRule type="expression" dxfId="382" priority="385" stopIfTrue="1">
      <formula>AND(#REF!="",#REF!&lt;&gt;"")</formula>
    </cfRule>
  </conditionalFormatting>
  <conditionalFormatting sqref="D115:F115">
    <cfRule type="expression" dxfId="381" priority="380" stopIfTrue="1">
      <formula>#REF!=""</formula>
    </cfRule>
    <cfRule type="expression" dxfId="380" priority="381" stopIfTrue="1">
      <formula>#REF!&lt;&gt;""</formula>
    </cfRule>
    <cfRule type="expression" dxfId="379" priority="382" stopIfTrue="1">
      <formula>AND(#REF!="",#REF!&lt;&gt;"")</formula>
    </cfRule>
  </conditionalFormatting>
  <conditionalFormatting sqref="D143:F143">
    <cfRule type="expression" dxfId="378" priority="377" stopIfTrue="1">
      <formula>#REF!=""</formula>
    </cfRule>
    <cfRule type="expression" dxfId="377" priority="378" stopIfTrue="1">
      <formula>#REF!&lt;&gt;""</formula>
    </cfRule>
    <cfRule type="expression" dxfId="376" priority="379" stopIfTrue="1">
      <formula>AND(#REF!="",#REF!&lt;&gt;"")</formula>
    </cfRule>
  </conditionalFormatting>
  <conditionalFormatting sqref="D145:F147">
    <cfRule type="expression" dxfId="375" priority="374" stopIfTrue="1">
      <formula>#REF!=""</formula>
    </cfRule>
    <cfRule type="expression" dxfId="374" priority="375" stopIfTrue="1">
      <formula>#REF!&lt;&gt;""</formula>
    </cfRule>
    <cfRule type="expression" dxfId="373" priority="376" stopIfTrue="1">
      <formula>AND(#REF!="",#REF!&lt;&gt;"")</formula>
    </cfRule>
  </conditionalFormatting>
  <conditionalFormatting sqref="D152:F152 D154:F154">
    <cfRule type="expression" dxfId="372" priority="371" stopIfTrue="1">
      <formula>#REF!=""</formula>
    </cfRule>
    <cfRule type="expression" dxfId="371" priority="372" stopIfTrue="1">
      <formula>#REF!&lt;&gt;""</formula>
    </cfRule>
    <cfRule type="expression" dxfId="370" priority="373" stopIfTrue="1">
      <formula>AND(#REF!="",#REF!&lt;&gt;"")</formula>
    </cfRule>
  </conditionalFormatting>
  <conditionalFormatting sqref="D151:F151">
    <cfRule type="expression" dxfId="369" priority="368" stopIfTrue="1">
      <formula>#REF!=""</formula>
    </cfRule>
    <cfRule type="expression" dxfId="368" priority="369" stopIfTrue="1">
      <formula>#REF!&lt;&gt;""</formula>
    </cfRule>
    <cfRule type="expression" dxfId="367" priority="370" stopIfTrue="1">
      <formula>AND(#REF!="",#REF!&lt;&gt;"")</formula>
    </cfRule>
  </conditionalFormatting>
  <conditionalFormatting sqref="D150:F150">
    <cfRule type="expression" dxfId="366" priority="365" stopIfTrue="1">
      <formula>#REF!=""</formula>
    </cfRule>
    <cfRule type="expression" dxfId="365" priority="366" stopIfTrue="1">
      <formula>#REF!&lt;&gt;""</formula>
    </cfRule>
    <cfRule type="expression" dxfId="364" priority="367" stopIfTrue="1">
      <formula>AND(#REF!="",#REF!&lt;&gt;"")</formula>
    </cfRule>
  </conditionalFormatting>
  <conditionalFormatting sqref="D109:F109">
    <cfRule type="expression" dxfId="363" priority="362" stopIfTrue="1">
      <formula>#REF!=""</formula>
    </cfRule>
    <cfRule type="expression" dxfId="362" priority="363" stopIfTrue="1">
      <formula>#REF!&lt;&gt;""</formula>
    </cfRule>
    <cfRule type="expression" dxfId="361" priority="364" stopIfTrue="1">
      <formula>AND(#REF!="",#REF!&lt;&gt;"")</formula>
    </cfRule>
  </conditionalFormatting>
  <conditionalFormatting sqref="D110:F110">
    <cfRule type="expression" dxfId="360" priority="359" stopIfTrue="1">
      <formula>#REF!=""</formula>
    </cfRule>
    <cfRule type="expression" dxfId="359" priority="360" stopIfTrue="1">
      <formula>#REF!&lt;&gt;""</formula>
    </cfRule>
    <cfRule type="expression" dxfId="358" priority="361" stopIfTrue="1">
      <formula>AND(#REF!="",#REF!&lt;&gt;"")</formula>
    </cfRule>
  </conditionalFormatting>
  <conditionalFormatting sqref="D112:F114">
    <cfRule type="expression" dxfId="357" priority="356" stopIfTrue="1">
      <formula>#REF!=""</formula>
    </cfRule>
    <cfRule type="expression" dxfId="356" priority="357" stopIfTrue="1">
      <formula>#REF!&lt;&gt;""</formula>
    </cfRule>
    <cfRule type="expression" dxfId="355" priority="358" stopIfTrue="1">
      <formula>AND(#REF!="",#REF!&lt;&gt;"")</formula>
    </cfRule>
  </conditionalFormatting>
  <conditionalFormatting sqref="D97:F98">
    <cfRule type="expression" dxfId="354" priority="353" stopIfTrue="1">
      <formula>#REF!=""</formula>
    </cfRule>
    <cfRule type="expression" dxfId="353" priority="354" stopIfTrue="1">
      <formula>#REF!&lt;&gt;""</formula>
    </cfRule>
    <cfRule type="expression" dxfId="352" priority="355" stopIfTrue="1">
      <formula>AND(#REF!="",#REF!&lt;&gt;"")</formula>
    </cfRule>
  </conditionalFormatting>
  <conditionalFormatting sqref="D260:F261">
    <cfRule type="expression" dxfId="351" priority="350" stopIfTrue="1">
      <formula>#REF!=""</formula>
    </cfRule>
    <cfRule type="expression" dxfId="350" priority="351" stopIfTrue="1">
      <formula>#REF!&lt;&gt;""</formula>
    </cfRule>
    <cfRule type="expression" dxfId="349" priority="352" stopIfTrue="1">
      <formula>AND(#REF!="",#REF!&lt;&gt;"")</formula>
    </cfRule>
  </conditionalFormatting>
  <conditionalFormatting sqref="D263:F263">
    <cfRule type="expression" dxfId="348" priority="347" stopIfTrue="1">
      <formula>#REF!=""</formula>
    </cfRule>
    <cfRule type="expression" dxfId="347" priority="348" stopIfTrue="1">
      <formula>#REF!&lt;&gt;""</formula>
    </cfRule>
    <cfRule type="expression" dxfId="346" priority="349" stopIfTrue="1">
      <formula>AND(#REF!="",#REF!&lt;&gt;"")</formula>
    </cfRule>
  </conditionalFormatting>
  <conditionalFormatting sqref="D257:F257">
    <cfRule type="expression" dxfId="345" priority="344" stopIfTrue="1">
      <formula>#REF!=""</formula>
    </cfRule>
    <cfRule type="expression" dxfId="344" priority="345" stopIfTrue="1">
      <formula>#REF!&lt;&gt;""</formula>
    </cfRule>
    <cfRule type="expression" dxfId="343" priority="346" stopIfTrue="1">
      <formula>AND(#REF!="",#REF!&lt;&gt;"")</formula>
    </cfRule>
  </conditionalFormatting>
  <conditionalFormatting sqref="D159:F159 J159">
    <cfRule type="expression" dxfId="342" priority="341" stopIfTrue="1">
      <formula>#REF!=""</formula>
    </cfRule>
    <cfRule type="expression" dxfId="341" priority="342" stopIfTrue="1">
      <formula>#REF!&lt;&gt;""</formula>
    </cfRule>
    <cfRule type="expression" dxfId="340" priority="343" stopIfTrue="1">
      <formula>AND(#REF!="",#REF!&lt;&gt;"")</formula>
    </cfRule>
  </conditionalFormatting>
  <conditionalFormatting sqref="D155:F156">
    <cfRule type="expression" dxfId="339" priority="338" stopIfTrue="1">
      <formula>#REF!=""</formula>
    </cfRule>
    <cfRule type="expression" dxfId="338" priority="339" stopIfTrue="1">
      <formula>#REF!&lt;&gt;""</formula>
    </cfRule>
    <cfRule type="expression" dxfId="337" priority="340" stopIfTrue="1">
      <formula>AND(#REF!="",#REF!&lt;&gt;"")</formula>
    </cfRule>
  </conditionalFormatting>
  <conditionalFormatting sqref="D246:F246 D248:F248 D314:F314">
    <cfRule type="expression" dxfId="336" priority="335" stopIfTrue="1">
      <formula>#REF!=""</formula>
    </cfRule>
    <cfRule type="expression" dxfId="335" priority="336" stopIfTrue="1">
      <formula>#REF!&lt;&gt;""</formula>
    </cfRule>
    <cfRule type="expression" dxfId="334" priority="337" stopIfTrue="1">
      <formula>AND(#REF!="",#REF!&lt;&gt;"")</formula>
    </cfRule>
  </conditionalFormatting>
  <conditionalFormatting sqref="D190">
    <cfRule type="expression" dxfId="333" priority="332" stopIfTrue="1">
      <formula>#REF!=""</formula>
    </cfRule>
    <cfRule type="expression" dxfId="332" priority="333" stopIfTrue="1">
      <formula>#REF!&lt;&gt;""</formula>
    </cfRule>
    <cfRule type="expression" dxfId="331" priority="334" stopIfTrue="1">
      <formula>AND(#REF!="",#REF!&lt;&gt;"")</formula>
    </cfRule>
  </conditionalFormatting>
  <conditionalFormatting sqref="E190:F190">
    <cfRule type="expression" dxfId="330" priority="329" stopIfTrue="1">
      <formula>#REF!=""</formula>
    </cfRule>
    <cfRule type="expression" dxfId="329" priority="330" stopIfTrue="1">
      <formula>#REF!&lt;&gt;""</formula>
    </cfRule>
    <cfRule type="expression" dxfId="328" priority="331" stopIfTrue="1">
      <formula>AND(#REF!="",#REF!&lt;&gt;"")</formula>
    </cfRule>
  </conditionalFormatting>
  <conditionalFormatting sqref="D128:F128">
    <cfRule type="expression" dxfId="327" priority="326" stopIfTrue="1">
      <formula>#REF!=""</formula>
    </cfRule>
    <cfRule type="expression" dxfId="326" priority="327" stopIfTrue="1">
      <formula>#REF!&lt;&gt;""</formula>
    </cfRule>
    <cfRule type="expression" dxfId="325" priority="328" stopIfTrue="1">
      <formula>AND(#REF!="",#REF!&lt;&gt;"")</formula>
    </cfRule>
  </conditionalFormatting>
  <conditionalFormatting sqref="D118:F118">
    <cfRule type="expression" dxfId="324" priority="323" stopIfTrue="1">
      <formula>#REF!=""</formula>
    </cfRule>
    <cfRule type="expression" dxfId="323" priority="324" stopIfTrue="1">
      <formula>#REF!&lt;&gt;""</formula>
    </cfRule>
    <cfRule type="expression" dxfId="322" priority="325" stopIfTrue="1">
      <formula>AND(#REF!="",#REF!&lt;&gt;"")</formula>
    </cfRule>
  </conditionalFormatting>
  <conditionalFormatting sqref="D221:F221">
    <cfRule type="expression" dxfId="321" priority="320" stopIfTrue="1">
      <formula>#REF!=""</formula>
    </cfRule>
    <cfRule type="expression" dxfId="320" priority="321" stopIfTrue="1">
      <formula>#REF!&lt;&gt;""</formula>
    </cfRule>
    <cfRule type="expression" dxfId="319" priority="322" stopIfTrue="1">
      <formula>AND(#REF!="",#REF!&lt;&gt;"")</formula>
    </cfRule>
  </conditionalFormatting>
  <conditionalFormatting sqref="D121:F121">
    <cfRule type="expression" dxfId="318" priority="317" stopIfTrue="1">
      <formula>#REF!=""</formula>
    </cfRule>
    <cfRule type="expression" dxfId="317" priority="318" stopIfTrue="1">
      <formula>#REF!&lt;&gt;""</formula>
    </cfRule>
    <cfRule type="expression" dxfId="316" priority="319" stopIfTrue="1">
      <formula>AND(#REF!="",#REF!&lt;&gt;"")</formula>
    </cfRule>
  </conditionalFormatting>
  <conditionalFormatting sqref="D125:F125">
    <cfRule type="expression" dxfId="315" priority="314" stopIfTrue="1">
      <formula>#REF!=""</formula>
    </cfRule>
    <cfRule type="expression" dxfId="314" priority="315" stopIfTrue="1">
      <formula>#REF!&lt;&gt;""</formula>
    </cfRule>
    <cfRule type="expression" dxfId="313" priority="316" stopIfTrue="1">
      <formula>AND(#REF!="",#REF!&lt;&gt;"")</formula>
    </cfRule>
  </conditionalFormatting>
  <conditionalFormatting sqref="D96:F96">
    <cfRule type="expression" dxfId="312" priority="311" stopIfTrue="1">
      <formula>#REF!=""</formula>
    </cfRule>
    <cfRule type="expression" dxfId="311" priority="312" stopIfTrue="1">
      <formula>#REF!&lt;&gt;""</formula>
    </cfRule>
    <cfRule type="expression" dxfId="310" priority="313" stopIfTrue="1">
      <formula>AND(#REF!="",#REF!&lt;&gt;"")</formula>
    </cfRule>
  </conditionalFormatting>
  <conditionalFormatting sqref="D166:F167">
    <cfRule type="expression" dxfId="309" priority="308" stopIfTrue="1">
      <formula>#REF!=""</formula>
    </cfRule>
    <cfRule type="expression" dxfId="308" priority="309" stopIfTrue="1">
      <formula>#REF!&lt;&gt;""</formula>
    </cfRule>
    <cfRule type="expression" dxfId="307" priority="310" stopIfTrue="1">
      <formula>AND(#REF!="",#REF!&lt;&gt;"")</formula>
    </cfRule>
  </conditionalFormatting>
  <conditionalFormatting sqref="D123:F124">
    <cfRule type="expression" dxfId="306" priority="305" stopIfTrue="1">
      <formula>#REF!=""</formula>
    </cfRule>
    <cfRule type="expression" dxfId="305" priority="306" stopIfTrue="1">
      <formula>#REF!&lt;&gt;""</formula>
    </cfRule>
    <cfRule type="expression" dxfId="304" priority="307" stopIfTrue="1">
      <formula>AND(#REF!="",#REF!&lt;&gt;"")</formula>
    </cfRule>
  </conditionalFormatting>
  <conditionalFormatting sqref="D85:F85">
    <cfRule type="expression" dxfId="303" priority="302" stopIfTrue="1">
      <formula>#REF!=""</formula>
    </cfRule>
    <cfRule type="expression" dxfId="302" priority="303" stopIfTrue="1">
      <formula>#REF!&lt;&gt;""</formula>
    </cfRule>
    <cfRule type="expression" dxfId="301" priority="304" stopIfTrue="1">
      <formula>AND(#REF!="",#REF!&lt;&gt;"")</formula>
    </cfRule>
  </conditionalFormatting>
  <conditionalFormatting sqref="D87:F87">
    <cfRule type="expression" dxfId="300" priority="299" stopIfTrue="1">
      <formula>#REF!=""</formula>
    </cfRule>
    <cfRule type="expression" dxfId="299" priority="300" stopIfTrue="1">
      <formula>#REF!&lt;&gt;""</formula>
    </cfRule>
    <cfRule type="expression" dxfId="298" priority="301" stopIfTrue="1">
      <formula>AND(#REF!="",#REF!&lt;&gt;"")</formula>
    </cfRule>
  </conditionalFormatting>
  <conditionalFormatting sqref="D93:F93">
    <cfRule type="expression" dxfId="297" priority="296" stopIfTrue="1">
      <formula>#REF!=""</formula>
    </cfRule>
    <cfRule type="expression" dxfId="296" priority="297" stopIfTrue="1">
      <formula>#REF!&lt;&gt;""</formula>
    </cfRule>
    <cfRule type="expression" dxfId="295" priority="298" stopIfTrue="1">
      <formula>AND(#REF!="",#REF!&lt;&gt;"")</formula>
    </cfRule>
  </conditionalFormatting>
  <conditionalFormatting sqref="D163:F163">
    <cfRule type="expression" dxfId="294" priority="293" stopIfTrue="1">
      <formula>#REF!=""</formula>
    </cfRule>
    <cfRule type="expression" dxfId="293" priority="294" stopIfTrue="1">
      <formula>#REF!&lt;&gt;""</formula>
    </cfRule>
    <cfRule type="expression" dxfId="292" priority="295" stopIfTrue="1">
      <formula>AND(#REF!="",#REF!&lt;&gt;"")</formula>
    </cfRule>
  </conditionalFormatting>
  <conditionalFormatting sqref="D213:F213">
    <cfRule type="expression" dxfId="291" priority="290" stopIfTrue="1">
      <formula>#REF!=""</formula>
    </cfRule>
    <cfRule type="expression" dxfId="290" priority="291" stopIfTrue="1">
      <formula>#REF!&lt;&gt;""</formula>
    </cfRule>
    <cfRule type="expression" dxfId="289" priority="292" stopIfTrue="1">
      <formula>AND(#REF!="",#REF!&lt;&gt;"")</formula>
    </cfRule>
  </conditionalFormatting>
  <conditionalFormatting sqref="D126:F126">
    <cfRule type="expression" dxfId="288" priority="287" stopIfTrue="1">
      <formula>#REF!=""</formula>
    </cfRule>
    <cfRule type="expression" dxfId="287" priority="288" stopIfTrue="1">
      <formula>#REF!&lt;&gt;""</formula>
    </cfRule>
    <cfRule type="expression" dxfId="286" priority="289" stopIfTrue="1">
      <formula>AND(#REF!="",#REF!&lt;&gt;"")</formula>
    </cfRule>
  </conditionalFormatting>
  <conditionalFormatting sqref="D214:F215">
    <cfRule type="expression" dxfId="285" priority="284" stopIfTrue="1">
      <formula>#REF!=""</formula>
    </cfRule>
    <cfRule type="expression" dxfId="284" priority="285" stopIfTrue="1">
      <formula>#REF!&lt;&gt;""</formula>
    </cfRule>
    <cfRule type="expression" dxfId="283" priority="286" stopIfTrue="1">
      <formula>AND(#REF!="",#REF!&lt;&gt;"")</formula>
    </cfRule>
  </conditionalFormatting>
  <conditionalFormatting sqref="D216:F216">
    <cfRule type="expression" dxfId="282" priority="281" stopIfTrue="1">
      <formula>#REF!=""</formula>
    </cfRule>
    <cfRule type="expression" dxfId="281" priority="282" stopIfTrue="1">
      <formula>#REF!&lt;&gt;""</formula>
    </cfRule>
    <cfRule type="expression" dxfId="280" priority="283" stopIfTrue="1">
      <formula>AND(#REF!="",#REF!&lt;&gt;"")</formula>
    </cfRule>
  </conditionalFormatting>
  <conditionalFormatting sqref="D259:F259">
    <cfRule type="expression" dxfId="279" priority="278" stopIfTrue="1">
      <formula>#REF!=""</formula>
    </cfRule>
    <cfRule type="expression" dxfId="278" priority="279" stopIfTrue="1">
      <formula>#REF!&lt;&gt;""</formula>
    </cfRule>
    <cfRule type="expression" dxfId="277" priority="280" stopIfTrue="1">
      <formula>AND(#REF!="",#REF!&lt;&gt;"")</formula>
    </cfRule>
  </conditionalFormatting>
  <conditionalFormatting sqref="D131:F132">
    <cfRule type="expression" dxfId="276" priority="275" stopIfTrue="1">
      <formula>#REF!=""</formula>
    </cfRule>
    <cfRule type="expression" dxfId="275" priority="276" stopIfTrue="1">
      <formula>#REF!&lt;&gt;""</formula>
    </cfRule>
    <cfRule type="expression" dxfId="274" priority="277" stopIfTrue="1">
      <formula>AND(#REF!="",#REF!&lt;&gt;"")</formula>
    </cfRule>
  </conditionalFormatting>
  <conditionalFormatting sqref="D135:F135">
    <cfRule type="expression" dxfId="273" priority="272" stopIfTrue="1">
      <formula>#REF!=""</formula>
    </cfRule>
    <cfRule type="expression" dxfId="272" priority="273" stopIfTrue="1">
      <formula>#REF!&lt;&gt;""</formula>
    </cfRule>
    <cfRule type="expression" dxfId="271" priority="274" stopIfTrue="1">
      <formula>AND(#REF!="",#REF!&lt;&gt;"")</formula>
    </cfRule>
  </conditionalFormatting>
  <conditionalFormatting sqref="D210:F210">
    <cfRule type="expression" dxfId="270" priority="269" stopIfTrue="1">
      <formula>#REF!=""</formula>
    </cfRule>
    <cfRule type="expression" dxfId="269" priority="270" stopIfTrue="1">
      <formula>#REF!&lt;&gt;""</formula>
    </cfRule>
    <cfRule type="expression" dxfId="268" priority="271" stopIfTrue="1">
      <formula>AND(#REF!="",#REF!&lt;&gt;"")</formula>
    </cfRule>
  </conditionalFormatting>
  <conditionalFormatting sqref="D209:F209 D211:F211">
    <cfRule type="expression" dxfId="267" priority="266" stopIfTrue="1">
      <formula>#REF!=""</formula>
    </cfRule>
    <cfRule type="expression" dxfId="266" priority="267" stopIfTrue="1">
      <formula>#REF!&lt;&gt;""</formula>
    </cfRule>
    <cfRule type="expression" dxfId="265" priority="268" stopIfTrue="1">
      <formula>AND(#REF!="",#REF!&lt;&gt;"")</formula>
    </cfRule>
  </conditionalFormatting>
  <conditionalFormatting sqref="D250:F250">
    <cfRule type="expression" dxfId="264" priority="263" stopIfTrue="1">
      <formula>#REF!=""</formula>
    </cfRule>
    <cfRule type="expression" dxfId="263" priority="264" stopIfTrue="1">
      <formula>#REF!&lt;&gt;""</formula>
    </cfRule>
    <cfRule type="expression" dxfId="262" priority="265" stopIfTrue="1">
      <formula>AND(#REF!="",#REF!&lt;&gt;"")</formula>
    </cfRule>
  </conditionalFormatting>
  <conditionalFormatting sqref="D254:F254 D249:F249 D315:F315">
    <cfRule type="expression" dxfId="261" priority="260" stopIfTrue="1">
      <formula>#REF!=""</formula>
    </cfRule>
    <cfRule type="expression" dxfId="260" priority="261" stopIfTrue="1">
      <formula>#REF!&lt;&gt;""</formula>
    </cfRule>
    <cfRule type="expression" dxfId="259" priority="262" stopIfTrue="1">
      <formula>AND(#REF!="",#REF!&lt;&gt;"")</formula>
    </cfRule>
  </conditionalFormatting>
  <conditionalFormatting sqref="D134:F134">
    <cfRule type="expression" dxfId="258" priority="257" stopIfTrue="1">
      <formula>#REF!=""</formula>
    </cfRule>
    <cfRule type="expression" dxfId="257" priority="258" stopIfTrue="1">
      <formula>#REF!&lt;&gt;""</formula>
    </cfRule>
    <cfRule type="expression" dxfId="256" priority="259" stopIfTrue="1">
      <formula>AND(#REF!="",#REF!&lt;&gt;"")</formula>
    </cfRule>
  </conditionalFormatting>
  <conditionalFormatting sqref="H128">
    <cfRule type="expression" dxfId="255" priority="254" stopIfTrue="1">
      <formula>#REF!=""</formula>
    </cfRule>
    <cfRule type="expression" dxfId="254" priority="255" stopIfTrue="1">
      <formula>#REF!&lt;&gt;""</formula>
    </cfRule>
    <cfRule type="expression" dxfId="253" priority="256" stopIfTrue="1">
      <formula>AND(#REF!="",#REF!&lt;&gt;"")</formula>
    </cfRule>
  </conditionalFormatting>
  <conditionalFormatting sqref="D130:F130">
    <cfRule type="expression" dxfId="252" priority="251" stopIfTrue="1">
      <formula>#REF!=""</formula>
    </cfRule>
    <cfRule type="expression" dxfId="251" priority="252" stopIfTrue="1">
      <formula>#REF!&lt;&gt;""</formula>
    </cfRule>
    <cfRule type="expression" dxfId="250" priority="253" stopIfTrue="1">
      <formula>AND(#REF!="",#REF!&lt;&gt;"")</formula>
    </cfRule>
  </conditionalFormatting>
  <conditionalFormatting sqref="D251:F251">
    <cfRule type="expression" dxfId="249" priority="248" stopIfTrue="1">
      <formula>#REF!=""</formula>
    </cfRule>
    <cfRule type="expression" dxfId="248" priority="249" stopIfTrue="1">
      <formula>#REF!&lt;&gt;""</formula>
    </cfRule>
    <cfRule type="expression" dxfId="247" priority="250" stopIfTrue="1">
      <formula>AND(#REF!="",#REF!&lt;&gt;"")</formula>
    </cfRule>
  </conditionalFormatting>
  <conditionalFormatting sqref="H127">
    <cfRule type="expression" dxfId="246" priority="245" stopIfTrue="1">
      <formula>#REF!=""</formula>
    </cfRule>
    <cfRule type="expression" dxfId="245" priority="246" stopIfTrue="1">
      <formula>#REF!&lt;&gt;""</formula>
    </cfRule>
    <cfRule type="expression" dxfId="244" priority="247" stopIfTrue="1">
      <formula>AND(#REF!="",#REF!&lt;&gt;"")</formula>
    </cfRule>
  </conditionalFormatting>
  <conditionalFormatting sqref="D129:F129">
    <cfRule type="expression" dxfId="243" priority="242" stopIfTrue="1">
      <formula>#REF!=""</formula>
    </cfRule>
    <cfRule type="expression" dxfId="242" priority="243" stopIfTrue="1">
      <formula>#REF!&lt;&gt;""</formula>
    </cfRule>
    <cfRule type="expression" dxfId="241" priority="244" stopIfTrue="1">
      <formula>AND(#REF!="",#REF!&lt;&gt;"")</formula>
    </cfRule>
  </conditionalFormatting>
  <conditionalFormatting sqref="D141:F142">
    <cfRule type="expression" dxfId="240" priority="239" stopIfTrue="1">
      <formula>#REF!=""</formula>
    </cfRule>
    <cfRule type="expression" dxfId="239" priority="240" stopIfTrue="1">
      <formula>#REF!&lt;&gt;""</formula>
    </cfRule>
    <cfRule type="expression" dxfId="238" priority="241" stopIfTrue="1">
      <formula>AND(#REF!="",#REF!&lt;&gt;"")</formula>
    </cfRule>
  </conditionalFormatting>
  <conditionalFormatting sqref="D219:F220">
    <cfRule type="expression" dxfId="237" priority="236" stopIfTrue="1">
      <formula>#REF!=""</formula>
    </cfRule>
    <cfRule type="expression" dxfId="236" priority="237" stopIfTrue="1">
      <formula>#REF!&lt;&gt;""</formula>
    </cfRule>
    <cfRule type="expression" dxfId="235" priority="238" stopIfTrue="1">
      <formula>AND(#REF!="",#REF!&lt;&gt;"")</formula>
    </cfRule>
  </conditionalFormatting>
  <conditionalFormatting sqref="D222:F222">
    <cfRule type="expression" dxfId="234" priority="233" stopIfTrue="1">
      <formula>#REF!=""</formula>
    </cfRule>
    <cfRule type="expression" dxfId="233" priority="234" stopIfTrue="1">
      <formula>#REF!&lt;&gt;""</formula>
    </cfRule>
    <cfRule type="expression" dxfId="232" priority="235" stopIfTrue="1">
      <formula>AND(#REF!="",#REF!&lt;&gt;"")</formula>
    </cfRule>
  </conditionalFormatting>
  <conditionalFormatting sqref="D212:F212">
    <cfRule type="expression" dxfId="231" priority="230" stopIfTrue="1">
      <formula>#REF!=""</formula>
    </cfRule>
    <cfRule type="expression" dxfId="230" priority="231" stopIfTrue="1">
      <formula>#REF!&lt;&gt;""</formula>
    </cfRule>
    <cfRule type="expression" dxfId="229" priority="232" stopIfTrue="1">
      <formula>AND(#REF!="",#REF!&lt;&gt;"")</formula>
    </cfRule>
  </conditionalFormatting>
  <conditionalFormatting sqref="D223:F223">
    <cfRule type="expression" dxfId="228" priority="227" stopIfTrue="1">
      <formula>#REF!=""</formula>
    </cfRule>
    <cfRule type="expression" dxfId="227" priority="228" stopIfTrue="1">
      <formula>#REF!&lt;&gt;""</formula>
    </cfRule>
    <cfRule type="expression" dxfId="226" priority="229" stopIfTrue="1">
      <formula>AND(#REF!="",#REF!&lt;&gt;"")</formula>
    </cfRule>
  </conditionalFormatting>
  <conditionalFormatting sqref="D224:F224">
    <cfRule type="expression" dxfId="225" priority="224" stopIfTrue="1">
      <formula>#REF!=""</formula>
    </cfRule>
    <cfRule type="expression" dxfId="224" priority="225" stopIfTrue="1">
      <formula>#REF!&lt;&gt;""</formula>
    </cfRule>
    <cfRule type="expression" dxfId="223" priority="226" stopIfTrue="1">
      <formula>AND(#REF!="",#REF!&lt;&gt;"")</formula>
    </cfRule>
  </conditionalFormatting>
  <conditionalFormatting sqref="D149:F149">
    <cfRule type="expression" dxfId="222" priority="221" stopIfTrue="1">
      <formula>#REF!=""</formula>
    </cfRule>
    <cfRule type="expression" dxfId="221" priority="222" stopIfTrue="1">
      <formula>#REF!&lt;&gt;""</formula>
    </cfRule>
    <cfRule type="expression" dxfId="220" priority="223" stopIfTrue="1">
      <formula>AND(#REF!="",#REF!&lt;&gt;"")</formula>
    </cfRule>
  </conditionalFormatting>
  <conditionalFormatting sqref="D127:F127">
    <cfRule type="expression" dxfId="219" priority="218" stopIfTrue="1">
      <formula>#REF!=""</formula>
    </cfRule>
    <cfRule type="expression" dxfId="218" priority="219" stopIfTrue="1">
      <formula>#REF!&lt;&gt;""</formula>
    </cfRule>
    <cfRule type="expression" dxfId="217" priority="220" stopIfTrue="1">
      <formula>AND(#REF!="",#REF!&lt;&gt;"")</formula>
    </cfRule>
  </conditionalFormatting>
  <conditionalFormatting sqref="D157:F157">
    <cfRule type="expression" dxfId="216" priority="215" stopIfTrue="1">
      <formula>#REF!=""</formula>
    </cfRule>
    <cfRule type="expression" dxfId="215" priority="216" stopIfTrue="1">
      <formula>#REF!&lt;&gt;""</formula>
    </cfRule>
    <cfRule type="expression" dxfId="214" priority="217" stopIfTrue="1">
      <formula>AND(#REF!="",#REF!&lt;&gt;"")</formula>
    </cfRule>
  </conditionalFormatting>
  <conditionalFormatting sqref="D165:F165">
    <cfRule type="expression" dxfId="213" priority="212" stopIfTrue="1">
      <formula>#REF!=""</formula>
    </cfRule>
    <cfRule type="expression" dxfId="212" priority="213" stopIfTrue="1">
      <formula>#REF!&lt;&gt;""</formula>
    </cfRule>
    <cfRule type="expression" dxfId="211" priority="214" stopIfTrue="1">
      <formula>AND(#REF!="",#REF!&lt;&gt;"")</formula>
    </cfRule>
  </conditionalFormatting>
  <conditionalFormatting sqref="D161:F161">
    <cfRule type="expression" dxfId="210" priority="209" stopIfTrue="1">
      <formula>#REF!=""</formula>
    </cfRule>
    <cfRule type="expression" dxfId="209" priority="210" stopIfTrue="1">
      <formula>#REF!&lt;&gt;""</formula>
    </cfRule>
    <cfRule type="expression" dxfId="208" priority="211" stopIfTrue="1">
      <formula>AND(#REF!="",#REF!&lt;&gt;"")</formula>
    </cfRule>
  </conditionalFormatting>
  <conditionalFormatting sqref="D140:F140">
    <cfRule type="expression" dxfId="207" priority="206" stopIfTrue="1">
      <formula>#REF!=""</formula>
    </cfRule>
    <cfRule type="expression" dxfId="206" priority="207" stopIfTrue="1">
      <formula>#REF!&lt;&gt;""</formula>
    </cfRule>
    <cfRule type="expression" dxfId="205" priority="208" stopIfTrue="1">
      <formula>AND(#REF!="",#REF!&lt;&gt;"")</formula>
    </cfRule>
  </conditionalFormatting>
  <conditionalFormatting sqref="D200:F200">
    <cfRule type="expression" dxfId="204" priority="203" stopIfTrue="1">
      <formula>#REF!=""</formula>
    </cfRule>
    <cfRule type="expression" dxfId="203" priority="204" stopIfTrue="1">
      <formula>#REF!&lt;&gt;""</formula>
    </cfRule>
    <cfRule type="expression" dxfId="202" priority="205" stopIfTrue="1">
      <formula>AND(#REF!="",#REF!&lt;&gt;"")</formula>
    </cfRule>
  </conditionalFormatting>
  <conditionalFormatting sqref="D197:F197">
    <cfRule type="expression" dxfId="201" priority="200" stopIfTrue="1">
      <formula>#REF!=""</formula>
    </cfRule>
    <cfRule type="expression" dxfId="200" priority="201" stopIfTrue="1">
      <formula>#REF!&lt;&gt;""</formula>
    </cfRule>
    <cfRule type="expression" dxfId="199" priority="202" stopIfTrue="1">
      <formula>AND(#REF!="",#REF!&lt;&gt;"")</formula>
    </cfRule>
  </conditionalFormatting>
  <conditionalFormatting sqref="D198:F198">
    <cfRule type="expression" dxfId="198" priority="197" stopIfTrue="1">
      <formula>#REF!=""</formula>
    </cfRule>
    <cfRule type="expression" dxfId="197" priority="198" stopIfTrue="1">
      <formula>#REF!&lt;&gt;""</formula>
    </cfRule>
    <cfRule type="expression" dxfId="196" priority="199" stopIfTrue="1">
      <formula>AND(#REF!="",#REF!&lt;&gt;"")</formula>
    </cfRule>
  </conditionalFormatting>
  <conditionalFormatting sqref="D199:F199">
    <cfRule type="expression" dxfId="195" priority="194" stopIfTrue="1">
      <formula>#REF!=""</formula>
    </cfRule>
    <cfRule type="expression" dxfId="194" priority="195" stopIfTrue="1">
      <formula>#REF!&lt;&gt;""</formula>
    </cfRule>
    <cfRule type="expression" dxfId="193" priority="196" stopIfTrue="1">
      <formula>AND(#REF!="",#REF!&lt;&gt;"")</formula>
    </cfRule>
  </conditionalFormatting>
  <conditionalFormatting sqref="D201:F201">
    <cfRule type="expression" dxfId="192" priority="191" stopIfTrue="1">
      <formula>#REF!=""</formula>
    </cfRule>
    <cfRule type="expression" dxfId="191" priority="192" stopIfTrue="1">
      <formula>#REF!&lt;&gt;""</formula>
    </cfRule>
    <cfRule type="expression" dxfId="190" priority="193" stopIfTrue="1">
      <formula>AND(#REF!="",#REF!&lt;&gt;"")</formula>
    </cfRule>
  </conditionalFormatting>
  <conditionalFormatting sqref="D162:F162">
    <cfRule type="expression" dxfId="189" priority="188" stopIfTrue="1">
      <formula>#REF!=""</formula>
    </cfRule>
    <cfRule type="expression" dxfId="188" priority="189" stopIfTrue="1">
      <formula>#REF!&lt;&gt;""</formula>
    </cfRule>
    <cfRule type="expression" dxfId="187" priority="190" stopIfTrue="1">
      <formula>AND(#REF!="",#REF!&lt;&gt;"")</formula>
    </cfRule>
  </conditionalFormatting>
  <conditionalFormatting sqref="D218:F218">
    <cfRule type="expression" dxfId="186" priority="185" stopIfTrue="1">
      <formula>#REF!=""</formula>
    </cfRule>
    <cfRule type="expression" dxfId="185" priority="186" stopIfTrue="1">
      <formula>#REF!&lt;&gt;""</formula>
    </cfRule>
    <cfRule type="expression" dxfId="184" priority="187" stopIfTrue="1">
      <formula>AND(#REF!="",#REF!&lt;&gt;"")</formula>
    </cfRule>
  </conditionalFormatting>
  <conditionalFormatting sqref="D175:F175">
    <cfRule type="expression" dxfId="183" priority="182" stopIfTrue="1">
      <formula>#REF!=""</formula>
    </cfRule>
    <cfRule type="expression" dxfId="182" priority="183" stopIfTrue="1">
      <formula>#REF!&lt;&gt;""</formula>
    </cfRule>
    <cfRule type="expression" dxfId="181" priority="184" stopIfTrue="1">
      <formula>AND(#REF!="",#REF!&lt;&gt;"")</formula>
    </cfRule>
  </conditionalFormatting>
  <conditionalFormatting sqref="D321:F323">
    <cfRule type="expression" dxfId="180" priority="179" stopIfTrue="1">
      <formula>#REF!=""</formula>
    </cfRule>
    <cfRule type="expression" dxfId="179" priority="180" stopIfTrue="1">
      <formula>#REF!&lt;&gt;""</formula>
    </cfRule>
    <cfRule type="expression" dxfId="178" priority="181" stopIfTrue="1">
      <formula>AND(#REF!="",#REF!&lt;&gt;"")</formula>
    </cfRule>
  </conditionalFormatting>
  <conditionalFormatting sqref="D324 D306:D312">
    <cfRule type="expression" dxfId="177" priority="176" stopIfTrue="1">
      <formula>#REF!=""</formula>
    </cfRule>
    <cfRule type="expression" dxfId="176" priority="177" stopIfTrue="1">
      <formula>#REF!&lt;&gt;""</formula>
    </cfRule>
    <cfRule type="expression" dxfId="175" priority="178" stopIfTrue="1">
      <formula>AND(#REF!="",#REF!&lt;&gt;"")</formula>
    </cfRule>
  </conditionalFormatting>
  <conditionalFormatting sqref="D316">
    <cfRule type="expression" dxfId="174" priority="173" stopIfTrue="1">
      <formula>#REF!=""</formula>
    </cfRule>
    <cfRule type="expression" dxfId="173" priority="174" stopIfTrue="1">
      <formula>#REF!&lt;&gt;""</formula>
    </cfRule>
    <cfRule type="expression" dxfId="172" priority="175" stopIfTrue="1">
      <formula>AND(#REF!="",#REF!&lt;&gt;"")</formula>
    </cfRule>
  </conditionalFormatting>
  <conditionalFormatting sqref="D317">
    <cfRule type="expression" dxfId="171" priority="170" stopIfTrue="1">
      <formula>#REF!=""</formula>
    </cfRule>
    <cfRule type="expression" dxfId="170" priority="171" stopIfTrue="1">
      <formula>#REF!&lt;&gt;""</formula>
    </cfRule>
    <cfRule type="expression" dxfId="169" priority="172" stopIfTrue="1">
      <formula>AND(#REF!="",#REF!&lt;&gt;"")</formula>
    </cfRule>
  </conditionalFormatting>
  <conditionalFormatting sqref="D300:F301">
    <cfRule type="expression" dxfId="168" priority="167" stopIfTrue="1">
      <formula>#REF!=""</formula>
    </cfRule>
    <cfRule type="expression" dxfId="167" priority="168" stopIfTrue="1">
      <formula>#REF!&lt;&gt;""</formula>
    </cfRule>
    <cfRule type="expression" dxfId="166" priority="169" stopIfTrue="1">
      <formula>AND(#REF!="",#REF!&lt;&gt;"")</formula>
    </cfRule>
  </conditionalFormatting>
  <conditionalFormatting sqref="D302 D295:D299">
    <cfRule type="expression" dxfId="165" priority="164" stopIfTrue="1">
      <formula>#REF!=""</formula>
    </cfRule>
    <cfRule type="expression" dxfId="164" priority="165" stopIfTrue="1">
      <formula>#REF!&lt;&gt;""</formula>
    </cfRule>
    <cfRule type="expression" dxfId="163" priority="166" stopIfTrue="1">
      <formula>AND(#REF!="",#REF!&lt;&gt;"")</formula>
    </cfRule>
  </conditionalFormatting>
  <conditionalFormatting sqref="D281:D286">
    <cfRule type="expression" dxfId="162" priority="161" stopIfTrue="1">
      <formula>#REF!=""</formula>
    </cfRule>
    <cfRule type="expression" dxfId="161" priority="162" stopIfTrue="1">
      <formula>#REF!&lt;&gt;""</formula>
    </cfRule>
    <cfRule type="expression" dxfId="160" priority="163" stopIfTrue="1">
      <formula>AND(#REF!="",#REF!&lt;&gt;"")</formula>
    </cfRule>
  </conditionalFormatting>
  <conditionalFormatting sqref="D279:D280">
    <cfRule type="expression" dxfId="159" priority="158" stopIfTrue="1">
      <formula>#REF!=""</formula>
    </cfRule>
    <cfRule type="expression" dxfId="158" priority="159" stopIfTrue="1">
      <formula>#REF!&lt;&gt;""</formula>
    </cfRule>
    <cfRule type="expression" dxfId="157" priority="160" stopIfTrue="1">
      <formula>AND(#REF!="",#REF!&lt;&gt;"")</formula>
    </cfRule>
  </conditionalFormatting>
  <conditionalFormatting sqref="D267:D276">
    <cfRule type="expression" dxfId="156" priority="155" stopIfTrue="1">
      <formula>#REF!=""</formula>
    </cfRule>
    <cfRule type="expression" dxfId="155" priority="156" stopIfTrue="1">
      <formula>#REF!&lt;&gt;""</formula>
    </cfRule>
    <cfRule type="expression" dxfId="154" priority="157" stopIfTrue="1">
      <formula>AND(#REF!="",#REF!&lt;&gt;"")</formula>
    </cfRule>
  </conditionalFormatting>
  <conditionalFormatting sqref="D258">
    <cfRule type="expression" dxfId="153" priority="152" stopIfTrue="1">
      <formula>#REF!=""</formula>
    </cfRule>
    <cfRule type="expression" dxfId="152" priority="153" stopIfTrue="1">
      <formula>#REF!&lt;&gt;""</formula>
    </cfRule>
    <cfRule type="expression" dxfId="151" priority="154" stopIfTrue="1">
      <formula>AND(#REF!="",#REF!&lt;&gt;"")</formula>
    </cfRule>
  </conditionalFormatting>
  <conditionalFormatting sqref="D313:F313">
    <cfRule type="expression" dxfId="150" priority="149" stopIfTrue="1">
      <formula>#REF!=""</formula>
    </cfRule>
    <cfRule type="expression" dxfId="149" priority="150" stopIfTrue="1">
      <formula>#REF!&lt;&gt;""</formula>
    </cfRule>
    <cfRule type="expression" dxfId="148" priority="151" stopIfTrue="1">
      <formula>AND(#REF!="",#REF!&lt;&gt;"")</formula>
    </cfRule>
  </conditionalFormatting>
  <conditionalFormatting sqref="D252:D253 D247">
    <cfRule type="expression" dxfId="147" priority="146" stopIfTrue="1">
      <formula>#REF!=""</formula>
    </cfRule>
    <cfRule type="expression" dxfId="146" priority="147" stopIfTrue="1">
      <formula>#REF!&lt;&gt;""</formula>
    </cfRule>
    <cfRule type="expression" dxfId="145" priority="148" stopIfTrue="1">
      <formula>AND(#REF!="",#REF!&lt;&gt;"")</formula>
    </cfRule>
  </conditionalFormatting>
  <conditionalFormatting sqref="D255:F256">
    <cfRule type="expression" dxfId="144" priority="143" stopIfTrue="1">
      <formula>#REF!=""</formula>
    </cfRule>
    <cfRule type="expression" dxfId="143" priority="144" stopIfTrue="1">
      <formula>#REF!&lt;&gt;""</formula>
    </cfRule>
    <cfRule type="expression" dxfId="142" priority="145" stopIfTrue="1">
      <formula>AND(#REF!="",#REF!&lt;&gt;"")</formula>
    </cfRule>
  </conditionalFormatting>
  <conditionalFormatting sqref="D320:F320">
    <cfRule type="expression" dxfId="141" priority="140" stopIfTrue="1">
      <formula>#REF!=""</formula>
    </cfRule>
    <cfRule type="expression" dxfId="140" priority="141" stopIfTrue="1">
      <formula>#REF!&lt;&gt;""</formula>
    </cfRule>
    <cfRule type="expression" dxfId="139" priority="142" stopIfTrue="1">
      <formula>AND(#REF!="",#REF!&lt;&gt;"")</formula>
    </cfRule>
  </conditionalFormatting>
  <conditionalFormatting sqref="D278:F278">
    <cfRule type="expression" dxfId="138" priority="137" stopIfTrue="1">
      <formula>#REF!=""</formula>
    </cfRule>
    <cfRule type="expression" dxfId="137" priority="138" stopIfTrue="1">
      <formula>#REF!&lt;&gt;""</formula>
    </cfRule>
    <cfRule type="expression" dxfId="136" priority="139" stopIfTrue="1">
      <formula>AND(#REF!="",#REF!&lt;&gt;"")</formula>
    </cfRule>
  </conditionalFormatting>
  <conditionalFormatting sqref="D230:F230">
    <cfRule type="expression" dxfId="135" priority="134" stopIfTrue="1">
      <formula>#REF!=""</formula>
    </cfRule>
    <cfRule type="expression" dxfId="134" priority="135" stopIfTrue="1">
      <formula>#REF!&lt;&gt;""</formula>
    </cfRule>
    <cfRule type="expression" dxfId="133" priority="136" stopIfTrue="1">
      <formula>AND(#REF!="",#REF!&lt;&gt;"")</formula>
    </cfRule>
  </conditionalFormatting>
  <conditionalFormatting sqref="H232">
    <cfRule type="expression" dxfId="132" priority="131" stopIfTrue="1">
      <formula>#REF!=""</formula>
    </cfRule>
    <cfRule type="expression" dxfId="131" priority="132" stopIfTrue="1">
      <formula>#REF!&lt;&gt;""</formula>
    </cfRule>
    <cfRule type="expression" dxfId="130" priority="133" stopIfTrue="1">
      <formula>AND(#REF!="",#REF!&lt;&gt;"")</formula>
    </cfRule>
  </conditionalFormatting>
  <conditionalFormatting sqref="D228:F229">
    <cfRule type="expression" dxfId="129" priority="128" stopIfTrue="1">
      <formula>#REF!=""</formula>
    </cfRule>
    <cfRule type="expression" dxfId="128" priority="129" stopIfTrue="1">
      <formula>#REF!&lt;&gt;""</formula>
    </cfRule>
    <cfRule type="expression" dxfId="127" priority="130" stopIfTrue="1">
      <formula>AND(#REF!="",#REF!&lt;&gt;"")</formula>
    </cfRule>
  </conditionalFormatting>
  <conditionalFormatting sqref="D265:F265 D264:E264">
    <cfRule type="expression" dxfId="126" priority="125" stopIfTrue="1">
      <formula>#REF!=""</formula>
    </cfRule>
    <cfRule type="expression" dxfId="125" priority="126" stopIfTrue="1">
      <formula>#REF!&lt;&gt;""</formula>
    </cfRule>
    <cfRule type="expression" dxfId="124" priority="127" stopIfTrue="1">
      <formula>AND(#REF!="",#REF!&lt;&gt;"")</formula>
    </cfRule>
  </conditionalFormatting>
  <conditionalFormatting sqref="D225:F225">
    <cfRule type="expression" dxfId="123" priority="122" stopIfTrue="1">
      <formula>#REF!=""</formula>
    </cfRule>
    <cfRule type="expression" dxfId="122" priority="123" stopIfTrue="1">
      <formula>#REF!&lt;&gt;""</formula>
    </cfRule>
    <cfRule type="expression" dxfId="121" priority="124" stopIfTrue="1">
      <formula>AND(#REF!="",#REF!&lt;&gt;"")</formula>
    </cfRule>
  </conditionalFormatting>
  <conditionalFormatting sqref="D231:D245">
    <cfRule type="expression" dxfId="120" priority="119" stopIfTrue="1">
      <formula>#REF!=""</formula>
    </cfRule>
    <cfRule type="expression" dxfId="119" priority="120" stopIfTrue="1">
      <formula>#REF!&lt;&gt;""</formula>
    </cfRule>
    <cfRule type="expression" dxfId="118" priority="121" stopIfTrue="1">
      <formula>AND(#REF!="",#REF!&lt;&gt;"")</formula>
    </cfRule>
  </conditionalFormatting>
  <conditionalFormatting sqref="D191:D192">
    <cfRule type="expression" dxfId="117" priority="116" stopIfTrue="1">
      <formula>#REF!=""</formula>
    </cfRule>
    <cfRule type="expression" dxfId="116" priority="117" stopIfTrue="1">
      <formula>#REF!&lt;&gt;""</formula>
    </cfRule>
    <cfRule type="expression" dxfId="115" priority="118" stopIfTrue="1">
      <formula>AND(#REF!="",#REF!&lt;&gt;"")</formula>
    </cfRule>
  </conditionalFormatting>
  <conditionalFormatting sqref="D193:D195">
    <cfRule type="expression" dxfId="114" priority="113" stopIfTrue="1">
      <formula>#REF!=""</formula>
    </cfRule>
    <cfRule type="expression" dxfId="113" priority="114" stopIfTrue="1">
      <formula>#REF!&lt;&gt;""</formula>
    </cfRule>
    <cfRule type="expression" dxfId="112" priority="115" stopIfTrue="1">
      <formula>AND(#REF!="",#REF!&lt;&gt;"")</formula>
    </cfRule>
  </conditionalFormatting>
  <conditionalFormatting sqref="D205:D207">
    <cfRule type="expression" dxfId="111" priority="110" stopIfTrue="1">
      <formula>#REF!=""</formula>
    </cfRule>
    <cfRule type="expression" dxfId="110" priority="111" stopIfTrue="1">
      <formula>#REF!&lt;&gt;""</formula>
    </cfRule>
    <cfRule type="expression" dxfId="109" priority="112" stopIfTrue="1">
      <formula>AND(#REF!="",#REF!&lt;&gt;"")</formula>
    </cfRule>
  </conditionalFormatting>
  <conditionalFormatting sqref="D204">
    <cfRule type="expression" dxfId="108" priority="107" stopIfTrue="1">
      <formula>#REF!=""</formula>
    </cfRule>
    <cfRule type="expression" dxfId="107" priority="108" stopIfTrue="1">
      <formula>#REF!&lt;&gt;""</formula>
    </cfRule>
    <cfRule type="expression" dxfId="106" priority="109" stopIfTrue="1">
      <formula>AND(#REF!="",#REF!&lt;&gt;"")</formula>
    </cfRule>
  </conditionalFormatting>
  <conditionalFormatting sqref="D202:D203">
    <cfRule type="expression" dxfId="105" priority="104" stopIfTrue="1">
      <formula>#REF!=""</formula>
    </cfRule>
    <cfRule type="expression" dxfId="104" priority="105" stopIfTrue="1">
      <formula>#REF!&lt;&gt;""</formula>
    </cfRule>
    <cfRule type="expression" dxfId="103" priority="106" stopIfTrue="1">
      <formula>AND(#REF!="",#REF!&lt;&gt;"")</formula>
    </cfRule>
  </conditionalFormatting>
  <conditionalFormatting sqref="D184:D189">
    <cfRule type="expression" dxfId="102" priority="101" stopIfTrue="1">
      <formula>#REF!=""</formula>
    </cfRule>
    <cfRule type="expression" dxfId="101" priority="102" stopIfTrue="1">
      <formula>#REF!&lt;&gt;""</formula>
    </cfRule>
    <cfRule type="expression" dxfId="100" priority="103" stopIfTrue="1">
      <formula>AND(#REF!="",#REF!&lt;&gt;"")</formula>
    </cfRule>
  </conditionalFormatting>
  <conditionalFormatting sqref="D176:D178">
    <cfRule type="expression" dxfId="99" priority="98" stopIfTrue="1">
      <formula>#REF!=""</formula>
    </cfRule>
    <cfRule type="expression" dxfId="98" priority="99" stopIfTrue="1">
      <formula>#REF!&lt;&gt;""</formula>
    </cfRule>
    <cfRule type="expression" dxfId="97" priority="100" stopIfTrue="1">
      <formula>AND(#REF!="",#REF!&lt;&gt;"")</formula>
    </cfRule>
  </conditionalFormatting>
  <conditionalFormatting sqref="D179:D181">
    <cfRule type="expression" dxfId="96" priority="95" stopIfTrue="1">
      <formula>#REF!=""</formula>
    </cfRule>
    <cfRule type="expression" dxfId="95" priority="96" stopIfTrue="1">
      <formula>#REF!&lt;&gt;""</formula>
    </cfRule>
    <cfRule type="expression" dxfId="94" priority="97" stopIfTrue="1">
      <formula>AND(#REF!="",#REF!&lt;&gt;"")</formula>
    </cfRule>
  </conditionalFormatting>
  <conditionalFormatting sqref="D168">
    <cfRule type="expression" dxfId="93" priority="92" stopIfTrue="1">
      <formula>#REF!=""</formula>
    </cfRule>
    <cfRule type="expression" dxfId="92" priority="93" stopIfTrue="1">
      <formula>#REF!&lt;&gt;""</formula>
    </cfRule>
    <cfRule type="expression" dxfId="91" priority="94" stopIfTrue="1">
      <formula>AND(#REF!="",#REF!&lt;&gt;"")</formula>
    </cfRule>
  </conditionalFormatting>
  <conditionalFormatting sqref="D169">
    <cfRule type="expression" dxfId="90" priority="89" stopIfTrue="1">
      <formula>#REF!=""</formula>
    </cfRule>
    <cfRule type="expression" dxfId="89" priority="90" stopIfTrue="1">
      <formula>#REF!&lt;&gt;""</formula>
    </cfRule>
    <cfRule type="expression" dxfId="88" priority="91" stopIfTrue="1">
      <formula>AND(#REF!="",#REF!&lt;&gt;"")</formula>
    </cfRule>
  </conditionalFormatting>
  <conditionalFormatting sqref="D170:D171">
    <cfRule type="expression" dxfId="87" priority="86" stopIfTrue="1">
      <formula>#REF!=""</formula>
    </cfRule>
    <cfRule type="expression" dxfId="86" priority="87" stopIfTrue="1">
      <formula>#REF!&lt;&gt;""</formula>
    </cfRule>
    <cfRule type="expression" dxfId="85" priority="88" stopIfTrue="1">
      <formula>AND(#REF!="",#REF!&lt;&gt;"")</formula>
    </cfRule>
  </conditionalFormatting>
  <conditionalFormatting sqref="D164">
    <cfRule type="expression" dxfId="84" priority="83" stopIfTrue="1">
      <formula>#REF!=""</formula>
    </cfRule>
    <cfRule type="expression" dxfId="83" priority="84" stopIfTrue="1">
      <formula>#REF!&lt;&gt;""</formula>
    </cfRule>
    <cfRule type="expression" dxfId="82" priority="85" stopIfTrue="1">
      <formula>AND(#REF!="",#REF!&lt;&gt;"")</formula>
    </cfRule>
  </conditionalFormatting>
  <conditionalFormatting sqref="D172">
    <cfRule type="expression" dxfId="81" priority="80" stopIfTrue="1">
      <formula>#REF!=""</formula>
    </cfRule>
    <cfRule type="expression" dxfId="80" priority="81" stopIfTrue="1">
      <formula>#REF!&lt;&gt;""</formula>
    </cfRule>
    <cfRule type="expression" dxfId="79" priority="82" stopIfTrue="1">
      <formula>AND(#REF!="",#REF!&lt;&gt;"")</formula>
    </cfRule>
  </conditionalFormatting>
  <conditionalFormatting sqref="D153 D158">
    <cfRule type="expression" dxfId="78" priority="77" stopIfTrue="1">
      <formula>#REF!=""</formula>
    </cfRule>
    <cfRule type="expression" dxfId="77" priority="78" stopIfTrue="1">
      <formula>#REF!&lt;&gt;""</formula>
    </cfRule>
    <cfRule type="expression" dxfId="76" priority="79" stopIfTrue="1">
      <formula>AND(#REF!="",#REF!&lt;&gt;"")</formula>
    </cfRule>
  </conditionalFormatting>
  <conditionalFormatting sqref="D144">
    <cfRule type="expression" dxfId="75" priority="74" stopIfTrue="1">
      <formula>#REF!=""</formula>
    </cfRule>
    <cfRule type="expression" dxfId="74" priority="75" stopIfTrue="1">
      <formula>#REF!&lt;&gt;""</formula>
    </cfRule>
    <cfRule type="expression" dxfId="73" priority="76" stopIfTrue="1">
      <formula>AND(#REF!="",#REF!&lt;&gt;"")</formula>
    </cfRule>
  </conditionalFormatting>
  <conditionalFormatting sqref="D148">
    <cfRule type="expression" dxfId="72" priority="71" stopIfTrue="1">
      <formula>#REF!=""</formula>
    </cfRule>
    <cfRule type="expression" dxfId="71" priority="72" stopIfTrue="1">
      <formula>#REF!&lt;&gt;""</formula>
    </cfRule>
    <cfRule type="expression" dxfId="70" priority="73" stopIfTrue="1">
      <formula>AND(#REF!="",#REF!&lt;&gt;"")</formula>
    </cfRule>
  </conditionalFormatting>
  <conditionalFormatting sqref="D136:D139 D133 D122">
    <cfRule type="expression" dxfId="69" priority="68" stopIfTrue="1">
      <formula>#REF!=""</formula>
    </cfRule>
    <cfRule type="expression" dxfId="68" priority="69" stopIfTrue="1">
      <formula>#REF!&lt;&gt;""</formula>
    </cfRule>
    <cfRule type="expression" dxfId="67" priority="70" stopIfTrue="1">
      <formula>AND(#REF!="",#REF!&lt;&gt;"")</formula>
    </cfRule>
  </conditionalFormatting>
  <conditionalFormatting sqref="D117 D66:F66">
    <cfRule type="expression" dxfId="66" priority="65" stopIfTrue="1">
      <formula>#REF!=""</formula>
    </cfRule>
    <cfRule type="expression" dxfId="65" priority="66" stopIfTrue="1">
      <formula>#REF!&lt;&gt;""</formula>
    </cfRule>
    <cfRule type="expression" dxfId="64" priority="67" stopIfTrue="1">
      <formula>AND(#REF!="",#REF!&lt;&gt;"")</formula>
    </cfRule>
  </conditionalFormatting>
  <conditionalFormatting sqref="D111 D101:D107 D62:F63">
    <cfRule type="expression" dxfId="63" priority="62" stopIfTrue="1">
      <formula>#REF!=""</formula>
    </cfRule>
    <cfRule type="expression" dxfId="62" priority="63" stopIfTrue="1">
      <formula>#REF!&lt;&gt;""</formula>
    </cfRule>
    <cfRule type="expression" dxfId="61" priority="64" stopIfTrue="1">
      <formula>AND(#REF!="",#REF!&lt;&gt;"")</formula>
    </cfRule>
  </conditionalFormatting>
  <conditionalFormatting sqref="D99 D55:F56">
    <cfRule type="expression" dxfId="60" priority="59" stopIfTrue="1">
      <formula>#REF!=""</formula>
    </cfRule>
    <cfRule type="expression" dxfId="59" priority="60" stopIfTrue="1">
      <formula>#REF!&lt;&gt;""</formula>
    </cfRule>
    <cfRule type="expression" dxfId="58" priority="61" stopIfTrue="1">
      <formula>AND(#REF!="",#REF!&lt;&gt;"")</formula>
    </cfRule>
  </conditionalFormatting>
  <conditionalFormatting sqref="D88:D92 D80:D82 D52:F53">
    <cfRule type="expression" dxfId="57" priority="56" stopIfTrue="1">
      <formula>#REF!=""</formula>
    </cfRule>
    <cfRule type="expression" dxfId="56" priority="57" stopIfTrue="1">
      <formula>#REF!&lt;&gt;""</formula>
    </cfRule>
    <cfRule type="expression" dxfId="55" priority="58" stopIfTrue="1">
      <formula>AND(#REF!="",#REF!&lt;&gt;"")</formula>
    </cfRule>
  </conditionalFormatting>
  <conditionalFormatting sqref="D79:F79">
    <cfRule type="expression" dxfId="54" priority="53" stopIfTrue="1">
      <formula>#REF!=""</formula>
    </cfRule>
    <cfRule type="expression" dxfId="53" priority="54" stopIfTrue="1">
      <formula>#REF!&lt;&gt;""</formula>
    </cfRule>
    <cfRule type="expression" dxfId="52" priority="55" stopIfTrue="1">
      <formula>AND(#REF!="",#REF!&lt;&gt;"")</formula>
    </cfRule>
  </conditionalFormatting>
  <conditionalFormatting sqref="D67:F67 D44 G44">
    <cfRule type="expression" dxfId="51" priority="50" stopIfTrue="1">
      <formula>#REF!=""</formula>
    </cfRule>
    <cfRule type="expression" dxfId="50" priority="51" stopIfTrue="1">
      <formula>#REF!&lt;&gt;""</formula>
    </cfRule>
    <cfRule type="expression" dxfId="49" priority="52" stopIfTrue="1">
      <formula>AND(#REF!="",#REF!&lt;&gt;"")</formula>
    </cfRule>
  </conditionalFormatting>
  <conditionalFormatting sqref="D69 D68:F68">
    <cfRule type="expression" dxfId="48" priority="47" stopIfTrue="1">
      <formula>#REF!=""</formula>
    </cfRule>
    <cfRule type="expression" dxfId="47" priority="48" stopIfTrue="1">
      <formula>#REF!&lt;&gt;""</formula>
    </cfRule>
    <cfRule type="expression" dxfId="46" priority="49" stopIfTrue="1">
      <formula>AND(#REF!="",#REF!&lt;&gt;"")</formula>
    </cfRule>
  </conditionalFormatting>
  <conditionalFormatting sqref="D57:F58 D59 D60:F60">
    <cfRule type="expression" dxfId="45" priority="44" stopIfTrue="1">
      <formula>#REF!=""</formula>
    </cfRule>
    <cfRule type="expression" dxfId="44" priority="45" stopIfTrue="1">
      <formula>#REF!&lt;&gt;""</formula>
    </cfRule>
    <cfRule type="expression" dxfId="43" priority="46" stopIfTrue="1">
      <formula>AND(#REF!="",#REF!&lt;&gt;"")</formula>
    </cfRule>
  </conditionalFormatting>
  <conditionalFormatting sqref="D71">
    <cfRule type="expression" dxfId="42" priority="41" stopIfTrue="1">
      <formula>#REF!=""</formula>
    </cfRule>
    <cfRule type="expression" dxfId="41" priority="42" stopIfTrue="1">
      <formula>#REF!&lt;&gt;""</formula>
    </cfRule>
    <cfRule type="expression" dxfId="40" priority="43" stopIfTrue="1">
      <formula>AND(#REF!="",#REF!&lt;&gt;"")</formula>
    </cfRule>
  </conditionalFormatting>
  <conditionalFormatting sqref="D64 D65:F65">
    <cfRule type="expression" dxfId="39" priority="38" stopIfTrue="1">
      <formula>#REF!=""</formula>
    </cfRule>
    <cfRule type="expression" dxfId="38" priority="39" stopIfTrue="1">
      <formula>#REF!&lt;&gt;""</formula>
    </cfRule>
    <cfRule type="expression" dxfId="37" priority="40" stopIfTrue="1">
      <formula>AND(#REF!="",#REF!&lt;&gt;"")</formula>
    </cfRule>
  </conditionalFormatting>
  <conditionalFormatting sqref="D48:F48">
    <cfRule type="expression" dxfId="36" priority="35" stopIfTrue="1">
      <formula>#REF!=""</formula>
    </cfRule>
    <cfRule type="expression" dxfId="35" priority="36" stopIfTrue="1">
      <formula>#REF!&lt;&gt;""</formula>
    </cfRule>
    <cfRule type="expression" dxfId="34" priority="37" stopIfTrue="1">
      <formula>AND(#REF!="",#REF!&lt;&gt;"")</formula>
    </cfRule>
  </conditionalFormatting>
  <conditionalFormatting sqref="D61:F61">
    <cfRule type="expression" dxfId="33" priority="32" stopIfTrue="1">
      <formula>#REF!=""</formula>
    </cfRule>
    <cfRule type="expression" dxfId="32" priority="33" stopIfTrue="1">
      <formula>#REF!&lt;&gt;""</formula>
    </cfRule>
    <cfRule type="expression" dxfId="31" priority="34" stopIfTrue="1">
      <formula>AND(#REF!="",#REF!&lt;&gt;"")</formula>
    </cfRule>
  </conditionalFormatting>
  <conditionalFormatting sqref="D277:F277">
    <cfRule type="expression" dxfId="30" priority="29" stopIfTrue="1">
      <formula>#REF!=""</formula>
    </cfRule>
    <cfRule type="expression" dxfId="29" priority="30" stopIfTrue="1">
      <formula>#REF!&lt;&gt;""</formula>
    </cfRule>
    <cfRule type="expression" dxfId="28" priority="31" stopIfTrue="1">
      <formula>AND(#REF!="",#REF!&lt;&gt;"")</formula>
    </cfRule>
  </conditionalFormatting>
  <conditionalFormatting sqref="D174:F174">
    <cfRule type="expression" dxfId="27" priority="26" stopIfTrue="1">
      <formula>#REF!=""</formula>
    </cfRule>
    <cfRule type="expression" dxfId="26" priority="27" stopIfTrue="1">
      <formula>#REF!&lt;&gt;""</formula>
    </cfRule>
    <cfRule type="expression" dxfId="25" priority="28" stopIfTrue="1">
      <formula>AND(#REF!="",#REF!&lt;&gt;"")</formula>
    </cfRule>
  </conditionalFormatting>
  <conditionalFormatting sqref="D173:F173">
    <cfRule type="expression" dxfId="24" priority="23" stopIfTrue="1">
      <formula>#REF!=""</formula>
    </cfRule>
    <cfRule type="expression" dxfId="23" priority="24" stopIfTrue="1">
      <formula>#REF!&lt;&gt;""</formula>
    </cfRule>
    <cfRule type="expression" dxfId="22" priority="25" stopIfTrue="1">
      <formula>AND(#REF!="",#REF!&lt;&gt;"")</formula>
    </cfRule>
  </conditionalFormatting>
  <conditionalFormatting sqref="D318:F319">
    <cfRule type="expression" dxfId="21" priority="20" stopIfTrue="1">
      <formula>#REF!=""</formula>
    </cfRule>
    <cfRule type="expression" dxfId="20" priority="21" stopIfTrue="1">
      <formula>#REF!&lt;&gt;""</formula>
    </cfRule>
    <cfRule type="expression" dxfId="19" priority="22" stopIfTrue="1">
      <formula>AND(#REF!="",#REF!&lt;&gt;"")</formula>
    </cfRule>
  </conditionalFormatting>
  <conditionalFormatting sqref="G31:J31">
    <cfRule type="expression" dxfId="18" priority="17" stopIfTrue="1">
      <formula>#REF!=""</formula>
    </cfRule>
    <cfRule type="expression" dxfId="17" priority="18" stopIfTrue="1">
      <formula>#REF!&lt;&gt;""</formula>
    </cfRule>
    <cfRule type="expression" dxfId="16" priority="19" stopIfTrue="1">
      <formula>AND($D31="",#REF!&lt;&gt;"")</formula>
    </cfRule>
  </conditionalFormatting>
  <conditionalFormatting sqref="D182:F183">
    <cfRule type="expression" dxfId="15" priority="14" stopIfTrue="1">
      <formula>#REF!=""</formula>
    </cfRule>
    <cfRule type="expression" dxfId="14" priority="15" stopIfTrue="1">
      <formula>#REF!&lt;&gt;""</formula>
    </cfRule>
    <cfRule type="expression" dxfId="13" priority="16" stopIfTrue="1">
      <formula>AND(#REF!="",#REF!&lt;&gt;"")</formula>
    </cfRule>
  </conditionalFormatting>
  <conditionalFormatting sqref="D196:F196">
    <cfRule type="expression" dxfId="12" priority="11" stopIfTrue="1">
      <formula>#REF!=""</formula>
    </cfRule>
    <cfRule type="expression" dxfId="11" priority="12" stopIfTrue="1">
      <formula>#REF!&lt;&gt;""</formula>
    </cfRule>
    <cfRule type="expression" dxfId="10" priority="13" stopIfTrue="1">
      <formula>AND(#REF!="",#REF!&lt;&gt;"")</formula>
    </cfRule>
  </conditionalFormatting>
  <conditionalFormatting sqref="D35">
    <cfRule type="expression" dxfId="9" priority="8" stopIfTrue="1">
      <formula>#REF!=""</formula>
    </cfRule>
    <cfRule type="expression" dxfId="8" priority="9" stopIfTrue="1">
      <formula>#REF!&lt;&gt;""</formula>
    </cfRule>
    <cfRule type="expression" dxfId="7" priority="10" stopIfTrue="1">
      <formula>AND(#REF!="",#REF!&lt;&gt;"")</formula>
    </cfRule>
  </conditionalFormatting>
  <conditionalFormatting sqref="D27:F27 D20:F23 D30:F30">
    <cfRule type="expression" dxfId="6" priority="5" stopIfTrue="1">
      <formula>#REF!=""</formula>
    </cfRule>
    <cfRule type="expression" dxfId="5" priority="6" stopIfTrue="1">
      <formula>#REF!&lt;&gt;""</formula>
    </cfRule>
    <cfRule type="expression" dxfId="4" priority="7" stopIfTrue="1">
      <formula>AND(#REF!="",#REF!&lt;&gt;"")</formula>
    </cfRule>
  </conditionalFormatting>
  <conditionalFormatting sqref="G35:J35">
    <cfRule type="expression" dxfId="3" priority="2" stopIfTrue="1">
      <formula>#REF!=""</formula>
    </cfRule>
    <cfRule type="expression" dxfId="2" priority="3" stopIfTrue="1">
      <formula>#REF!&lt;&gt;""</formula>
    </cfRule>
    <cfRule type="expression" dxfId="1" priority="4" stopIfTrue="1">
      <formula>AND(#REF!="",#REF!&lt;&gt;"")</formula>
    </cfRule>
  </conditionalFormatting>
  <conditionalFormatting sqref="C8 C11 B8:B11">
    <cfRule type="expression" dxfId="0" priority="1" stopIfTrue="1">
      <formula>#REF!&lt;&gt;""</formula>
    </cfRule>
  </conditionalFormatting>
  <pageMargins left="0.78740157480314965" right="0" top="0.19685039370078741" bottom="0.19685039370078741" header="0.51181102362204722" footer="0.51181102362204722"/>
  <pageSetup paperSize="9" scale="73" orientation="portrait" r:id="rId1"/>
  <headerFooter alignWithMargins="0"/>
  <rowBreaks count="7" manualBreakCount="7">
    <brk id="111" max="6" man="1"/>
    <brk id="136" max="6" man="1"/>
    <brk id="169" max="6" man="1"/>
    <brk id="210" max="6" man="1"/>
    <brk id="241" max="6" man="1"/>
    <brk id="264" max="6" man="1"/>
    <brk id="288" max="6" man="1"/>
  </rowBreaks>
  <colBreaks count="2" manualBreakCount="2">
    <brk id="6" max="1048575" man="1"/>
    <brk id="26" max="27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6</vt:i4>
      </vt:variant>
    </vt:vector>
  </HeadingPairs>
  <TitlesOfParts>
    <vt:vector size="10" baseType="lpstr">
      <vt:lpstr>функ 6</vt:lpstr>
      <vt:lpstr>ведомст 7</vt:lpstr>
      <vt:lpstr>прил 8</vt:lpstr>
      <vt:lpstr>источн.10</vt:lpstr>
      <vt:lpstr>'ведомст 7'!Заголовки_для_печати</vt:lpstr>
      <vt:lpstr>источн.10!Заголовки_для_печати</vt:lpstr>
      <vt:lpstr>'ведомст 7'!Область_печати</vt:lpstr>
      <vt:lpstr>источн.10!Область_печати</vt:lpstr>
      <vt:lpstr>'прил 8'!Область_печати</vt:lpstr>
      <vt:lpstr>'функ 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2021-07-08T12:19:09Z</cp:lastPrinted>
  <dcterms:created xsi:type="dcterms:W3CDTF">1996-10-08T23:32:33Z</dcterms:created>
  <dcterms:modified xsi:type="dcterms:W3CDTF">2021-11-02T06:47:04Z</dcterms:modified>
</cp:coreProperties>
</file>