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ЭтаКнига" defaultThemeVersion="124226"/>
  <bookViews>
    <workbookView xWindow="120" yWindow="780" windowWidth="9720" windowHeight="6660" tabRatio="727"/>
  </bookViews>
  <sheets>
    <sheet name="ведомст 3" sheetId="3" r:id="rId1"/>
    <sheet name="разд.подразд 4" sheetId="5" r:id="rId2"/>
    <sheet name="цел.ст. 5" sheetId="24" r:id="rId3"/>
    <sheet name="прил 6 инвести" sheetId="25" r:id="rId4"/>
    <sheet name="прил 7 мб" sheetId="27" r:id="rId5"/>
  </sheets>
  <definedNames>
    <definedName name="_xlnm._FilterDatabase" localSheetId="0" hidden="1">'ведомст 3'!$A$14:$IU$564</definedName>
    <definedName name="_xlnm._FilterDatabase" localSheetId="1" hidden="1">'разд.подразд 4'!$13:$525</definedName>
    <definedName name="_xlnm._FilterDatabase" localSheetId="2" hidden="1">'цел.ст. 5'!$6:$743</definedName>
    <definedName name="_xlnm.Print_Titles" localSheetId="0">'ведомст 3'!$12:$14</definedName>
    <definedName name="_xlnm.Print_Titles" localSheetId="3">'прил 6 инвести'!$14:$16</definedName>
    <definedName name="_xlnm.Print_Titles" localSheetId="1">'разд.подразд 4'!$11:$13</definedName>
    <definedName name="_xlnm.Print_Area" localSheetId="0">'ведомст 3'!$A$1:$M$565</definedName>
    <definedName name="_xlnm.Print_Area" localSheetId="3">'прил 6 инвести'!$A$1:$K$35</definedName>
    <definedName name="_xlnm.Print_Area" localSheetId="4">'прил 7 мб'!$A$1:$E$59</definedName>
    <definedName name="_xlnm.Print_Area" localSheetId="1">'разд.подразд 4'!$A$1:$L$527</definedName>
    <definedName name="_xlnm.Print_Area" localSheetId="2">'цел.ст. 5'!$A$1:$L$749</definedName>
  </definedNames>
  <calcPr calcId="144525"/>
  <fileRecoveryPr autoRecover="0"/>
</workbook>
</file>

<file path=xl/calcChain.xml><?xml version="1.0" encoding="utf-8"?>
<calcChain xmlns="http://schemas.openxmlformats.org/spreadsheetml/2006/main">
  <c r="B37" i="27" l="1"/>
  <c r="K382" i="24" l="1"/>
  <c r="L382" i="24"/>
  <c r="J382" i="24"/>
  <c r="K419" i="24"/>
  <c r="L419" i="24"/>
  <c r="J419" i="24"/>
  <c r="K248" i="5" l="1"/>
  <c r="L248" i="5"/>
  <c r="J248" i="5"/>
  <c r="K267" i="5"/>
  <c r="L267" i="5"/>
  <c r="J267" i="5"/>
  <c r="L268" i="5"/>
  <c r="K268" i="5"/>
  <c r="J268" i="5"/>
  <c r="K269" i="5"/>
  <c r="L269" i="5"/>
  <c r="J269" i="5"/>
  <c r="L188" i="3"/>
  <c r="M188" i="3"/>
  <c r="K188" i="3"/>
  <c r="K60" i="3" l="1"/>
  <c r="K374" i="3"/>
  <c r="B38" i="27"/>
  <c r="K527" i="3"/>
  <c r="K523" i="3"/>
  <c r="K510" i="3"/>
  <c r="K499" i="3"/>
  <c r="K497" i="3"/>
  <c r="K495" i="3"/>
  <c r="K471" i="3"/>
  <c r="K446" i="3"/>
  <c r="K421" i="3"/>
  <c r="K411" i="3"/>
  <c r="K409" i="3"/>
  <c r="K397" i="3"/>
  <c r="K396" i="3"/>
  <c r="K393" i="3"/>
  <c r="K337" i="3"/>
  <c r="K335" i="3"/>
  <c r="K333" i="3"/>
  <c r="K323" i="3"/>
  <c r="K321" i="3"/>
  <c r="K315" i="3"/>
  <c r="K313" i="3"/>
  <c r="K308" i="3"/>
  <c r="K277" i="3"/>
  <c r="K278" i="3"/>
  <c r="K160" i="3" l="1"/>
  <c r="K158" i="3"/>
  <c r="K67" i="3"/>
  <c r="K65" i="3"/>
  <c r="K63" i="3"/>
  <c r="K418" i="24" l="1"/>
  <c r="L418" i="24"/>
  <c r="L198" i="3"/>
  <c r="K257" i="5"/>
  <c r="L257" i="5"/>
  <c r="K266" i="5"/>
  <c r="L266" i="5"/>
  <c r="M375" i="3" l="1"/>
  <c r="L295" i="3"/>
  <c r="M295" i="3"/>
  <c r="K217" i="24" l="1"/>
  <c r="K216" i="24" s="1"/>
  <c r="K215" i="24" s="1"/>
  <c r="K214" i="24" s="1"/>
  <c r="K213" i="24" s="1"/>
  <c r="L217" i="24"/>
  <c r="L216" i="24" s="1"/>
  <c r="L215" i="24" s="1"/>
  <c r="L214" i="24" s="1"/>
  <c r="L213" i="24" s="1"/>
  <c r="J217" i="24"/>
  <c r="J216" i="24" s="1"/>
  <c r="J215" i="24" s="1"/>
  <c r="J214" i="24" s="1"/>
  <c r="J213" i="24" s="1"/>
  <c r="K478" i="5"/>
  <c r="K477" i="5" s="1"/>
  <c r="K476" i="5" s="1"/>
  <c r="L478" i="5"/>
  <c r="L477" i="5" s="1"/>
  <c r="L476" i="5" s="1"/>
  <c r="J478" i="5"/>
  <c r="J477" i="5" s="1"/>
  <c r="J476" i="5" s="1"/>
  <c r="L281" i="3"/>
  <c r="M281" i="3"/>
  <c r="K281" i="3"/>
  <c r="L285" i="3"/>
  <c r="M285" i="3"/>
  <c r="L286" i="3"/>
  <c r="M286" i="3"/>
  <c r="K285" i="3"/>
  <c r="K286" i="3"/>
  <c r="K168" i="3" l="1"/>
  <c r="K171" i="3"/>
  <c r="K174" i="3"/>
  <c r="K542" i="3" l="1"/>
  <c r="L443" i="3"/>
  <c r="B39" i="27" l="1"/>
  <c r="J17" i="25"/>
  <c r="K17" i="25"/>
  <c r="K25" i="25"/>
  <c r="I25" i="25"/>
  <c r="J25" i="25"/>
  <c r="K121" i="24" l="1"/>
  <c r="K120" i="24" s="1"/>
  <c r="K119" i="24" s="1"/>
  <c r="K118" i="24" s="1"/>
  <c r="K117" i="24" s="1"/>
  <c r="K116" i="24" s="1"/>
  <c r="K115" i="24" s="1"/>
  <c r="L121" i="24"/>
  <c r="L120" i="24" s="1"/>
  <c r="L119" i="24" s="1"/>
  <c r="L118" i="24" s="1"/>
  <c r="L117" i="24" s="1"/>
  <c r="L116" i="24" s="1"/>
  <c r="L115" i="24" s="1"/>
  <c r="J121" i="24"/>
  <c r="J120" i="24" s="1"/>
  <c r="J119" i="24" s="1"/>
  <c r="J118" i="24" s="1"/>
  <c r="J117" i="24" s="1"/>
  <c r="J116" i="24" s="1"/>
  <c r="J115" i="24" s="1"/>
  <c r="K314" i="3"/>
  <c r="K350" i="5"/>
  <c r="K349" i="5" s="1"/>
  <c r="K348" i="5" s="1"/>
  <c r="K347" i="5" s="1"/>
  <c r="L350" i="5"/>
  <c r="L349" i="5" s="1"/>
  <c r="L348" i="5" s="1"/>
  <c r="L347" i="5" s="1"/>
  <c r="J350" i="5"/>
  <c r="J349" i="5" s="1"/>
  <c r="J348" i="5" s="1"/>
  <c r="J347" i="5" s="1"/>
  <c r="G265" i="27" l="1"/>
  <c r="D173" i="27"/>
  <c r="D125" i="27"/>
  <c r="D124" i="27"/>
  <c r="E59" i="27"/>
  <c r="D59" i="27"/>
  <c r="C59" i="27"/>
  <c r="B59" i="27"/>
  <c r="B56" i="27"/>
  <c r="B54" i="27"/>
  <c r="B53" i="27"/>
  <c r="B52" i="27"/>
  <c r="B51" i="27"/>
  <c r="B50" i="27"/>
  <c r="B42" i="27"/>
  <c r="F42" i="27" s="1"/>
  <c r="F41" i="27"/>
  <c r="B41" i="27"/>
  <c r="F40" i="27"/>
  <c r="B40" i="27"/>
  <c r="F39" i="27"/>
  <c r="F38" i="27"/>
  <c r="F37" i="27"/>
  <c r="E27" i="27"/>
  <c r="D27" i="27"/>
  <c r="C27" i="27"/>
  <c r="B27" i="27"/>
  <c r="B18" i="27"/>
  <c r="K288" i="25"/>
  <c r="G213" i="25"/>
  <c r="H196" i="25"/>
  <c r="G161" i="25"/>
  <c r="H148" i="25"/>
  <c r="H147" i="25"/>
  <c r="G100" i="25"/>
  <c r="H81" i="25"/>
  <c r="I19" i="25"/>
  <c r="I18" i="25" s="1"/>
  <c r="I17" i="25" s="1"/>
  <c r="K18" i="25"/>
  <c r="J18" i="25"/>
  <c r="L749" i="24"/>
  <c r="L748" i="24" s="1"/>
  <c r="L747" i="24" s="1"/>
  <c r="L746" i="24" s="1"/>
  <c r="L745" i="24" s="1"/>
  <c r="L744" i="24" s="1"/>
  <c r="K749" i="24"/>
  <c r="K748" i="24" s="1"/>
  <c r="J749" i="24"/>
  <c r="J748" i="24" s="1"/>
  <c r="J747" i="24" s="1"/>
  <c r="J746" i="24" s="1"/>
  <c r="J745" i="24" s="1"/>
  <c r="J744" i="24" s="1"/>
  <c r="K747" i="24"/>
  <c r="K746" i="24" s="1"/>
  <c r="K745" i="24" s="1"/>
  <c r="K744" i="24" s="1"/>
  <c r="L743" i="24"/>
  <c r="L742" i="24" s="1"/>
  <c r="L741" i="24" s="1"/>
  <c r="L740" i="24" s="1"/>
  <c r="L739" i="24" s="1"/>
  <c r="L738" i="24" s="1"/>
  <c r="K743" i="24"/>
  <c r="K742" i="24" s="1"/>
  <c r="J743" i="24"/>
  <c r="J742" i="24" s="1"/>
  <c r="J741" i="24" s="1"/>
  <c r="J740" i="24" s="1"/>
  <c r="J739" i="24" s="1"/>
  <c r="J738" i="24" s="1"/>
  <c r="K741" i="24"/>
  <c r="K740" i="24" s="1"/>
  <c r="K739" i="24" s="1"/>
  <c r="K738" i="24" s="1"/>
  <c r="L737" i="24"/>
  <c r="L736" i="24" s="1"/>
  <c r="L735" i="24" s="1"/>
  <c r="L734" i="24" s="1"/>
  <c r="K737" i="24"/>
  <c r="J737" i="24"/>
  <c r="J736" i="24" s="1"/>
  <c r="J735" i="24" s="1"/>
  <c r="J734" i="24" s="1"/>
  <c r="L733" i="24"/>
  <c r="L732" i="24" s="1"/>
  <c r="K733" i="24"/>
  <c r="K732" i="24" s="1"/>
  <c r="J733" i="24"/>
  <c r="J732" i="24" s="1"/>
  <c r="K731" i="24"/>
  <c r="K730" i="24" s="1"/>
  <c r="K729" i="24" s="1"/>
  <c r="L727" i="24"/>
  <c r="L726" i="24" s="1"/>
  <c r="L725" i="24" s="1"/>
  <c r="L724" i="24" s="1"/>
  <c r="L723" i="24" s="1"/>
  <c r="L722" i="24" s="1"/>
  <c r="K727" i="24"/>
  <c r="K726" i="24" s="1"/>
  <c r="K725" i="24" s="1"/>
  <c r="K724" i="24" s="1"/>
  <c r="K723" i="24" s="1"/>
  <c r="K722" i="24" s="1"/>
  <c r="J727" i="24"/>
  <c r="J726" i="24" s="1"/>
  <c r="J725" i="24" s="1"/>
  <c r="J724" i="24" s="1"/>
  <c r="J723" i="24" s="1"/>
  <c r="J722" i="24" s="1"/>
  <c r="L721" i="24"/>
  <c r="L720" i="24" s="1"/>
  <c r="L719" i="24" s="1"/>
  <c r="L718" i="24" s="1"/>
  <c r="L717" i="24" s="1"/>
  <c r="L716" i="24" s="1"/>
  <c r="K721" i="24"/>
  <c r="K720" i="24" s="1"/>
  <c r="K719" i="24" s="1"/>
  <c r="K718" i="24" s="1"/>
  <c r="K717" i="24" s="1"/>
  <c r="K716" i="24" s="1"/>
  <c r="J721" i="24"/>
  <c r="J720" i="24" s="1"/>
  <c r="J719" i="24" s="1"/>
  <c r="J718" i="24" s="1"/>
  <c r="J717" i="24" s="1"/>
  <c r="J716" i="24" s="1"/>
  <c r="L715" i="24"/>
  <c r="L714" i="24" s="1"/>
  <c r="L713" i="24" s="1"/>
  <c r="L712" i="24" s="1"/>
  <c r="L711" i="24" s="1"/>
  <c r="L710" i="24" s="1"/>
  <c r="K715" i="24"/>
  <c r="K714" i="24" s="1"/>
  <c r="K713" i="24" s="1"/>
  <c r="K712" i="24" s="1"/>
  <c r="K711" i="24" s="1"/>
  <c r="K710" i="24" s="1"/>
  <c r="J715" i="24"/>
  <c r="J714" i="24" s="1"/>
  <c r="J713" i="24" s="1"/>
  <c r="J712" i="24" s="1"/>
  <c r="J711" i="24" s="1"/>
  <c r="J710" i="24" s="1"/>
  <c r="L709" i="24"/>
  <c r="L708" i="24" s="1"/>
  <c r="L707" i="24" s="1"/>
  <c r="L706" i="24" s="1"/>
  <c r="L705" i="24" s="1"/>
  <c r="L704" i="24" s="1"/>
  <c r="K709" i="24"/>
  <c r="K708" i="24" s="1"/>
  <c r="K707" i="24" s="1"/>
  <c r="K706" i="24" s="1"/>
  <c r="K705" i="24" s="1"/>
  <c r="K704" i="24" s="1"/>
  <c r="J709" i="24"/>
  <c r="J708" i="24" s="1"/>
  <c r="J707" i="24" s="1"/>
  <c r="J706" i="24" s="1"/>
  <c r="J705" i="24" s="1"/>
  <c r="J704" i="24" s="1"/>
  <c r="L703" i="24"/>
  <c r="L702" i="24" s="1"/>
  <c r="L701" i="24" s="1"/>
  <c r="L700" i="24" s="1"/>
  <c r="L699" i="24" s="1"/>
  <c r="K703" i="24"/>
  <c r="J703" i="24"/>
  <c r="J702" i="24" s="1"/>
  <c r="J701" i="24" s="1"/>
  <c r="J700" i="24" s="1"/>
  <c r="J699" i="24" s="1"/>
  <c r="L698" i="24"/>
  <c r="L697" i="24" s="1"/>
  <c r="K698" i="24"/>
  <c r="J698" i="24"/>
  <c r="J697" i="24" s="1"/>
  <c r="J696" i="24" s="1"/>
  <c r="J695" i="24" s="1"/>
  <c r="J694" i="24" s="1"/>
  <c r="K697" i="24"/>
  <c r="K696" i="24" s="1"/>
  <c r="K695" i="24" s="1"/>
  <c r="K694" i="24" s="1"/>
  <c r="L696" i="24"/>
  <c r="L695" i="24" s="1"/>
  <c r="L694" i="24" s="1"/>
  <c r="L693" i="24"/>
  <c r="L692" i="24" s="1"/>
  <c r="L691" i="24" s="1"/>
  <c r="L690" i="24" s="1"/>
  <c r="L689" i="24" s="1"/>
  <c r="K693" i="24"/>
  <c r="K692" i="24" s="1"/>
  <c r="K691" i="24" s="1"/>
  <c r="K690" i="24" s="1"/>
  <c r="K689" i="24" s="1"/>
  <c r="J693" i="24"/>
  <c r="J692" i="24" s="1"/>
  <c r="J691" i="24" s="1"/>
  <c r="J690" i="24" s="1"/>
  <c r="J689" i="24" s="1"/>
  <c r="L687" i="24"/>
  <c r="L686" i="24" s="1"/>
  <c r="L685" i="24" s="1"/>
  <c r="L684" i="24" s="1"/>
  <c r="L683" i="24" s="1"/>
  <c r="K687" i="24"/>
  <c r="K686" i="24" s="1"/>
  <c r="J687" i="24"/>
  <c r="J686" i="24" s="1"/>
  <c r="J685" i="24" s="1"/>
  <c r="J684" i="24" s="1"/>
  <c r="J683" i="24" s="1"/>
  <c r="K685" i="24"/>
  <c r="K684" i="24" s="1"/>
  <c r="K683" i="24" s="1"/>
  <c r="L682" i="24"/>
  <c r="L681" i="24" s="1"/>
  <c r="L680" i="24" s="1"/>
  <c r="L679" i="24" s="1"/>
  <c r="L678" i="24" s="1"/>
  <c r="K682" i="24"/>
  <c r="J682" i="24"/>
  <c r="L677" i="24"/>
  <c r="L676" i="24" s="1"/>
  <c r="L675" i="24" s="1"/>
  <c r="L674" i="24" s="1"/>
  <c r="L673" i="24" s="1"/>
  <c r="K677" i="24"/>
  <c r="K676" i="24" s="1"/>
  <c r="K675" i="24" s="1"/>
  <c r="K674" i="24" s="1"/>
  <c r="K673" i="24" s="1"/>
  <c r="K672" i="24" s="1"/>
  <c r="J677" i="24"/>
  <c r="J676" i="24" s="1"/>
  <c r="J675" i="24" s="1"/>
  <c r="J674" i="24" s="1"/>
  <c r="J673" i="24" s="1"/>
  <c r="L671" i="24"/>
  <c r="L670" i="24" s="1"/>
  <c r="L669" i="24" s="1"/>
  <c r="L668" i="24" s="1"/>
  <c r="L667" i="24" s="1"/>
  <c r="L666" i="24" s="1"/>
  <c r="K671" i="24"/>
  <c r="J671" i="24"/>
  <c r="J670" i="24" s="1"/>
  <c r="J669" i="24" s="1"/>
  <c r="J668" i="24" s="1"/>
  <c r="J667" i="24" s="1"/>
  <c r="J666" i="24" s="1"/>
  <c r="K666" i="24"/>
  <c r="L665" i="24"/>
  <c r="L664" i="24" s="1"/>
  <c r="L663" i="24" s="1"/>
  <c r="L662" i="24" s="1"/>
  <c r="L661" i="24" s="1"/>
  <c r="K665" i="24"/>
  <c r="J665" i="24"/>
  <c r="J664" i="24" s="1"/>
  <c r="J663" i="24" s="1"/>
  <c r="J662" i="24" s="1"/>
  <c r="J661" i="24" s="1"/>
  <c r="L660" i="24"/>
  <c r="L659" i="24" s="1"/>
  <c r="K660" i="24"/>
  <c r="J660" i="24"/>
  <c r="J659" i="24" s="1"/>
  <c r="K659" i="24"/>
  <c r="L658" i="24"/>
  <c r="L657" i="24" s="1"/>
  <c r="L656" i="24" s="1"/>
  <c r="K658" i="24"/>
  <c r="K657" i="24" s="1"/>
  <c r="K656" i="24" s="1"/>
  <c r="K655" i="24" s="1"/>
  <c r="J658" i="24"/>
  <c r="J657" i="24" s="1"/>
  <c r="J656" i="24" s="1"/>
  <c r="J654" i="24"/>
  <c r="L653" i="24"/>
  <c r="J653" i="24"/>
  <c r="L652" i="24"/>
  <c r="J652" i="24"/>
  <c r="L651" i="24"/>
  <c r="J651" i="24"/>
  <c r="L650" i="24"/>
  <c r="J650" i="24"/>
  <c r="L649" i="24"/>
  <c r="J649" i="24"/>
  <c r="L648" i="24"/>
  <c r="L647" i="24" s="1"/>
  <c r="L646" i="24" s="1"/>
  <c r="L645" i="24" s="1"/>
  <c r="L644" i="24" s="1"/>
  <c r="L643" i="24" s="1"/>
  <c r="K648" i="24"/>
  <c r="J648" i="24"/>
  <c r="J647" i="24" s="1"/>
  <c r="J646" i="24" s="1"/>
  <c r="J645" i="24" s="1"/>
  <c r="J644" i="24" s="1"/>
  <c r="J643" i="24" s="1"/>
  <c r="L642" i="24"/>
  <c r="L641" i="24" s="1"/>
  <c r="L640" i="24" s="1"/>
  <c r="L639" i="24" s="1"/>
  <c r="L638" i="24" s="1"/>
  <c r="L637" i="24" s="1"/>
  <c r="K642" i="24"/>
  <c r="K641" i="24" s="1"/>
  <c r="K640" i="24" s="1"/>
  <c r="K639" i="24" s="1"/>
  <c r="K638" i="24" s="1"/>
  <c r="K637" i="24" s="1"/>
  <c r="J642" i="24"/>
  <c r="J641" i="24" s="1"/>
  <c r="J640" i="24" s="1"/>
  <c r="J639" i="24" s="1"/>
  <c r="J638" i="24" s="1"/>
  <c r="J637" i="24" s="1"/>
  <c r="L636" i="24"/>
  <c r="L635" i="24" s="1"/>
  <c r="L634" i="24" s="1"/>
  <c r="L633" i="24" s="1"/>
  <c r="L632" i="24" s="1"/>
  <c r="L631" i="24" s="1"/>
  <c r="K636" i="24"/>
  <c r="J636" i="24"/>
  <c r="J635" i="24" s="1"/>
  <c r="J634" i="24" s="1"/>
  <c r="J633" i="24" s="1"/>
  <c r="J632" i="24" s="1"/>
  <c r="J631" i="24" s="1"/>
  <c r="L630" i="24"/>
  <c r="L629" i="24" s="1"/>
  <c r="L628" i="24" s="1"/>
  <c r="L627" i="24" s="1"/>
  <c r="L626" i="24" s="1"/>
  <c r="L625" i="24" s="1"/>
  <c r="K630" i="24"/>
  <c r="J630" i="24"/>
  <c r="J629" i="24" s="1"/>
  <c r="J628" i="24" s="1"/>
  <c r="J627" i="24" s="1"/>
  <c r="J626" i="24" s="1"/>
  <c r="J625" i="24" s="1"/>
  <c r="L622" i="24"/>
  <c r="L621" i="24" s="1"/>
  <c r="K622" i="24"/>
  <c r="J622" i="24"/>
  <c r="J621" i="24" s="1"/>
  <c r="J620" i="24" s="1"/>
  <c r="J619" i="24" s="1"/>
  <c r="J618" i="24" s="1"/>
  <c r="J617" i="24" s="1"/>
  <c r="K621" i="24"/>
  <c r="K620" i="24" s="1"/>
  <c r="K619" i="24" s="1"/>
  <c r="K618" i="24" s="1"/>
  <c r="K617" i="24" s="1"/>
  <c r="L620" i="24"/>
  <c r="L619" i="24" s="1"/>
  <c r="L618" i="24" s="1"/>
  <c r="L617" i="24" s="1"/>
  <c r="L616" i="24"/>
  <c r="L615" i="24" s="1"/>
  <c r="K616" i="24"/>
  <c r="J616" i="24"/>
  <c r="J615" i="24" s="1"/>
  <c r="J614" i="24" s="1"/>
  <c r="J613" i="24" s="1"/>
  <c r="J612" i="24" s="1"/>
  <c r="K615" i="24"/>
  <c r="K614" i="24" s="1"/>
  <c r="K613" i="24" s="1"/>
  <c r="K612" i="24" s="1"/>
  <c r="L614" i="24"/>
  <c r="L613" i="24" s="1"/>
  <c r="L612" i="24" s="1"/>
  <c r="J611" i="24"/>
  <c r="L610" i="24"/>
  <c r="L609" i="24" s="1"/>
  <c r="K610" i="24"/>
  <c r="K609" i="24" s="1"/>
  <c r="K608" i="24" s="1"/>
  <c r="K607" i="24" s="1"/>
  <c r="K606" i="24" s="1"/>
  <c r="J610" i="24"/>
  <c r="L608" i="24"/>
  <c r="L607" i="24" s="1"/>
  <c r="L606" i="24" s="1"/>
  <c r="L605" i="24"/>
  <c r="L604" i="24" s="1"/>
  <c r="L603" i="24" s="1"/>
  <c r="L602" i="24" s="1"/>
  <c r="L601" i="24" s="1"/>
  <c r="K605" i="24"/>
  <c r="K604" i="24" s="1"/>
  <c r="J605" i="24"/>
  <c r="J604" i="24" s="1"/>
  <c r="J603" i="24" s="1"/>
  <c r="J602" i="24" s="1"/>
  <c r="J601" i="24" s="1"/>
  <c r="K603" i="24"/>
  <c r="K602" i="24" s="1"/>
  <c r="K601" i="24" s="1"/>
  <c r="L599" i="24"/>
  <c r="K599" i="24"/>
  <c r="J599" i="24"/>
  <c r="L598" i="24"/>
  <c r="K598" i="24"/>
  <c r="J598" i="24"/>
  <c r="L591" i="24"/>
  <c r="L590" i="24" s="1"/>
  <c r="L589" i="24" s="1"/>
  <c r="L588" i="24" s="1"/>
  <c r="L587" i="24" s="1"/>
  <c r="L586" i="24" s="1"/>
  <c r="L585" i="24" s="1"/>
  <c r="K591" i="24"/>
  <c r="J591" i="24"/>
  <c r="J590" i="24" s="1"/>
  <c r="J589" i="24" s="1"/>
  <c r="J588" i="24" s="1"/>
  <c r="J587" i="24" s="1"/>
  <c r="J586" i="24" s="1"/>
  <c r="J585" i="24" s="1"/>
  <c r="L583" i="24"/>
  <c r="L582" i="24" s="1"/>
  <c r="L581" i="24" s="1"/>
  <c r="L580" i="24" s="1"/>
  <c r="L579" i="24" s="1"/>
  <c r="L578" i="24" s="1"/>
  <c r="L577" i="24" s="1"/>
  <c r="L576" i="24" s="1"/>
  <c r="K583" i="24"/>
  <c r="J583" i="24"/>
  <c r="J582" i="24" s="1"/>
  <c r="J581" i="24" s="1"/>
  <c r="J580" i="24" s="1"/>
  <c r="J579" i="24" s="1"/>
  <c r="J578" i="24" s="1"/>
  <c r="J577" i="24" s="1"/>
  <c r="J576" i="24" s="1"/>
  <c r="L575" i="24"/>
  <c r="L574" i="24" s="1"/>
  <c r="K575" i="24"/>
  <c r="K574" i="24" s="1"/>
  <c r="K573" i="24" s="1"/>
  <c r="K572" i="24" s="1"/>
  <c r="K571" i="24" s="1"/>
  <c r="K570" i="24" s="1"/>
  <c r="J575" i="24"/>
  <c r="J574" i="24" s="1"/>
  <c r="J573" i="24" s="1"/>
  <c r="J572" i="24" s="1"/>
  <c r="L573" i="24"/>
  <c r="L572" i="24" s="1"/>
  <c r="L571" i="24" s="1"/>
  <c r="L570" i="24" s="1"/>
  <c r="J571" i="24"/>
  <c r="J570" i="24" s="1"/>
  <c r="L569" i="24"/>
  <c r="L568" i="24" s="1"/>
  <c r="K569" i="24"/>
  <c r="J569" i="24"/>
  <c r="J568" i="24" s="1"/>
  <c r="J567" i="24" s="1"/>
  <c r="J566" i="24" s="1"/>
  <c r="J565" i="24" s="1"/>
  <c r="J564" i="24" s="1"/>
  <c r="K568" i="24"/>
  <c r="K567" i="24" s="1"/>
  <c r="K566" i="24" s="1"/>
  <c r="K565" i="24" s="1"/>
  <c r="K564" i="24" s="1"/>
  <c r="L567" i="24"/>
  <c r="L566" i="24" s="1"/>
  <c r="L565" i="24" s="1"/>
  <c r="L564" i="24" s="1"/>
  <c r="L560" i="24"/>
  <c r="L559" i="24" s="1"/>
  <c r="L558" i="24" s="1"/>
  <c r="L557" i="24" s="1"/>
  <c r="L556" i="24" s="1"/>
  <c r="L555" i="24" s="1"/>
  <c r="L554" i="24" s="1"/>
  <c r="L553" i="24" s="1"/>
  <c r="K560" i="24"/>
  <c r="J560" i="24"/>
  <c r="J559" i="24" s="1"/>
  <c r="J558" i="24" s="1"/>
  <c r="J557" i="24" s="1"/>
  <c r="J556" i="24" s="1"/>
  <c r="J555" i="24" s="1"/>
  <c r="J554" i="24" s="1"/>
  <c r="J553" i="24" s="1"/>
  <c r="L552" i="24"/>
  <c r="L551" i="24" s="1"/>
  <c r="K552" i="24"/>
  <c r="J552" i="24"/>
  <c r="J551" i="24" s="1"/>
  <c r="J550" i="24" s="1"/>
  <c r="J549" i="24" s="1"/>
  <c r="K551" i="24"/>
  <c r="K550" i="24" s="1"/>
  <c r="L550" i="24"/>
  <c r="L549" i="24" s="1"/>
  <c r="L548" i="24" s="1"/>
  <c r="L547" i="24" s="1"/>
  <c r="L546" i="24" s="1"/>
  <c r="L545" i="24" s="1"/>
  <c r="K549" i="24"/>
  <c r="K548" i="24" s="1"/>
  <c r="K547" i="24" s="1"/>
  <c r="K546" i="24" s="1"/>
  <c r="K545" i="24" s="1"/>
  <c r="J548" i="24"/>
  <c r="J547" i="24" s="1"/>
  <c r="J546" i="24" s="1"/>
  <c r="J545" i="24" s="1"/>
  <c r="L544" i="24"/>
  <c r="L543" i="24" s="1"/>
  <c r="L542" i="24" s="1"/>
  <c r="L541" i="24" s="1"/>
  <c r="L540" i="24" s="1"/>
  <c r="L539" i="24" s="1"/>
  <c r="L538" i="24" s="1"/>
  <c r="L537" i="24" s="1"/>
  <c r="K544" i="24"/>
  <c r="J544" i="24"/>
  <c r="J543" i="24" s="1"/>
  <c r="J542" i="24" s="1"/>
  <c r="J541" i="24" s="1"/>
  <c r="J540" i="24" s="1"/>
  <c r="J539" i="24" s="1"/>
  <c r="J538" i="24" s="1"/>
  <c r="J537" i="24" s="1"/>
  <c r="L536" i="24"/>
  <c r="L535" i="24" s="1"/>
  <c r="L534" i="24" s="1"/>
  <c r="L533" i="24" s="1"/>
  <c r="L532" i="24" s="1"/>
  <c r="L531" i="24" s="1"/>
  <c r="L530" i="24" s="1"/>
  <c r="K536" i="24"/>
  <c r="K535" i="24" s="1"/>
  <c r="K534" i="24" s="1"/>
  <c r="K533" i="24" s="1"/>
  <c r="K532" i="24" s="1"/>
  <c r="K531" i="24" s="1"/>
  <c r="K530" i="24" s="1"/>
  <c r="J536" i="24"/>
  <c r="J535" i="24" s="1"/>
  <c r="J534" i="24" s="1"/>
  <c r="J533" i="24" s="1"/>
  <c r="J532" i="24" s="1"/>
  <c r="J531" i="24" s="1"/>
  <c r="J530" i="24" s="1"/>
  <c r="L529" i="24"/>
  <c r="L528" i="24" s="1"/>
  <c r="L527" i="24" s="1"/>
  <c r="L526" i="24" s="1"/>
  <c r="L525" i="24" s="1"/>
  <c r="L524" i="24" s="1"/>
  <c r="L523" i="24" s="1"/>
  <c r="L522" i="24" s="1"/>
  <c r="L521" i="24" s="1"/>
  <c r="K529" i="24"/>
  <c r="J529" i="24"/>
  <c r="J528" i="24" s="1"/>
  <c r="J527" i="24" s="1"/>
  <c r="J526" i="24" s="1"/>
  <c r="J525" i="24" s="1"/>
  <c r="J524" i="24" s="1"/>
  <c r="J523" i="24" s="1"/>
  <c r="K522" i="24"/>
  <c r="K521" i="24"/>
  <c r="L520" i="24"/>
  <c r="L519" i="24" s="1"/>
  <c r="L518" i="24" s="1"/>
  <c r="L517" i="24" s="1"/>
  <c r="L516" i="24" s="1"/>
  <c r="L515" i="24" s="1"/>
  <c r="L514" i="24" s="1"/>
  <c r="K520" i="24"/>
  <c r="J520" i="24"/>
  <c r="J519" i="24" s="1"/>
  <c r="J518" i="24" s="1"/>
  <c r="J517" i="24" s="1"/>
  <c r="J516" i="24" s="1"/>
  <c r="J515" i="24" s="1"/>
  <c r="J514" i="24" s="1"/>
  <c r="L513" i="24"/>
  <c r="K513" i="24"/>
  <c r="J513" i="24"/>
  <c r="J512" i="24" s="1"/>
  <c r="J511" i="24" s="1"/>
  <c r="J510" i="24" s="1"/>
  <c r="J509" i="24" s="1"/>
  <c r="J508" i="24" s="1"/>
  <c r="L507" i="24"/>
  <c r="L506" i="24" s="1"/>
  <c r="L505" i="24" s="1"/>
  <c r="L504" i="24" s="1"/>
  <c r="L503" i="24" s="1"/>
  <c r="L502" i="24" s="1"/>
  <c r="K507" i="24"/>
  <c r="J507" i="24"/>
  <c r="J506" i="24" s="1"/>
  <c r="J505" i="24" s="1"/>
  <c r="J504" i="24" s="1"/>
  <c r="J503" i="24" s="1"/>
  <c r="J502" i="24" s="1"/>
  <c r="K499" i="24"/>
  <c r="L498" i="24"/>
  <c r="L497" i="24" s="1"/>
  <c r="L496" i="24" s="1"/>
  <c r="L495" i="24" s="1"/>
  <c r="L494" i="24" s="1"/>
  <c r="L493" i="24" s="1"/>
  <c r="L492" i="24" s="1"/>
  <c r="L491" i="24" s="1"/>
  <c r="K498" i="24"/>
  <c r="J498" i="24"/>
  <c r="J497" i="24" s="1"/>
  <c r="J496" i="24" s="1"/>
  <c r="J495" i="24" s="1"/>
  <c r="J494" i="24" s="1"/>
  <c r="J493" i="24" s="1"/>
  <c r="J492" i="24" s="1"/>
  <c r="J491" i="24" s="1"/>
  <c r="L490" i="24"/>
  <c r="K490" i="24"/>
  <c r="J490" i="24"/>
  <c r="J489" i="24" s="1"/>
  <c r="J488" i="24" s="1"/>
  <c r="J487" i="24" s="1"/>
  <c r="J486" i="24" s="1"/>
  <c r="J485" i="24" s="1"/>
  <c r="J484" i="24" s="1"/>
  <c r="L482" i="24"/>
  <c r="L481" i="24" s="1"/>
  <c r="L480" i="24" s="1"/>
  <c r="L479" i="24" s="1"/>
  <c r="L478" i="24" s="1"/>
  <c r="L477" i="24" s="1"/>
  <c r="L476" i="24" s="1"/>
  <c r="L475" i="24" s="1"/>
  <c r="K482" i="24"/>
  <c r="K481" i="24" s="1"/>
  <c r="J482" i="24"/>
  <c r="J481" i="24" s="1"/>
  <c r="J480" i="24" s="1"/>
  <c r="J479" i="24" s="1"/>
  <c r="J478" i="24" s="1"/>
  <c r="J477" i="24" s="1"/>
  <c r="J476" i="24" s="1"/>
  <c r="J475" i="24" s="1"/>
  <c r="K480" i="24"/>
  <c r="K479" i="24" s="1"/>
  <c r="K478" i="24" s="1"/>
  <c r="K477" i="24" s="1"/>
  <c r="K476" i="24" s="1"/>
  <c r="K475" i="24" s="1"/>
  <c r="L474" i="24"/>
  <c r="L473" i="24" s="1"/>
  <c r="L472" i="24" s="1"/>
  <c r="L471" i="24" s="1"/>
  <c r="L470" i="24" s="1"/>
  <c r="L469" i="24" s="1"/>
  <c r="L468" i="24" s="1"/>
  <c r="K474" i="24"/>
  <c r="K473" i="24" s="1"/>
  <c r="J474" i="24"/>
  <c r="J473" i="24" s="1"/>
  <c r="J472" i="24" s="1"/>
  <c r="J471" i="24" s="1"/>
  <c r="J470" i="24" s="1"/>
  <c r="J469" i="24" s="1"/>
  <c r="J468" i="24" s="1"/>
  <c r="K472" i="24"/>
  <c r="K471" i="24" s="1"/>
  <c r="K470" i="24" s="1"/>
  <c r="K469" i="24" s="1"/>
  <c r="K468" i="24" s="1"/>
  <c r="K460" i="24" s="1"/>
  <c r="K427" i="24" s="1"/>
  <c r="L467" i="24"/>
  <c r="L466" i="24" s="1"/>
  <c r="L465" i="24" s="1"/>
  <c r="L464" i="24" s="1"/>
  <c r="L463" i="24" s="1"/>
  <c r="L462" i="24" s="1"/>
  <c r="L461" i="24" s="1"/>
  <c r="K467" i="24"/>
  <c r="J467" i="24"/>
  <c r="J466" i="24" s="1"/>
  <c r="J465" i="24" s="1"/>
  <c r="J464" i="24" s="1"/>
  <c r="J463" i="24" s="1"/>
  <c r="J462" i="24" s="1"/>
  <c r="J461" i="24" s="1"/>
  <c r="L459" i="24"/>
  <c r="L458" i="24" s="1"/>
  <c r="L457" i="24" s="1"/>
  <c r="L456" i="24" s="1"/>
  <c r="L455" i="24" s="1"/>
  <c r="L454" i="24" s="1"/>
  <c r="L453" i="24" s="1"/>
  <c r="L452" i="24" s="1"/>
  <c r="K459" i="24"/>
  <c r="J459" i="24"/>
  <c r="J458" i="24" s="1"/>
  <c r="J457" i="24" s="1"/>
  <c r="J456" i="24" s="1"/>
  <c r="J455" i="24" s="1"/>
  <c r="J454" i="24" s="1"/>
  <c r="J453" i="24" s="1"/>
  <c r="J452" i="24" s="1"/>
  <c r="L451" i="24"/>
  <c r="L450" i="24" s="1"/>
  <c r="L449" i="24" s="1"/>
  <c r="L448" i="24" s="1"/>
  <c r="L447" i="24" s="1"/>
  <c r="K451" i="24"/>
  <c r="J451" i="24"/>
  <c r="J450" i="24" s="1"/>
  <c r="J449" i="24" s="1"/>
  <c r="J448" i="24" s="1"/>
  <c r="J447" i="24" s="1"/>
  <c r="L446" i="24"/>
  <c r="L445" i="24" s="1"/>
  <c r="L444" i="24" s="1"/>
  <c r="L443" i="24" s="1"/>
  <c r="L442" i="24" s="1"/>
  <c r="K446" i="24"/>
  <c r="J446" i="24"/>
  <c r="J445" i="24" s="1"/>
  <c r="J444" i="24" s="1"/>
  <c r="J443" i="24" s="1"/>
  <c r="J442" i="24" s="1"/>
  <c r="L441" i="24"/>
  <c r="L440" i="24" s="1"/>
  <c r="L439" i="24" s="1"/>
  <c r="L438" i="24" s="1"/>
  <c r="L437" i="24" s="1"/>
  <c r="K441" i="24"/>
  <c r="J441" i="24"/>
  <c r="J440" i="24" s="1"/>
  <c r="J439" i="24" s="1"/>
  <c r="J438" i="24" s="1"/>
  <c r="J437" i="24" s="1"/>
  <c r="L426" i="24"/>
  <c r="L425" i="24" s="1"/>
  <c r="L424" i="24" s="1"/>
  <c r="L423" i="24" s="1"/>
  <c r="L422" i="24" s="1"/>
  <c r="L421" i="24" s="1"/>
  <c r="L420" i="24" s="1"/>
  <c r="L417" i="24" s="1"/>
  <c r="L416" i="24" s="1"/>
  <c r="L415" i="24" s="1"/>
  <c r="L414" i="24" s="1"/>
  <c r="L413" i="24" s="1"/>
  <c r="K426" i="24"/>
  <c r="K425" i="24" s="1"/>
  <c r="K424" i="24" s="1"/>
  <c r="K423" i="24" s="1"/>
  <c r="K422" i="24" s="1"/>
  <c r="K421" i="24" s="1"/>
  <c r="K420" i="24" s="1"/>
  <c r="K417" i="24" s="1"/>
  <c r="K416" i="24" s="1"/>
  <c r="K415" i="24" s="1"/>
  <c r="K414" i="24" s="1"/>
  <c r="K413" i="24" s="1"/>
  <c r="J426" i="24"/>
  <c r="J425" i="24" s="1"/>
  <c r="J424" i="24" s="1"/>
  <c r="J423" i="24" s="1"/>
  <c r="J422" i="24" s="1"/>
  <c r="J421" i="24" s="1"/>
  <c r="J420" i="24" s="1"/>
  <c r="J418" i="24"/>
  <c r="J417" i="24" s="1"/>
  <c r="J416" i="24" s="1"/>
  <c r="J415" i="24" s="1"/>
  <c r="J414" i="24" s="1"/>
  <c r="J413" i="24" s="1"/>
  <c r="L412" i="24"/>
  <c r="L411" i="24" s="1"/>
  <c r="K412" i="24"/>
  <c r="J412" i="24"/>
  <c r="J411" i="24" s="1"/>
  <c r="J410" i="24" s="1"/>
  <c r="J409" i="24" s="1"/>
  <c r="J408" i="24" s="1"/>
  <c r="J407" i="24" s="1"/>
  <c r="K411" i="24"/>
  <c r="K410" i="24" s="1"/>
  <c r="L410" i="24"/>
  <c r="L409" i="24" s="1"/>
  <c r="L408" i="24" s="1"/>
  <c r="L407" i="24" s="1"/>
  <c r="K409" i="24"/>
  <c r="K408" i="24" s="1"/>
  <c r="K407" i="24" s="1"/>
  <c r="L406" i="24"/>
  <c r="L405" i="24" s="1"/>
  <c r="L404" i="24" s="1"/>
  <c r="L403" i="24" s="1"/>
  <c r="L402" i="24" s="1"/>
  <c r="L401" i="24" s="1"/>
  <c r="K406" i="24"/>
  <c r="J406" i="24"/>
  <c r="J405" i="24" s="1"/>
  <c r="J404" i="24" s="1"/>
  <c r="J403" i="24" s="1"/>
  <c r="J402" i="24" s="1"/>
  <c r="J401" i="24" s="1"/>
  <c r="L400" i="24"/>
  <c r="L399" i="24" s="1"/>
  <c r="L398" i="24" s="1"/>
  <c r="L397" i="24" s="1"/>
  <c r="L396" i="24" s="1"/>
  <c r="L395" i="24" s="1"/>
  <c r="K400" i="24"/>
  <c r="K399" i="24" s="1"/>
  <c r="J400" i="24"/>
  <c r="J399" i="24" s="1"/>
  <c r="J398" i="24" s="1"/>
  <c r="J397" i="24" s="1"/>
  <c r="J396" i="24" s="1"/>
  <c r="J395" i="24" s="1"/>
  <c r="K398" i="24"/>
  <c r="K397" i="24" s="1"/>
  <c r="K396" i="24" s="1"/>
  <c r="K395" i="24" s="1"/>
  <c r="L394" i="24"/>
  <c r="K394" i="24"/>
  <c r="J394" i="24"/>
  <c r="J393" i="24" s="1"/>
  <c r="J392" i="24" s="1"/>
  <c r="J391" i="24" s="1"/>
  <c r="J390" i="24" s="1"/>
  <c r="J389" i="24" s="1"/>
  <c r="L388" i="24"/>
  <c r="L387" i="24" s="1"/>
  <c r="L386" i="24" s="1"/>
  <c r="L385" i="24" s="1"/>
  <c r="L384" i="24" s="1"/>
  <c r="L383" i="24" s="1"/>
  <c r="K388" i="24"/>
  <c r="J388" i="24"/>
  <c r="J387" i="24" s="1"/>
  <c r="J386" i="24" s="1"/>
  <c r="J385" i="24" s="1"/>
  <c r="J384" i="24" s="1"/>
  <c r="J383" i="24" s="1"/>
  <c r="K387" i="24"/>
  <c r="K386" i="24" s="1"/>
  <c r="K385" i="24" s="1"/>
  <c r="K384" i="24" s="1"/>
  <c r="K383" i="24" s="1"/>
  <c r="J380" i="24"/>
  <c r="L379" i="24"/>
  <c r="J379" i="24"/>
  <c r="L378" i="24"/>
  <c r="J378" i="24"/>
  <c r="L377" i="24"/>
  <c r="J377" i="24"/>
  <c r="L376" i="24"/>
  <c r="J376" i="24"/>
  <c r="L375" i="24"/>
  <c r="J375" i="24"/>
  <c r="L374" i="24"/>
  <c r="J374" i="24"/>
  <c r="L373" i="24"/>
  <c r="L372" i="24" s="1"/>
  <c r="L371" i="24" s="1"/>
  <c r="L370" i="24" s="1"/>
  <c r="L369" i="24" s="1"/>
  <c r="L368" i="24" s="1"/>
  <c r="L367" i="24" s="1"/>
  <c r="K373" i="24"/>
  <c r="J373" i="24"/>
  <c r="J372" i="24" s="1"/>
  <c r="J371" i="24" s="1"/>
  <c r="J370" i="24" s="1"/>
  <c r="J369" i="24" s="1"/>
  <c r="J368" i="24" s="1"/>
  <c r="J367" i="24" s="1"/>
  <c r="L366" i="24"/>
  <c r="L365" i="24" s="1"/>
  <c r="L364" i="24" s="1"/>
  <c r="L363" i="24" s="1"/>
  <c r="L362" i="24" s="1"/>
  <c r="L361" i="24" s="1"/>
  <c r="L360" i="24" s="1"/>
  <c r="K366" i="24"/>
  <c r="J366" i="24"/>
  <c r="J365" i="24" s="1"/>
  <c r="J364" i="24" s="1"/>
  <c r="J363" i="24" s="1"/>
  <c r="J362" i="24" s="1"/>
  <c r="J361" i="24" s="1"/>
  <c r="J360" i="24" s="1"/>
  <c r="K352" i="24"/>
  <c r="L351" i="24"/>
  <c r="L350" i="24" s="1"/>
  <c r="K351" i="24"/>
  <c r="J351" i="24"/>
  <c r="J350" i="24" s="1"/>
  <c r="J349" i="24" s="1"/>
  <c r="J348" i="24" s="1"/>
  <c r="J347" i="24" s="1"/>
  <c r="J346" i="24" s="1"/>
  <c r="K350" i="24"/>
  <c r="K349" i="24" s="1"/>
  <c r="K348" i="24" s="1"/>
  <c r="K347" i="24" s="1"/>
  <c r="K346" i="24" s="1"/>
  <c r="L349" i="24"/>
  <c r="L348" i="24" s="1"/>
  <c r="L347" i="24" s="1"/>
  <c r="L346" i="24" s="1"/>
  <c r="L345" i="24"/>
  <c r="L344" i="24" s="1"/>
  <c r="K345" i="24"/>
  <c r="J345" i="24"/>
  <c r="J344" i="24" s="1"/>
  <c r="J343" i="24" s="1"/>
  <c r="J342" i="24" s="1"/>
  <c r="J341" i="24" s="1"/>
  <c r="J340" i="24" s="1"/>
  <c r="K344" i="24"/>
  <c r="K343" i="24" s="1"/>
  <c r="K342" i="24" s="1"/>
  <c r="K341" i="24" s="1"/>
  <c r="K340" i="24" s="1"/>
  <c r="L343" i="24"/>
  <c r="L342" i="24" s="1"/>
  <c r="L341" i="24" s="1"/>
  <c r="L340" i="24" s="1"/>
  <c r="L339" i="24"/>
  <c r="K339" i="24"/>
  <c r="J339" i="24"/>
  <c r="K338" i="24"/>
  <c r="K337" i="24" s="1"/>
  <c r="K336" i="24" s="1"/>
  <c r="K335" i="24" s="1"/>
  <c r="K334" i="24" s="1"/>
  <c r="L330" i="24"/>
  <c r="L329" i="24" s="1"/>
  <c r="L328" i="24" s="1"/>
  <c r="L327" i="24" s="1"/>
  <c r="L326" i="24" s="1"/>
  <c r="L325" i="24" s="1"/>
  <c r="K330" i="24"/>
  <c r="J330" i="24"/>
  <c r="J329" i="24" s="1"/>
  <c r="J328" i="24" s="1"/>
  <c r="J327" i="24" s="1"/>
  <c r="J326" i="24" s="1"/>
  <c r="J325" i="24" s="1"/>
  <c r="L324" i="24"/>
  <c r="K324" i="24"/>
  <c r="J324" i="24"/>
  <c r="L322" i="24"/>
  <c r="L321" i="24"/>
  <c r="J321" i="24"/>
  <c r="L320" i="24"/>
  <c r="J320" i="24"/>
  <c r="L319" i="24"/>
  <c r="J319" i="24"/>
  <c r="L318" i="24"/>
  <c r="J318" i="24"/>
  <c r="L317" i="24"/>
  <c r="L316" i="24" s="1"/>
  <c r="L315" i="24" s="1"/>
  <c r="L314" i="24" s="1"/>
  <c r="L313" i="24" s="1"/>
  <c r="K317" i="24"/>
  <c r="J317" i="24"/>
  <c r="J316" i="24" s="1"/>
  <c r="J315" i="24" s="1"/>
  <c r="J314" i="24" s="1"/>
  <c r="J313" i="24" s="1"/>
  <c r="L312" i="24"/>
  <c r="K312" i="24"/>
  <c r="J312" i="24"/>
  <c r="J311" i="24" s="1"/>
  <c r="J310" i="24" s="1"/>
  <c r="J309" i="24" s="1"/>
  <c r="J308" i="24" s="1"/>
  <c r="L307" i="24"/>
  <c r="L306" i="24" s="1"/>
  <c r="L305" i="24" s="1"/>
  <c r="L304" i="24" s="1"/>
  <c r="L303" i="24" s="1"/>
  <c r="K307" i="24"/>
  <c r="K306" i="24" s="1"/>
  <c r="J307" i="24"/>
  <c r="J306" i="24" s="1"/>
  <c r="J305" i="24" s="1"/>
  <c r="J304" i="24" s="1"/>
  <c r="J303" i="24" s="1"/>
  <c r="K305" i="24"/>
  <c r="K304" i="24" s="1"/>
  <c r="K303" i="24" s="1"/>
  <c r="K302" i="24" s="1"/>
  <c r="K301" i="24" s="1"/>
  <c r="K300" i="24" s="1"/>
  <c r="K299" i="24" s="1"/>
  <c r="L298" i="24"/>
  <c r="L297" i="24" s="1"/>
  <c r="L296" i="24" s="1"/>
  <c r="L295" i="24" s="1"/>
  <c r="L294" i="24" s="1"/>
  <c r="L293" i="24" s="1"/>
  <c r="L292" i="24" s="1"/>
  <c r="L291" i="24" s="1"/>
  <c r="K298" i="24"/>
  <c r="J298" i="24"/>
  <c r="J297" i="24" s="1"/>
  <c r="J296" i="24" s="1"/>
  <c r="J295" i="24" s="1"/>
  <c r="J294" i="24" s="1"/>
  <c r="J293" i="24" s="1"/>
  <c r="J292" i="24" s="1"/>
  <c r="J291" i="24" s="1"/>
  <c r="L282" i="24"/>
  <c r="L281" i="24" s="1"/>
  <c r="K282" i="24"/>
  <c r="J282" i="24"/>
  <c r="J281" i="24" s="1"/>
  <c r="J280" i="24" s="1"/>
  <c r="J279" i="24" s="1"/>
  <c r="J278" i="24" s="1"/>
  <c r="J277" i="24" s="1"/>
  <c r="K281" i="24"/>
  <c r="K280" i="24" s="1"/>
  <c r="L280" i="24"/>
  <c r="L279" i="24" s="1"/>
  <c r="L278" i="24" s="1"/>
  <c r="L277" i="24" s="1"/>
  <c r="K279" i="24"/>
  <c r="K278" i="24" s="1"/>
  <c r="K277" i="24" s="1"/>
  <c r="L276" i="24"/>
  <c r="L275" i="24" s="1"/>
  <c r="K276" i="24"/>
  <c r="J276" i="24"/>
  <c r="J275" i="24" s="1"/>
  <c r="J274" i="24" s="1"/>
  <c r="J273" i="24" s="1"/>
  <c r="J272" i="24" s="1"/>
  <c r="J271" i="24" s="1"/>
  <c r="K275" i="24"/>
  <c r="K274" i="24" s="1"/>
  <c r="L274" i="24"/>
  <c r="L273" i="24" s="1"/>
  <c r="L272" i="24" s="1"/>
  <c r="L271" i="24" s="1"/>
  <c r="K273" i="24"/>
  <c r="K272" i="24" s="1"/>
  <c r="K271" i="24" s="1"/>
  <c r="L270" i="24"/>
  <c r="L269" i="24" s="1"/>
  <c r="L268" i="24" s="1"/>
  <c r="L267" i="24" s="1"/>
  <c r="L266" i="24" s="1"/>
  <c r="L265" i="24" s="1"/>
  <c r="L264" i="24" s="1"/>
  <c r="K270" i="24"/>
  <c r="J270" i="24"/>
  <c r="J269" i="24" s="1"/>
  <c r="J268" i="24" s="1"/>
  <c r="J267" i="24" s="1"/>
  <c r="J266" i="24" s="1"/>
  <c r="J265" i="24" s="1"/>
  <c r="J264" i="24" s="1"/>
  <c r="L263" i="24"/>
  <c r="L262" i="24" s="1"/>
  <c r="L261" i="24" s="1"/>
  <c r="L260" i="24" s="1"/>
  <c r="L259" i="24" s="1"/>
  <c r="L258" i="24" s="1"/>
  <c r="L257" i="24" s="1"/>
  <c r="K263" i="24"/>
  <c r="J263" i="24"/>
  <c r="J262" i="24" s="1"/>
  <c r="J261" i="24" s="1"/>
  <c r="J260" i="24" s="1"/>
  <c r="J259" i="24" s="1"/>
  <c r="J258" i="24" s="1"/>
  <c r="J257" i="24" s="1"/>
  <c r="L256" i="24"/>
  <c r="L255" i="24" s="1"/>
  <c r="K256" i="24"/>
  <c r="J256" i="24"/>
  <c r="J255" i="24" s="1"/>
  <c r="J254" i="24" s="1"/>
  <c r="J253" i="24" s="1"/>
  <c r="J252" i="24" s="1"/>
  <c r="J251" i="24" s="1"/>
  <c r="K255" i="24"/>
  <c r="K254" i="24" s="1"/>
  <c r="L254" i="24"/>
  <c r="L253" i="24" s="1"/>
  <c r="L252" i="24" s="1"/>
  <c r="L251" i="24" s="1"/>
  <c r="K253" i="24"/>
  <c r="K252" i="24" s="1"/>
  <c r="K251" i="24" s="1"/>
  <c r="J250" i="24"/>
  <c r="J249" i="24" s="1"/>
  <c r="J248" i="24" s="1"/>
  <c r="J247" i="24" s="1"/>
  <c r="J246" i="24" s="1"/>
  <c r="J245" i="24" s="1"/>
  <c r="L244" i="24"/>
  <c r="L243" i="24" s="1"/>
  <c r="K244" i="24"/>
  <c r="J244" i="24"/>
  <c r="J243" i="24" s="1"/>
  <c r="J242" i="24" s="1"/>
  <c r="J241" i="24" s="1"/>
  <c r="J240" i="24" s="1"/>
  <c r="J239" i="24" s="1"/>
  <c r="K243" i="24"/>
  <c r="K242" i="24" s="1"/>
  <c r="K241" i="24" s="1"/>
  <c r="K240" i="24" s="1"/>
  <c r="K239" i="24" s="1"/>
  <c r="L242" i="24"/>
  <c r="L241" i="24" s="1"/>
  <c r="L240" i="24" s="1"/>
  <c r="L239" i="24" s="1"/>
  <c r="L238" i="24"/>
  <c r="L237" i="24" s="1"/>
  <c r="K238" i="24"/>
  <c r="J238" i="24"/>
  <c r="J237" i="24" s="1"/>
  <c r="J236" i="24" s="1"/>
  <c r="J235" i="24" s="1"/>
  <c r="J234" i="24" s="1"/>
  <c r="J233" i="24" s="1"/>
  <c r="K237" i="24"/>
  <c r="K236" i="24" s="1"/>
  <c r="K235" i="24" s="1"/>
  <c r="K234" i="24" s="1"/>
  <c r="K233" i="24" s="1"/>
  <c r="L236" i="24"/>
  <c r="L235" i="24" s="1"/>
  <c r="L234" i="24" s="1"/>
  <c r="L233" i="24" s="1"/>
  <c r="L232" i="24"/>
  <c r="K232" i="24"/>
  <c r="J232" i="24"/>
  <c r="J231" i="24" s="1"/>
  <c r="J230" i="24" s="1"/>
  <c r="J229" i="24" s="1"/>
  <c r="J228" i="24" s="1"/>
  <c r="J227" i="24" s="1"/>
  <c r="L226" i="24"/>
  <c r="L225" i="24" s="1"/>
  <c r="L224" i="24" s="1"/>
  <c r="L223" i="24" s="1"/>
  <c r="L222" i="24" s="1"/>
  <c r="L221" i="24" s="1"/>
  <c r="K226" i="24"/>
  <c r="J226" i="24"/>
  <c r="J225" i="24" s="1"/>
  <c r="J224" i="24" s="1"/>
  <c r="J223" i="24" s="1"/>
  <c r="J222" i="24" s="1"/>
  <c r="J221" i="24" s="1"/>
  <c r="L212" i="24"/>
  <c r="L211" i="24" s="1"/>
  <c r="K212" i="24"/>
  <c r="J212" i="24"/>
  <c r="J211" i="24" s="1"/>
  <c r="J210" i="24" s="1"/>
  <c r="J209" i="24" s="1"/>
  <c r="J208" i="24" s="1"/>
  <c r="J207" i="24" s="1"/>
  <c r="K211" i="24"/>
  <c r="K210" i="24" s="1"/>
  <c r="L210" i="24"/>
  <c r="L209" i="24" s="1"/>
  <c r="L208" i="24" s="1"/>
  <c r="L207" i="24" s="1"/>
  <c r="K209" i="24"/>
  <c r="K208" i="24" s="1"/>
  <c r="K207" i="24" s="1"/>
  <c r="L206" i="24"/>
  <c r="L205" i="24" s="1"/>
  <c r="K206" i="24"/>
  <c r="J206" i="24"/>
  <c r="J205" i="24" s="1"/>
  <c r="J204" i="24" s="1"/>
  <c r="J203" i="24" s="1"/>
  <c r="J202" i="24" s="1"/>
  <c r="J201" i="24" s="1"/>
  <c r="J200" i="24" s="1"/>
  <c r="J199" i="24" s="1"/>
  <c r="K205" i="24"/>
  <c r="K204" i="24" s="1"/>
  <c r="L204" i="24"/>
  <c r="L203" i="24" s="1"/>
  <c r="L202" i="24" s="1"/>
  <c r="L201" i="24" s="1"/>
  <c r="L200" i="24" s="1"/>
  <c r="L199" i="24" s="1"/>
  <c r="K203" i="24"/>
  <c r="K202" i="24" s="1"/>
  <c r="K201" i="24" s="1"/>
  <c r="K200" i="24" s="1"/>
  <c r="K199" i="24" s="1"/>
  <c r="K190" i="24" s="1"/>
  <c r="L198" i="24"/>
  <c r="L197" i="24" s="1"/>
  <c r="L196" i="24" s="1"/>
  <c r="L195" i="24" s="1"/>
  <c r="L194" i="24" s="1"/>
  <c r="L193" i="24" s="1"/>
  <c r="L192" i="24" s="1"/>
  <c r="L191" i="24" s="1"/>
  <c r="K198" i="24"/>
  <c r="J198" i="24"/>
  <c r="J197" i="24" s="1"/>
  <c r="J196" i="24" s="1"/>
  <c r="J195" i="24" s="1"/>
  <c r="J194" i="24" s="1"/>
  <c r="J193" i="24" s="1"/>
  <c r="J192" i="24" s="1"/>
  <c r="J191" i="24" s="1"/>
  <c r="L189" i="24"/>
  <c r="L188" i="24" s="1"/>
  <c r="L187" i="24" s="1"/>
  <c r="L186" i="24" s="1"/>
  <c r="L185" i="24" s="1"/>
  <c r="L184" i="24" s="1"/>
  <c r="L183" i="24" s="1"/>
  <c r="K189" i="24"/>
  <c r="J189" i="24"/>
  <c r="J188" i="24" s="1"/>
  <c r="J187" i="24" s="1"/>
  <c r="J186" i="24" s="1"/>
  <c r="J185" i="24" s="1"/>
  <c r="J184" i="24" s="1"/>
  <c r="J183" i="24" s="1"/>
  <c r="K185" i="24"/>
  <c r="K184" i="24" s="1"/>
  <c r="K183" i="24" s="1"/>
  <c r="L182" i="24"/>
  <c r="L181" i="24" s="1"/>
  <c r="K182" i="24"/>
  <c r="J182" i="24"/>
  <c r="J181" i="24" s="1"/>
  <c r="J180" i="24" s="1"/>
  <c r="J179" i="24" s="1"/>
  <c r="J178" i="24" s="1"/>
  <c r="J177" i="24" s="1"/>
  <c r="J176" i="24" s="1"/>
  <c r="K181" i="24"/>
  <c r="K180" i="24" s="1"/>
  <c r="K179" i="24" s="1"/>
  <c r="K178" i="24" s="1"/>
  <c r="K177" i="24" s="1"/>
  <c r="K176" i="24" s="1"/>
  <c r="L180" i="24"/>
  <c r="L179" i="24" s="1"/>
  <c r="L178" i="24" s="1"/>
  <c r="L177" i="24" s="1"/>
  <c r="L176" i="24" s="1"/>
  <c r="L174" i="24"/>
  <c r="L173" i="24" s="1"/>
  <c r="L172" i="24" s="1"/>
  <c r="L171" i="24" s="1"/>
  <c r="L170" i="24" s="1"/>
  <c r="L169" i="24" s="1"/>
  <c r="L168" i="24" s="1"/>
  <c r="K174" i="24"/>
  <c r="J174" i="24"/>
  <c r="J173" i="24" s="1"/>
  <c r="J172" i="24" s="1"/>
  <c r="J171" i="24" s="1"/>
  <c r="J170" i="24" s="1"/>
  <c r="J169" i="24" s="1"/>
  <c r="J168" i="24" s="1"/>
  <c r="K173" i="24"/>
  <c r="K172" i="24" s="1"/>
  <c r="K171" i="24" s="1"/>
  <c r="K170" i="24" s="1"/>
  <c r="K169" i="24" s="1"/>
  <c r="K168" i="24" s="1"/>
  <c r="L167" i="24"/>
  <c r="L166" i="24" s="1"/>
  <c r="L165" i="24" s="1"/>
  <c r="L164" i="24" s="1"/>
  <c r="K167" i="24"/>
  <c r="K166" i="24" s="1"/>
  <c r="K165" i="24" s="1"/>
  <c r="K164" i="24" s="1"/>
  <c r="J167" i="24"/>
  <c r="J166" i="24" s="1"/>
  <c r="J165" i="24" s="1"/>
  <c r="J164" i="24" s="1"/>
  <c r="L163" i="24"/>
  <c r="L162" i="24" s="1"/>
  <c r="L161" i="24" s="1"/>
  <c r="L160" i="24" s="1"/>
  <c r="K163" i="24"/>
  <c r="K162" i="24" s="1"/>
  <c r="K161" i="24" s="1"/>
  <c r="K160" i="24" s="1"/>
  <c r="J163" i="24"/>
  <c r="J162" i="24" s="1"/>
  <c r="J161" i="24" s="1"/>
  <c r="J160" i="24" s="1"/>
  <c r="L155" i="24"/>
  <c r="L154" i="24" s="1"/>
  <c r="L153" i="24" s="1"/>
  <c r="L152" i="24" s="1"/>
  <c r="L151" i="24" s="1"/>
  <c r="L150" i="24" s="1"/>
  <c r="L149" i="24" s="1"/>
  <c r="K155" i="24"/>
  <c r="K154" i="24" s="1"/>
  <c r="K153" i="24" s="1"/>
  <c r="K152" i="24" s="1"/>
  <c r="K151" i="24" s="1"/>
  <c r="K150" i="24" s="1"/>
  <c r="K149" i="24" s="1"/>
  <c r="J155" i="24"/>
  <c r="J154" i="24" s="1"/>
  <c r="J153" i="24" s="1"/>
  <c r="J152" i="24" s="1"/>
  <c r="J151" i="24" s="1"/>
  <c r="J150" i="24" s="1"/>
  <c r="J149" i="24" s="1"/>
  <c r="L148" i="24"/>
  <c r="L147" i="24" s="1"/>
  <c r="K148" i="24"/>
  <c r="J148" i="24"/>
  <c r="J147" i="24" s="1"/>
  <c r="J146" i="24" s="1"/>
  <c r="J145" i="24" s="1"/>
  <c r="J144" i="24" s="1"/>
  <c r="J143" i="24" s="1"/>
  <c r="K147" i="24"/>
  <c r="K146" i="24" s="1"/>
  <c r="K145" i="24" s="1"/>
  <c r="K144" i="24" s="1"/>
  <c r="K143" i="24" s="1"/>
  <c r="K136" i="24" s="1"/>
  <c r="L146" i="24"/>
  <c r="L145" i="24" s="1"/>
  <c r="L144" i="24" s="1"/>
  <c r="L143" i="24" s="1"/>
  <c r="L136" i="24" s="1"/>
  <c r="L142" i="24"/>
  <c r="L141" i="24" s="1"/>
  <c r="K142" i="24"/>
  <c r="J142" i="24"/>
  <c r="J141" i="24" s="1"/>
  <c r="J140" i="24" s="1"/>
  <c r="J139" i="24" s="1"/>
  <c r="J138" i="24" s="1"/>
  <c r="J137" i="24" s="1"/>
  <c r="K141" i="24"/>
  <c r="K140" i="24" s="1"/>
  <c r="K139" i="24" s="1"/>
  <c r="K138" i="24" s="1"/>
  <c r="K137" i="24" s="1"/>
  <c r="L140" i="24"/>
  <c r="L139" i="24" s="1"/>
  <c r="L138" i="24" s="1"/>
  <c r="L137" i="24" s="1"/>
  <c r="J129" i="24"/>
  <c r="J128" i="24" s="1"/>
  <c r="J127" i="24" s="1"/>
  <c r="J126" i="24" s="1"/>
  <c r="J125" i="24" s="1"/>
  <c r="J124" i="24" s="1"/>
  <c r="L128" i="24"/>
  <c r="K128" i="24"/>
  <c r="L127" i="24"/>
  <c r="K127" i="24"/>
  <c r="L126" i="24"/>
  <c r="K126" i="24"/>
  <c r="L125" i="24"/>
  <c r="K125" i="24"/>
  <c r="L124" i="24"/>
  <c r="K124" i="24"/>
  <c r="L114" i="24"/>
  <c r="L113" i="24" s="1"/>
  <c r="L112" i="24" s="1"/>
  <c r="L111" i="24" s="1"/>
  <c r="L110" i="24" s="1"/>
  <c r="L108" i="24" s="1"/>
  <c r="K114" i="24"/>
  <c r="K113" i="24" s="1"/>
  <c r="J114" i="24"/>
  <c r="J113" i="24" s="1"/>
  <c r="J112" i="24" s="1"/>
  <c r="J111" i="24" s="1"/>
  <c r="J110" i="24" s="1"/>
  <c r="J108" i="24" s="1"/>
  <c r="K112" i="24"/>
  <c r="K111" i="24" s="1"/>
  <c r="K110" i="24" s="1"/>
  <c r="K108" i="24" s="1"/>
  <c r="L107" i="24"/>
  <c r="L106" i="24" s="1"/>
  <c r="L105" i="24" s="1"/>
  <c r="L104" i="24" s="1"/>
  <c r="L103" i="24" s="1"/>
  <c r="L102" i="24" s="1"/>
  <c r="K107" i="24"/>
  <c r="K106" i="24" s="1"/>
  <c r="K105" i="24" s="1"/>
  <c r="K104" i="24" s="1"/>
  <c r="K103" i="24" s="1"/>
  <c r="K102" i="24" s="1"/>
  <c r="J107" i="24"/>
  <c r="J106" i="24" s="1"/>
  <c r="J105" i="24" s="1"/>
  <c r="J104" i="24" s="1"/>
  <c r="J103" i="24" s="1"/>
  <c r="J102" i="24" s="1"/>
  <c r="L101" i="24"/>
  <c r="L100" i="24" s="1"/>
  <c r="L99" i="24" s="1"/>
  <c r="L98" i="24" s="1"/>
  <c r="L97" i="24" s="1"/>
  <c r="L96" i="24" s="1"/>
  <c r="K101" i="24"/>
  <c r="K100" i="24" s="1"/>
  <c r="K99" i="24" s="1"/>
  <c r="K98" i="24" s="1"/>
  <c r="K97" i="24" s="1"/>
  <c r="K96" i="24" s="1"/>
  <c r="J101" i="24"/>
  <c r="J100" i="24" s="1"/>
  <c r="J99" i="24" s="1"/>
  <c r="J98" i="24" s="1"/>
  <c r="J97" i="24" s="1"/>
  <c r="J96" i="24" s="1"/>
  <c r="L94" i="24"/>
  <c r="L93" i="24" s="1"/>
  <c r="K94" i="24"/>
  <c r="J94" i="24"/>
  <c r="J93" i="24" s="1"/>
  <c r="J92" i="24" s="1"/>
  <c r="J91" i="24" s="1"/>
  <c r="J90" i="24" s="1"/>
  <c r="J89" i="24" s="1"/>
  <c r="K93" i="24"/>
  <c r="K92" i="24" s="1"/>
  <c r="K91" i="24" s="1"/>
  <c r="K90" i="24" s="1"/>
  <c r="K89" i="24" s="1"/>
  <c r="L92" i="24"/>
  <c r="L91" i="24" s="1"/>
  <c r="L90" i="24" s="1"/>
  <c r="L89" i="24" s="1"/>
  <c r="L88" i="24"/>
  <c r="L87" i="24" s="1"/>
  <c r="K88" i="24"/>
  <c r="J88" i="24"/>
  <c r="J87" i="24" s="1"/>
  <c r="J86" i="24" s="1"/>
  <c r="J85" i="24" s="1"/>
  <c r="J84" i="24" s="1"/>
  <c r="J83" i="24" s="1"/>
  <c r="K87" i="24"/>
  <c r="K86" i="24" s="1"/>
  <c r="K85" i="24" s="1"/>
  <c r="K84" i="24" s="1"/>
  <c r="K83" i="24" s="1"/>
  <c r="L86" i="24"/>
  <c r="L85" i="24" s="1"/>
  <c r="L84" i="24" s="1"/>
  <c r="L83" i="24" s="1"/>
  <c r="L82" i="24"/>
  <c r="L81" i="24" s="1"/>
  <c r="K82" i="24"/>
  <c r="J82" i="24"/>
  <c r="J81" i="24" s="1"/>
  <c r="J80" i="24" s="1"/>
  <c r="J79" i="24" s="1"/>
  <c r="J78" i="24" s="1"/>
  <c r="J77" i="24" s="1"/>
  <c r="K81" i="24"/>
  <c r="K80" i="24" s="1"/>
  <c r="K79" i="24" s="1"/>
  <c r="K78" i="24" s="1"/>
  <c r="K77" i="24" s="1"/>
  <c r="L80" i="24"/>
  <c r="L79" i="24" s="1"/>
  <c r="L78" i="24" s="1"/>
  <c r="L77" i="24" s="1"/>
  <c r="L76" i="24"/>
  <c r="L75" i="24" s="1"/>
  <c r="L74" i="24" s="1"/>
  <c r="L73" i="24" s="1"/>
  <c r="L72" i="24" s="1"/>
  <c r="L71" i="24" s="1"/>
  <c r="K76" i="24"/>
  <c r="K75" i="24" s="1"/>
  <c r="K74" i="24" s="1"/>
  <c r="K73" i="24" s="1"/>
  <c r="K72" i="24" s="1"/>
  <c r="K71" i="24" s="1"/>
  <c r="J76" i="24"/>
  <c r="J75" i="24" s="1"/>
  <c r="J74" i="24" s="1"/>
  <c r="J73" i="24" s="1"/>
  <c r="J72" i="24" s="1"/>
  <c r="J71" i="24" s="1"/>
  <c r="L70" i="24"/>
  <c r="L69" i="24" s="1"/>
  <c r="K70" i="24"/>
  <c r="J70" i="24"/>
  <c r="J69" i="24" s="1"/>
  <c r="J68" i="24" s="1"/>
  <c r="J67" i="24" s="1"/>
  <c r="J66" i="24" s="1"/>
  <c r="J65" i="24" s="1"/>
  <c r="K69" i="24"/>
  <c r="K68" i="24" s="1"/>
  <c r="K67" i="24" s="1"/>
  <c r="K66" i="24" s="1"/>
  <c r="K65" i="24" s="1"/>
  <c r="L68" i="24"/>
  <c r="L67" i="24" s="1"/>
  <c r="L66" i="24" s="1"/>
  <c r="L65" i="24" s="1"/>
  <c r="L64" i="24"/>
  <c r="L63" i="24" s="1"/>
  <c r="K64" i="24"/>
  <c r="J64" i="24"/>
  <c r="J63" i="24" s="1"/>
  <c r="J62" i="24" s="1"/>
  <c r="J61" i="24" s="1"/>
  <c r="J60" i="24" s="1"/>
  <c r="J59" i="24" s="1"/>
  <c r="K63" i="24"/>
  <c r="K62" i="24" s="1"/>
  <c r="K61" i="24" s="1"/>
  <c r="K60" i="24" s="1"/>
  <c r="K59" i="24" s="1"/>
  <c r="L62" i="24"/>
  <c r="L61" i="24" s="1"/>
  <c r="L60" i="24" s="1"/>
  <c r="L59" i="24" s="1"/>
  <c r="L58" i="24"/>
  <c r="L57" i="24" s="1"/>
  <c r="K58" i="24"/>
  <c r="J58" i="24"/>
  <c r="J57" i="24" s="1"/>
  <c r="J56" i="24" s="1"/>
  <c r="J55" i="24" s="1"/>
  <c r="J54" i="24" s="1"/>
  <c r="J53" i="24" s="1"/>
  <c r="K57" i="24"/>
  <c r="K56" i="24" s="1"/>
  <c r="K55" i="24" s="1"/>
  <c r="K54" i="24" s="1"/>
  <c r="K53" i="24" s="1"/>
  <c r="L56" i="24"/>
  <c r="L55" i="24" s="1"/>
  <c r="L54" i="24" s="1"/>
  <c r="L53" i="24" s="1"/>
  <c r="L52" i="24"/>
  <c r="L51" i="24" s="1"/>
  <c r="K52" i="24"/>
  <c r="J52" i="24"/>
  <c r="J51" i="24" s="1"/>
  <c r="J50" i="24" s="1"/>
  <c r="J49" i="24" s="1"/>
  <c r="J48" i="24" s="1"/>
  <c r="J47" i="24" s="1"/>
  <c r="K51" i="24"/>
  <c r="K50" i="24" s="1"/>
  <c r="K49" i="24" s="1"/>
  <c r="K48" i="24" s="1"/>
  <c r="K47" i="24" s="1"/>
  <c r="L50" i="24"/>
  <c r="L49" i="24" s="1"/>
  <c r="L48" i="24" s="1"/>
  <c r="L47" i="24" s="1"/>
  <c r="L46" i="24"/>
  <c r="L45" i="24" s="1"/>
  <c r="K46" i="24"/>
  <c r="J46" i="24"/>
  <c r="J45" i="24" s="1"/>
  <c r="J44" i="24" s="1"/>
  <c r="J43" i="24" s="1"/>
  <c r="J42" i="24" s="1"/>
  <c r="J41" i="24" s="1"/>
  <c r="K45" i="24"/>
  <c r="K44" i="24" s="1"/>
  <c r="K43" i="24" s="1"/>
  <c r="K42" i="24" s="1"/>
  <c r="K41" i="24" s="1"/>
  <c r="L44" i="24"/>
  <c r="L43" i="24" s="1"/>
  <c r="L42" i="24" s="1"/>
  <c r="L41" i="24" s="1"/>
  <c r="L40" i="24"/>
  <c r="K40" i="24"/>
  <c r="J40" i="24"/>
  <c r="K39" i="24"/>
  <c r="K38" i="24" s="1"/>
  <c r="K37" i="24" s="1"/>
  <c r="K36" i="24" s="1"/>
  <c r="K35" i="24" s="1"/>
  <c r="L33" i="24"/>
  <c r="L32" i="24" s="1"/>
  <c r="L31" i="24" s="1"/>
  <c r="L30" i="24" s="1"/>
  <c r="L29" i="24" s="1"/>
  <c r="L28" i="24" s="1"/>
  <c r="K33" i="24"/>
  <c r="K32" i="24" s="1"/>
  <c r="J33" i="24"/>
  <c r="J32" i="24" s="1"/>
  <c r="J31" i="24" s="1"/>
  <c r="J30" i="24" s="1"/>
  <c r="J29" i="24" s="1"/>
  <c r="J28" i="24" s="1"/>
  <c r="K31" i="24"/>
  <c r="K30" i="24" s="1"/>
  <c r="K29" i="24" s="1"/>
  <c r="K28" i="24" s="1"/>
  <c r="L27" i="24"/>
  <c r="L26" i="24" s="1"/>
  <c r="L25" i="24" s="1"/>
  <c r="L24" i="24" s="1"/>
  <c r="L23" i="24" s="1"/>
  <c r="L22" i="24" s="1"/>
  <c r="L21" i="24" s="1"/>
  <c r="K27" i="24"/>
  <c r="K26" i="24" s="1"/>
  <c r="J27" i="24"/>
  <c r="J26" i="24" s="1"/>
  <c r="J25" i="24" s="1"/>
  <c r="J24" i="24" s="1"/>
  <c r="J23" i="24" s="1"/>
  <c r="J22" i="24" s="1"/>
  <c r="K25" i="24"/>
  <c r="K24" i="24" s="1"/>
  <c r="K23" i="24" s="1"/>
  <c r="K22" i="24" s="1"/>
  <c r="T19" i="24"/>
  <c r="S19" i="24"/>
  <c r="R19" i="24"/>
  <c r="Q19" i="24"/>
  <c r="L18" i="24"/>
  <c r="L17" i="24" s="1"/>
  <c r="K18" i="24"/>
  <c r="K17" i="24" s="1"/>
  <c r="J18" i="24"/>
  <c r="J17" i="24" s="1"/>
  <c r="L16" i="24"/>
  <c r="K16" i="24"/>
  <c r="J16" i="24"/>
  <c r="L15" i="24"/>
  <c r="K15" i="24"/>
  <c r="J15" i="24"/>
  <c r="L525" i="5"/>
  <c r="K525" i="5"/>
  <c r="L524" i="5"/>
  <c r="L523" i="5" s="1"/>
  <c r="L522" i="5" s="1"/>
  <c r="L521" i="5" s="1"/>
  <c r="L520" i="5" s="1"/>
  <c r="L519" i="5" s="1"/>
  <c r="L518" i="5" s="1"/>
  <c r="K524" i="5"/>
  <c r="K523" i="5" s="1"/>
  <c r="K522" i="5" s="1"/>
  <c r="K521" i="5" s="1"/>
  <c r="K520" i="5" s="1"/>
  <c r="K519" i="5" s="1"/>
  <c r="K518" i="5" s="1"/>
  <c r="J524" i="5"/>
  <c r="J523" i="5"/>
  <c r="J522" i="5"/>
  <c r="J521" i="5"/>
  <c r="J520" i="5"/>
  <c r="J519" i="5"/>
  <c r="J518" i="5"/>
  <c r="L517" i="5"/>
  <c r="L516" i="5" s="1"/>
  <c r="L515" i="5" s="1"/>
  <c r="L514" i="5" s="1"/>
  <c r="L513" i="5" s="1"/>
  <c r="L512" i="5" s="1"/>
  <c r="L511" i="5" s="1"/>
  <c r="K517" i="5"/>
  <c r="K516" i="5" s="1"/>
  <c r="K515" i="5" s="1"/>
  <c r="K514" i="5" s="1"/>
  <c r="K513" i="5" s="1"/>
  <c r="K512" i="5" s="1"/>
  <c r="K511" i="5" s="1"/>
  <c r="J517" i="5"/>
  <c r="J516" i="5" s="1"/>
  <c r="J515" i="5" s="1"/>
  <c r="J514" i="5" s="1"/>
  <c r="J513" i="5" s="1"/>
  <c r="J512" i="5" s="1"/>
  <c r="J511" i="5" s="1"/>
  <c r="L510" i="5"/>
  <c r="L509" i="5" s="1"/>
  <c r="L508" i="5" s="1"/>
  <c r="L507" i="5" s="1"/>
  <c r="L506" i="5" s="1"/>
  <c r="L505" i="5" s="1"/>
  <c r="L504" i="5" s="1"/>
  <c r="K510" i="5"/>
  <c r="K509" i="5" s="1"/>
  <c r="K508" i="5" s="1"/>
  <c r="K507" i="5" s="1"/>
  <c r="K506" i="5" s="1"/>
  <c r="K505" i="5" s="1"/>
  <c r="K504" i="5" s="1"/>
  <c r="J510" i="5"/>
  <c r="J509" i="5" s="1"/>
  <c r="J508" i="5" s="1"/>
  <c r="J507" i="5" s="1"/>
  <c r="J506" i="5" s="1"/>
  <c r="J505" i="5" s="1"/>
  <c r="J504" i="5" s="1"/>
  <c r="L502" i="5"/>
  <c r="L501" i="5" s="1"/>
  <c r="L500" i="5" s="1"/>
  <c r="L499" i="5" s="1"/>
  <c r="L498" i="5" s="1"/>
  <c r="L497" i="5" s="1"/>
  <c r="L496" i="5" s="1"/>
  <c r="L495" i="5" s="1"/>
  <c r="K502" i="5"/>
  <c r="K501" i="5" s="1"/>
  <c r="K500" i="5" s="1"/>
  <c r="K499" i="5" s="1"/>
  <c r="K498" i="5" s="1"/>
  <c r="K497" i="5" s="1"/>
  <c r="K496" i="5" s="1"/>
  <c r="K495" i="5" s="1"/>
  <c r="J502" i="5"/>
  <c r="J501" i="5" s="1"/>
  <c r="J500" i="5" s="1"/>
  <c r="J499" i="5" s="1"/>
  <c r="J498" i="5" s="1"/>
  <c r="J497" i="5" s="1"/>
  <c r="J496" i="5" s="1"/>
  <c r="J495" i="5" s="1"/>
  <c r="L494" i="5"/>
  <c r="L493" i="5" s="1"/>
  <c r="L492" i="5" s="1"/>
  <c r="L491" i="5" s="1"/>
  <c r="L490" i="5" s="1"/>
  <c r="L489" i="5" s="1"/>
  <c r="L488" i="5" s="1"/>
  <c r="K494" i="5"/>
  <c r="K493" i="5" s="1"/>
  <c r="J494" i="5"/>
  <c r="J493" i="5" s="1"/>
  <c r="J492" i="5" s="1"/>
  <c r="J491" i="5" s="1"/>
  <c r="J490" i="5" s="1"/>
  <c r="J489" i="5" s="1"/>
  <c r="J488" i="5" s="1"/>
  <c r="K492" i="5"/>
  <c r="K491" i="5" s="1"/>
  <c r="K490" i="5" s="1"/>
  <c r="K489" i="5" s="1"/>
  <c r="K488" i="5" s="1"/>
  <c r="L487" i="5"/>
  <c r="L486" i="5" s="1"/>
  <c r="K487" i="5"/>
  <c r="J487" i="5"/>
  <c r="J486" i="5" s="1"/>
  <c r="K486" i="5"/>
  <c r="L485" i="5"/>
  <c r="L484" i="5" s="1"/>
  <c r="K485" i="5"/>
  <c r="J485" i="5"/>
  <c r="J484" i="5" s="1"/>
  <c r="J483" i="5" s="1"/>
  <c r="J482" i="5" s="1"/>
  <c r="J481" i="5" s="1"/>
  <c r="J480" i="5" s="1"/>
  <c r="J479" i="5" s="1"/>
  <c r="K484" i="5"/>
  <c r="K483" i="5" s="1"/>
  <c r="L483" i="5"/>
  <c r="L482" i="5" s="1"/>
  <c r="L481" i="5" s="1"/>
  <c r="L480" i="5" s="1"/>
  <c r="L479" i="5" s="1"/>
  <c r="K482" i="5"/>
  <c r="K481" i="5" s="1"/>
  <c r="K480" i="5" s="1"/>
  <c r="K479" i="5" s="1"/>
  <c r="L475" i="5"/>
  <c r="L474" i="5" s="1"/>
  <c r="L473" i="5" s="1"/>
  <c r="K475" i="5"/>
  <c r="J475" i="5"/>
  <c r="J474" i="5" s="1"/>
  <c r="J473" i="5" s="1"/>
  <c r="K474" i="5"/>
  <c r="K473" i="5" s="1"/>
  <c r="L469" i="5"/>
  <c r="K469" i="5"/>
  <c r="J469" i="5"/>
  <c r="L468" i="5"/>
  <c r="K468" i="5"/>
  <c r="J468" i="5"/>
  <c r="L461" i="5"/>
  <c r="L460" i="5" s="1"/>
  <c r="L459" i="5" s="1"/>
  <c r="L458" i="5" s="1"/>
  <c r="L457" i="5" s="1"/>
  <c r="L456" i="5" s="1"/>
  <c r="K461" i="5"/>
  <c r="J461" i="5"/>
  <c r="J460" i="5" s="1"/>
  <c r="J459" i="5" s="1"/>
  <c r="J458" i="5" s="1"/>
  <c r="J457" i="5" s="1"/>
  <c r="J456" i="5" s="1"/>
  <c r="K460" i="5"/>
  <c r="K459" i="5" s="1"/>
  <c r="K458" i="5" s="1"/>
  <c r="K457" i="5" s="1"/>
  <c r="K456" i="5" s="1"/>
  <c r="L455" i="5"/>
  <c r="L454" i="5" s="1"/>
  <c r="L453" i="5" s="1"/>
  <c r="L452" i="5" s="1"/>
  <c r="L451" i="5" s="1"/>
  <c r="L450" i="5" s="1"/>
  <c r="K455" i="5"/>
  <c r="J455" i="5"/>
  <c r="J454" i="5" s="1"/>
  <c r="J453" i="5" s="1"/>
  <c r="J452" i="5" s="1"/>
  <c r="J451" i="5" s="1"/>
  <c r="J450" i="5" s="1"/>
  <c r="K454" i="5"/>
  <c r="K453" i="5" s="1"/>
  <c r="K452" i="5" s="1"/>
  <c r="K451" i="5" s="1"/>
  <c r="K450" i="5" s="1"/>
  <c r="L449" i="5"/>
  <c r="L448" i="5" s="1"/>
  <c r="L447" i="5" s="1"/>
  <c r="L446" i="5" s="1"/>
  <c r="L445" i="5" s="1"/>
  <c r="K449" i="5"/>
  <c r="J449" i="5"/>
  <c r="J448" i="5" s="1"/>
  <c r="J447" i="5" s="1"/>
  <c r="J446" i="5" s="1"/>
  <c r="J445" i="5" s="1"/>
  <c r="K448" i="5"/>
  <c r="K447" i="5" s="1"/>
  <c r="K446" i="5" s="1"/>
  <c r="K445" i="5" s="1"/>
  <c r="L444" i="5"/>
  <c r="L443" i="5" s="1"/>
  <c r="L442" i="5" s="1"/>
  <c r="L441" i="5" s="1"/>
  <c r="L440" i="5" s="1"/>
  <c r="L439" i="5" s="1"/>
  <c r="K444" i="5"/>
  <c r="K443" i="5" s="1"/>
  <c r="K442" i="5" s="1"/>
  <c r="K441" i="5" s="1"/>
  <c r="K440" i="5" s="1"/>
  <c r="K439" i="5" s="1"/>
  <c r="K438" i="5" s="1"/>
  <c r="J444" i="5"/>
  <c r="J443" i="5" s="1"/>
  <c r="J442" i="5" s="1"/>
  <c r="J441" i="5" s="1"/>
  <c r="J440" i="5" s="1"/>
  <c r="J439" i="5" s="1"/>
  <c r="J438" i="5" s="1"/>
  <c r="L437" i="5"/>
  <c r="L436" i="5" s="1"/>
  <c r="L435" i="5" s="1"/>
  <c r="L434" i="5" s="1"/>
  <c r="L433" i="5" s="1"/>
  <c r="L432" i="5" s="1"/>
  <c r="K437" i="5"/>
  <c r="J437" i="5"/>
  <c r="J436" i="5" s="1"/>
  <c r="J435" i="5" s="1"/>
  <c r="J434" i="5" s="1"/>
  <c r="J433" i="5" s="1"/>
  <c r="J432" i="5" s="1"/>
  <c r="K436" i="5"/>
  <c r="K435" i="5" s="1"/>
  <c r="K434" i="5" s="1"/>
  <c r="K433" i="5" s="1"/>
  <c r="K432" i="5" s="1"/>
  <c r="L430" i="5"/>
  <c r="L429" i="5" s="1"/>
  <c r="K430" i="5"/>
  <c r="K429" i="5" s="1"/>
  <c r="J430" i="5"/>
  <c r="J429" i="5" s="1"/>
  <c r="L423" i="5"/>
  <c r="L422" i="5" s="1"/>
  <c r="L421" i="5" s="1"/>
  <c r="L420" i="5" s="1"/>
  <c r="K423" i="5"/>
  <c r="K422" i="5" s="1"/>
  <c r="K421" i="5" s="1"/>
  <c r="K420" i="5" s="1"/>
  <c r="J423" i="5"/>
  <c r="J422" i="5" s="1"/>
  <c r="J421" i="5" s="1"/>
  <c r="J420" i="5" s="1"/>
  <c r="L419" i="5"/>
  <c r="L418" i="5" s="1"/>
  <c r="L417" i="5" s="1"/>
  <c r="K419" i="5"/>
  <c r="K418" i="5" s="1"/>
  <c r="K417" i="5" s="1"/>
  <c r="J419" i="5"/>
  <c r="J418" i="5" s="1"/>
  <c r="J417" i="5" s="1"/>
  <c r="L416" i="5"/>
  <c r="L415" i="5" s="1"/>
  <c r="L414" i="5" s="1"/>
  <c r="L413" i="5" s="1"/>
  <c r="K416" i="5"/>
  <c r="J416" i="5"/>
  <c r="J415" i="5" s="1"/>
  <c r="J414" i="5" s="1"/>
  <c r="K415" i="5"/>
  <c r="K414" i="5" s="1"/>
  <c r="K413" i="5" s="1"/>
  <c r="J412" i="5"/>
  <c r="J411" i="5" s="1"/>
  <c r="J410" i="5" s="1"/>
  <c r="J409" i="5" s="1"/>
  <c r="L411" i="5"/>
  <c r="K411" i="5"/>
  <c r="L410" i="5"/>
  <c r="K410" i="5"/>
  <c r="L409" i="5"/>
  <c r="K409" i="5"/>
  <c r="L408" i="5"/>
  <c r="L407" i="5" s="1"/>
  <c r="L406" i="5" s="1"/>
  <c r="K408" i="5"/>
  <c r="J408" i="5"/>
  <c r="J407" i="5" s="1"/>
  <c r="J406" i="5" s="1"/>
  <c r="K407" i="5"/>
  <c r="K406" i="5" s="1"/>
  <c r="J405" i="5"/>
  <c r="J404" i="5" s="1"/>
  <c r="J403" i="5" s="1"/>
  <c r="L404" i="5"/>
  <c r="K404" i="5"/>
  <c r="L403" i="5"/>
  <c r="K403" i="5"/>
  <c r="L402" i="5"/>
  <c r="L401" i="5" s="1"/>
  <c r="L400" i="5" s="1"/>
  <c r="K402" i="5"/>
  <c r="J402" i="5"/>
  <c r="J401" i="5" s="1"/>
  <c r="J400" i="5" s="1"/>
  <c r="K401" i="5"/>
  <c r="K400" i="5" s="1"/>
  <c r="L399" i="5"/>
  <c r="L398" i="5" s="1"/>
  <c r="L397" i="5" s="1"/>
  <c r="K399" i="5"/>
  <c r="K398" i="5" s="1"/>
  <c r="K397" i="5" s="1"/>
  <c r="J399" i="5"/>
  <c r="J398" i="5" s="1"/>
  <c r="J397" i="5" s="1"/>
  <c r="L396" i="5"/>
  <c r="L395" i="5" s="1"/>
  <c r="L394" i="5" s="1"/>
  <c r="K396" i="5"/>
  <c r="J396" i="5"/>
  <c r="J395" i="5" s="1"/>
  <c r="J394" i="5" s="1"/>
  <c r="K395" i="5"/>
  <c r="K394" i="5" s="1"/>
  <c r="J388" i="5"/>
  <c r="J387" i="5" s="1"/>
  <c r="L387" i="5"/>
  <c r="K387" i="5"/>
  <c r="J386" i="5"/>
  <c r="J385" i="5" s="1"/>
  <c r="L385" i="5"/>
  <c r="K385" i="5"/>
  <c r="J384" i="5"/>
  <c r="J383" i="5" s="1"/>
  <c r="L383" i="5"/>
  <c r="K383" i="5"/>
  <c r="L382" i="5"/>
  <c r="K382" i="5"/>
  <c r="J381" i="5"/>
  <c r="J380" i="5" s="1"/>
  <c r="J379" i="5" s="1"/>
  <c r="L380" i="5"/>
  <c r="K380" i="5"/>
  <c r="L379" i="5"/>
  <c r="K379" i="5"/>
  <c r="L378" i="5"/>
  <c r="K378" i="5"/>
  <c r="L377" i="5"/>
  <c r="K377" i="5"/>
  <c r="L376" i="5"/>
  <c r="K376" i="5"/>
  <c r="L375" i="5"/>
  <c r="K375" i="5"/>
  <c r="L374" i="5"/>
  <c r="L373" i="5" s="1"/>
  <c r="K374" i="5"/>
  <c r="J374" i="5"/>
  <c r="J373" i="5" s="1"/>
  <c r="J372" i="5" s="1"/>
  <c r="J371" i="5" s="1"/>
  <c r="K373" i="5"/>
  <c r="K372" i="5" s="1"/>
  <c r="L372" i="5"/>
  <c r="L371" i="5" s="1"/>
  <c r="K371" i="5"/>
  <c r="L370" i="5"/>
  <c r="K370" i="5"/>
  <c r="K361" i="5" s="1"/>
  <c r="J370" i="5"/>
  <c r="J369" i="5" s="1"/>
  <c r="K369" i="5"/>
  <c r="K368" i="5" s="1"/>
  <c r="K364" i="5" s="1"/>
  <c r="K363" i="5" s="1"/>
  <c r="K362" i="5" s="1"/>
  <c r="J368" i="5"/>
  <c r="L367" i="5"/>
  <c r="L366" i="5" s="1"/>
  <c r="L365" i="5" s="1"/>
  <c r="K367" i="5"/>
  <c r="K366" i="5" s="1"/>
  <c r="J367" i="5"/>
  <c r="J366" i="5" s="1"/>
  <c r="J365" i="5" s="1"/>
  <c r="K365" i="5"/>
  <c r="L360" i="5"/>
  <c r="L359" i="5" s="1"/>
  <c r="K360" i="5"/>
  <c r="J360" i="5"/>
  <c r="J359" i="5" s="1"/>
  <c r="J358" i="5" s="1"/>
  <c r="K359" i="5"/>
  <c r="K358" i="5" s="1"/>
  <c r="L358" i="5"/>
  <c r="L357" i="5"/>
  <c r="L356" i="5" s="1"/>
  <c r="L355" i="5" s="1"/>
  <c r="L354" i="5" s="1"/>
  <c r="K357" i="5"/>
  <c r="K356" i="5" s="1"/>
  <c r="J357" i="5"/>
  <c r="J356" i="5" s="1"/>
  <c r="J355" i="5" s="1"/>
  <c r="K355" i="5"/>
  <c r="K354" i="5" s="1"/>
  <c r="L346" i="5"/>
  <c r="L345" i="5" s="1"/>
  <c r="K346" i="5"/>
  <c r="J346" i="5"/>
  <c r="J345" i="5" s="1"/>
  <c r="J344" i="5" s="1"/>
  <c r="K345" i="5"/>
  <c r="K344" i="5" s="1"/>
  <c r="L344" i="5"/>
  <c r="L343" i="5"/>
  <c r="L342" i="5" s="1"/>
  <c r="L341" i="5" s="1"/>
  <c r="K343" i="5"/>
  <c r="K342" i="5" s="1"/>
  <c r="J343" i="5"/>
  <c r="J342" i="5" s="1"/>
  <c r="J341" i="5" s="1"/>
  <c r="K341" i="5"/>
  <c r="L340" i="5"/>
  <c r="L339" i="5" s="1"/>
  <c r="K340" i="5"/>
  <c r="J340" i="5"/>
  <c r="J339" i="5" s="1"/>
  <c r="J338" i="5" s="1"/>
  <c r="K339" i="5"/>
  <c r="K338" i="5" s="1"/>
  <c r="L338" i="5"/>
  <c r="L337" i="5"/>
  <c r="L336" i="5" s="1"/>
  <c r="L335" i="5" s="1"/>
  <c r="K337" i="5"/>
  <c r="K336" i="5" s="1"/>
  <c r="J337" i="5"/>
  <c r="J336" i="5" s="1"/>
  <c r="J335" i="5" s="1"/>
  <c r="K335" i="5"/>
  <c r="L334" i="5"/>
  <c r="L333" i="5" s="1"/>
  <c r="K334" i="5"/>
  <c r="J334" i="5"/>
  <c r="J333" i="5" s="1"/>
  <c r="J332" i="5" s="1"/>
  <c r="K333" i="5"/>
  <c r="K332" i="5" s="1"/>
  <c r="L332" i="5"/>
  <c r="L331" i="5"/>
  <c r="L330" i="5" s="1"/>
  <c r="L329" i="5" s="1"/>
  <c r="K331" i="5"/>
  <c r="K330" i="5" s="1"/>
  <c r="J331" i="5"/>
  <c r="J330" i="5" s="1"/>
  <c r="J329" i="5" s="1"/>
  <c r="K329" i="5"/>
  <c r="L328" i="5"/>
  <c r="L327" i="5" s="1"/>
  <c r="K328" i="5"/>
  <c r="J328" i="5"/>
  <c r="J327" i="5" s="1"/>
  <c r="J326" i="5" s="1"/>
  <c r="K327" i="5"/>
  <c r="K326" i="5" s="1"/>
  <c r="L326" i="5"/>
  <c r="L325" i="5"/>
  <c r="L324" i="5" s="1"/>
  <c r="L323" i="5" s="1"/>
  <c r="K325" i="5"/>
  <c r="K324" i="5" s="1"/>
  <c r="J325" i="5"/>
  <c r="J324" i="5" s="1"/>
  <c r="J323" i="5" s="1"/>
  <c r="K323" i="5"/>
  <c r="L322" i="5"/>
  <c r="L321" i="5" s="1"/>
  <c r="K322" i="5"/>
  <c r="J322" i="5"/>
  <c r="J321" i="5" s="1"/>
  <c r="J320" i="5" s="1"/>
  <c r="K321" i="5"/>
  <c r="K320" i="5" s="1"/>
  <c r="L320" i="5"/>
  <c r="L315" i="5"/>
  <c r="L314" i="5" s="1"/>
  <c r="L313" i="5" s="1"/>
  <c r="K315" i="5"/>
  <c r="K314" i="5" s="1"/>
  <c r="J315" i="5"/>
  <c r="J314" i="5" s="1"/>
  <c r="J313" i="5" s="1"/>
  <c r="K313" i="5"/>
  <c r="L312" i="5"/>
  <c r="L311" i="5" s="1"/>
  <c r="K312" i="5"/>
  <c r="J312" i="5"/>
  <c r="J311" i="5" s="1"/>
  <c r="J310" i="5" s="1"/>
  <c r="K311" i="5"/>
  <c r="K310" i="5" s="1"/>
  <c r="K309" i="5" s="1"/>
  <c r="K308" i="5" s="1"/>
  <c r="K307" i="5" s="1"/>
  <c r="K306" i="5" s="1"/>
  <c r="L310" i="5"/>
  <c r="L304" i="5"/>
  <c r="L303" i="5" s="1"/>
  <c r="K304" i="5"/>
  <c r="J304" i="5"/>
  <c r="J303" i="5" s="1"/>
  <c r="J302" i="5" s="1"/>
  <c r="K303" i="5"/>
  <c r="K302" i="5" s="1"/>
  <c r="L302" i="5"/>
  <c r="J301" i="5"/>
  <c r="J300" i="5" s="1"/>
  <c r="J299" i="5" s="1"/>
  <c r="L300" i="5"/>
  <c r="L299" i="5" s="1"/>
  <c r="L298" i="5" s="1"/>
  <c r="L297" i="5" s="1"/>
  <c r="L296" i="5" s="1"/>
  <c r="L295" i="5" s="1"/>
  <c r="K300" i="5"/>
  <c r="K299" i="5" s="1"/>
  <c r="K298" i="5" s="1"/>
  <c r="K297" i="5" s="1"/>
  <c r="K296" i="5" s="1"/>
  <c r="K295" i="5" s="1"/>
  <c r="L294" i="5"/>
  <c r="L293" i="5" s="1"/>
  <c r="K294" i="5"/>
  <c r="J294" i="5"/>
  <c r="J293" i="5" s="1"/>
  <c r="J292" i="5" s="1"/>
  <c r="J291" i="5" s="1"/>
  <c r="J290" i="5" s="1"/>
  <c r="K293" i="5"/>
  <c r="K292" i="5" s="1"/>
  <c r="K291" i="5" s="1"/>
  <c r="K290" i="5" s="1"/>
  <c r="K283" i="5" s="1"/>
  <c r="L292" i="5"/>
  <c r="L291" i="5" s="1"/>
  <c r="L290" i="5" s="1"/>
  <c r="L283" i="5" s="1"/>
  <c r="J289" i="5"/>
  <c r="J288" i="5" s="1"/>
  <c r="J287" i="5" s="1"/>
  <c r="J286" i="5" s="1"/>
  <c r="J285" i="5" s="1"/>
  <c r="J284" i="5" s="1"/>
  <c r="L288" i="5"/>
  <c r="L287" i="5" s="1"/>
  <c r="L286" i="5" s="1"/>
  <c r="L285" i="5" s="1"/>
  <c r="L284" i="5" s="1"/>
  <c r="K288" i="5"/>
  <c r="K287" i="5"/>
  <c r="K286" i="5" s="1"/>
  <c r="K285" i="5" s="1"/>
  <c r="K284" i="5" s="1"/>
  <c r="L281" i="5"/>
  <c r="L280" i="5" s="1"/>
  <c r="L279" i="5" s="1"/>
  <c r="L278" i="5" s="1"/>
  <c r="L277" i="5" s="1"/>
  <c r="K281" i="5"/>
  <c r="K280" i="5" s="1"/>
  <c r="J281" i="5"/>
  <c r="J280" i="5" s="1"/>
  <c r="J279" i="5" s="1"/>
  <c r="J278" i="5" s="1"/>
  <c r="J277" i="5" s="1"/>
  <c r="K279" i="5"/>
  <c r="K278" i="5" s="1"/>
  <c r="K277" i="5" s="1"/>
  <c r="J276" i="5"/>
  <c r="J275" i="5" s="1"/>
  <c r="L275" i="5"/>
  <c r="K275" i="5"/>
  <c r="K274" i="5" s="1"/>
  <c r="K273" i="5" s="1"/>
  <c r="K272" i="5" s="1"/>
  <c r="K271" i="5" s="1"/>
  <c r="L274" i="5"/>
  <c r="L273" i="5" s="1"/>
  <c r="J274" i="5"/>
  <c r="J273" i="5" s="1"/>
  <c r="J272" i="5" s="1"/>
  <c r="J271" i="5" s="1"/>
  <c r="L272" i="5"/>
  <c r="L271" i="5" s="1"/>
  <c r="J266" i="5"/>
  <c r="J265" i="5" s="1"/>
  <c r="J264" i="5" s="1"/>
  <c r="L265" i="5"/>
  <c r="L264" i="5" s="1"/>
  <c r="K265" i="5"/>
  <c r="K264" i="5" s="1"/>
  <c r="L263" i="5"/>
  <c r="L262" i="5" s="1"/>
  <c r="K263" i="5"/>
  <c r="J263" i="5"/>
  <c r="J262" i="5" s="1"/>
  <c r="J261" i="5" s="1"/>
  <c r="K262" i="5"/>
  <c r="K261" i="5" s="1"/>
  <c r="L261" i="5"/>
  <c r="L260" i="5"/>
  <c r="L259" i="5" s="1"/>
  <c r="L258" i="5" s="1"/>
  <c r="K260" i="5"/>
  <c r="K259" i="5" s="1"/>
  <c r="K258" i="5" s="1"/>
  <c r="J260" i="5"/>
  <c r="J259" i="5" s="1"/>
  <c r="J258" i="5" s="1"/>
  <c r="L256" i="5"/>
  <c r="L255" i="5" s="1"/>
  <c r="J257" i="5"/>
  <c r="J256" i="5" s="1"/>
  <c r="K256" i="5"/>
  <c r="K255" i="5" s="1"/>
  <c r="J255" i="5"/>
  <c r="L254" i="5"/>
  <c r="L253" i="5" s="1"/>
  <c r="L252" i="5" s="1"/>
  <c r="K254" i="5"/>
  <c r="K253" i="5" s="1"/>
  <c r="K252" i="5" s="1"/>
  <c r="J254" i="5"/>
  <c r="J253" i="5" s="1"/>
  <c r="J252" i="5" s="1"/>
  <c r="L251" i="5"/>
  <c r="L250" i="5" s="1"/>
  <c r="L249" i="5" s="1"/>
  <c r="K251" i="5"/>
  <c r="K250" i="5" s="1"/>
  <c r="K249" i="5" s="1"/>
  <c r="J251" i="5"/>
  <c r="J250" i="5" s="1"/>
  <c r="J249" i="5" s="1"/>
  <c r="L245" i="5"/>
  <c r="K245" i="5"/>
  <c r="K242" i="5" s="1"/>
  <c r="K241" i="5" s="1"/>
  <c r="K240" i="5" s="1"/>
  <c r="J245" i="5"/>
  <c r="K244" i="5"/>
  <c r="K243" i="5" s="1"/>
  <c r="L239" i="5"/>
  <c r="L238" i="5" s="1"/>
  <c r="K239" i="5"/>
  <c r="J239" i="5"/>
  <c r="J238" i="5" s="1"/>
  <c r="J237" i="5" s="1"/>
  <c r="J236" i="5" s="1"/>
  <c r="J235" i="5" s="1"/>
  <c r="K238" i="5"/>
  <c r="K237" i="5" s="1"/>
  <c r="K236" i="5" s="1"/>
  <c r="K235" i="5" s="1"/>
  <c r="L237" i="5"/>
  <c r="L236" i="5" s="1"/>
  <c r="L235" i="5" s="1"/>
  <c r="L234" i="5"/>
  <c r="L233" i="5" s="1"/>
  <c r="L232" i="5" s="1"/>
  <c r="K234" i="5"/>
  <c r="K233" i="5" s="1"/>
  <c r="J234" i="5"/>
  <c r="J233" i="5" s="1"/>
  <c r="J232" i="5" s="1"/>
  <c r="K232" i="5"/>
  <c r="L231" i="5"/>
  <c r="L230" i="5" s="1"/>
  <c r="K231" i="5"/>
  <c r="J231" i="5"/>
  <c r="J230" i="5" s="1"/>
  <c r="J229" i="5" s="1"/>
  <c r="K230" i="5"/>
  <c r="K229" i="5" s="1"/>
  <c r="L229" i="5"/>
  <c r="L228" i="5"/>
  <c r="L227" i="5" s="1"/>
  <c r="L226" i="5" s="1"/>
  <c r="K228" i="5"/>
  <c r="K227" i="5" s="1"/>
  <c r="J228" i="5"/>
  <c r="J227" i="5" s="1"/>
  <c r="J226" i="5" s="1"/>
  <c r="K226" i="5"/>
  <c r="L220" i="5"/>
  <c r="L219" i="5" s="1"/>
  <c r="L218" i="5" s="1"/>
  <c r="K220" i="5"/>
  <c r="K219" i="5" s="1"/>
  <c r="J220" i="5"/>
  <c r="J219" i="5" s="1"/>
  <c r="J218" i="5" s="1"/>
  <c r="K218" i="5"/>
  <c r="L217" i="5"/>
  <c r="L216" i="5" s="1"/>
  <c r="K217" i="5"/>
  <c r="J217" i="5"/>
  <c r="J216" i="5" s="1"/>
  <c r="J215" i="5" s="1"/>
  <c r="J214" i="5" s="1"/>
  <c r="K216" i="5"/>
  <c r="K215" i="5" s="1"/>
  <c r="L215" i="5"/>
  <c r="L214" i="5" s="1"/>
  <c r="K214" i="5"/>
  <c r="L213" i="5"/>
  <c r="L212" i="5" s="1"/>
  <c r="K213" i="5"/>
  <c r="J213" i="5"/>
  <c r="J212" i="5" s="1"/>
  <c r="K212" i="5"/>
  <c r="L211" i="5"/>
  <c r="L210" i="5" s="1"/>
  <c r="K211" i="5"/>
  <c r="J211" i="5"/>
  <c r="J210" i="5" s="1"/>
  <c r="K210" i="5"/>
  <c r="L209" i="5"/>
  <c r="L208" i="5" s="1"/>
  <c r="K209" i="5"/>
  <c r="J209" i="5"/>
  <c r="J208" i="5" s="1"/>
  <c r="K208" i="5"/>
  <c r="L207" i="5"/>
  <c r="L206" i="5" s="1"/>
  <c r="K207" i="5"/>
  <c r="J207" i="5"/>
  <c r="J206" i="5" s="1"/>
  <c r="K206" i="5"/>
  <c r="K205" i="5" s="1"/>
  <c r="K204" i="5" s="1"/>
  <c r="K203" i="5" s="1"/>
  <c r="L202" i="5"/>
  <c r="L201" i="5" s="1"/>
  <c r="K202" i="5"/>
  <c r="K201" i="5" s="1"/>
  <c r="J202" i="5"/>
  <c r="J201" i="5" s="1"/>
  <c r="L200" i="5"/>
  <c r="L199" i="5" s="1"/>
  <c r="K200" i="5"/>
  <c r="K199" i="5" s="1"/>
  <c r="J200" i="5"/>
  <c r="J199" i="5" s="1"/>
  <c r="L193" i="5"/>
  <c r="L192" i="5" s="1"/>
  <c r="L191" i="5" s="1"/>
  <c r="K193" i="5"/>
  <c r="J193" i="5"/>
  <c r="J192" i="5" s="1"/>
  <c r="J191" i="5" s="1"/>
  <c r="K192" i="5"/>
  <c r="K191" i="5" s="1"/>
  <c r="L190" i="5"/>
  <c r="L189" i="5" s="1"/>
  <c r="K190" i="5"/>
  <c r="K189" i="5" s="1"/>
  <c r="J190" i="5"/>
  <c r="J189" i="5" s="1"/>
  <c r="L188" i="5"/>
  <c r="L187" i="5" s="1"/>
  <c r="K188" i="5"/>
  <c r="K187" i="5" s="1"/>
  <c r="J188" i="5"/>
  <c r="J187" i="5" s="1"/>
  <c r="L186" i="5"/>
  <c r="L185" i="5" s="1"/>
  <c r="K186" i="5"/>
  <c r="K185" i="5" s="1"/>
  <c r="K184" i="5" s="1"/>
  <c r="J186" i="5"/>
  <c r="J185" i="5"/>
  <c r="J183" i="5"/>
  <c r="J182" i="5" s="1"/>
  <c r="L182" i="5"/>
  <c r="K182" i="5"/>
  <c r="L181" i="5"/>
  <c r="L180" i="5" s="1"/>
  <c r="K181" i="5"/>
  <c r="J181" i="5"/>
  <c r="J180" i="5" s="1"/>
  <c r="K180" i="5"/>
  <c r="L179" i="5"/>
  <c r="L178" i="5" s="1"/>
  <c r="L177" i="5" s="1"/>
  <c r="K179" i="5"/>
  <c r="J179" i="5"/>
  <c r="J178" i="5" s="1"/>
  <c r="K178" i="5"/>
  <c r="K177" i="5" s="1"/>
  <c r="L176" i="5"/>
  <c r="L175" i="5" s="1"/>
  <c r="L174" i="5" s="1"/>
  <c r="K176" i="5"/>
  <c r="K175" i="5" s="1"/>
  <c r="J176" i="5"/>
  <c r="J175" i="5" s="1"/>
  <c r="J174" i="5" s="1"/>
  <c r="J173" i="5"/>
  <c r="J172" i="5" s="1"/>
  <c r="J171" i="5" s="1"/>
  <c r="L172" i="5"/>
  <c r="K172" i="5"/>
  <c r="K171" i="5" s="1"/>
  <c r="L171" i="5"/>
  <c r="J168" i="5"/>
  <c r="J167" i="5" s="1"/>
  <c r="J166" i="5" s="1"/>
  <c r="J165" i="5" s="1"/>
  <c r="J164" i="5" s="1"/>
  <c r="L167" i="5"/>
  <c r="L166" i="5" s="1"/>
  <c r="L165" i="5" s="1"/>
  <c r="L164" i="5" s="1"/>
  <c r="K167" i="5"/>
  <c r="K166" i="5" s="1"/>
  <c r="K165" i="5" s="1"/>
  <c r="K164" i="5" s="1"/>
  <c r="L163" i="5"/>
  <c r="L162" i="5" s="1"/>
  <c r="L161" i="5" s="1"/>
  <c r="L160" i="5" s="1"/>
  <c r="L159" i="5" s="1"/>
  <c r="K163" i="5"/>
  <c r="J163" i="5"/>
  <c r="J162" i="5" s="1"/>
  <c r="J161" i="5" s="1"/>
  <c r="J160" i="5" s="1"/>
  <c r="J159" i="5" s="1"/>
  <c r="K162" i="5"/>
  <c r="K161" i="5" s="1"/>
  <c r="K160" i="5" s="1"/>
  <c r="K159" i="5" s="1"/>
  <c r="J158" i="5"/>
  <c r="J157" i="5" s="1"/>
  <c r="J156" i="5" s="1"/>
  <c r="J155" i="5" s="1"/>
  <c r="J154" i="5" s="1"/>
  <c r="L157" i="5"/>
  <c r="K157" i="5"/>
  <c r="L156" i="5"/>
  <c r="K156" i="5"/>
  <c r="K155" i="5" s="1"/>
  <c r="K154" i="5" s="1"/>
  <c r="L155" i="5"/>
  <c r="L154" i="5" s="1"/>
  <c r="L153" i="5"/>
  <c r="L152" i="5" s="1"/>
  <c r="L151" i="5" s="1"/>
  <c r="L150" i="5" s="1"/>
  <c r="L149" i="5" s="1"/>
  <c r="L148" i="5" s="1"/>
  <c r="K153" i="5"/>
  <c r="J153" i="5"/>
  <c r="J152" i="5" s="1"/>
  <c r="J151" i="5" s="1"/>
  <c r="J150" i="5" s="1"/>
  <c r="J149" i="5" s="1"/>
  <c r="J148" i="5" s="1"/>
  <c r="K152" i="5"/>
  <c r="K151" i="5" s="1"/>
  <c r="K150" i="5" s="1"/>
  <c r="K149" i="5" s="1"/>
  <c r="K148" i="5" s="1"/>
  <c r="L147" i="5"/>
  <c r="L146" i="5" s="1"/>
  <c r="L145" i="5" s="1"/>
  <c r="L144" i="5" s="1"/>
  <c r="K147" i="5"/>
  <c r="J147" i="5"/>
  <c r="J146" i="5" s="1"/>
  <c r="J145" i="5" s="1"/>
  <c r="J144" i="5" s="1"/>
  <c r="K146" i="5"/>
  <c r="K145" i="5" s="1"/>
  <c r="K144" i="5" s="1"/>
  <c r="L143" i="5"/>
  <c r="L142" i="5" s="1"/>
  <c r="L141" i="5" s="1"/>
  <c r="L140" i="5" s="1"/>
  <c r="K143" i="5"/>
  <c r="J143" i="5"/>
  <c r="J142" i="5" s="1"/>
  <c r="J141" i="5" s="1"/>
  <c r="J140" i="5" s="1"/>
  <c r="K142" i="5"/>
  <c r="K141" i="5" s="1"/>
  <c r="K140" i="5" s="1"/>
  <c r="J139" i="5"/>
  <c r="J138" i="5" s="1"/>
  <c r="J137" i="5" s="1"/>
  <c r="J136" i="5" s="1"/>
  <c r="L138" i="5"/>
  <c r="K138" i="5"/>
  <c r="K137" i="5" s="1"/>
  <c r="K136" i="5" s="1"/>
  <c r="L137" i="5"/>
  <c r="L136" i="5" s="1"/>
  <c r="L135" i="5"/>
  <c r="L134" i="5" s="1"/>
  <c r="L133" i="5" s="1"/>
  <c r="L132" i="5" s="1"/>
  <c r="K135" i="5"/>
  <c r="J135" i="5"/>
  <c r="J134" i="5" s="1"/>
  <c r="J133" i="5" s="1"/>
  <c r="J132" i="5" s="1"/>
  <c r="J131" i="5" s="1"/>
  <c r="K134" i="5"/>
  <c r="K133" i="5" s="1"/>
  <c r="K132" i="5" s="1"/>
  <c r="L130" i="5"/>
  <c r="L129" i="5" s="1"/>
  <c r="L128" i="5" s="1"/>
  <c r="L127" i="5" s="1"/>
  <c r="L126" i="5" s="1"/>
  <c r="K130" i="5"/>
  <c r="K129" i="5" s="1"/>
  <c r="K128" i="5" s="1"/>
  <c r="K127" i="5" s="1"/>
  <c r="K126" i="5" s="1"/>
  <c r="J130" i="5"/>
  <c r="J129" i="5" s="1"/>
  <c r="J128" i="5" s="1"/>
  <c r="J127" i="5" s="1"/>
  <c r="J126" i="5" s="1"/>
  <c r="L124" i="5"/>
  <c r="L123" i="5" s="1"/>
  <c r="L122" i="5" s="1"/>
  <c r="L121" i="5" s="1"/>
  <c r="L120" i="5" s="1"/>
  <c r="L119" i="5" s="1"/>
  <c r="K124" i="5"/>
  <c r="K123" i="5" s="1"/>
  <c r="K122" i="5" s="1"/>
  <c r="K121" i="5" s="1"/>
  <c r="K120" i="5" s="1"/>
  <c r="K119" i="5" s="1"/>
  <c r="J124" i="5"/>
  <c r="J123" i="5" s="1"/>
  <c r="J122" i="5" s="1"/>
  <c r="J121" i="5" s="1"/>
  <c r="J120" i="5" s="1"/>
  <c r="J119" i="5" s="1"/>
  <c r="L118" i="5"/>
  <c r="L117" i="5" s="1"/>
  <c r="K118" i="5"/>
  <c r="K117" i="5" s="1"/>
  <c r="J118" i="5"/>
  <c r="J117" i="5" s="1"/>
  <c r="L114" i="5"/>
  <c r="L113" i="5" s="1"/>
  <c r="K114" i="5"/>
  <c r="K113" i="5" s="1"/>
  <c r="J114" i="5"/>
  <c r="J113" i="5" s="1"/>
  <c r="L111" i="5"/>
  <c r="L110" i="5" s="1"/>
  <c r="L109" i="5" s="1"/>
  <c r="K111" i="5"/>
  <c r="J111" i="5"/>
  <c r="J110" i="5" s="1"/>
  <c r="J109" i="5" s="1"/>
  <c r="K110" i="5"/>
  <c r="K109" i="5" s="1"/>
  <c r="L105" i="5"/>
  <c r="L104" i="5" s="1"/>
  <c r="L103" i="5" s="1"/>
  <c r="L102" i="5" s="1"/>
  <c r="L101" i="5" s="1"/>
  <c r="K105" i="5"/>
  <c r="J105" i="5"/>
  <c r="J104" i="5" s="1"/>
  <c r="J103" i="5" s="1"/>
  <c r="J102" i="5" s="1"/>
  <c r="J101" i="5" s="1"/>
  <c r="K104" i="5"/>
  <c r="K103" i="5" s="1"/>
  <c r="K102" i="5" s="1"/>
  <c r="K101" i="5" s="1"/>
  <c r="L99" i="5"/>
  <c r="L98" i="5" s="1"/>
  <c r="L97" i="5" s="1"/>
  <c r="L96" i="5" s="1"/>
  <c r="L95" i="5" s="1"/>
  <c r="L94" i="5" s="1"/>
  <c r="K99" i="5"/>
  <c r="J99" i="5"/>
  <c r="J98" i="5" s="1"/>
  <c r="J97" i="5" s="1"/>
  <c r="J96" i="5" s="1"/>
  <c r="J95" i="5" s="1"/>
  <c r="J94" i="5" s="1"/>
  <c r="K98" i="5"/>
  <c r="K97" i="5" s="1"/>
  <c r="K96" i="5" s="1"/>
  <c r="K95" i="5" s="1"/>
  <c r="K94" i="5" s="1"/>
  <c r="L93" i="5"/>
  <c r="L92" i="5" s="1"/>
  <c r="L91" i="5" s="1"/>
  <c r="K93" i="5"/>
  <c r="J93" i="5"/>
  <c r="J92" i="5" s="1"/>
  <c r="J91" i="5" s="1"/>
  <c r="K92" i="5"/>
  <c r="K91" i="5" s="1"/>
  <c r="L90" i="5"/>
  <c r="L89" i="5" s="1"/>
  <c r="K90" i="5"/>
  <c r="K89" i="5" s="1"/>
  <c r="J90" i="5"/>
  <c r="J89" i="5"/>
  <c r="L88" i="5"/>
  <c r="L87" i="5" s="1"/>
  <c r="K88" i="5"/>
  <c r="K87" i="5" s="1"/>
  <c r="J88" i="5"/>
  <c r="J87" i="5" s="1"/>
  <c r="L85" i="5"/>
  <c r="L84" i="5" s="1"/>
  <c r="K85" i="5"/>
  <c r="J85" i="5"/>
  <c r="J84" i="5" s="1"/>
  <c r="J83" i="5" s="1"/>
  <c r="K84" i="5"/>
  <c r="K83" i="5" s="1"/>
  <c r="L83" i="5"/>
  <c r="L82" i="5"/>
  <c r="L81" i="5" s="1"/>
  <c r="L80" i="5" s="1"/>
  <c r="K82" i="5"/>
  <c r="K81" i="5" s="1"/>
  <c r="J82" i="5"/>
  <c r="J81" i="5" s="1"/>
  <c r="J80" i="5" s="1"/>
  <c r="K80" i="5"/>
  <c r="L79" i="5"/>
  <c r="L78" i="5" s="1"/>
  <c r="K79" i="5"/>
  <c r="J79" i="5"/>
  <c r="J78" i="5" s="1"/>
  <c r="J77" i="5" s="1"/>
  <c r="K78" i="5"/>
  <c r="K77" i="5" s="1"/>
  <c r="L77" i="5"/>
  <c r="L74" i="5"/>
  <c r="L73" i="5" s="1"/>
  <c r="L72" i="5" s="1"/>
  <c r="K74" i="5"/>
  <c r="K73" i="5" s="1"/>
  <c r="K72" i="5" s="1"/>
  <c r="J74" i="5"/>
  <c r="J73" i="5" s="1"/>
  <c r="J72" i="5" s="1"/>
  <c r="L71" i="5"/>
  <c r="L70" i="5" s="1"/>
  <c r="K71" i="5"/>
  <c r="J71" i="5"/>
  <c r="J70" i="5" s="1"/>
  <c r="K70" i="5"/>
  <c r="L69" i="5"/>
  <c r="L68" i="5" s="1"/>
  <c r="K69" i="5"/>
  <c r="J69" i="5"/>
  <c r="J68" i="5" s="1"/>
  <c r="K68" i="5"/>
  <c r="L67" i="5"/>
  <c r="L66" i="5" s="1"/>
  <c r="K67" i="5"/>
  <c r="J67" i="5"/>
  <c r="J66" i="5" s="1"/>
  <c r="J65" i="5" s="1"/>
  <c r="K66" i="5"/>
  <c r="K65" i="5" s="1"/>
  <c r="L65" i="5"/>
  <c r="L64" i="5"/>
  <c r="L63" i="5" s="1"/>
  <c r="L62" i="5" s="1"/>
  <c r="K64" i="5"/>
  <c r="K63" i="5" s="1"/>
  <c r="K62" i="5" s="1"/>
  <c r="J64" i="5"/>
  <c r="J63" i="5" s="1"/>
  <c r="J62" i="5" s="1"/>
  <c r="L59" i="5"/>
  <c r="L58" i="5" s="1"/>
  <c r="K59" i="5"/>
  <c r="J59" i="5"/>
  <c r="J58" i="5" s="1"/>
  <c r="J57" i="5" s="1"/>
  <c r="K58" i="5"/>
  <c r="K57" i="5" s="1"/>
  <c r="L57" i="5"/>
  <c r="L56" i="5"/>
  <c r="L55" i="5" s="1"/>
  <c r="L54" i="5" s="1"/>
  <c r="K56" i="5"/>
  <c r="K55" i="5" s="1"/>
  <c r="J56" i="5"/>
  <c r="J55" i="5" s="1"/>
  <c r="J54" i="5" s="1"/>
  <c r="K54" i="5"/>
  <c r="L50" i="5"/>
  <c r="L49" i="5" s="1"/>
  <c r="L48" i="5" s="1"/>
  <c r="L46" i="5" s="1"/>
  <c r="K50" i="5"/>
  <c r="K49" i="5" s="1"/>
  <c r="K48" i="5" s="1"/>
  <c r="J50" i="5"/>
  <c r="J49" i="5" s="1"/>
  <c r="J48" i="5" s="1"/>
  <c r="L45" i="5"/>
  <c r="L44" i="5" s="1"/>
  <c r="K45" i="5"/>
  <c r="J45" i="5"/>
  <c r="J44" i="5" s="1"/>
  <c r="J43" i="5" s="1"/>
  <c r="J42" i="5" s="1"/>
  <c r="K44" i="5"/>
  <c r="K43" i="5" s="1"/>
  <c r="L43" i="5"/>
  <c r="L42" i="5" s="1"/>
  <c r="K42" i="5"/>
  <c r="K41" i="5" s="1"/>
  <c r="L39" i="5"/>
  <c r="K39" i="5"/>
  <c r="J39" i="5"/>
  <c r="L33" i="5"/>
  <c r="L32" i="5" s="1"/>
  <c r="K33" i="5"/>
  <c r="J33" i="5"/>
  <c r="J32" i="5" s="1"/>
  <c r="J31" i="5" s="1"/>
  <c r="J30" i="5" s="1"/>
  <c r="J29" i="5" s="1"/>
  <c r="J28" i="5" s="1"/>
  <c r="K32" i="5"/>
  <c r="K31" i="5" s="1"/>
  <c r="L31" i="5"/>
  <c r="L30" i="5" s="1"/>
  <c r="L29" i="5" s="1"/>
  <c r="L28" i="5" s="1"/>
  <c r="K30" i="5"/>
  <c r="K29" i="5" s="1"/>
  <c r="K28" i="5" s="1"/>
  <c r="L27" i="5"/>
  <c r="L26" i="5" s="1"/>
  <c r="L25" i="5" s="1"/>
  <c r="L24" i="5" s="1"/>
  <c r="L23" i="5" s="1"/>
  <c r="K27" i="5"/>
  <c r="J27" i="5"/>
  <c r="J26" i="5" s="1"/>
  <c r="J25" i="5" s="1"/>
  <c r="J24" i="5" s="1"/>
  <c r="J23" i="5" s="1"/>
  <c r="K26" i="5"/>
  <c r="K25" i="5" s="1"/>
  <c r="K24" i="5" s="1"/>
  <c r="K23" i="5" s="1"/>
  <c r="L21" i="5"/>
  <c r="L20" i="5" s="1"/>
  <c r="K21" i="5"/>
  <c r="J21" i="5"/>
  <c r="J20" i="5" s="1"/>
  <c r="J19" i="5" s="1"/>
  <c r="J18" i="5" s="1"/>
  <c r="K20" i="5"/>
  <c r="K19" i="5" s="1"/>
  <c r="L19" i="5"/>
  <c r="L18" i="5" s="1"/>
  <c r="L16" i="5" s="1"/>
  <c r="K18" i="5"/>
  <c r="K17" i="5" s="1"/>
  <c r="M564" i="3"/>
  <c r="L564" i="3"/>
  <c r="J564" i="3"/>
  <c r="M563" i="3"/>
  <c r="L563" i="3"/>
  <c r="K563" i="3"/>
  <c r="J563" i="3"/>
  <c r="M562" i="3"/>
  <c r="L562" i="3"/>
  <c r="K562" i="3"/>
  <c r="J562" i="3"/>
  <c r="M561" i="3"/>
  <c r="L561" i="3"/>
  <c r="K561" i="3"/>
  <c r="J561" i="3"/>
  <c r="M560" i="3"/>
  <c r="L560" i="3"/>
  <c r="K560" i="3"/>
  <c r="J560" i="3"/>
  <c r="M559" i="3"/>
  <c r="L559" i="3"/>
  <c r="K559" i="3"/>
  <c r="J559" i="3"/>
  <c r="M558" i="3"/>
  <c r="L558" i="3"/>
  <c r="K558" i="3"/>
  <c r="J558" i="3"/>
  <c r="M557" i="3"/>
  <c r="L557" i="3"/>
  <c r="K557" i="3"/>
  <c r="J557" i="3"/>
  <c r="J556" i="3"/>
  <c r="M555" i="3"/>
  <c r="L555" i="3"/>
  <c r="K555" i="3"/>
  <c r="J555" i="3"/>
  <c r="M553" i="3"/>
  <c r="L553" i="3"/>
  <c r="K553" i="3"/>
  <c r="J553" i="3"/>
  <c r="M552" i="3"/>
  <c r="L290" i="24" s="1"/>
  <c r="L289" i="24" s="1"/>
  <c r="L288" i="24" s="1"/>
  <c r="L287" i="24" s="1"/>
  <c r="L286" i="24" s="1"/>
  <c r="L285" i="24" s="1"/>
  <c r="L284" i="24" s="1"/>
  <c r="L283" i="24" s="1"/>
  <c r="L552" i="3"/>
  <c r="K290" i="24" s="1"/>
  <c r="K289" i="24" s="1"/>
  <c r="K288" i="24" s="1"/>
  <c r="K287" i="24" s="1"/>
  <c r="K286" i="24" s="1"/>
  <c r="K285" i="24" s="1"/>
  <c r="K284" i="24" s="1"/>
  <c r="K283" i="24" s="1"/>
  <c r="K552" i="3"/>
  <c r="J290" i="24" s="1"/>
  <c r="J289" i="24" s="1"/>
  <c r="J288" i="24" s="1"/>
  <c r="J287" i="24" s="1"/>
  <c r="J286" i="24" s="1"/>
  <c r="J285" i="24" s="1"/>
  <c r="J284" i="24" s="1"/>
  <c r="J283" i="24" s="1"/>
  <c r="J552" i="3"/>
  <c r="M551" i="3"/>
  <c r="L551" i="3"/>
  <c r="K551" i="3"/>
  <c r="K550" i="3" s="1"/>
  <c r="K549" i="3" s="1"/>
  <c r="K548" i="3" s="1"/>
  <c r="J551" i="3"/>
  <c r="M550" i="3"/>
  <c r="L550" i="3"/>
  <c r="J550" i="3"/>
  <c r="M549" i="3"/>
  <c r="L549" i="3"/>
  <c r="J549" i="3"/>
  <c r="M548" i="3"/>
  <c r="L548" i="3"/>
  <c r="J548" i="3"/>
  <c r="M546" i="3"/>
  <c r="L546" i="3"/>
  <c r="K546" i="3"/>
  <c r="J546" i="3"/>
  <c r="M545" i="3"/>
  <c r="L545" i="3"/>
  <c r="K545" i="3"/>
  <c r="J545" i="3"/>
  <c r="M544" i="3"/>
  <c r="L544" i="3"/>
  <c r="K544" i="3"/>
  <c r="J544" i="3"/>
  <c r="M543" i="3"/>
  <c r="M536" i="3" s="1"/>
  <c r="M535" i="3" s="1"/>
  <c r="L543" i="3"/>
  <c r="K543" i="3"/>
  <c r="J543" i="3"/>
  <c r="M541" i="3"/>
  <c r="L541" i="3"/>
  <c r="K541" i="3"/>
  <c r="J541" i="3"/>
  <c r="M540" i="3"/>
  <c r="L540" i="3"/>
  <c r="K540" i="3"/>
  <c r="J540" i="3"/>
  <c r="M539" i="3"/>
  <c r="L539" i="3"/>
  <c r="K539" i="3"/>
  <c r="J539" i="3"/>
  <c r="M538" i="3"/>
  <c r="L538" i="3"/>
  <c r="K538" i="3"/>
  <c r="J538" i="3"/>
  <c r="M537" i="3"/>
  <c r="L537" i="3"/>
  <c r="K537" i="3"/>
  <c r="J537" i="3"/>
  <c r="M533" i="3"/>
  <c r="L533" i="3"/>
  <c r="L532" i="3" s="1"/>
  <c r="K533" i="3"/>
  <c r="M532" i="3"/>
  <c r="M531" i="3" s="1"/>
  <c r="K532" i="3"/>
  <c r="K531" i="3" s="1"/>
  <c r="L531" i="3"/>
  <c r="M529" i="3"/>
  <c r="M528" i="3" s="1"/>
  <c r="L529" i="3"/>
  <c r="K529" i="3"/>
  <c r="K528" i="3" s="1"/>
  <c r="L528" i="3"/>
  <c r="M527" i="3"/>
  <c r="L527" i="3"/>
  <c r="M526" i="3"/>
  <c r="L526" i="3"/>
  <c r="K526" i="3"/>
  <c r="J526" i="3"/>
  <c r="M525" i="3"/>
  <c r="L525" i="3"/>
  <c r="K525" i="3"/>
  <c r="J525" i="3"/>
  <c r="M524" i="3"/>
  <c r="L524" i="3"/>
  <c r="K524" i="3"/>
  <c r="J524" i="3"/>
  <c r="M522" i="3"/>
  <c r="L522" i="3"/>
  <c r="K522" i="3"/>
  <c r="J522" i="3"/>
  <c r="M521" i="3"/>
  <c r="L521" i="3"/>
  <c r="K521" i="3"/>
  <c r="J521" i="3"/>
  <c r="M520" i="3"/>
  <c r="L520" i="3"/>
  <c r="K520" i="3"/>
  <c r="J520" i="3"/>
  <c r="M518" i="3"/>
  <c r="M517" i="3" s="1"/>
  <c r="L518" i="3"/>
  <c r="K518" i="3"/>
  <c r="K517" i="3" s="1"/>
  <c r="L517" i="3"/>
  <c r="O515" i="3"/>
  <c r="O514" i="3" s="1"/>
  <c r="N515" i="3"/>
  <c r="M515" i="3"/>
  <c r="M514" i="3" s="1"/>
  <c r="L515" i="3"/>
  <c r="L514" i="3" s="1"/>
  <c r="K515" i="3"/>
  <c r="K514" i="3" s="1"/>
  <c r="N514" i="3"/>
  <c r="M512" i="3"/>
  <c r="M511" i="3" s="1"/>
  <c r="L512" i="3"/>
  <c r="K512" i="3"/>
  <c r="K511" i="3" s="1"/>
  <c r="L511" i="3"/>
  <c r="M510" i="3"/>
  <c r="L510" i="3"/>
  <c r="J510" i="3"/>
  <c r="M509" i="3"/>
  <c r="L509" i="3"/>
  <c r="K509" i="3"/>
  <c r="J509" i="3"/>
  <c r="M508" i="3"/>
  <c r="L508" i="3"/>
  <c r="K508" i="3"/>
  <c r="J508" i="3"/>
  <c r="K507" i="3"/>
  <c r="M506" i="3"/>
  <c r="L506" i="3"/>
  <c r="K506" i="3"/>
  <c r="J506" i="3"/>
  <c r="M505" i="3"/>
  <c r="L505" i="3"/>
  <c r="K505" i="3"/>
  <c r="J505" i="3"/>
  <c r="M498" i="3"/>
  <c r="L498" i="3"/>
  <c r="K498" i="3"/>
  <c r="M496" i="3"/>
  <c r="M493" i="3" s="1"/>
  <c r="L496" i="3"/>
  <c r="K496" i="3"/>
  <c r="J496" i="3"/>
  <c r="J495" i="3"/>
  <c r="M494" i="3"/>
  <c r="L494" i="3"/>
  <c r="K494" i="3"/>
  <c r="J494" i="3"/>
  <c r="M491" i="3"/>
  <c r="L491" i="3"/>
  <c r="M490" i="3"/>
  <c r="L490" i="3"/>
  <c r="J489" i="3"/>
  <c r="J488" i="3"/>
  <c r="J487" i="3" s="1"/>
  <c r="J486" i="3" s="1"/>
  <c r="M484" i="3"/>
  <c r="L484" i="3"/>
  <c r="M483" i="3"/>
  <c r="L483" i="3"/>
  <c r="K483" i="3"/>
  <c r="J483" i="3"/>
  <c r="M482" i="3"/>
  <c r="L482" i="3"/>
  <c r="K482" i="3"/>
  <c r="J482" i="3"/>
  <c r="K481" i="3"/>
  <c r="J481" i="3"/>
  <c r="M480" i="3"/>
  <c r="L480" i="3"/>
  <c r="K480" i="3"/>
  <c r="J480" i="3"/>
  <c r="M479" i="3"/>
  <c r="M475" i="3" s="1"/>
  <c r="M474" i="3" s="1"/>
  <c r="M473" i="3" s="1"/>
  <c r="M472" i="3" s="1"/>
  <c r="L479" i="3"/>
  <c r="L475" i="3" s="1"/>
  <c r="L474" i="3" s="1"/>
  <c r="L473" i="3" s="1"/>
  <c r="K479" i="3"/>
  <c r="K475" i="3" s="1"/>
  <c r="K474" i="3" s="1"/>
  <c r="K473" i="3" s="1"/>
  <c r="K472" i="3" s="1"/>
  <c r="J479" i="3"/>
  <c r="J475" i="3" s="1"/>
  <c r="J474" i="3" s="1"/>
  <c r="J473" i="3" s="1"/>
  <c r="K478" i="3"/>
  <c r="M477" i="3"/>
  <c r="M476" i="3" s="1"/>
  <c r="L477" i="3"/>
  <c r="L476" i="3" s="1"/>
  <c r="K477" i="3"/>
  <c r="K476" i="3" s="1"/>
  <c r="O476" i="3"/>
  <c r="N476" i="3"/>
  <c r="M470" i="3"/>
  <c r="L470" i="3"/>
  <c r="K470" i="3"/>
  <c r="J470" i="3"/>
  <c r="M469" i="3"/>
  <c r="L469" i="3"/>
  <c r="K469" i="3"/>
  <c r="J469" i="3"/>
  <c r="M468" i="3"/>
  <c r="L468" i="3"/>
  <c r="K468" i="3"/>
  <c r="J468" i="3"/>
  <c r="M467" i="3"/>
  <c r="L467" i="3"/>
  <c r="K467" i="3"/>
  <c r="J467" i="3"/>
  <c r="M466" i="3"/>
  <c r="L466" i="3"/>
  <c r="K466" i="3"/>
  <c r="J466" i="3"/>
  <c r="M465" i="3"/>
  <c r="L465" i="3"/>
  <c r="K465" i="3"/>
  <c r="J465" i="3"/>
  <c r="M464" i="3"/>
  <c r="L464" i="3"/>
  <c r="M463" i="3"/>
  <c r="L463" i="3"/>
  <c r="K463" i="3"/>
  <c r="J463" i="3"/>
  <c r="M462" i="3"/>
  <c r="L462" i="3"/>
  <c r="K462" i="3"/>
  <c r="K461" i="3" s="1"/>
  <c r="K460" i="3" s="1"/>
  <c r="J462" i="3"/>
  <c r="M461" i="3"/>
  <c r="L461" i="3"/>
  <c r="J461" i="3"/>
  <c r="M460" i="3"/>
  <c r="L460" i="3"/>
  <c r="J460" i="3"/>
  <c r="M458" i="3"/>
  <c r="M457" i="3" s="1"/>
  <c r="M456" i="3" s="1"/>
  <c r="L458" i="3"/>
  <c r="L457" i="3" s="1"/>
  <c r="L456" i="3" s="1"/>
  <c r="K458" i="3"/>
  <c r="K457" i="3"/>
  <c r="K456" i="3" s="1"/>
  <c r="K455" i="3"/>
  <c r="M454" i="3"/>
  <c r="M453" i="3" s="1"/>
  <c r="L454" i="3"/>
  <c r="L453" i="3" s="1"/>
  <c r="K454" i="3"/>
  <c r="K453" i="3"/>
  <c r="M452" i="3"/>
  <c r="L452" i="3"/>
  <c r="K452" i="3"/>
  <c r="J452" i="3"/>
  <c r="M451" i="3"/>
  <c r="L451" i="3"/>
  <c r="K451" i="3"/>
  <c r="J451" i="3"/>
  <c r="M450" i="3"/>
  <c r="L450" i="3"/>
  <c r="K450" i="3"/>
  <c r="J450" i="3"/>
  <c r="K449" i="3"/>
  <c r="M448" i="3"/>
  <c r="L448" i="3"/>
  <c r="K448" i="3"/>
  <c r="J448" i="3"/>
  <c r="M447" i="3"/>
  <c r="L447" i="3"/>
  <c r="K447" i="3"/>
  <c r="J447" i="3"/>
  <c r="M446" i="3"/>
  <c r="L446" i="3"/>
  <c r="J446" i="3"/>
  <c r="M445" i="3"/>
  <c r="L445" i="3"/>
  <c r="K445" i="3"/>
  <c r="J445" i="3"/>
  <c r="M444" i="3"/>
  <c r="L444" i="3"/>
  <c r="K444" i="3"/>
  <c r="J444" i="3"/>
  <c r="K443" i="3"/>
  <c r="M442" i="3"/>
  <c r="L442" i="3"/>
  <c r="K442" i="3"/>
  <c r="J442" i="3"/>
  <c r="M441" i="3"/>
  <c r="L441" i="3"/>
  <c r="K441" i="3"/>
  <c r="J441" i="3"/>
  <c r="M439" i="3"/>
  <c r="M438" i="3" s="1"/>
  <c r="L439" i="3"/>
  <c r="K439" i="3"/>
  <c r="K438" i="3" s="1"/>
  <c r="L438" i="3"/>
  <c r="M436" i="3"/>
  <c r="M435" i="3" s="1"/>
  <c r="L436" i="3"/>
  <c r="K436" i="3"/>
  <c r="K435" i="3" s="1"/>
  <c r="L435" i="3"/>
  <c r="M433" i="3"/>
  <c r="M432" i="3" s="1"/>
  <c r="L433" i="3"/>
  <c r="K433" i="3"/>
  <c r="K432" i="3" s="1"/>
  <c r="L432" i="3"/>
  <c r="L428" i="3" s="1"/>
  <c r="L427" i="3" s="1"/>
  <c r="L426" i="3" s="1"/>
  <c r="L425" i="3" s="1"/>
  <c r="M430" i="3"/>
  <c r="L430" i="3"/>
  <c r="K430" i="3"/>
  <c r="J430" i="3"/>
  <c r="M429" i="3"/>
  <c r="L429" i="3"/>
  <c r="K429" i="3"/>
  <c r="J429" i="3"/>
  <c r="M428" i="3"/>
  <c r="M427" i="3" s="1"/>
  <c r="M426" i="3" s="1"/>
  <c r="M425" i="3" s="1"/>
  <c r="J428" i="3"/>
  <c r="J427" i="3"/>
  <c r="J426" i="3" s="1"/>
  <c r="J425" i="3" s="1"/>
  <c r="M424" i="3"/>
  <c r="L424" i="3"/>
  <c r="K424" i="3"/>
  <c r="M423" i="3"/>
  <c r="L423" i="3"/>
  <c r="K423" i="3"/>
  <c r="J423" i="3"/>
  <c r="M422" i="3"/>
  <c r="L422" i="3"/>
  <c r="K422" i="3"/>
  <c r="J422" i="3"/>
  <c r="M421" i="3"/>
  <c r="L421" i="3"/>
  <c r="J421" i="3"/>
  <c r="M420" i="3"/>
  <c r="L420" i="3"/>
  <c r="K420" i="3"/>
  <c r="J420" i="3"/>
  <c r="M419" i="3"/>
  <c r="L419" i="3"/>
  <c r="K419" i="3"/>
  <c r="J419" i="3"/>
  <c r="M418" i="3"/>
  <c r="L418" i="3"/>
  <c r="K418" i="3"/>
  <c r="J418" i="3"/>
  <c r="M417" i="3"/>
  <c r="L417" i="3"/>
  <c r="K417" i="3"/>
  <c r="J417" i="3"/>
  <c r="M416" i="3"/>
  <c r="L416" i="3"/>
  <c r="K416" i="3"/>
  <c r="J416" i="3"/>
  <c r="M415" i="3"/>
  <c r="L415" i="3"/>
  <c r="K415" i="3"/>
  <c r="J415" i="3"/>
  <c r="M412" i="3"/>
  <c r="M407" i="3" s="1"/>
  <c r="M406" i="3" s="1"/>
  <c r="M405" i="3" s="1"/>
  <c r="L412" i="3"/>
  <c r="K412" i="3"/>
  <c r="J412" i="3"/>
  <c r="M411" i="3"/>
  <c r="L411" i="3"/>
  <c r="M410" i="3"/>
  <c r="L410" i="3"/>
  <c r="K410" i="3"/>
  <c r="J410" i="3"/>
  <c r="J409" i="3"/>
  <c r="M408" i="3"/>
  <c r="L408" i="3"/>
  <c r="K408" i="3"/>
  <c r="J408" i="3"/>
  <c r="M403" i="3"/>
  <c r="L403" i="3"/>
  <c r="K403" i="3"/>
  <c r="J403" i="3"/>
  <c r="M402" i="3"/>
  <c r="L402" i="3"/>
  <c r="K402" i="3"/>
  <c r="J402" i="3"/>
  <c r="M401" i="3"/>
  <c r="L401" i="3"/>
  <c r="K401" i="3"/>
  <c r="J401" i="3"/>
  <c r="M400" i="3"/>
  <c r="L400" i="3"/>
  <c r="K400" i="3"/>
  <c r="J400" i="3"/>
  <c r="M395" i="3"/>
  <c r="L395" i="3"/>
  <c r="K395" i="3"/>
  <c r="J395" i="3"/>
  <c r="M394" i="3"/>
  <c r="L394" i="3"/>
  <c r="K394" i="3"/>
  <c r="J394" i="3"/>
  <c r="J393" i="3"/>
  <c r="M392" i="3"/>
  <c r="L392" i="3"/>
  <c r="K392" i="3"/>
  <c r="J392" i="3"/>
  <c r="M391" i="3"/>
  <c r="L391" i="3"/>
  <c r="K391" i="3"/>
  <c r="J391" i="3"/>
  <c r="M390" i="3"/>
  <c r="L390" i="3"/>
  <c r="K390" i="3"/>
  <c r="J390" i="3"/>
  <c r="M389" i="3"/>
  <c r="M377" i="3" s="1"/>
  <c r="L389" i="3"/>
  <c r="K389" i="3"/>
  <c r="J389" i="3"/>
  <c r="J388" i="3"/>
  <c r="M387" i="3"/>
  <c r="L387" i="3"/>
  <c r="K387" i="3"/>
  <c r="J387" i="3"/>
  <c r="M386" i="3"/>
  <c r="L386" i="3"/>
  <c r="K386" i="3"/>
  <c r="J386" i="3"/>
  <c r="M385" i="3"/>
  <c r="L385" i="3"/>
  <c r="K385" i="3"/>
  <c r="J385" i="3"/>
  <c r="M384" i="3"/>
  <c r="L384" i="3"/>
  <c r="K384" i="3"/>
  <c r="J384" i="3"/>
  <c r="M383" i="3"/>
  <c r="L383" i="3"/>
  <c r="K383" i="3"/>
  <c r="J383" i="3"/>
  <c r="M381" i="3"/>
  <c r="L381" i="3"/>
  <c r="K381" i="3"/>
  <c r="J381" i="3"/>
  <c r="M380" i="3"/>
  <c r="L380" i="3"/>
  <c r="K380" i="3"/>
  <c r="J380" i="3"/>
  <c r="M379" i="3"/>
  <c r="L379" i="3"/>
  <c r="K379" i="3"/>
  <c r="J379" i="3"/>
  <c r="M378" i="3"/>
  <c r="L378" i="3"/>
  <c r="K378" i="3"/>
  <c r="J378" i="3"/>
  <c r="M373" i="3"/>
  <c r="M372" i="3" s="1"/>
  <c r="M371" i="3" s="1"/>
  <c r="M370" i="3" s="1"/>
  <c r="M369" i="3" s="1"/>
  <c r="M368" i="3" s="1"/>
  <c r="L373" i="3"/>
  <c r="L372" i="3" s="1"/>
  <c r="K373" i="3"/>
  <c r="K372" i="3" s="1"/>
  <c r="K371" i="3" s="1"/>
  <c r="K370" i="3" s="1"/>
  <c r="K369" i="3" s="1"/>
  <c r="L371" i="3"/>
  <c r="L370" i="3" s="1"/>
  <c r="L369" i="3" s="1"/>
  <c r="L368" i="3" s="1"/>
  <c r="M366" i="3"/>
  <c r="L366" i="3"/>
  <c r="K366" i="3"/>
  <c r="J366" i="3"/>
  <c r="M365" i="3"/>
  <c r="L365" i="3"/>
  <c r="K365" i="3"/>
  <c r="J365" i="3"/>
  <c r="M364" i="3"/>
  <c r="L364" i="3"/>
  <c r="K364" i="3"/>
  <c r="J364" i="3"/>
  <c r="M363" i="3"/>
  <c r="L363" i="3"/>
  <c r="K363" i="3"/>
  <c r="J363" i="3"/>
  <c r="M362" i="3"/>
  <c r="L362" i="3"/>
  <c r="K362" i="3"/>
  <c r="J362" i="3"/>
  <c r="M361" i="3"/>
  <c r="L361" i="3"/>
  <c r="K361" i="3"/>
  <c r="J361" i="3"/>
  <c r="J360" i="3" s="1"/>
  <c r="M360" i="3"/>
  <c r="L360" i="3"/>
  <c r="M358" i="3"/>
  <c r="L358" i="3"/>
  <c r="K358" i="3"/>
  <c r="J358" i="3"/>
  <c r="M357" i="3"/>
  <c r="L357" i="3"/>
  <c r="K357" i="3"/>
  <c r="J357" i="3"/>
  <c r="M356" i="3"/>
  <c r="L356" i="3"/>
  <c r="K356" i="3"/>
  <c r="J356" i="3"/>
  <c r="M355" i="3"/>
  <c r="L355" i="3"/>
  <c r="K355" i="3"/>
  <c r="J355" i="3"/>
  <c r="M354" i="3"/>
  <c r="L354" i="3"/>
  <c r="K354" i="3"/>
  <c r="J354" i="3"/>
  <c r="M353" i="3"/>
  <c r="L353" i="3"/>
  <c r="K353" i="3"/>
  <c r="J353" i="3"/>
  <c r="M352" i="3"/>
  <c r="L352" i="3"/>
  <c r="K352" i="3"/>
  <c r="J352" i="3"/>
  <c r="K351" i="3"/>
  <c r="M350" i="3"/>
  <c r="L350" i="3"/>
  <c r="K350" i="3"/>
  <c r="J350" i="3"/>
  <c r="M349" i="3"/>
  <c r="L349" i="3"/>
  <c r="K349" i="3"/>
  <c r="J349" i="3"/>
  <c r="M348" i="3"/>
  <c r="L348" i="3"/>
  <c r="K348" i="3"/>
  <c r="J348" i="3"/>
  <c r="M347" i="3"/>
  <c r="L347" i="3"/>
  <c r="K347" i="3"/>
  <c r="J347" i="3"/>
  <c r="M346" i="3"/>
  <c r="L346" i="3"/>
  <c r="K346" i="3"/>
  <c r="J346" i="3"/>
  <c r="M345" i="3"/>
  <c r="L345" i="3"/>
  <c r="K345" i="3"/>
  <c r="J345" i="3"/>
  <c r="M336" i="3"/>
  <c r="L336" i="3"/>
  <c r="K336" i="3"/>
  <c r="J336" i="3"/>
  <c r="J335" i="3"/>
  <c r="M334" i="3"/>
  <c r="L334" i="3"/>
  <c r="K334" i="3"/>
  <c r="J334" i="3"/>
  <c r="J333" i="3"/>
  <c r="M332" i="3"/>
  <c r="L332" i="3"/>
  <c r="K332" i="3"/>
  <c r="J332" i="3"/>
  <c r="M331" i="3"/>
  <c r="L331" i="3"/>
  <c r="K331" i="3"/>
  <c r="J331" i="3"/>
  <c r="M330" i="3"/>
  <c r="L330" i="3"/>
  <c r="K330" i="3"/>
  <c r="J330" i="3"/>
  <c r="M329" i="3"/>
  <c r="L329" i="3"/>
  <c r="K329" i="3"/>
  <c r="J329" i="3"/>
  <c r="O328" i="3"/>
  <c r="N328" i="3"/>
  <c r="M328" i="3"/>
  <c r="L328" i="3"/>
  <c r="K328" i="3"/>
  <c r="J328" i="3"/>
  <c r="M327" i="3"/>
  <c r="L327" i="3"/>
  <c r="K327" i="3"/>
  <c r="K326" i="3" s="1"/>
  <c r="J327" i="3"/>
  <c r="M326" i="3"/>
  <c r="L326" i="3"/>
  <c r="J326" i="3"/>
  <c r="K324" i="3"/>
  <c r="M322" i="3"/>
  <c r="L322" i="3"/>
  <c r="K322" i="3"/>
  <c r="K319" i="3" s="1"/>
  <c r="K318" i="3" s="1"/>
  <c r="K317" i="3" s="1"/>
  <c r="K316" i="3" s="1"/>
  <c r="J322" i="3"/>
  <c r="J321" i="3"/>
  <c r="M320" i="3"/>
  <c r="L320" i="3"/>
  <c r="K320" i="3"/>
  <c r="J320" i="3"/>
  <c r="M319" i="3"/>
  <c r="L319" i="3"/>
  <c r="J319" i="3"/>
  <c r="M318" i="3"/>
  <c r="L318" i="3"/>
  <c r="J318" i="3"/>
  <c r="M317" i="3"/>
  <c r="L317" i="3"/>
  <c r="J317" i="3"/>
  <c r="M316" i="3"/>
  <c r="L316" i="3"/>
  <c r="J316" i="3"/>
  <c r="M314" i="3"/>
  <c r="L314" i="3"/>
  <c r="M312" i="3"/>
  <c r="L116" i="5" s="1"/>
  <c r="L115" i="5" s="1"/>
  <c r="L312" i="3"/>
  <c r="K116" i="5" s="1"/>
  <c r="K115" i="5" s="1"/>
  <c r="K312" i="3"/>
  <c r="J116" i="5" s="1"/>
  <c r="J115" i="5" s="1"/>
  <c r="J312" i="3"/>
  <c r="M310" i="3"/>
  <c r="L310" i="3"/>
  <c r="L309" i="3" s="1"/>
  <c r="K310" i="3"/>
  <c r="K309" i="3" s="1"/>
  <c r="J310" i="3"/>
  <c r="J309" i="3" s="1"/>
  <c r="J308" i="3"/>
  <c r="M307" i="3"/>
  <c r="L307" i="3"/>
  <c r="K307" i="3"/>
  <c r="K306" i="3" s="1"/>
  <c r="J435" i="24" s="1"/>
  <c r="J307" i="3"/>
  <c r="M306" i="3"/>
  <c r="L435" i="24" s="1"/>
  <c r="L306" i="3"/>
  <c r="K435" i="24" s="1"/>
  <c r="J306" i="3"/>
  <c r="M301" i="3"/>
  <c r="L301" i="3"/>
  <c r="M300" i="3"/>
  <c r="L300" i="3"/>
  <c r="K300" i="3"/>
  <c r="J300" i="3"/>
  <c r="M299" i="3"/>
  <c r="L299" i="3"/>
  <c r="K299" i="3"/>
  <c r="J299" i="3"/>
  <c r="M298" i="3"/>
  <c r="L298" i="3"/>
  <c r="K298" i="3"/>
  <c r="J298" i="3"/>
  <c r="K294" i="3"/>
  <c r="M293" i="3"/>
  <c r="L293" i="3"/>
  <c r="K293" i="3"/>
  <c r="J293" i="3"/>
  <c r="M292" i="3"/>
  <c r="L292" i="3"/>
  <c r="K292" i="3"/>
  <c r="J292" i="3"/>
  <c r="M291" i="3"/>
  <c r="L291" i="3"/>
  <c r="K291" i="3"/>
  <c r="J291" i="3"/>
  <c r="M290" i="3"/>
  <c r="L290" i="3"/>
  <c r="K290" i="3"/>
  <c r="J290" i="3"/>
  <c r="M289" i="3"/>
  <c r="L289" i="3"/>
  <c r="K289" i="3"/>
  <c r="J289" i="3"/>
  <c r="M288" i="3"/>
  <c r="L288" i="3"/>
  <c r="K288" i="3"/>
  <c r="J288" i="3"/>
  <c r="K284" i="3"/>
  <c r="M283" i="3"/>
  <c r="M282" i="3" s="1"/>
  <c r="M280" i="3" s="1"/>
  <c r="M279" i="3" s="1"/>
  <c r="L283" i="3"/>
  <c r="L282" i="3" s="1"/>
  <c r="L280" i="3" s="1"/>
  <c r="L279" i="3" s="1"/>
  <c r="K283" i="3"/>
  <c r="K282" i="3" s="1"/>
  <c r="K280" i="3" s="1"/>
  <c r="K279" i="3" s="1"/>
  <c r="J278" i="3"/>
  <c r="J277" i="3"/>
  <c r="M276" i="3"/>
  <c r="L276" i="3"/>
  <c r="K276" i="3"/>
  <c r="J276" i="3"/>
  <c r="M275" i="3"/>
  <c r="L275" i="3"/>
  <c r="K275" i="3"/>
  <c r="K274" i="3" s="1"/>
  <c r="K273" i="3" s="1"/>
  <c r="K272" i="3" s="1"/>
  <c r="J275" i="3"/>
  <c r="M274" i="3"/>
  <c r="L274" i="3"/>
  <c r="J274" i="3"/>
  <c r="M273" i="3"/>
  <c r="L273" i="3"/>
  <c r="J273" i="3"/>
  <c r="M272" i="3"/>
  <c r="L272" i="3"/>
  <c r="J272" i="3"/>
  <c r="J271" i="3" s="1"/>
  <c r="O271" i="3"/>
  <c r="N271" i="3"/>
  <c r="M269" i="3"/>
  <c r="L269" i="3"/>
  <c r="K269" i="3"/>
  <c r="K268" i="3" s="1"/>
  <c r="K267" i="3" s="1"/>
  <c r="K266" i="3" s="1"/>
  <c r="K265" i="3" s="1"/>
  <c r="K258" i="3" s="1"/>
  <c r="J269" i="3"/>
  <c r="M268" i="3"/>
  <c r="L268" i="3"/>
  <c r="J268" i="3"/>
  <c r="M267" i="3"/>
  <c r="L267" i="3"/>
  <c r="J267" i="3"/>
  <c r="M266" i="3"/>
  <c r="L266" i="3"/>
  <c r="J266" i="3"/>
  <c r="M265" i="3"/>
  <c r="L265" i="3"/>
  <c r="J265" i="3"/>
  <c r="M263" i="3"/>
  <c r="L263" i="3"/>
  <c r="K263" i="3"/>
  <c r="J263" i="3"/>
  <c r="M262" i="3"/>
  <c r="L262" i="3"/>
  <c r="K262" i="3"/>
  <c r="J262" i="3"/>
  <c r="M261" i="3"/>
  <c r="L261" i="3"/>
  <c r="K261" i="3"/>
  <c r="J261" i="3"/>
  <c r="M260" i="3"/>
  <c r="L260" i="3"/>
  <c r="K260" i="3"/>
  <c r="J260" i="3"/>
  <c r="M259" i="3"/>
  <c r="L259" i="3"/>
  <c r="K259" i="3"/>
  <c r="J259" i="3"/>
  <c r="M258" i="3"/>
  <c r="L258" i="3"/>
  <c r="J258" i="3"/>
  <c r="K257" i="3"/>
  <c r="M256" i="3"/>
  <c r="L256" i="3"/>
  <c r="K256" i="3"/>
  <c r="J256" i="3"/>
  <c r="M255" i="3"/>
  <c r="L255" i="3"/>
  <c r="K255" i="3"/>
  <c r="J255" i="3"/>
  <c r="M254" i="3"/>
  <c r="L254" i="3"/>
  <c r="K254" i="3"/>
  <c r="J254" i="3"/>
  <c r="M253" i="3"/>
  <c r="L253" i="3"/>
  <c r="K253" i="3"/>
  <c r="J253" i="3"/>
  <c r="M252" i="3"/>
  <c r="L252" i="3"/>
  <c r="K252" i="3"/>
  <c r="J252" i="3"/>
  <c r="M249" i="3"/>
  <c r="L249" i="3"/>
  <c r="K249" i="3"/>
  <c r="J249" i="3"/>
  <c r="M248" i="3"/>
  <c r="L248" i="3"/>
  <c r="K248" i="3"/>
  <c r="J248" i="3"/>
  <c r="M247" i="3"/>
  <c r="L247" i="3"/>
  <c r="K247" i="3"/>
  <c r="J247" i="3"/>
  <c r="M246" i="3"/>
  <c r="L246" i="3"/>
  <c r="K246" i="3"/>
  <c r="J246" i="3"/>
  <c r="M245" i="3"/>
  <c r="L245" i="3"/>
  <c r="K245" i="3"/>
  <c r="J245" i="3"/>
  <c r="M244" i="3"/>
  <c r="L244" i="3"/>
  <c r="K244" i="3"/>
  <c r="J244" i="3"/>
  <c r="M243" i="3"/>
  <c r="L243" i="3"/>
  <c r="K243" i="3"/>
  <c r="J243" i="3"/>
  <c r="M241" i="3"/>
  <c r="M240" i="3" s="1"/>
  <c r="L241" i="3"/>
  <c r="L240" i="3" s="1"/>
  <c r="K241" i="3"/>
  <c r="K240" i="3" s="1"/>
  <c r="M238" i="3"/>
  <c r="M237" i="3" s="1"/>
  <c r="M236" i="3" s="1"/>
  <c r="M235" i="3" s="1"/>
  <c r="M234" i="3" s="1"/>
  <c r="M233" i="3" s="1"/>
  <c r="L238" i="3"/>
  <c r="L237" i="3" s="1"/>
  <c r="L236" i="3" s="1"/>
  <c r="L235" i="3" s="1"/>
  <c r="L234" i="3" s="1"/>
  <c r="L233" i="3" s="1"/>
  <c r="K238" i="3"/>
  <c r="K237" i="3" s="1"/>
  <c r="M231" i="3"/>
  <c r="L231" i="3"/>
  <c r="L230" i="3" s="1"/>
  <c r="L229" i="3" s="1"/>
  <c r="L228" i="3" s="1"/>
  <c r="K231" i="3"/>
  <c r="K230" i="3" s="1"/>
  <c r="K229" i="3" s="1"/>
  <c r="K228" i="3" s="1"/>
  <c r="K221" i="3" s="1"/>
  <c r="J231" i="3"/>
  <c r="J230" i="3" s="1"/>
  <c r="J229" i="3" s="1"/>
  <c r="J228" i="3" s="1"/>
  <c r="J221" i="3" s="1"/>
  <c r="J220" i="3" s="1"/>
  <c r="M230" i="3"/>
  <c r="M229" i="3" s="1"/>
  <c r="M228" i="3" s="1"/>
  <c r="K227" i="3"/>
  <c r="J227" i="3"/>
  <c r="M226" i="3"/>
  <c r="L226" i="3"/>
  <c r="K226" i="3"/>
  <c r="J226" i="3"/>
  <c r="M225" i="3"/>
  <c r="L225" i="3"/>
  <c r="K225" i="3"/>
  <c r="J225" i="3"/>
  <c r="M224" i="3"/>
  <c r="L224" i="3"/>
  <c r="K224" i="3"/>
  <c r="J224" i="3"/>
  <c r="M223" i="3"/>
  <c r="L223" i="3"/>
  <c r="K223" i="3"/>
  <c r="J223" i="3"/>
  <c r="M222" i="3"/>
  <c r="L222" i="3"/>
  <c r="K222" i="3"/>
  <c r="J222" i="3"/>
  <c r="M218" i="3"/>
  <c r="L218" i="3"/>
  <c r="K218" i="3"/>
  <c r="J218" i="3"/>
  <c r="M217" i="3"/>
  <c r="L217" i="3"/>
  <c r="K217" i="3"/>
  <c r="J217" i="3"/>
  <c r="M216" i="3"/>
  <c r="L216" i="3"/>
  <c r="K216" i="3"/>
  <c r="J216" i="3"/>
  <c r="M215" i="3"/>
  <c r="L215" i="3"/>
  <c r="K215" i="3"/>
  <c r="J215" i="3"/>
  <c r="J208" i="3" s="1"/>
  <c r="M213" i="3"/>
  <c r="M212" i="3" s="1"/>
  <c r="M211" i="3" s="1"/>
  <c r="M210" i="3" s="1"/>
  <c r="M209" i="3" s="1"/>
  <c r="M208" i="3" s="1"/>
  <c r="L213" i="3"/>
  <c r="L212" i="3" s="1"/>
  <c r="L211" i="3" s="1"/>
  <c r="L210" i="3" s="1"/>
  <c r="L209" i="3" s="1"/>
  <c r="K213" i="3"/>
  <c r="K212" i="3"/>
  <c r="K211" i="3" s="1"/>
  <c r="K210" i="3" s="1"/>
  <c r="K209" i="3" s="1"/>
  <c r="M203" i="3"/>
  <c r="M202" i="3" s="1"/>
  <c r="L203" i="3"/>
  <c r="K203" i="3"/>
  <c r="K202" i="3" s="1"/>
  <c r="L202" i="3"/>
  <c r="K201" i="3"/>
  <c r="M200" i="3"/>
  <c r="M199" i="3" s="1"/>
  <c r="L200" i="3"/>
  <c r="L199" i="3" s="1"/>
  <c r="K200" i="3"/>
  <c r="K199" i="3" s="1"/>
  <c r="M198" i="3"/>
  <c r="K198" i="3"/>
  <c r="J198" i="3"/>
  <c r="M197" i="3"/>
  <c r="L197" i="3"/>
  <c r="K197" i="3"/>
  <c r="K196" i="3" s="1"/>
  <c r="J197" i="3"/>
  <c r="J196" i="3" s="1"/>
  <c r="M196" i="3"/>
  <c r="L196" i="3"/>
  <c r="M195" i="3"/>
  <c r="L195" i="3"/>
  <c r="K195" i="3"/>
  <c r="J195" i="3"/>
  <c r="M194" i="3"/>
  <c r="M193" i="3" s="1"/>
  <c r="L194" i="3"/>
  <c r="L193" i="3" s="1"/>
  <c r="K194" i="3"/>
  <c r="J194" i="3"/>
  <c r="J193" i="3" s="1"/>
  <c r="K193" i="3"/>
  <c r="M192" i="3"/>
  <c r="L192" i="3"/>
  <c r="K192" i="3"/>
  <c r="M191" i="3"/>
  <c r="L191" i="3"/>
  <c r="K191" i="3"/>
  <c r="J191" i="3"/>
  <c r="M190" i="3"/>
  <c r="L190" i="3"/>
  <c r="K190" i="3"/>
  <c r="J190" i="3"/>
  <c r="M189" i="3"/>
  <c r="L189" i="3"/>
  <c r="K185" i="3"/>
  <c r="M184" i="3"/>
  <c r="M183" i="3" s="1"/>
  <c r="L184" i="3"/>
  <c r="L183" i="3" s="1"/>
  <c r="K184" i="3"/>
  <c r="K183" i="3" s="1"/>
  <c r="M182" i="3"/>
  <c r="M181" i="3" s="1"/>
  <c r="M180" i="3" s="1"/>
  <c r="L182" i="3"/>
  <c r="L181" i="3" s="1"/>
  <c r="K182" i="3"/>
  <c r="K181" i="3" s="1"/>
  <c r="K180" i="3" s="1"/>
  <c r="L180" i="3"/>
  <c r="M178" i="3"/>
  <c r="L178" i="3"/>
  <c r="K178" i="3"/>
  <c r="J178" i="3"/>
  <c r="M177" i="3"/>
  <c r="L177" i="3"/>
  <c r="K177" i="3"/>
  <c r="J177" i="3"/>
  <c r="M176" i="3"/>
  <c r="L176" i="3"/>
  <c r="K176" i="3"/>
  <c r="J176" i="3"/>
  <c r="M175" i="3"/>
  <c r="L175" i="3"/>
  <c r="K175" i="3"/>
  <c r="J175" i="3"/>
  <c r="M173" i="3"/>
  <c r="L173" i="3"/>
  <c r="K173" i="3"/>
  <c r="J173" i="3"/>
  <c r="M172" i="3"/>
  <c r="L172" i="3"/>
  <c r="K172" i="3"/>
  <c r="J172" i="3"/>
  <c r="M170" i="3"/>
  <c r="L170" i="3"/>
  <c r="K170" i="3"/>
  <c r="J170" i="3"/>
  <c r="M169" i="3"/>
  <c r="L169" i="3"/>
  <c r="K169" i="3"/>
  <c r="J169" i="3"/>
  <c r="M167" i="3"/>
  <c r="L167" i="3"/>
  <c r="K167" i="3"/>
  <c r="J167" i="3"/>
  <c r="J166" i="3" s="1"/>
  <c r="J165" i="3" s="1"/>
  <c r="J164" i="3" s="1"/>
  <c r="J163" i="3" s="1"/>
  <c r="J162" i="3" s="1"/>
  <c r="M166" i="3"/>
  <c r="M165" i="3" s="1"/>
  <c r="M164" i="3" s="1"/>
  <c r="M163" i="3" s="1"/>
  <c r="M162" i="3" s="1"/>
  <c r="L166" i="3"/>
  <c r="K166" i="3"/>
  <c r="K165" i="3" s="1"/>
  <c r="K164" i="3" s="1"/>
  <c r="K163" i="3" s="1"/>
  <c r="K162" i="3" s="1"/>
  <c r="L165" i="3"/>
  <c r="L164" i="3" s="1"/>
  <c r="L163" i="3" s="1"/>
  <c r="L162" i="3" s="1"/>
  <c r="M160" i="3"/>
  <c r="L160" i="3"/>
  <c r="J160" i="3"/>
  <c r="M159" i="3"/>
  <c r="L159" i="3"/>
  <c r="K159" i="3"/>
  <c r="K156" i="3" s="1"/>
  <c r="K155" i="3" s="1"/>
  <c r="K154" i="3" s="1"/>
  <c r="K153" i="3" s="1"/>
  <c r="K152" i="3" s="1"/>
  <c r="J159" i="3"/>
  <c r="J158" i="3"/>
  <c r="M157" i="3"/>
  <c r="L157" i="3"/>
  <c r="K157" i="3"/>
  <c r="J157" i="3"/>
  <c r="M156" i="3"/>
  <c r="L156" i="3"/>
  <c r="J156" i="3"/>
  <c r="M155" i="3"/>
  <c r="L155" i="3"/>
  <c r="L154" i="3" s="1"/>
  <c r="L153" i="3" s="1"/>
  <c r="L152" i="3" s="1"/>
  <c r="J155" i="3"/>
  <c r="M154" i="3"/>
  <c r="M153" i="3" s="1"/>
  <c r="M152" i="3" s="1"/>
  <c r="J154" i="3"/>
  <c r="J153" i="3" s="1"/>
  <c r="J152" i="3" s="1"/>
  <c r="M150" i="3"/>
  <c r="M149" i="3" s="1"/>
  <c r="L150" i="3"/>
  <c r="K150" i="3"/>
  <c r="K149" i="3" s="1"/>
  <c r="L149" i="3"/>
  <c r="M148" i="3"/>
  <c r="L148" i="3"/>
  <c r="K148" i="3"/>
  <c r="J148" i="3"/>
  <c r="M147" i="3"/>
  <c r="L147" i="3"/>
  <c r="K147" i="3"/>
  <c r="J147" i="3"/>
  <c r="M146" i="3"/>
  <c r="L146" i="3"/>
  <c r="K146" i="3"/>
  <c r="J146" i="3"/>
  <c r="M144" i="3"/>
  <c r="M143" i="3" s="1"/>
  <c r="L144" i="3"/>
  <c r="K144" i="3"/>
  <c r="K143" i="3" s="1"/>
  <c r="L143" i="3"/>
  <c r="L142" i="3" s="1"/>
  <c r="L141" i="3" s="1"/>
  <c r="M142" i="3"/>
  <c r="M141" i="3" s="1"/>
  <c r="J142" i="3"/>
  <c r="J141" i="3" s="1"/>
  <c r="M139" i="3"/>
  <c r="M138" i="3" s="1"/>
  <c r="M137" i="3" s="1"/>
  <c r="M136" i="3" s="1"/>
  <c r="L139" i="3"/>
  <c r="K139" i="3"/>
  <c r="K138" i="3" s="1"/>
  <c r="K137" i="3" s="1"/>
  <c r="K136" i="3" s="1"/>
  <c r="J139" i="3"/>
  <c r="L138" i="3"/>
  <c r="L137" i="3" s="1"/>
  <c r="L136" i="3" s="1"/>
  <c r="J138" i="3"/>
  <c r="J137" i="3" s="1"/>
  <c r="J136" i="3" s="1"/>
  <c r="M134" i="3"/>
  <c r="M133" i="3" s="1"/>
  <c r="L134" i="3"/>
  <c r="K134" i="3"/>
  <c r="K133" i="3" s="1"/>
  <c r="K132" i="3" s="1"/>
  <c r="K131" i="3" s="1"/>
  <c r="L133" i="3"/>
  <c r="L132" i="3" s="1"/>
  <c r="L131" i="3" s="1"/>
  <c r="M132" i="3"/>
  <c r="M131" i="3" s="1"/>
  <c r="K130" i="3"/>
  <c r="M129" i="3"/>
  <c r="L129" i="3"/>
  <c r="K129" i="3"/>
  <c r="J129" i="3"/>
  <c r="M128" i="3"/>
  <c r="L128" i="3"/>
  <c r="K128" i="3"/>
  <c r="J128" i="3"/>
  <c r="M127" i="3"/>
  <c r="L127" i="3"/>
  <c r="K127" i="3"/>
  <c r="J127" i="3"/>
  <c r="M126" i="3"/>
  <c r="L126" i="3"/>
  <c r="K126" i="3"/>
  <c r="J126" i="3"/>
  <c r="M125" i="3"/>
  <c r="L125" i="3"/>
  <c r="K125" i="3"/>
  <c r="J125" i="3"/>
  <c r="K124" i="3"/>
  <c r="M123" i="3"/>
  <c r="L123" i="3"/>
  <c r="K123" i="3"/>
  <c r="J123" i="3"/>
  <c r="M122" i="3"/>
  <c r="L122" i="3"/>
  <c r="K122" i="3"/>
  <c r="J122" i="3"/>
  <c r="M121" i="3"/>
  <c r="L121" i="3"/>
  <c r="K121" i="3"/>
  <c r="J121" i="3"/>
  <c r="K120" i="3"/>
  <c r="M119" i="3"/>
  <c r="L119" i="3"/>
  <c r="K119" i="3"/>
  <c r="J119" i="3"/>
  <c r="J118" i="3" s="1"/>
  <c r="J117" i="3" s="1"/>
  <c r="M118" i="3"/>
  <c r="M117" i="3" s="1"/>
  <c r="L118" i="3"/>
  <c r="L117" i="3" s="1"/>
  <c r="K118" i="3"/>
  <c r="K117" i="3" s="1"/>
  <c r="M115" i="3"/>
  <c r="L115" i="3"/>
  <c r="K115" i="3"/>
  <c r="J115" i="3"/>
  <c r="M114" i="3"/>
  <c r="L114" i="3"/>
  <c r="K114" i="3"/>
  <c r="J114" i="3"/>
  <c r="M113" i="3"/>
  <c r="L113" i="3"/>
  <c r="K113" i="3"/>
  <c r="J113" i="3"/>
  <c r="K112" i="3"/>
  <c r="M111" i="3"/>
  <c r="L359" i="24" s="1"/>
  <c r="L358" i="24" s="1"/>
  <c r="L357" i="24" s="1"/>
  <c r="L356" i="24" s="1"/>
  <c r="L355" i="24" s="1"/>
  <c r="L354" i="24" s="1"/>
  <c r="L353" i="24" s="1"/>
  <c r="L352" i="24" s="1"/>
  <c r="L111" i="3"/>
  <c r="K359" i="24" s="1"/>
  <c r="K111" i="3"/>
  <c r="J359" i="24" s="1"/>
  <c r="J358" i="24" s="1"/>
  <c r="J357" i="24" s="1"/>
  <c r="J356" i="24" s="1"/>
  <c r="J355" i="24" s="1"/>
  <c r="J354" i="24" s="1"/>
  <c r="J353" i="24" s="1"/>
  <c r="J111" i="3"/>
  <c r="M110" i="3"/>
  <c r="L110" i="3"/>
  <c r="K110" i="3"/>
  <c r="K109" i="3" s="1"/>
  <c r="J110" i="3"/>
  <c r="J109" i="3" s="1"/>
  <c r="M109" i="3"/>
  <c r="L109" i="3"/>
  <c r="M106" i="3"/>
  <c r="L106" i="3"/>
  <c r="K106" i="3"/>
  <c r="J106" i="3"/>
  <c r="M105" i="3"/>
  <c r="L105" i="3"/>
  <c r="K105" i="3"/>
  <c r="J105" i="3"/>
  <c r="M104" i="3"/>
  <c r="L104" i="3"/>
  <c r="K104" i="3"/>
  <c r="J104" i="3"/>
  <c r="J103" i="3" s="1"/>
  <c r="M103" i="3"/>
  <c r="L103" i="3"/>
  <c r="K103" i="3"/>
  <c r="M100" i="3"/>
  <c r="M99" i="3" s="1"/>
  <c r="M98" i="3" s="1"/>
  <c r="M97" i="3" s="1"/>
  <c r="M96" i="3" s="1"/>
  <c r="L100" i="3"/>
  <c r="L99" i="3" s="1"/>
  <c r="L98" i="3" s="1"/>
  <c r="L97" i="3" s="1"/>
  <c r="L96" i="3" s="1"/>
  <c r="K100" i="3"/>
  <c r="J100" i="3"/>
  <c r="J99" i="3" s="1"/>
  <c r="J98" i="3" s="1"/>
  <c r="J97" i="3" s="1"/>
  <c r="J96" i="3" s="1"/>
  <c r="K99" i="3"/>
  <c r="K98" i="3" s="1"/>
  <c r="K97" i="3" s="1"/>
  <c r="K96" i="3" s="1"/>
  <c r="M94" i="3"/>
  <c r="M93" i="3" s="1"/>
  <c r="M92" i="3" s="1"/>
  <c r="M91" i="3" s="1"/>
  <c r="M90" i="3" s="1"/>
  <c r="L94" i="3"/>
  <c r="K94" i="3"/>
  <c r="K93" i="3" s="1"/>
  <c r="K92" i="3" s="1"/>
  <c r="K91" i="3" s="1"/>
  <c r="K90" i="3" s="1"/>
  <c r="J94" i="3"/>
  <c r="J93" i="3" s="1"/>
  <c r="J92" i="3" s="1"/>
  <c r="J91" i="3" s="1"/>
  <c r="J90" i="3" s="1"/>
  <c r="L93" i="3"/>
  <c r="L92" i="3" s="1"/>
  <c r="L91" i="3" s="1"/>
  <c r="L90" i="3" s="1"/>
  <c r="K89" i="3"/>
  <c r="M88" i="3"/>
  <c r="M87" i="3" s="1"/>
  <c r="L88" i="3"/>
  <c r="L87" i="3" s="1"/>
  <c r="K88" i="3"/>
  <c r="K87" i="3" s="1"/>
  <c r="M83" i="3"/>
  <c r="L83" i="3"/>
  <c r="L82" i="3" s="1"/>
  <c r="K83" i="3"/>
  <c r="M82" i="3"/>
  <c r="K82" i="3"/>
  <c r="J81" i="3"/>
  <c r="M80" i="3"/>
  <c r="L80" i="3"/>
  <c r="K80" i="3"/>
  <c r="J80" i="3"/>
  <c r="J72" i="3" s="1"/>
  <c r="J71" i="3" s="1"/>
  <c r="M79" i="3"/>
  <c r="L79" i="3"/>
  <c r="K79" i="3"/>
  <c r="J79" i="3"/>
  <c r="J78" i="3"/>
  <c r="M77" i="3"/>
  <c r="L77" i="3"/>
  <c r="K77" i="3"/>
  <c r="J77" i="3"/>
  <c r="M76" i="3"/>
  <c r="L76" i="3"/>
  <c r="K76" i="3"/>
  <c r="J76" i="3"/>
  <c r="M75" i="3"/>
  <c r="L75" i="3"/>
  <c r="K75" i="3"/>
  <c r="J75" i="3"/>
  <c r="M74" i="3"/>
  <c r="M73" i="3" s="1"/>
  <c r="L74" i="3"/>
  <c r="L73" i="3" s="1"/>
  <c r="K74" i="3"/>
  <c r="J74" i="3"/>
  <c r="J73" i="3" s="1"/>
  <c r="K73" i="3"/>
  <c r="J70" i="3"/>
  <c r="M69" i="3"/>
  <c r="M68" i="3" s="1"/>
  <c r="L69" i="3"/>
  <c r="K69" i="3"/>
  <c r="K68" i="3" s="1"/>
  <c r="J69" i="3"/>
  <c r="L68" i="3"/>
  <c r="J68" i="3"/>
  <c r="J67" i="3"/>
  <c r="M66" i="3"/>
  <c r="L66" i="3"/>
  <c r="K66" i="3"/>
  <c r="J66" i="3"/>
  <c r="M65" i="3"/>
  <c r="L65" i="3"/>
  <c r="J65" i="3"/>
  <c r="M64" i="3"/>
  <c r="L64" i="3"/>
  <c r="K64" i="3"/>
  <c r="J64" i="3"/>
  <c r="J63" i="3"/>
  <c r="M62" i="3"/>
  <c r="L62" i="3"/>
  <c r="K62" i="3"/>
  <c r="J62" i="3"/>
  <c r="M61" i="3"/>
  <c r="L61" i="3"/>
  <c r="J61" i="3"/>
  <c r="M60" i="3"/>
  <c r="L60" i="3"/>
  <c r="J60" i="3"/>
  <c r="M59" i="3"/>
  <c r="L59" i="3"/>
  <c r="K59" i="3"/>
  <c r="J59" i="3"/>
  <c r="J58" i="3" s="1"/>
  <c r="M58" i="3"/>
  <c r="L58" i="3"/>
  <c r="K58" i="3"/>
  <c r="M54" i="3"/>
  <c r="L54" i="3"/>
  <c r="K54" i="3"/>
  <c r="J54" i="3"/>
  <c r="M53" i="3"/>
  <c r="L53" i="3"/>
  <c r="K53" i="3"/>
  <c r="J53" i="3"/>
  <c r="O49" i="3"/>
  <c r="N49" i="3"/>
  <c r="M49" i="3"/>
  <c r="L49" i="3"/>
  <c r="K49" i="3"/>
  <c r="K48" i="3" s="1"/>
  <c r="K47" i="3" s="1"/>
  <c r="J49" i="3"/>
  <c r="J48" i="3" s="1"/>
  <c r="J47" i="3" s="1"/>
  <c r="M48" i="3"/>
  <c r="M47" i="3" s="1"/>
  <c r="L48" i="3"/>
  <c r="L47" i="3" s="1"/>
  <c r="M46" i="3"/>
  <c r="L46" i="3"/>
  <c r="M45" i="3"/>
  <c r="L45" i="3"/>
  <c r="K45" i="3"/>
  <c r="J45" i="3"/>
  <c r="M44" i="3"/>
  <c r="M43" i="3" s="1"/>
  <c r="M42" i="3" s="1"/>
  <c r="L44" i="3"/>
  <c r="L43" i="3" s="1"/>
  <c r="L42" i="3" s="1"/>
  <c r="K44" i="3"/>
  <c r="J44" i="3"/>
  <c r="J43" i="3" s="1"/>
  <c r="J42" i="3" s="1"/>
  <c r="K43" i="3"/>
  <c r="K42" i="3" s="1"/>
  <c r="M41" i="3"/>
  <c r="L41" i="3"/>
  <c r="M40" i="3"/>
  <c r="L40" i="3"/>
  <c r="K40" i="3"/>
  <c r="J40" i="3"/>
  <c r="M39" i="3"/>
  <c r="L39" i="3"/>
  <c r="K39" i="3"/>
  <c r="J39" i="3"/>
  <c r="M38" i="3"/>
  <c r="L38" i="3"/>
  <c r="K38" i="3"/>
  <c r="K37" i="3" s="1"/>
  <c r="J38" i="3"/>
  <c r="M37" i="3"/>
  <c r="L37" i="3"/>
  <c r="M34" i="3"/>
  <c r="L38" i="5" s="1"/>
  <c r="L34" i="3"/>
  <c r="L33" i="3" s="1"/>
  <c r="K37" i="5" s="1"/>
  <c r="K34" i="3"/>
  <c r="J38" i="5" s="1"/>
  <c r="K33" i="3"/>
  <c r="M28" i="3"/>
  <c r="L28" i="3"/>
  <c r="K28" i="3"/>
  <c r="J28" i="3"/>
  <c r="M27" i="3"/>
  <c r="L27" i="3"/>
  <c r="K27" i="3"/>
  <c r="K26" i="3" s="1"/>
  <c r="K25" i="3" s="1"/>
  <c r="J27" i="3"/>
  <c r="J26" i="3" s="1"/>
  <c r="J25" i="3" s="1"/>
  <c r="M26" i="3"/>
  <c r="M25" i="3" s="1"/>
  <c r="L26" i="3"/>
  <c r="L25" i="3" s="1"/>
  <c r="J23" i="3"/>
  <c r="M22" i="3"/>
  <c r="L22" i="3"/>
  <c r="K22" i="3"/>
  <c r="J22" i="3"/>
  <c r="M21" i="3"/>
  <c r="L21" i="3"/>
  <c r="K21" i="3"/>
  <c r="J21" i="3"/>
  <c r="M20" i="3"/>
  <c r="L20" i="3"/>
  <c r="K20" i="3"/>
  <c r="J20" i="3"/>
  <c r="M19" i="3"/>
  <c r="M18" i="3" s="1"/>
  <c r="L19" i="3"/>
  <c r="L18" i="3" s="1"/>
  <c r="K19" i="3"/>
  <c r="J19" i="3"/>
  <c r="K18" i="3"/>
  <c r="J18" i="3"/>
  <c r="J57" i="3" l="1"/>
  <c r="J56" i="3" s="1"/>
  <c r="J364" i="5"/>
  <c r="J363" i="5" s="1"/>
  <c r="J362" i="5" s="1"/>
  <c r="J361" i="5" s="1"/>
  <c r="L247" i="5"/>
  <c r="L246" i="5" s="1"/>
  <c r="K472" i="5"/>
  <c r="K471" i="5" s="1"/>
  <c r="K470" i="5" s="1"/>
  <c r="L187" i="3"/>
  <c r="L186" i="3" s="1"/>
  <c r="N427" i="24"/>
  <c r="J472" i="5"/>
  <c r="J471" i="5" s="1"/>
  <c r="J470" i="5" s="1"/>
  <c r="L472" i="5"/>
  <c r="L471" i="5" s="1"/>
  <c r="L470" i="5" s="1"/>
  <c r="K407" i="3"/>
  <c r="K406" i="3" s="1"/>
  <c r="K405" i="3" s="1"/>
  <c r="K399" i="3" s="1"/>
  <c r="K377" i="3"/>
  <c r="K61" i="3"/>
  <c r="K57" i="3" s="1"/>
  <c r="K56" i="3" s="1"/>
  <c r="L175" i="24"/>
  <c r="K175" i="24"/>
  <c r="L655" i="24"/>
  <c r="K282" i="5"/>
  <c r="J467" i="5"/>
  <c r="J466" i="5" s="1"/>
  <c r="J465" i="5" s="1"/>
  <c r="J464" i="5" s="1"/>
  <c r="J463" i="5" s="1"/>
  <c r="J86" i="5"/>
  <c r="K86" i="5"/>
  <c r="K76" i="5" s="1"/>
  <c r="K75" i="5" s="1"/>
  <c r="L131" i="5"/>
  <c r="L225" i="5"/>
  <c r="L224" i="5" s="1"/>
  <c r="L223" i="5" s="1"/>
  <c r="L222" i="5" s="1"/>
  <c r="L270" i="5"/>
  <c r="L282" i="5"/>
  <c r="L57" i="3"/>
  <c r="L56" i="3" s="1"/>
  <c r="M57" i="3"/>
  <c r="M56" i="3" s="1"/>
  <c r="M221" i="3"/>
  <c r="L40" i="5"/>
  <c r="K208" i="3"/>
  <c r="K236" i="3"/>
  <c r="K235" i="3" s="1"/>
  <c r="K234" i="3" s="1"/>
  <c r="K233" i="3" s="1"/>
  <c r="O427" i="24"/>
  <c r="J36" i="3"/>
  <c r="J24" i="3" s="1"/>
  <c r="L221" i="3"/>
  <c r="L220" i="3" s="1"/>
  <c r="J251" i="3"/>
  <c r="L53" i="5"/>
  <c r="L52" i="5" s="1"/>
  <c r="L51" i="5" s="1"/>
  <c r="J53" i="5"/>
  <c r="J52" i="5" s="1"/>
  <c r="J51" i="5" s="1"/>
  <c r="J428" i="5"/>
  <c r="J427" i="5" s="1"/>
  <c r="J426" i="5" s="1"/>
  <c r="J425" i="5" s="1"/>
  <c r="J424" i="5" s="1"/>
  <c r="J225" i="5"/>
  <c r="J224" i="5" s="1"/>
  <c r="J223" i="5" s="1"/>
  <c r="J222" i="5" s="1"/>
  <c r="K536" i="3"/>
  <c r="K535" i="3" s="1"/>
  <c r="L467" i="5"/>
  <c r="L466" i="5" s="1"/>
  <c r="L465" i="5" s="1"/>
  <c r="L464" i="5" s="1"/>
  <c r="L463" i="5" s="1"/>
  <c r="J159" i="24"/>
  <c r="J158" i="24" s="1"/>
  <c r="J157" i="24" s="1"/>
  <c r="J156" i="24" s="1"/>
  <c r="L32" i="3"/>
  <c r="L31" i="3" s="1"/>
  <c r="K35" i="5" s="1"/>
  <c r="M187" i="3"/>
  <c r="M186" i="3" s="1"/>
  <c r="J305" i="3"/>
  <c r="J304" i="3" s="1"/>
  <c r="J303" i="3" s="1"/>
  <c r="J354" i="5"/>
  <c r="J353" i="5" s="1"/>
  <c r="J352" i="5" s="1"/>
  <c r="J351" i="5" s="1"/>
  <c r="L393" i="5"/>
  <c r="L392" i="5" s="1"/>
  <c r="L391" i="5" s="1"/>
  <c r="L390" i="5" s="1"/>
  <c r="J413" i="5"/>
  <c r="K61" i="5"/>
  <c r="K60" i="5" s="1"/>
  <c r="J297" i="3"/>
  <c r="J296" i="3" s="1"/>
  <c r="J295" i="3" s="1"/>
  <c r="M399" i="3"/>
  <c r="M376" i="3" s="1"/>
  <c r="J414" i="3"/>
  <c r="K428" i="3"/>
  <c r="K427" i="3" s="1"/>
  <c r="K426" i="3" s="1"/>
  <c r="K425" i="3" s="1"/>
  <c r="J61" i="5"/>
  <c r="J60" i="5" s="1"/>
  <c r="M33" i="3"/>
  <c r="M32" i="3" s="1"/>
  <c r="L36" i="5" s="1"/>
  <c r="M108" i="3"/>
  <c r="M102" i="3" s="1"/>
  <c r="K142" i="3"/>
  <c r="K141" i="3" s="1"/>
  <c r="K187" i="3"/>
  <c r="K186" i="3" s="1"/>
  <c r="J188" i="3"/>
  <c r="J187" i="3" s="1"/>
  <c r="J186" i="3" s="1"/>
  <c r="J161" i="3" s="1"/>
  <c r="M220" i="3"/>
  <c r="M271" i="3"/>
  <c r="K305" i="3"/>
  <c r="K304" i="3" s="1"/>
  <c r="K303" i="3" s="1"/>
  <c r="K297" i="3" s="1"/>
  <c r="K296" i="3" s="1"/>
  <c r="J504" i="3"/>
  <c r="J503" i="3" s="1"/>
  <c r="J502" i="3" s="1"/>
  <c r="J501" i="3" s="1"/>
  <c r="J500" i="3" s="1"/>
  <c r="L504" i="3"/>
  <c r="L503" i="3" s="1"/>
  <c r="L502" i="3" s="1"/>
  <c r="L501" i="3" s="1"/>
  <c r="L500" i="3" s="1"/>
  <c r="L375" i="3" s="1"/>
  <c r="K504" i="3"/>
  <c r="K503" i="3" s="1"/>
  <c r="K502" i="3" s="1"/>
  <c r="K501" i="3" s="1"/>
  <c r="K500" i="3" s="1"/>
  <c r="M504" i="3"/>
  <c r="M503" i="3" s="1"/>
  <c r="M502" i="3" s="1"/>
  <c r="M501" i="3" s="1"/>
  <c r="M500" i="3" s="1"/>
  <c r="L61" i="5"/>
  <c r="L60" i="5" s="1"/>
  <c r="K198" i="5"/>
  <c r="K197" i="5" s="1"/>
  <c r="K196" i="5" s="1"/>
  <c r="K195" i="5" s="1"/>
  <c r="K194" i="5" s="1"/>
  <c r="J247" i="5"/>
  <c r="J246" i="5" s="1"/>
  <c r="J309" i="5"/>
  <c r="J308" i="5" s="1"/>
  <c r="J307" i="5" s="1"/>
  <c r="J306" i="5" s="1"/>
  <c r="K353" i="5"/>
  <c r="K352" i="5" s="1"/>
  <c r="K351" i="5" s="1"/>
  <c r="K467" i="5"/>
  <c r="K466" i="5" s="1"/>
  <c r="K465" i="5" s="1"/>
  <c r="K464" i="5" s="1"/>
  <c r="K463" i="5" s="1"/>
  <c r="K503" i="5"/>
  <c r="O331" i="24"/>
  <c r="K95" i="24"/>
  <c r="O299" i="24"/>
  <c r="J460" i="24"/>
  <c r="K381" i="24"/>
  <c r="L436" i="24"/>
  <c r="N483" i="24"/>
  <c r="J352" i="24"/>
  <c r="K14" i="24"/>
  <c r="K13" i="24" s="1"/>
  <c r="K12" i="24" s="1"/>
  <c r="K11" i="24" s="1"/>
  <c r="K10" i="24" s="1"/>
  <c r="K9" i="24" s="1"/>
  <c r="K8" i="24" s="1"/>
  <c r="L95" i="24"/>
  <c r="O219" i="24"/>
  <c r="J522" i="24"/>
  <c r="J521" i="24" s="1"/>
  <c r="J95" i="24"/>
  <c r="J483" i="24"/>
  <c r="N499" i="24"/>
  <c r="J302" i="24"/>
  <c r="J301" i="24" s="1"/>
  <c r="J300" i="24" s="1"/>
  <c r="J299" i="24" s="1"/>
  <c r="J731" i="24"/>
  <c r="J730" i="24" s="1"/>
  <c r="J729" i="24" s="1"/>
  <c r="J728" i="24"/>
  <c r="L159" i="24"/>
  <c r="L158" i="24" s="1"/>
  <c r="L157" i="24" s="1"/>
  <c r="L156" i="24" s="1"/>
  <c r="O483" i="24"/>
  <c r="O499" i="24"/>
  <c r="J501" i="24"/>
  <c r="J500" i="24" s="1"/>
  <c r="J499" i="24" s="1"/>
  <c r="J563" i="24"/>
  <c r="J562" i="24" s="1"/>
  <c r="J561" i="24" s="1"/>
  <c r="L563" i="24"/>
  <c r="L562" i="24" s="1"/>
  <c r="L561" i="24" s="1"/>
  <c r="L597" i="24"/>
  <c r="L596" i="24" s="1"/>
  <c r="L595" i="24" s="1"/>
  <c r="L594" i="24" s="1"/>
  <c r="L593" i="24" s="1"/>
  <c r="K597" i="24"/>
  <c r="K596" i="24" s="1"/>
  <c r="K595" i="24" s="1"/>
  <c r="K594" i="24" s="1"/>
  <c r="K593" i="24" s="1"/>
  <c r="P623" i="24"/>
  <c r="L688" i="24"/>
  <c r="J136" i="24"/>
  <c r="L600" i="24"/>
  <c r="L672" i="24"/>
  <c r="J688" i="24"/>
  <c r="K161" i="3"/>
  <c r="K32" i="3"/>
  <c r="J37" i="5"/>
  <c r="K36" i="3"/>
  <c r="M36" i="3"/>
  <c r="L36" i="3"/>
  <c r="L72" i="3"/>
  <c r="L71" i="3" s="1"/>
  <c r="K72" i="3"/>
  <c r="K71" i="3" s="1"/>
  <c r="M72" i="3"/>
  <c r="M71" i="3" s="1"/>
  <c r="K108" i="3"/>
  <c r="J108" i="3"/>
  <c r="J102" i="3" s="1"/>
  <c r="L108" i="3"/>
  <c r="L102" i="3" s="1"/>
  <c r="M161" i="3"/>
  <c r="L472" i="3"/>
  <c r="L135" i="24"/>
  <c r="L134" i="24" s="1"/>
  <c r="L133" i="24" s="1"/>
  <c r="L132" i="24" s="1"/>
  <c r="L131" i="24" s="1"/>
  <c r="L130" i="24" s="1"/>
  <c r="L123" i="24" s="1"/>
  <c r="L122" i="24" s="1"/>
  <c r="M489" i="3"/>
  <c r="M488" i="3" s="1"/>
  <c r="M487" i="3" s="1"/>
  <c r="M486" i="3" s="1"/>
  <c r="K220" i="3"/>
  <c r="K271" i="3"/>
  <c r="K251" i="3" s="1"/>
  <c r="J112" i="5"/>
  <c r="J108" i="5" s="1"/>
  <c r="J107" i="5" s="1"/>
  <c r="J106" i="5" s="1"/>
  <c r="J100" i="5" s="1"/>
  <c r="L184" i="5"/>
  <c r="L170" i="5" s="1"/>
  <c r="L169" i="5" s="1"/>
  <c r="L353" i="5"/>
  <c r="L352" i="5" s="1"/>
  <c r="L351" i="5" s="1"/>
  <c r="J503" i="5"/>
  <c r="J14" i="24"/>
  <c r="J13" i="24" s="1"/>
  <c r="J12" i="24" s="1"/>
  <c r="J11" i="24" s="1"/>
  <c r="J10" i="24" s="1"/>
  <c r="J9" i="24" s="1"/>
  <c r="J8" i="24" s="1"/>
  <c r="L14" i="24"/>
  <c r="L13" i="24" s="1"/>
  <c r="L12" i="24" s="1"/>
  <c r="L11" i="24" s="1"/>
  <c r="L10" i="24" s="1"/>
  <c r="L9" i="24" s="1"/>
  <c r="L8" i="24" s="1"/>
  <c r="J21" i="24"/>
  <c r="K159" i="24"/>
  <c r="K158" i="24" s="1"/>
  <c r="K157" i="24" s="1"/>
  <c r="K156" i="24" s="1"/>
  <c r="K220" i="24"/>
  <c r="K219" i="24" s="1"/>
  <c r="K218" i="24" s="1"/>
  <c r="J338" i="24"/>
  <c r="J337" i="24" s="1"/>
  <c r="J336" i="24" s="1"/>
  <c r="J335" i="24" s="1"/>
  <c r="J334" i="24" s="1"/>
  <c r="J333" i="24" s="1"/>
  <c r="J332" i="24" s="1"/>
  <c r="J331" i="24" s="1"/>
  <c r="N331" i="24"/>
  <c r="L338" i="24"/>
  <c r="L337" i="24" s="1"/>
  <c r="L336" i="24" s="1"/>
  <c r="L335" i="24" s="1"/>
  <c r="L334" i="24" s="1"/>
  <c r="L333" i="24" s="1"/>
  <c r="L332" i="24" s="1"/>
  <c r="L331" i="24" s="1"/>
  <c r="P331" i="24"/>
  <c r="L489" i="24"/>
  <c r="L488" i="24" s="1"/>
  <c r="L487" i="24" s="1"/>
  <c r="L486" i="24" s="1"/>
  <c r="L485" i="24" s="1"/>
  <c r="L484" i="24" s="1"/>
  <c r="L483" i="24" s="1"/>
  <c r="P483" i="24"/>
  <c r="L731" i="24"/>
  <c r="L730" i="24" s="1"/>
  <c r="L729" i="24" s="1"/>
  <c r="L728" i="24"/>
  <c r="L271" i="3"/>
  <c r="L251" i="3" s="1"/>
  <c r="M309" i="3"/>
  <c r="M305" i="3" s="1"/>
  <c r="M304" i="3" s="1"/>
  <c r="M303" i="3" s="1"/>
  <c r="M297" i="3" s="1"/>
  <c r="M296" i="3" s="1"/>
  <c r="J377" i="3"/>
  <c r="L377" i="3"/>
  <c r="J407" i="3"/>
  <c r="J406" i="3" s="1"/>
  <c r="J405" i="3" s="1"/>
  <c r="J399" i="3" s="1"/>
  <c r="L407" i="3"/>
  <c r="L406" i="3" s="1"/>
  <c r="L405" i="3" s="1"/>
  <c r="L399" i="3" s="1"/>
  <c r="K493" i="3"/>
  <c r="J493" i="3"/>
  <c r="L493" i="3"/>
  <c r="L489" i="3" s="1"/>
  <c r="L488" i="3" s="1"/>
  <c r="L487" i="3" s="1"/>
  <c r="L486" i="3" s="1"/>
  <c r="L414" i="3" s="1"/>
  <c r="J536" i="3"/>
  <c r="L536" i="3"/>
  <c r="L535" i="3" s="1"/>
  <c r="L428" i="5"/>
  <c r="L427" i="5" s="1"/>
  <c r="L426" i="5" s="1"/>
  <c r="L425" i="5" s="1"/>
  <c r="L424" i="5" s="1"/>
  <c r="L503" i="5"/>
  <c r="L393" i="24"/>
  <c r="L392" i="24" s="1"/>
  <c r="L391" i="24" s="1"/>
  <c r="L390" i="24" s="1"/>
  <c r="L389" i="24" s="1"/>
  <c r="P382" i="24"/>
  <c r="L512" i="24"/>
  <c r="L511" i="24" s="1"/>
  <c r="L510" i="24" s="1"/>
  <c r="L509" i="24" s="1"/>
  <c r="L508" i="24" s="1"/>
  <c r="L501" i="24" s="1"/>
  <c r="L500" i="24" s="1"/>
  <c r="L499" i="24" s="1"/>
  <c r="P499" i="24"/>
  <c r="J609" i="24"/>
  <c r="J608" i="24" s="1"/>
  <c r="J607" i="24" s="1"/>
  <c r="J606" i="24" s="1"/>
  <c r="J600" i="24" s="1"/>
  <c r="O382" i="24"/>
  <c r="J436" i="24"/>
  <c r="J655" i="24"/>
  <c r="K360" i="3"/>
  <c r="K295" i="3" s="1"/>
  <c r="K368" i="3"/>
  <c r="K102" i="3"/>
  <c r="M414" i="3"/>
  <c r="J135" i="24"/>
  <c r="N19" i="24" s="1"/>
  <c r="K489" i="3"/>
  <c r="K488" i="3" s="1"/>
  <c r="K487" i="3" s="1"/>
  <c r="K486" i="3" s="1"/>
  <c r="K21" i="24"/>
  <c r="K34" i="24"/>
  <c r="L208" i="3"/>
  <c r="M251" i="3"/>
  <c r="K38" i="5"/>
  <c r="J46" i="5"/>
  <c r="J40" i="5" s="1"/>
  <c r="J47" i="5"/>
  <c r="L112" i="5"/>
  <c r="L108" i="5" s="1"/>
  <c r="L107" i="5" s="1"/>
  <c r="L106" i="5" s="1"/>
  <c r="L100" i="5" s="1"/>
  <c r="L205" i="5"/>
  <c r="L204" i="5" s="1"/>
  <c r="L203" i="5" s="1"/>
  <c r="J205" i="5"/>
  <c r="J204" i="5" s="1"/>
  <c r="J203" i="5" s="1"/>
  <c r="K319" i="5"/>
  <c r="M31" i="3"/>
  <c r="L305" i="3"/>
  <c r="L304" i="3" s="1"/>
  <c r="L303" i="3" s="1"/>
  <c r="L297" i="3" s="1"/>
  <c r="L296" i="3" s="1"/>
  <c r="L434" i="24"/>
  <c r="L433" i="24" s="1"/>
  <c r="L432" i="24" s="1"/>
  <c r="L431" i="24" s="1"/>
  <c r="L430" i="24" s="1"/>
  <c r="P427" i="24"/>
  <c r="L37" i="5"/>
  <c r="J76" i="5"/>
  <c r="J75" i="5" s="1"/>
  <c r="L198" i="5"/>
  <c r="L197" i="5" s="1"/>
  <c r="L196" i="5" s="1"/>
  <c r="L195" i="5" s="1"/>
  <c r="J283" i="5"/>
  <c r="J39" i="24"/>
  <c r="J38" i="24" s="1"/>
  <c r="J37" i="24" s="1"/>
  <c r="J36" i="24" s="1"/>
  <c r="J35" i="24" s="1"/>
  <c r="J34" i="24" s="1"/>
  <c r="L39" i="24"/>
  <c r="L38" i="24" s="1"/>
  <c r="L37" i="24" s="1"/>
  <c r="L36" i="24" s="1"/>
  <c r="L35" i="24" s="1"/>
  <c r="L34" i="24" s="1"/>
  <c r="K135" i="24"/>
  <c r="J175" i="24"/>
  <c r="J190" i="24"/>
  <c r="J220" i="24"/>
  <c r="J219" i="24" s="1"/>
  <c r="J218" i="24" s="1"/>
  <c r="K333" i="24"/>
  <c r="K332" i="24" s="1"/>
  <c r="K331" i="24" s="1"/>
  <c r="J381" i="24"/>
  <c r="J597" i="24"/>
  <c r="J596" i="24" s="1"/>
  <c r="J595" i="24" s="1"/>
  <c r="J594" i="24" s="1"/>
  <c r="J593" i="24" s="1"/>
  <c r="N584" i="24"/>
  <c r="J177" i="5"/>
  <c r="J184" i="5"/>
  <c r="K225" i="5"/>
  <c r="K224" i="5" s="1"/>
  <c r="K223" i="5" s="1"/>
  <c r="K222" i="5" s="1"/>
  <c r="K247" i="5"/>
  <c r="K246" i="5" s="1"/>
  <c r="J270" i="5"/>
  <c r="J298" i="5"/>
  <c r="J297" i="5" s="1"/>
  <c r="J296" i="5" s="1"/>
  <c r="J295" i="5" s="1"/>
  <c r="K393" i="5"/>
  <c r="K392" i="5" s="1"/>
  <c r="K391" i="5" s="1"/>
  <c r="K390" i="5" s="1"/>
  <c r="L190" i="24"/>
  <c r="N219" i="24"/>
  <c r="L231" i="24"/>
  <c r="L230" i="24" s="1"/>
  <c r="L229" i="24" s="1"/>
  <c r="L228" i="24" s="1"/>
  <c r="L227" i="24" s="1"/>
  <c r="L220" i="24" s="1"/>
  <c r="L219" i="24" s="1"/>
  <c r="L218" i="24" s="1"/>
  <c r="P219" i="24"/>
  <c r="N299" i="24"/>
  <c r="L311" i="24"/>
  <c r="L310" i="24" s="1"/>
  <c r="L309" i="24" s="1"/>
  <c r="L308" i="24" s="1"/>
  <c r="L302" i="24" s="1"/>
  <c r="L301" i="24" s="1"/>
  <c r="L300" i="24" s="1"/>
  <c r="L299" i="24" s="1"/>
  <c r="P299" i="24"/>
  <c r="N382" i="24"/>
  <c r="J434" i="24"/>
  <c r="J433" i="24" s="1"/>
  <c r="J432" i="24" s="1"/>
  <c r="J431" i="24" s="1"/>
  <c r="J430" i="24" s="1"/>
  <c r="L460" i="24"/>
  <c r="K563" i="24"/>
  <c r="K562" i="24" s="1"/>
  <c r="K561" i="24" s="1"/>
  <c r="P584" i="24"/>
  <c r="K600" i="24"/>
  <c r="J681" i="24"/>
  <c r="J680" i="24" s="1"/>
  <c r="J679" i="24" s="1"/>
  <c r="J678" i="24" s="1"/>
  <c r="J672" i="24" s="1"/>
  <c r="N623" i="24"/>
  <c r="K590" i="24"/>
  <c r="K589" i="24" s="1"/>
  <c r="K588" i="24" s="1"/>
  <c r="K587" i="24" s="1"/>
  <c r="K586" i="24" s="1"/>
  <c r="K585" i="24" s="1"/>
  <c r="O584" i="24"/>
  <c r="O623" i="24"/>
  <c r="K688" i="24"/>
  <c r="K624" i="24" s="1"/>
  <c r="K623" i="24" s="1"/>
  <c r="K736" i="24"/>
  <c r="K735" i="24" s="1"/>
  <c r="K734" i="24" s="1"/>
  <c r="K728" i="24"/>
  <c r="J16" i="5"/>
  <c r="J17" i="5"/>
  <c r="K47" i="5"/>
  <c r="K46" i="5"/>
  <c r="K40" i="5" s="1"/>
  <c r="J41" i="5"/>
  <c r="K16" i="5"/>
  <c r="L17" i="5"/>
  <c r="L41" i="5"/>
  <c r="L47" i="5"/>
  <c r="K53" i="5"/>
  <c r="K52" i="5" s="1"/>
  <c r="K51" i="5" s="1"/>
  <c r="L86" i="5"/>
  <c r="L76" i="5" s="1"/>
  <c r="L75" i="5" s="1"/>
  <c r="K112" i="5"/>
  <c r="K108" i="5" s="1"/>
  <c r="K107" i="5" s="1"/>
  <c r="K106" i="5" s="1"/>
  <c r="K100" i="5" s="1"/>
  <c r="K131" i="5"/>
  <c r="K270" i="5"/>
  <c r="K174" i="5"/>
  <c r="K170" i="5"/>
  <c r="K169" i="5" s="1"/>
  <c r="L319" i="5"/>
  <c r="J198" i="5"/>
  <c r="J197" i="5" s="1"/>
  <c r="J196" i="5" s="1"/>
  <c r="J195" i="5" s="1"/>
  <c r="J244" i="5"/>
  <c r="J243" i="5" s="1"/>
  <c r="J242" i="5"/>
  <c r="J241" i="5" s="1"/>
  <c r="J240" i="5" s="1"/>
  <c r="L244" i="5"/>
  <c r="L243" i="5" s="1"/>
  <c r="L242" i="5"/>
  <c r="L241" i="5" s="1"/>
  <c r="L240" i="5" s="1"/>
  <c r="L309" i="5"/>
  <c r="L308" i="5" s="1"/>
  <c r="L307" i="5" s="1"/>
  <c r="L306" i="5" s="1"/>
  <c r="J319" i="5"/>
  <c r="L369" i="5"/>
  <c r="L368" i="5" s="1"/>
  <c r="L364" i="5" s="1"/>
  <c r="L363" i="5" s="1"/>
  <c r="L362" i="5" s="1"/>
  <c r="L361" i="5"/>
  <c r="J382" i="5"/>
  <c r="J378" i="5" s="1"/>
  <c r="J377" i="5" s="1"/>
  <c r="J376" i="5" s="1"/>
  <c r="J375" i="5" s="1"/>
  <c r="J393" i="5"/>
  <c r="K428" i="5"/>
  <c r="K427" i="5" s="1"/>
  <c r="K426" i="5" s="1"/>
  <c r="K425" i="5" s="1"/>
  <c r="K424" i="5" s="1"/>
  <c r="L438" i="5"/>
  <c r="K462" i="5" l="1"/>
  <c r="K431" i="5" s="1"/>
  <c r="J462" i="5"/>
  <c r="J431" i="5" s="1"/>
  <c r="L462" i="5"/>
  <c r="L381" i="24"/>
  <c r="K414" i="3"/>
  <c r="K375" i="3" s="1"/>
  <c r="K376" i="3"/>
  <c r="J592" i="24"/>
  <c r="J584" i="24" s="1"/>
  <c r="P19" i="24"/>
  <c r="L592" i="24"/>
  <c r="L584" i="24" s="1"/>
  <c r="K592" i="24"/>
  <c r="K584" i="24" s="1"/>
  <c r="O583" i="24" s="1"/>
  <c r="L221" i="5"/>
  <c r="L125" i="5"/>
  <c r="L194" i="5"/>
  <c r="L161" i="3"/>
  <c r="L431" i="5"/>
  <c r="K36" i="5"/>
  <c r="L30" i="3"/>
  <c r="K34" i="5" s="1"/>
  <c r="K22" i="5" s="1"/>
  <c r="L624" i="24"/>
  <c r="L623" i="24" s="1"/>
  <c r="J392" i="5"/>
  <c r="J391" i="5" s="1"/>
  <c r="J390" i="5" s="1"/>
  <c r="J389" i="5" s="1"/>
  <c r="J624" i="24"/>
  <c r="J623" i="24" s="1"/>
  <c r="L20" i="24"/>
  <c r="L19" i="24" s="1"/>
  <c r="L429" i="24"/>
  <c r="L428" i="24" s="1"/>
  <c r="L427" i="24" s="1"/>
  <c r="J170" i="5"/>
  <c r="J169" i="5" s="1"/>
  <c r="J125" i="5" s="1"/>
  <c r="J17" i="3"/>
  <c r="J16" i="3" s="1"/>
  <c r="K125" i="5"/>
  <c r="K20" i="24"/>
  <c r="J20" i="24"/>
  <c r="K221" i="5"/>
  <c r="L376" i="3"/>
  <c r="J36" i="5"/>
  <c r="K31" i="3"/>
  <c r="K389" i="5"/>
  <c r="J221" i="5"/>
  <c r="J194" i="5"/>
  <c r="J429" i="24"/>
  <c r="J428" i="24" s="1"/>
  <c r="J427" i="24" s="1"/>
  <c r="L389" i="5"/>
  <c r="J376" i="3"/>
  <c r="J375" i="3" s="1"/>
  <c r="K134" i="24"/>
  <c r="K133" i="24" s="1"/>
  <c r="K132" i="24" s="1"/>
  <c r="K131" i="24" s="1"/>
  <c r="K130" i="24" s="1"/>
  <c r="K123" i="24" s="1"/>
  <c r="K122" i="24" s="1"/>
  <c r="O19" i="24"/>
  <c r="M30" i="3"/>
  <c r="L34" i="5" s="1"/>
  <c r="L22" i="5" s="1"/>
  <c r="L15" i="5" s="1"/>
  <c r="L35" i="5"/>
  <c r="J318" i="5"/>
  <c r="J317" i="5" s="1"/>
  <c r="J316" i="5" s="1"/>
  <c r="J305" i="5" s="1"/>
  <c r="L318" i="5"/>
  <c r="L317" i="5" s="1"/>
  <c r="L316" i="5" s="1"/>
  <c r="L305" i="5" s="1"/>
  <c r="J282" i="5"/>
  <c r="K318" i="5"/>
  <c r="K317" i="5" s="1"/>
  <c r="K316" i="5" s="1"/>
  <c r="K305" i="5" s="1"/>
  <c r="J123" i="24"/>
  <c r="J122" i="24" s="1"/>
  <c r="J134" i="24"/>
  <c r="J133" i="24" s="1"/>
  <c r="J132" i="24" s="1"/>
  <c r="J131" i="24" s="1"/>
  <c r="J130" i="24" s="1"/>
  <c r="M24" i="3" l="1"/>
  <c r="M17" i="3" s="1"/>
  <c r="M16" i="3" s="1"/>
  <c r="L24" i="3"/>
  <c r="L17" i="3" s="1"/>
  <c r="L16" i="3" s="1"/>
  <c r="L15" i="3" s="1"/>
  <c r="N583" i="24"/>
  <c r="P583" i="24"/>
  <c r="J19" i="24"/>
  <c r="J7" i="24" s="1"/>
  <c r="K15" i="5"/>
  <c r="K14" i="5" s="1"/>
  <c r="L14" i="5"/>
  <c r="J15" i="3"/>
  <c r="M15" i="3"/>
  <c r="K19" i="24"/>
  <c r="K7" i="24" s="1"/>
  <c r="L7" i="24"/>
  <c r="K30" i="3"/>
  <c r="J35" i="5"/>
  <c r="J34" i="5" l="1"/>
  <c r="J22" i="5" s="1"/>
  <c r="J15" i="5" s="1"/>
  <c r="J14" i="5" s="1"/>
  <c r="K24" i="3"/>
  <c r="K17" i="3" s="1"/>
  <c r="K16" i="3" s="1"/>
  <c r="K15" i="3" s="1"/>
</calcChain>
</file>

<file path=xl/sharedStrings.xml><?xml version="1.0" encoding="utf-8"?>
<sst xmlns="http://schemas.openxmlformats.org/spreadsheetml/2006/main" count="11137" uniqueCount="562">
  <si>
    <t>Основное мероприятие «Обеспечение реализации государственных полномочий переданных органам местного самоуправления по опеке и попечительству»</t>
  </si>
  <si>
    <t>РЗ</t>
  </si>
  <si>
    <t>ПРЗ</t>
  </si>
  <si>
    <t>65 0</t>
  </si>
  <si>
    <t>Основное мероприятие «Сохранение, возрождение и развитие традиционной народной культуры, поддержка народного творчества и культурно-досуговой деятельности»</t>
  </si>
  <si>
    <t>Централизованные бухгалтерии</t>
  </si>
  <si>
    <t>350</t>
  </si>
  <si>
    <t>Премии и гранты</t>
  </si>
  <si>
    <t>Мероприятия, направленные на выявление и поддержку одаренных детей и молодежи</t>
  </si>
  <si>
    <t>Жилищно-коммунальное хозяйство</t>
  </si>
  <si>
    <t>Управление по социальной работе администрации Большеигнатовского муниципального района Республики Мордовия</t>
  </si>
  <si>
    <t>Взнос на капитальный ремонт общего имущества в многоквартирном доме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</si>
  <si>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</si>
  <si>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900</t>
  </si>
  <si>
    <t>Наименование</t>
  </si>
  <si>
    <t>Адм</t>
  </si>
  <si>
    <t>Рз</t>
  </si>
  <si>
    <t>ПРз</t>
  </si>
  <si>
    <t>ЦСР</t>
  </si>
  <si>
    <t>ВР</t>
  </si>
  <si>
    <t/>
  </si>
  <si>
    <t>Общегосударственные вопросы</t>
  </si>
  <si>
    <t>01</t>
  </si>
  <si>
    <t>02</t>
  </si>
  <si>
    <t>1</t>
  </si>
  <si>
    <t>04</t>
  </si>
  <si>
    <t>2</t>
  </si>
  <si>
    <t>3</t>
  </si>
  <si>
    <t>09</t>
  </si>
  <si>
    <t>4</t>
  </si>
  <si>
    <t>Судебная система</t>
  </si>
  <si>
    <t>05</t>
  </si>
  <si>
    <t>Резервные фонды</t>
  </si>
  <si>
    <t>11</t>
  </si>
  <si>
    <t>Другие общегосударственные вопросы</t>
  </si>
  <si>
    <t>13</t>
  </si>
  <si>
    <t>03</t>
  </si>
  <si>
    <t>Национальная экономика</t>
  </si>
  <si>
    <t>Сельское хозяйство и рыболовство</t>
  </si>
  <si>
    <t>10</t>
  </si>
  <si>
    <t>06</t>
  </si>
  <si>
    <t>07</t>
  </si>
  <si>
    <t>5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</si>
  <si>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</si>
  <si>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</si>
  <si>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</si>
  <si>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</si>
  <si>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17</t>
  </si>
  <si>
    <t>09 0</t>
  </si>
  <si>
    <t>89 0</t>
  </si>
  <si>
    <t>Дотации на выравнивание бюджетной обеспеченности субъектов Российской Федерации и муниципальных образований</t>
  </si>
  <si>
    <t>14</t>
  </si>
  <si>
    <t>Дотация поселениям на выравнивание бюджетной обеспеченности</t>
  </si>
  <si>
    <t>02 0</t>
  </si>
  <si>
    <t>04 0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</si>
  <si>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</si>
  <si>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Образование</t>
  </si>
  <si>
    <t>Общее образование</t>
  </si>
  <si>
    <t>Мероприятия по землеустройству и землепользованию</t>
  </si>
  <si>
    <t>Школы-детские сады, школы начальные, неполные средние и средние</t>
  </si>
  <si>
    <t>Учреждения по внешкольной работе с детьми</t>
  </si>
  <si>
    <t>Охрана семьи и детства</t>
  </si>
  <si>
    <t>Культура, кинематография</t>
  </si>
  <si>
    <t>08</t>
  </si>
  <si>
    <t>Музеи и постоянные выставки</t>
  </si>
  <si>
    <t>Администрация Большеигнатовского муниципального района</t>
  </si>
  <si>
    <t>ВСЕГО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</si>
  <si>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</si>
  <si>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00</t>
  </si>
  <si>
    <t>Мероприятия в области спорта и физической культуры</t>
  </si>
  <si>
    <t>Публичные нормативные выплаты гражданам несоциального характера</t>
  </si>
  <si>
    <t>330</t>
  </si>
  <si>
    <t>730</t>
  </si>
  <si>
    <t xml:space="preserve">Дошкольное образование </t>
  </si>
  <si>
    <t>Процентные платежи по муниципальному долгу</t>
  </si>
  <si>
    <t>Обслуживание муниципального долга</t>
  </si>
  <si>
    <t>Архивные учреждения</t>
  </si>
  <si>
    <t>Мероприятия по реализации отдельных полномочий органов местного самоуправления</t>
  </si>
  <si>
    <t xml:space="preserve">                                                                                                                                        тыс.руб.</t>
  </si>
  <si>
    <t>Доплаты к пенсиям муниципальных  служащих Республики Мордовия</t>
  </si>
  <si>
    <t>Другие вопросы в области национальной экономики</t>
  </si>
  <si>
    <t>Основное мероприятие «Развитие общего образования»</t>
  </si>
  <si>
    <t>Расходы на обеспечение деятельности (оказание услуг)  муниципальных учреждений Республики Мордовия</t>
  </si>
  <si>
    <t xml:space="preserve">Дошкольные  образовательные организации </t>
  </si>
  <si>
    <t>Мероприятия в области молодежной политики</t>
  </si>
  <si>
    <t xml:space="preserve"> Администрация Большеигнатовского муниципального района Республики Мордовия</t>
  </si>
  <si>
    <t>Дошкольное образование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</si>
  <si>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</si>
  <si>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901</t>
  </si>
  <si>
    <t>926</t>
  </si>
  <si>
    <t>Учреждения по обеспечению хозяйственного обслуживания</t>
  </si>
  <si>
    <t>Финансовое управление Администрации Большеигнатовского муниципального района</t>
  </si>
  <si>
    <t>10 0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</si>
  <si>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</si>
  <si>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Дворцы и дома культуры,другие учреждения культуры и средств массовой информации</t>
  </si>
  <si>
    <t>Мероприятия в области формирования информационного общества</t>
  </si>
  <si>
    <t>18 0</t>
  </si>
  <si>
    <t>Национальная безопасность и правоохранительная деятельность</t>
  </si>
  <si>
    <t>Органы юстиции</t>
  </si>
  <si>
    <t>12</t>
  </si>
  <si>
    <t>22 0</t>
  </si>
  <si>
    <t>870</t>
  </si>
  <si>
    <t>Резервные средства</t>
  </si>
  <si>
    <t>Библиотеки</t>
  </si>
  <si>
    <t>ддт 4118,4+дюсш 6245,3+564,4=</t>
  </si>
  <si>
    <t>3678,5+672,0+6,2</t>
  </si>
  <si>
    <t>672,0+6,2+618,9+298,3</t>
  </si>
  <si>
    <t>Другие вопросы в области образования</t>
  </si>
  <si>
    <t>6</t>
  </si>
  <si>
    <t>софин на 672,0 (6,2)</t>
  </si>
  <si>
    <t>50-48</t>
  </si>
  <si>
    <t>добавить</t>
  </si>
  <si>
    <t xml:space="preserve">«О бюджете  Большеигнатовского муниципального  района </t>
  </si>
  <si>
    <t>Иные межбюджетные трансферты</t>
  </si>
  <si>
    <t>Основное мероприятие «Оказание мер государственной поддержки детям-сиротам, детям, оставшимся без попечения родителей, а так же гражданам , желающим взять детей на воспитание в семью»</t>
  </si>
  <si>
    <t>Подпрограмма "Эффективное использование бюджетного потенциала"</t>
  </si>
  <si>
    <t>Подпрограмма «Поддержка и развитие кадрового потенциала в АПК»</t>
  </si>
  <si>
    <t>Основное мероприятие «Стимулирование обучения и закрепления молодых специалистов в сельскохозяйственном производстве»</t>
  </si>
  <si>
    <t>Основное мероприятие «Развитие дошкольного образования»</t>
  </si>
  <si>
    <t>Физическая культура</t>
  </si>
  <si>
    <t>360</t>
  </si>
  <si>
    <t>06 0</t>
  </si>
  <si>
    <t>540</t>
  </si>
  <si>
    <t>Основное мероприятие «Развитие дополнительного  образования детей»</t>
  </si>
  <si>
    <t>Подпрограмма "Управление муниципальным долгом Большеигнатовского муниципального района РМ"</t>
  </si>
  <si>
    <t>Основное мероприятие "Обеспечение своевременности исполнения долговых обязательств Большеигнатовского муниципального района РМ"</t>
  </si>
  <si>
    <t>Основное мероприятие «Проведение физкультурных мероприятий и массовых спортивных мероприятий»</t>
  </si>
  <si>
    <t>Основное мероприятие "Повышение квалификации муниципальных служащих"</t>
  </si>
  <si>
    <t>Основное мероприятие «Развитие музейного дела»</t>
  </si>
  <si>
    <t>Основное мероприятие «Развитие библиотечного дела»</t>
  </si>
  <si>
    <t>Подготовка, переподготовка и повышение квалификации кадров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</si>
  <si>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</si>
  <si>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</si>
  <si>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Дополнительное образование детей</t>
  </si>
  <si>
    <t>Другие вопросы в области культуры, кинематографии</t>
  </si>
  <si>
    <t>Иные выплаты населению</t>
  </si>
  <si>
    <t>08 0</t>
  </si>
  <si>
    <t>Оказание других видов социальной помощи</t>
  </si>
  <si>
    <t>Мероприятия в области социальной политики</t>
  </si>
  <si>
    <t>07 0</t>
  </si>
  <si>
    <t>29 0</t>
  </si>
  <si>
    <t>Другие вопросы в облати национальной экономики</t>
  </si>
  <si>
    <t>Жилищное хозяйство</t>
  </si>
  <si>
    <t>Мероприятия в области культуры</t>
  </si>
  <si>
    <t>36 0</t>
  </si>
  <si>
    <t>Мероприятия в области образования</t>
  </si>
  <si>
    <t>Муниципальная программа "Экономическое развитие Большеигнатовского муниципального района до 2025 года"</t>
  </si>
  <si>
    <t>Мероприятия по  землеустройству и землепользованию</t>
  </si>
  <si>
    <t>Мероприятия по укреплению общественного порядка и обеспечению общественной безопасности</t>
  </si>
  <si>
    <t>Подпрограмма "Снижение рисков и смягчение последствий  чрезвычайных ситуаций природного и техногенного характера и развитие единой дежурно-диспетчерской службы Большеигнатовского района"</t>
  </si>
  <si>
    <t>Условно-утвержденные расходы</t>
  </si>
  <si>
    <t>Иные бюджетные ассигнования</t>
  </si>
  <si>
    <t>99</t>
  </si>
  <si>
    <t>Условно утвержденные расходы</t>
  </si>
  <si>
    <t>2022 год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</si>
  <si>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2024 года</t>
  </si>
  <si>
    <t>Муниципальная  программа Большеигнатовского муниципального района Республики Мордовия 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</si>
  <si>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Муниципальная  программа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</si>
  <si>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Предоставление молодым семьям социальных выплат на строительство или приобретение жилья</t>
  </si>
  <si>
    <t xml:space="preserve">Расходы на выплаты по оплате труда высшего должностного лица </t>
  </si>
  <si>
    <t xml:space="preserve">19 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</si>
  <si>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</si>
  <si>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</si>
  <si>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</si>
  <si>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</si>
  <si>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</si>
  <si>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</si>
  <si>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</si>
  <si>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Капитальный ремонт автомобильных дорог общего пользования местного значения и искусственных сооружений на них</t>
  </si>
  <si>
    <t xml:space="preserve">Мероприятия по поддержке субъектов малого и среднего предпринимательства 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</si>
  <si>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</si>
  <si>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</si>
  <si>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</si>
  <si>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</si>
  <si>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03 0</t>
  </si>
  <si>
    <t xml:space="preserve">Расходы на выплаты  по оплате труда  работников местного самоуправления </t>
  </si>
  <si>
    <t xml:space="preserve">к   решению  Совета депутатов  Большеигнатовского муниципального района    </t>
  </si>
  <si>
    <t>Подпрограмма "Управление муниципальным долгом Большеигнатовского муниципального района "</t>
  </si>
  <si>
    <t>Подпрограмма " Повышение эффективности межбюджетных отношений"</t>
  </si>
  <si>
    <t>Основное мероприятие "Выравнивание бюджетной обеспеченности поселений"</t>
  </si>
  <si>
    <t>Ремонт автомобильных дорог общего пользования местного значения и искуственных сооружений на них</t>
  </si>
  <si>
    <t>Содержание автомобильных дорог общего пользования местного значения и искуственных сооружений на них</t>
  </si>
  <si>
    <t>Улучшение жилищных условий граждан, проживающих на сельских территориях</t>
  </si>
  <si>
    <t xml:space="preserve"> Функционирование высшего должностного лица субъекта Российской Федерации и муниципального образования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</si>
  <si>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</si>
  <si>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</si>
  <si>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</si>
  <si>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</si>
  <si>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</si>
  <si>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200</t>
  </si>
  <si>
    <t>240</t>
  </si>
  <si>
    <t xml:space="preserve"> Закупка товаров, работ и услуг для обеспечения государственных (муниципальных) нужд</t>
  </si>
  <si>
    <t xml:space="preserve"> Иные закупки товаров, работ и услуг для обеспечения государственных (муниципальных) нужд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</si>
  <si>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</si>
  <si>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государственных (муниципальных) органов</t>
  </si>
  <si>
    <t xml:space="preserve"> Иные бюджетные ассигнования</t>
  </si>
  <si>
    <t>800</t>
  </si>
  <si>
    <t>850</t>
  </si>
  <si>
    <t xml:space="preserve">  Уплата налогов, сборов и иных платежей</t>
  </si>
  <si>
    <t xml:space="preserve">  Расходы на выплаты персоналу государственных (муниципальных) органов</t>
  </si>
  <si>
    <t>110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</si>
  <si>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</si>
  <si>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казенных учреждений</t>
  </si>
  <si>
    <t>300</t>
  </si>
  <si>
    <t xml:space="preserve">  Социальное обеспечение и иные выплаты населению</t>
  </si>
  <si>
    <t>Дорожное хозяйство (дорожные фонды)</t>
  </si>
  <si>
    <t>Расходы на выплаты персоналу казенных учреждений</t>
  </si>
  <si>
    <t>Подпрограмма "Культура"</t>
  </si>
  <si>
    <t xml:space="preserve">05 </t>
  </si>
  <si>
    <t>310</t>
  </si>
  <si>
    <t>Социальное обеспечение и иные выплаты населению</t>
  </si>
  <si>
    <t>Публичные нормативные социальные выплаты гражданам</t>
  </si>
  <si>
    <t xml:space="preserve"> Социальные выплаты гражданам, кроме публичных нормативных социальных выплат</t>
  </si>
  <si>
    <t>320</t>
  </si>
  <si>
    <t>Муниципальная программа Большеигнатовского муниципального района Республики Мордовия "Комплексное развитие сельских территорий "</t>
  </si>
  <si>
    <t>Подпрограмма "Создание условий для обеспечения доступным и комфортным жильем сельского населения"</t>
  </si>
  <si>
    <t>Основное мероприятие  "Улучшение жилищных условий граждан, проживающих на сельских территориях"</t>
  </si>
  <si>
    <t>Улучшение жилищных условий сельского населения</t>
  </si>
  <si>
    <t>Социальные выплаты гражданам, кроме публичных нормативных социальных выплат</t>
  </si>
  <si>
    <t xml:space="preserve">22 </t>
  </si>
  <si>
    <t xml:space="preserve">  Публичные нормативные социальные выплаты гражданам</t>
  </si>
  <si>
    <t xml:space="preserve">  Социальные выплаты гражданам, кроме публичных нормативных социальных выплат</t>
  </si>
  <si>
    <t>Средства массовой информации</t>
  </si>
  <si>
    <t>600</t>
  </si>
  <si>
    <t>630</t>
  </si>
  <si>
    <t xml:space="preserve">  Предоставление субсидий бюджетным, автономным учреждениям и иным некоммерческим организациям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</si>
  <si>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</si>
  <si>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Основное мероприятие "Социальная поддержка средств массовой информации "</t>
  </si>
  <si>
    <t>Основное мероприятие "Совершенствование бюджетного процесса, формирование бюджета Большеигнатовского муниципального района на очередной финансовый год"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</si>
  <si>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</si>
  <si>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</si>
  <si>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Иные бюджетные ассигнования</t>
  </si>
  <si>
    <t xml:space="preserve">  Расходы на выплаты персоналу казенных учреждений</t>
  </si>
  <si>
    <t>500</t>
  </si>
  <si>
    <t xml:space="preserve"> Межбюджетные трансферты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</si>
  <si>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</si>
  <si>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700</t>
  </si>
  <si>
    <t xml:space="preserve"> Обслуживание государственного (муниципального) долга</t>
  </si>
  <si>
    <t xml:space="preserve">Межбюджетные трансферты общего характера бюджетам бюджетной системы Российской Федерации </t>
  </si>
  <si>
    <t>510</t>
  </si>
  <si>
    <t xml:space="preserve">Дотации </t>
  </si>
  <si>
    <t>Межбюджетные трансферты</t>
  </si>
  <si>
    <t>610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</si>
  <si>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</si>
  <si>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</si>
  <si>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 xml:space="preserve">Молодежная политика </t>
  </si>
  <si>
    <t>Основное мероприятие "Проведение  оздоровительной компании  детей"</t>
  </si>
  <si>
    <t>Иные закупки товаров, работ и услуг для обеспечения государственных (муниципальных) нужд</t>
  </si>
  <si>
    <t>Основное мероприятие "Обеспечение деятельности центра  информационно- методического и технического обеспечения муниципальных учреждений"</t>
  </si>
  <si>
    <t xml:space="preserve"> Социальное обеспечение и иные выплаты населению</t>
  </si>
  <si>
    <t>Культура</t>
  </si>
  <si>
    <t xml:space="preserve"> Предоставление субсидий бюджетным, автономным учреждениям и иным некоммерческим организациям</t>
  </si>
  <si>
    <t xml:space="preserve"> Субсидии бюджетным учреждениям</t>
  </si>
  <si>
    <t xml:space="preserve">Расходы на обеспечение функций органами местного самоуправления </t>
  </si>
  <si>
    <t>Уплата налогов, сборов и иных платежей</t>
  </si>
  <si>
    <t xml:space="preserve">Субсидии бюджетным учреждениям </t>
  </si>
  <si>
    <t xml:space="preserve">Основное мероприятие  "Обеспечение жильем молодых семей" </t>
  </si>
  <si>
    <t xml:space="preserve">03 </t>
  </si>
  <si>
    <t>Всего</t>
  </si>
  <si>
    <t>Основное мероприятие "Мероприятия в области молодежной политики"</t>
  </si>
  <si>
    <t>Основное мероприятие " Содержание МКУ "Единая дежурно-диспетчерская служба" Большеигнатовского муниципального района</t>
  </si>
  <si>
    <t>Дворцы и дома культуры, другие учреждения культуры и средств массовой информации</t>
  </si>
  <si>
    <t>Администрация Большеигнатовского муниципального района Республики Мордовия</t>
  </si>
  <si>
    <t>Основное мероприятие "Мероприятия  по   профилактике правонарушений  несовершеннолетних   и  преступлений, совершенных  против  них"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</si>
  <si>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</si>
  <si>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</si>
  <si>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400</t>
  </si>
  <si>
    <t>410</t>
  </si>
  <si>
    <t>Капитальные вложения в объекты государственной (муниципальной)
собственности</t>
  </si>
  <si>
    <t xml:space="preserve">Бюджетные инвестиции </t>
  </si>
  <si>
    <t xml:space="preserve"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 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</si>
  <si>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</si>
  <si>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Глава Большеигнатовского муниципального района</t>
  </si>
  <si>
    <t>Обеспечение деятельности Администрации Большеигнатовского муниципального района Республики Мордовия</t>
  </si>
  <si>
    <t>Непрограмные расходы в рамках обеспечения деятельности Администрации Большеигнатовского муниципального района Республики Мордовия</t>
  </si>
  <si>
    <t>Основное мероприятие "Проведение районных мероприятий- "Ярмарка вакансий", "Город мастеров"</t>
  </si>
  <si>
    <t>Основное мероприятие "Проведение работ по государственному кадастровому учету земельных участков"</t>
  </si>
  <si>
    <t>Основное мероприятие "Выполнение работ по рыночной оценке земельных участков"</t>
  </si>
  <si>
    <t>Основное мероприятие "Выполнение работ по изготовлению технической документации, в том числе для привлечения в муниципальную собственность бесхозяйного имущества и для приватизации муниципального имущества"</t>
  </si>
  <si>
    <t>Основное мероприятие "Выполнение работ по рыночной оценке объектов капитального строительства"</t>
  </si>
  <si>
    <t>Основное мероприятие "Мероприятия по   профилактике   терроризма и экстремизма"</t>
  </si>
  <si>
    <t>Основное мероприятие "Проведение республиканского национально-фольклорного праздника "Раськень Озкс" и "Велень Озкс" на территории Большеигнатовского муниципального района</t>
  </si>
  <si>
    <t>Основное мероприятие "Проведение олимпиады по правовым знаниям среди учащихся школ района"</t>
  </si>
  <si>
    <t>Основное мероприятие "Организация и проведение конференций, семинаров, "круглых столов" по вопросам развития малого и среднего предпринимательства</t>
  </si>
  <si>
    <t xml:space="preserve">Культура, кинематография </t>
  </si>
  <si>
    <t>Основное мероприятие "Социальная поддержка граждан, находящихся в трудной жизненной ситуации"</t>
  </si>
  <si>
    <t>Основное мероприятие "Проведение районных мероприятий - "Ярмарка вакансий", "Город мастеров"</t>
  </si>
  <si>
    <t>Основное мероприятие "Социальная поддержка граждан, находящихся в трудной жизненной ситуации</t>
  </si>
  <si>
    <t>Основное мероприятие" Обеспечение персонифицированного финансирования дополнительного образования за счет средств местного бюджета"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</si>
  <si>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 -правовых компаний)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</si>
  <si>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 правовых компаний)"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</si>
  <si>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</si>
  <si>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</si>
  <si>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</si>
  <si>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Основное мероприятие " 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</si>
  <si>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>2023 год</t>
  </si>
  <si>
    <t xml:space="preserve"> </t>
  </si>
  <si>
    <t>Основное мероприятие  "Реализация проектов комплексного развития сельских территорий"</t>
  </si>
  <si>
    <t>Муниципальная программа "Социальная поддержка населения Большеигнатовского муниципального района на 2015-2024 годы"</t>
  </si>
  <si>
    <t>Муниципальная программа «Развитие муниципальной службы в Большеигнатовском муниципальном районе(2015-2024 годы)»</t>
  </si>
  <si>
    <t>Муниципальная программа «Развитие образования в Большеигнатовском муниципальном районе  Республики Мордовия на 2015-2025 годы"</t>
  </si>
  <si>
    <t>Муниципальная программа «Развитие физической культуры и спорта в Большеигнатовском муниципальном районе на 2016-2024 годы»</t>
  </si>
  <si>
    <t>Муниципальная программа "Гармонизация межнациональных и межконфессиональных отношений в Большеигнатовском муниципальном районе на 2014-2024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</si>
  <si>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годы</t>
  </si>
  <si>
    <t>Муниципальная программа "Развитие культуры и туризма  Большеигнатовского муниципального района на 2016-2024 годы</t>
  </si>
  <si>
    <t>Муниципальная программа Большеигнатовского муниципального района РМ " Развитие сельского хозяйства и регулирования рынков сельскохозяйственной продукции, сырья и продовольствия на 2013-2025 годы"</t>
  </si>
  <si>
    <t>Муниципальная программа "Развитие транспортной системы и дорожного хозяйства на 2016-2024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</si>
  <si>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</t>
  </si>
  <si>
    <t xml:space="preserve">Подпрограмма "Развитие образования  в Большеигнатовском муниципальном районе РМ  на 2015-2025 годы и прочие мероприятия в области образования" </t>
  </si>
  <si>
    <t>Муниципальная программа "Развитие культуры и туризма Большеигнатовского муниципального района на 2016-2024 годы"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</si>
  <si>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</si>
  <si>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Основное мероприятие " Развитие транспортной системы и дорожного хозяйства на 2016-2024 годы"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</si>
  <si>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</t>
  </si>
  <si>
    <t>Финансовое управление администрации Большеигнатовского  муниципального района Республики Мордовия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</si>
  <si>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образования»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</si>
  <si>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2015-2025 г."</t>
  </si>
  <si>
    <t>Подпрограмма «Обеспечение реализации муниципальной  программы «Развитие образования в Большеигнатовском муниципальном районе на 2015 - 2025 годы" и прочие мероприятия в области образования</t>
  </si>
  <si>
    <t>Финансовое управление Администрации Большеигнатовского муниципального района Республики Мордовия</t>
  </si>
  <si>
    <t>Управление по социальной работе Администрации Большеигнатовского муниципального района Республики Мордовия</t>
  </si>
  <si>
    <t>Администрация Большеигнатовского муниципального района  Республики Мордовия</t>
  </si>
  <si>
    <t xml:space="preserve">Администрация Большеигнатовского муниципального района   Республики Мордовия </t>
  </si>
  <si>
    <t>Основное мероприятие " Развитие транспортной системы и дорожного хозяйства на 2016-2024 годы</t>
  </si>
  <si>
    <t>Муниципальная программа Большеигнатовского муниципального района "Цифровая трансформация  Большеигнатовского муниципального района Республики Мордовия на 2021-2024 годы"</t>
  </si>
  <si>
    <t>Подпрограмма  "Информационная инфраструктура"</t>
  </si>
  <si>
    <t xml:space="preserve">Основное мероприятие "Создание, развитие и эксплуатация структурированных кабельных сетей (локально вычислительных сетей) и телекоммуникационных сервисов в местах размещения органов местного самоуправления"  </t>
  </si>
  <si>
    <t>Подпрограмма  "Информационная безопасность"</t>
  </si>
  <si>
    <t>Основное мероприятие "Аттестация объектов информатизации на соответствие требованиям по защите информации"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</si>
  <si>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</si>
  <si>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Защита населения и территории от чрезвычайных ситуаций природного и техногенного характера, пожарная безопасность</t>
  </si>
  <si>
    <t>Глава Большеигнатовского муниципального района Республики Мордовия</t>
  </si>
  <si>
    <t>0</t>
  </si>
  <si>
    <t>Основное мероприятие: "Проведение мероприятий для обеспечения безопасности на водных объектах и ГТС"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</si>
  <si>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</si>
  <si>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</si>
  <si>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</si>
  <si>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83,0</t>
  </si>
  <si>
    <t>Цср</t>
  </si>
  <si>
    <t>Прз</t>
  </si>
  <si>
    <t>Сумма</t>
  </si>
  <si>
    <t>Республики Мордовия на 2022 год и плановый период 2023 и 2024 годов"</t>
  </si>
  <si>
    <t>(тыс. рублей)</t>
  </si>
  <si>
    <t>7</t>
  </si>
  <si>
    <t>8</t>
  </si>
  <si>
    <t>9</t>
  </si>
  <si>
    <t xml:space="preserve">65 </t>
  </si>
  <si>
    <t>41150</t>
  </si>
  <si>
    <t>41250</t>
  </si>
  <si>
    <t>77550</t>
  </si>
  <si>
    <t>42070</t>
  </si>
  <si>
    <t>77030</t>
  </si>
  <si>
    <t>77150</t>
  </si>
  <si>
    <t>41110</t>
  </si>
  <si>
    <t>41120</t>
  </si>
  <si>
    <t>77020</t>
  </si>
  <si>
    <t>89</t>
  </si>
  <si>
    <t>77540</t>
  </si>
  <si>
    <t>77560</t>
  </si>
  <si>
    <t>51200</t>
  </si>
  <si>
    <t>41180</t>
  </si>
  <si>
    <t>42080</t>
  </si>
  <si>
    <t>42370</t>
  </si>
  <si>
    <t>19</t>
  </si>
  <si>
    <t>42300</t>
  </si>
  <si>
    <t>24</t>
  </si>
  <si>
    <t>42250</t>
  </si>
  <si>
    <t>36</t>
  </si>
  <si>
    <t>47</t>
  </si>
  <si>
    <t>42240</t>
  </si>
  <si>
    <t>61020</t>
  </si>
  <si>
    <t>61030</t>
  </si>
  <si>
    <t>61230</t>
  </si>
  <si>
    <t>61040</t>
  </si>
  <si>
    <t>77160</t>
  </si>
  <si>
    <t>77190</t>
  </si>
  <si>
    <t>77200</t>
  </si>
  <si>
    <t>77220</t>
  </si>
  <si>
    <t>42010</t>
  </si>
  <si>
    <t>42500</t>
  </si>
  <si>
    <t>42510</t>
  </si>
  <si>
    <t>44102</t>
  </si>
  <si>
    <t>29</t>
  </si>
  <si>
    <t>42060</t>
  </si>
  <si>
    <t>22</t>
  </si>
  <si>
    <t>L5762</t>
  </si>
  <si>
    <t>42360</t>
  </si>
  <si>
    <t>61100</t>
  </si>
  <si>
    <t>77090</t>
  </si>
  <si>
    <t>42470</t>
  </si>
  <si>
    <t>53030</t>
  </si>
  <si>
    <t>61090</t>
  </si>
  <si>
    <t>77080</t>
  </si>
  <si>
    <t>L3040</t>
  </si>
  <si>
    <t>61080</t>
  </si>
  <si>
    <t>91560</t>
  </si>
  <si>
    <t>77210</t>
  </si>
  <si>
    <t>42110</t>
  </si>
  <si>
    <t>42220</t>
  </si>
  <si>
    <t>61120</t>
  </si>
  <si>
    <t>61140</t>
  </si>
  <si>
    <t>61150</t>
  </si>
  <si>
    <t>61160</t>
  </si>
  <si>
    <t>03010</t>
  </si>
  <si>
    <t>77070</t>
  </si>
  <si>
    <t>01170</t>
  </si>
  <si>
    <t>L4970</t>
  </si>
  <si>
    <t>02040</t>
  </si>
  <si>
    <t>77180</t>
  </si>
  <si>
    <t>42040</t>
  </si>
  <si>
    <t>91010</t>
  </si>
  <si>
    <t>41240</t>
  </si>
  <si>
    <t>44010</t>
  </si>
  <si>
    <t>41990</t>
  </si>
  <si>
    <t>18</t>
  </si>
  <si>
    <t>65</t>
  </si>
  <si>
    <t>77510</t>
  </si>
  <si>
    <t>2024 год</t>
  </si>
  <si>
    <t>ВЕДОМСТВЕННАЯ СТРУКТУРА 
РАСХОДОВ БЮДЖЕТА БОЛЬШЕИГНАТОВСКОГО МУНИЦИПАЛЬНОГО РАЙОНА РЕСПУБЛИКИ МОРДОВИЯ НА 2022 ГОД И НА ПЛАНОВЫЙ ПЕРИОД 2023 И 2024 ГОДОВ</t>
  </si>
  <si>
    <t>сумма (тыс.руб.)</t>
  </si>
  <si>
    <t>РАСПРЕДЕЛЕНИЕ 
БЮДЖЕТНЫХ АССИГНОВАНИЙ БЮДЖЕТА БОЛЬШЕИГНАТОВСКОГО 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</si>
  <si>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77580</t>
  </si>
  <si>
    <t>Осуществление переданных полномочий Российской Федерации на государственную регистрацию актов гражданского состояния</t>
  </si>
  <si>
    <t>59300</t>
  </si>
  <si>
    <t>Муниципальная  программа "Развитие и поддержка субъектов малого и среднего предпринимательства в Большеигнатовском муниципальном районе Республики Мордовия на 2015-2024 годы"</t>
  </si>
  <si>
    <t>Мероприятия в области  культуры</t>
  </si>
  <si>
    <t>Муниципальная  программа  "Жилище" на  2015-2024 годы по Большеигнатовскому муниципальному району Республики Мордовия</t>
  </si>
  <si>
    <t>Подпрограмма «Обеспечение жильем молодых семей Большеигнатовского муниципального района на 2015-2024 годы»</t>
  </si>
  <si>
    <t>Приложение 6</t>
  </si>
  <si>
    <t xml:space="preserve"> Республики Мордовия</t>
  </si>
  <si>
    <t>РАСПРЕДЕЛЕНИЕ 
БЮДЖЕТНЫХ АССИГНОВАНИЙ БЮДЖЕТА БОЛЬШЕИГНАТОВСКОГО  МУНИЦИПАЛЬНОГО РАЙОНА РЕСПУБЛИКИ МОРДОВИЯ НА ОСУЩЕСТВЛЕНИЕ БЮДЖЕТНЫХ ИНВЕСТИЦИЙ В ФОРМЕ КАПИТАЛЬНЫХ ВЛОЖЕНИЙ В ОБЪЕКТЫ МУНИЦИПАЛЬНОЙ СОБСТВЕННОСТИ 
НА 2022 ГОД И НА ПЛАНОВЫЙ ПЕРИОД 2023 И 2024 ГОДОВ</t>
  </si>
  <si>
    <t>(тыс.рублей)</t>
  </si>
  <si>
    <t>Приложение  3</t>
  </si>
  <si>
    <t>к  Решению Совета депутатов</t>
  </si>
  <si>
    <t>Большеигнатовского муниципального района Республики Мордовия</t>
  </si>
  <si>
    <t>сумма</t>
  </si>
  <si>
    <t xml:space="preserve">Мероприятия в области  культуры </t>
  </si>
  <si>
    <t>РАСПРЕДЕЛЕНИЕ 
БЮДЖЕТНЫХ АССИГНОВАНИЙ БЮДЖЕТА БОЛЬШЕИГНАТОВСКОГО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</si>
  <si>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Муниципальная программа по социальной профилактике правонарушений на территории Большеигнатовского муниципального района Республики Мордовия на 2015-2024 годы"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</si>
  <si>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2015 - 2024 годы"</t>
  </si>
  <si>
    <t>Муниципальная программа по укреплению охраны общественного порядка на территории Большеигнатовского муниципального района Республики Мордовия на период 2015-2024 годы"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</si>
  <si>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2026 года</t>
  </si>
  <si>
    <t>Муниципальная программа "Содействие занятости населения Большеигнатовского муниципального района на 2015-2024 годы"</t>
  </si>
  <si>
    <t>Муниципальная программа по социальной профилактике правонарушений на территории Большеигнатовского муниципального района на 2015 - 2024годы"</t>
  </si>
  <si>
    <t>Основное мероприятие " Организация транспортного обслуживания населения по муниципальным маршрутам на территории Большеигнатовского муниципального района"</t>
  </si>
  <si>
    <t>Транспорт</t>
  </si>
  <si>
    <t>Муниципальная программа по социальной профилактике правонарушений на территории Большеигнатовского муниципального района на 2015 - 2024 годы"</t>
  </si>
  <si>
    <t>Муниципальная программа Большеигнатовского муниципального района "Содействие занятости населения Большеигнатовского муниципального района на 2015-2024 годы"</t>
  </si>
  <si>
    <t>Прочие межбюджетные трансферты общего характера</t>
  </si>
  <si>
    <t>Основное мероприятие "Финансовая поддержка поселений для решения вопросов местного значения"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</si>
  <si>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</si>
  <si>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</si>
  <si>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Субсидии</t>
  </si>
  <si>
    <t>520</t>
  </si>
  <si>
    <t>Приложение 4</t>
  </si>
  <si>
    <t>к решению Совета депутатов Большеигнатовского муниципального района</t>
  </si>
  <si>
    <t>муниципального района Республики Мордовия</t>
  </si>
  <si>
    <t>Муниципальная программа "Укрепление охраны общественного порядка на территории Большеигнатовского муниципального района Республики Мордовия на период 2015-2024годы"</t>
  </si>
  <si>
    <t>Основное мероприятие "Проведение  ярмарок-вакансий с учащимися школ района"</t>
  </si>
  <si>
    <t>А2</t>
  </si>
  <si>
    <t>55195</t>
  </si>
  <si>
    <t>Региональный проект "Творческие люди"</t>
  </si>
  <si>
    <t>Государственная поддержка лучших сельских учреждений культуры</t>
  </si>
  <si>
    <t>L5197</t>
  </si>
  <si>
    <t>Модернизация библиотек в части комплектования книжных фондов библиотек муниципальных образований</t>
  </si>
  <si>
    <t>57840</t>
  </si>
  <si>
    <t>Капитальный ремонт и ремонт автомобильных дорог общего пользования местного значения</t>
  </si>
  <si>
    <t>91,8</t>
  </si>
  <si>
    <t>S6340</t>
  </si>
  <si>
    <t>Организация транспортного обслуживания населения по муниципальным маршрутам на территории Республики Мордовия</t>
  </si>
  <si>
    <t>78050</t>
  </si>
  <si>
    <t>Cтимулирование применения специального налогового режима "Налог на профессиональный доход"</t>
  </si>
  <si>
    <t>Приложение 7</t>
  </si>
  <si>
    <t xml:space="preserve">к  решению Совета депутатов  Большеигнатовского </t>
  </si>
  <si>
    <t xml:space="preserve">«О бюджете  Большеигнатовского муниципального  района  </t>
  </si>
  <si>
    <t>таблица 1</t>
  </si>
  <si>
    <r>
      <t xml:space="preserve">РАСПРЕДЕЛЕНИЕ 
ДОТАЦИЙ НА ВЫРАВНИВАНИЕ БЮДЖЕТНОЙ ОБЕСПЕЧЕННОСТИ ПОСЕЛЕНИЙ </t>
    </r>
    <r>
      <rPr>
        <b/>
        <sz val="10"/>
        <color rgb="FFFF000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 xml:space="preserve"> НА 2022 ГОД И НА ПЛАНОВЫЙ ПЕРИОД 2023 И 2024 ГОДОВ</t>
    </r>
  </si>
  <si>
    <t>(тыс.руб)</t>
  </si>
  <si>
    <t>Поселение</t>
  </si>
  <si>
    <t>Андреевское сельское поселение</t>
  </si>
  <si>
    <t>Большеигнатовское сельское поселение</t>
  </si>
  <si>
    <t>Вармазейское сельское поселение</t>
  </si>
  <si>
    <t>Горское сельское поселение</t>
  </si>
  <si>
    <t>Киржеманское сельское поселение</t>
  </si>
  <si>
    <t>Кучкаевское сельское поселение</t>
  </si>
  <si>
    <t>Новобаевское сельское поселение</t>
  </si>
  <si>
    <t>Новокачаевское сельское поселение</t>
  </si>
  <si>
    <t>Протасовское сельское поселение</t>
  </si>
  <si>
    <t>Старочамзинское сельское поселение</t>
  </si>
  <si>
    <t>Чукальское сельское поселение</t>
  </si>
  <si>
    <t>таблица 2</t>
  </si>
  <si>
    <t>Наименование сельских поселений</t>
  </si>
  <si>
    <t>ПУСТЫЕ СТРОКИ, УДАЛИТЬ</t>
  </si>
  <si>
    <t>Распределение иных межбюджетных трансфертов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 на 2022 год и плановый период 2023 и 2024 годов</t>
  </si>
  <si>
    <t xml:space="preserve"> тыс.руб.</t>
  </si>
  <si>
    <t>Непрограммные расходы главных распорядителей  средств местного бюджета</t>
  </si>
  <si>
    <t>Непрограммные расходы в рамках обеспечения деятельности главных распорядителей  средств местного бюджета</t>
  </si>
  <si>
    <t>Резервный фонд Администрации Большеигнатовского муниципального района Республики Мордовия</t>
  </si>
  <si>
    <t>Строительство (приобретение) жилья, предоставляемого по договору найма жилого помещения</t>
  </si>
  <si>
    <t>Резервный фонд Администрации Большеигнатовского муниципального района  Республики Мордовия</t>
  </si>
  <si>
    <t xml:space="preserve">Резервный фонд Администрации Большеигнатовского муниципального района Республики Мордовия </t>
  </si>
  <si>
    <t xml:space="preserve">РАСПРЕДЕЛЕНИЕ 
СУБСИДИЙ  на софинансирование расходных обязательств по финансовому обеспечению деятельности органов местного самоупровления и муниципальных учреждений Большеигнатовского муниципального района Республики Мордовия
НА 2022 ГОД </t>
  </si>
  <si>
    <t>25</t>
  </si>
  <si>
    <t>Муниципальная программа "Повышение безопасности дорожного движения на территории Большеигнатовского  муниципального района Республики Мордовия" на 2020-2025 ггоды</t>
  </si>
  <si>
    <t>Основное мероприятие: приобретение светоотражающих элементов для обеспечения общественной безопасности</t>
  </si>
  <si>
    <t>Муниципальная программа "Повышение безопасности дорожного движения на территории Большеигнатовского  муниципального района Республики Мордовия" на 2020-2025 годы</t>
  </si>
  <si>
    <t>42200</t>
  </si>
  <si>
    <t>Оценка недвижимости, признание прав и регулирование отношений по муниципальной собственности</t>
  </si>
  <si>
    <t>78110</t>
  </si>
  <si>
    <t>Погашение просроченной кредиторской задолженности по взносам по обязательному социальному страхованию на выплаты по оплате труда и иные выплаты работникам муниципальных учреждений</t>
  </si>
  <si>
    <t>42030</t>
  </si>
  <si>
    <t>Мероприятия по организации отдыха и оздоровления детей</t>
  </si>
  <si>
    <t>L4670</t>
  </si>
  <si>
    <t>Обеспечение развития и укрепления материально-технической базы домов культуры в населенных пунктах с числом жителей до 50 тысяч человек</t>
  </si>
  <si>
    <t>S6250</t>
  </si>
  <si>
    <t>Капитальный ремонт и ремонт дворовых территорий многоквартирных домов, проездов к дворовым территориям многоквартирных домов населенных пунктов</t>
  </si>
  <si>
    <t>Z0820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</si>
  <si>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</si>
  <si>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 xml:space="preserve">  Основное мероприятие "Предоставление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помещений"</t>
  </si>
  <si>
    <t>Подпрограмма «Обеспечение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фонда»</t>
  </si>
  <si>
    <t>Муниципальная  программа "Жилище" на 2015-2025 годы"</t>
  </si>
  <si>
    <t>L5110</t>
  </si>
  <si>
    <t xml:space="preserve">  Субсидии на проведение кадастровых работ</t>
  </si>
  <si>
    <t>Основное мероприятие "Управление муниципальным имуществом"</t>
  </si>
  <si>
    <t>Подпрограмма «Управление муниципальным имуществом»</t>
  </si>
  <si>
    <t>R0820</t>
  </si>
  <si>
    <t>Капитальные вложения в объекты государственной (муниципальной) собственности</t>
  </si>
  <si>
    <t xml:space="preserve">Основное мероприятие  "Обеспечение жильем  детей- сирот,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фонда" </t>
  </si>
  <si>
    <t>42570</t>
  </si>
  <si>
    <t>Проектно-изыскательные работы</t>
  </si>
  <si>
    <t>34</t>
  </si>
  <si>
    <t>S6230</t>
  </si>
  <si>
    <t>Коммунальное хозяйство</t>
  </si>
  <si>
    <t>Муниципальная программа Большеигнатовского муниципального района Республики Мордовия "Развитие жилищно-коммунального хозяйства Большеигнатовского муниципального района " на 2016-2024 годы</t>
  </si>
  <si>
    <t>Основное мероприятие: Ремонт водоснабжения по ул.Советская и Ленина в с.Большое Игнатово</t>
  </si>
  <si>
    <t xml:space="preserve">Текущий и капитальный ремонт объектов теплоснабжения, водоснабжения и водоотведения, находящихся в муниципальной собственности </t>
  </si>
  <si>
    <t>Программа "Развитие жилищно-коммунального хозяйства Большеигнатовского муниципального района " на 2016-2024 годы</t>
  </si>
  <si>
    <t>S6050</t>
  </si>
  <si>
    <t>Укрепление материально-технической базы общеобразовательных организаций</t>
  </si>
  <si>
    <t>S6110</t>
  </si>
  <si>
    <t xml:space="preserve">Капитальный ремонт объектов культуры
 и укрепление материально-технической базы учреждений культуры
</t>
  </si>
  <si>
    <t>42640</t>
  </si>
  <si>
    <t>42650</t>
  </si>
  <si>
    <t>V6230</t>
  </si>
  <si>
    <t>Текущий и капитальный ремонт объектов теплоснабжения, водоснабжения и водоотведения, находящихся в муниципальной собственности за счет местного бюджета</t>
  </si>
  <si>
    <t xml:space="preserve">Организация бесплатного горячего питания обучающихся в муниципальных образовательных организациях, прибывших в экстренном массовом порядке с территории Украины, Донецкой Народной Республики и Луганской Народной Республики, на территорию Большеигнатовского муниципального района
                                 </t>
  </si>
  <si>
    <t>Организация предоставления бесплатного двухразового питания в муниципальных общеобразовательных организациях членам семей военнослужащих, обучающимся, осваивающим образовательные программы начального общего, основного общего и среднего общего образования</t>
  </si>
  <si>
    <t>ЕВ</t>
  </si>
  <si>
    <t>5179F</t>
  </si>
  <si>
    <t>Региональный проект "Патриотическое воспитание граждан Российской Федерации"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</si>
  <si>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</si>
  <si>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рб-15948,6</t>
  </si>
  <si>
    <t>поправила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</si>
  <si>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</si>
  <si>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</si>
  <si>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Обеспечение выплат ежемесячного денежного вознаграждения за классное руководство педагогическим работникам муниципальных общеобразовательных организаций</t>
  </si>
  <si>
    <t>РБ-6754,3</t>
  </si>
  <si>
    <t>таблица 3</t>
  </si>
  <si>
    <t>S6260</t>
  </si>
  <si>
    <t xml:space="preserve">от 28.12.2022 г  № </t>
  </si>
  <si>
    <t>от 28.12.2022 г. №.</t>
  </si>
  <si>
    <t>Приложение 5 
к решению  Совета депутатов Большеигнатовского
муниципального района Республики Мордовия «О бюджете Большеигнатовского муниципального района Республики Мордовия на 2022 год и на плановый период 2023 и 2024 годов»                                                                                                                       от  28.12. 2022 г.№</t>
  </si>
  <si>
    <t xml:space="preserve">от  28.12.2022 г № </t>
  </si>
  <si>
    <t xml:space="preserve">от  28.12.2022 г №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</si>
</sst>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89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sz val="12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Arial"/>
      <family val="2"/>
      <charset val="204"/>
    </font>
    <font>
      <sz val="16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theme="1" tint="4.9989318521683403E-2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 tint="4.9989318521683403E-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rgb="FF000000"/>
      <name val="Arial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rgb="FF00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61">
    <xf numFmtId="0" fontId="0" fillId="0" borderId="0"/>
    <xf numFmtId="0" fontId="32" fillId="0" borderId="0"/>
    <xf numFmtId="0" fontId="47" fillId="0" borderId="0"/>
    <xf numFmtId="0" fontId="20" fillId="0" borderId="0"/>
    <xf numFmtId="0" fontId="20" fillId="0" borderId="0"/>
    <xf numFmtId="0" fontId="11" fillId="0" borderId="0"/>
    <xf numFmtId="0" fontId="20" fillId="0" borderId="0"/>
    <xf numFmtId="0" fontId="31" fillId="0" borderId="0"/>
    <xf numFmtId="165" fontId="3" fillId="0" borderId="0" applyFont="0" applyFill="0" applyBorder="0" applyAlignment="0" applyProtection="0"/>
    <xf numFmtId="164" fontId="56" fillId="0" borderId="0">
      <alignment vertical="top" wrapText="1"/>
    </xf>
    <xf numFmtId="0" fontId="20" fillId="0" borderId="0"/>
    <xf numFmtId="0" fontId="2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70" fillId="0" borderId="26">
      <alignment horizontal="left" wrapText="1"/>
    </xf>
    <xf numFmtId="0" fontId="1" fillId="0" borderId="0"/>
    <xf numFmtId="0" fontId="47" fillId="0" borderId="0"/>
    <xf numFmtId="0" fontId="71" fillId="11" borderId="0" applyNumberFormat="0" applyBorder="0" applyAlignment="0" applyProtection="0"/>
    <xf numFmtId="0" fontId="71" fillId="12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5" borderId="0" applyNumberFormat="0" applyBorder="0" applyAlignment="0" applyProtection="0"/>
    <xf numFmtId="0" fontId="71" fillId="16" borderId="0" applyNumberFormat="0" applyBorder="0" applyAlignment="0" applyProtection="0"/>
    <xf numFmtId="0" fontId="71" fillId="17" borderId="0" applyNumberFormat="0" applyBorder="0" applyAlignment="0" applyProtection="0"/>
    <xf numFmtId="0" fontId="71" fillId="12" borderId="0" applyNumberFormat="0" applyBorder="0" applyAlignment="0" applyProtection="0"/>
    <xf numFmtId="0" fontId="71" fillId="18" borderId="0" applyNumberFormat="0" applyBorder="0" applyAlignment="0" applyProtection="0"/>
    <xf numFmtId="0" fontId="71" fillId="19" borderId="0" applyNumberFormat="0" applyBorder="0" applyAlignment="0" applyProtection="0"/>
    <xf numFmtId="0" fontId="71" fillId="17" borderId="0" applyNumberFormat="0" applyBorder="0" applyAlignment="0" applyProtection="0"/>
    <xf numFmtId="0" fontId="71" fillId="19" borderId="0" applyNumberFormat="0" applyBorder="0" applyAlignment="0" applyProtection="0"/>
    <xf numFmtId="0" fontId="72" fillId="17" borderId="0" applyNumberFormat="0" applyBorder="0" applyAlignment="0" applyProtection="0"/>
    <xf numFmtId="0" fontId="72" fillId="12" borderId="0" applyNumberFormat="0" applyBorder="0" applyAlignment="0" applyProtection="0"/>
    <xf numFmtId="0" fontId="72" fillId="18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72" fillId="21" borderId="0" applyNumberFormat="0" applyBorder="0" applyAlignment="0" applyProtection="0"/>
    <xf numFmtId="0" fontId="72" fillId="20" borderId="0" applyNumberFormat="0" applyBorder="0" applyAlignment="0" applyProtection="0"/>
    <xf numFmtId="0" fontId="72" fillId="22" borderId="0" applyNumberFormat="0" applyBorder="0" applyAlignment="0" applyProtection="0"/>
    <xf numFmtId="0" fontId="72" fillId="23" borderId="0" applyNumberFormat="0" applyBorder="0" applyAlignment="0" applyProtection="0"/>
    <xf numFmtId="0" fontId="72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1" borderId="0" applyNumberFormat="0" applyBorder="0" applyAlignment="0" applyProtection="0"/>
    <xf numFmtId="0" fontId="73" fillId="12" borderId="27" applyNumberFormat="0" applyAlignment="0" applyProtection="0"/>
    <xf numFmtId="0" fontId="74" fillId="18" borderId="28" applyNumberFormat="0" applyAlignment="0" applyProtection="0"/>
    <xf numFmtId="0" fontId="75" fillId="18" borderId="27" applyNumberFormat="0" applyAlignment="0" applyProtection="0"/>
    <xf numFmtId="0" fontId="76" fillId="0" borderId="29" applyNumberFormat="0" applyFill="0" applyAlignment="0" applyProtection="0"/>
    <xf numFmtId="0" fontId="77" fillId="0" borderId="30" applyNumberFormat="0" applyFill="0" applyAlignment="0" applyProtection="0"/>
    <xf numFmtId="0" fontId="78" fillId="0" borderId="31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32" applyNumberFormat="0" applyFill="0" applyAlignment="0" applyProtection="0"/>
    <xf numFmtId="0" fontId="80" fillId="23" borderId="33" applyNumberFormat="0" applyAlignment="0" applyProtection="0"/>
    <xf numFmtId="0" fontId="81" fillId="0" borderId="0" applyNumberFormat="0" applyFill="0" applyBorder="0" applyAlignment="0" applyProtection="0"/>
    <xf numFmtId="0" fontId="82" fillId="19" borderId="0" applyNumberFormat="0" applyBorder="0" applyAlignment="0" applyProtection="0"/>
    <xf numFmtId="0" fontId="71" fillId="0" borderId="0"/>
    <xf numFmtId="0" fontId="83" fillId="26" borderId="0" applyNumberFormat="0" applyBorder="0" applyAlignment="0" applyProtection="0"/>
    <xf numFmtId="0" fontId="84" fillId="0" borderId="0" applyNumberFormat="0" applyFill="0" applyBorder="0" applyAlignment="0" applyProtection="0"/>
    <xf numFmtId="0" fontId="71" fillId="14" borderId="34" applyNumberFormat="0" applyFont="0" applyAlignment="0" applyProtection="0"/>
    <xf numFmtId="0" fontId="85" fillId="0" borderId="35" applyNumberFormat="0" applyFill="0" applyAlignment="0" applyProtection="0"/>
    <xf numFmtId="0" fontId="86" fillId="0" borderId="0" applyNumberFormat="0" applyFill="0" applyBorder="0" applyAlignment="0" applyProtection="0"/>
    <xf numFmtId="0" fontId="87" fillId="16" borderId="0" applyNumberFormat="0" applyBorder="0" applyAlignment="0" applyProtection="0"/>
    <xf numFmtId="0" fontId="88" fillId="0" borderId="0"/>
  </cellStyleXfs>
  <cellXfs count="704">
    <xf numFmtId="0" fontId="0" fillId="0" borderId="0" xfId="0"/>
    <xf numFmtId="0" fontId="4" fillId="0" borderId="0" xfId="0" applyFont="1" applyAlignment="1">
      <alignment horizontal="justify" vertical="justify"/>
    </xf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/>
    <xf numFmtId="0" fontId="5" fillId="0" borderId="0" xfId="0" applyFont="1" applyFill="1" applyAlignment="1">
      <alignment vertical="top" wrapText="1"/>
    </xf>
    <xf numFmtId="0" fontId="4" fillId="0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justify" vertical="justify" wrapText="1"/>
    </xf>
    <xf numFmtId="0" fontId="5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wrapText="1"/>
    </xf>
    <xf numFmtId="0" fontId="4" fillId="0" borderId="0" xfId="0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wrapText="1"/>
    </xf>
    <xf numFmtId="168" fontId="4" fillId="2" borderId="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top" wrapText="1"/>
    </xf>
    <xf numFmtId="166" fontId="14" fillId="0" borderId="0" xfId="0" applyNumberFormat="1" applyFont="1" applyFill="1" applyBorder="1" applyAlignment="1">
      <alignment horizontal="center" wrapText="1"/>
    </xf>
    <xf numFmtId="166" fontId="14" fillId="3" borderId="0" xfId="0" applyNumberFormat="1" applyFont="1" applyFill="1" applyBorder="1" applyAlignment="1">
      <alignment horizontal="center" wrapText="1"/>
    </xf>
    <xf numFmtId="167" fontId="15" fillId="0" borderId="0" xfId="0" applyNumberFormat="1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167" fontId="16" fillId="0" borderId="0" xfId="0" applyNumberFormat="1" applyFont="1" applyFill="1" applyBorder="1" applyAlignment="1">
      <alignment horizontal="center" wrapText="1"/>
    </xf>
    <xf numFmtId="166" fontId="13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168" fontId="15" fillId="0" borderId="0" xfId="8" applyNumberFormat="1" applyFont="1" applyFill="1" applyBorder="1" applyAlignment="1">
      <alignment horizontal="center" wrapText="1"/>
    </xf>
    <xf numFmtId="166" fontId="19" fillId="0" borderId="0" xfId="0" applyNumberFormat="1" applyFont="1" applyFill="1" applyBorder="1" applyAlignment="1">
      <alignment horizontal="center" wrapText="1"/>
    </xf>
    <xf numFmtId="166" fontId="14" fillId="0" borderId="0" xfId="0" applyNumberFormat="1" applyFont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wrapText="1"/>
    </xf>
    <xf numFmtId="166" fontId="18" fillId="0" borderId="0" xfId="0" applyNumberFormat="1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166" fontId="5" fillId="0" borderId="0" xfId="0" applyNumberFormat="1" applyFont="1" applyBorder="1" applyAlignment="1">
      <alignment horizontal="center" wrapText="1"/>
    </xf>
    <xf numFmtId="166" fontId="4" fillId="0" borderId="0" xfId="0" applyNumberFormat="1" applyFont="1" applyBorder="1" applyAlignment="1">
      <alignment horizontal="center" wrapText="1"/>
    </xf>
    <xf numFmtId="167" fontId="6" fillId="0" borderId="0" xfId="0" applyNumberFormat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168" fontId="14" fillId="0" borderId="0" xfId="0" applyNumberFormat="1" applyFont="1" applyFill="1" applyBorder="1" applyAlignment="1">
      <alignment horizontal="center" wrapText="1"/>
    </xf>
    <xf numFmtId="167" fontId="17" fillId="0" borderId="0" xfId="0" applyNumberFormat="1" applyFont="1" applyFill="1" applyBorder="1" applyAlignment="1">
      <alignment horizontal="center" wrapText="1"/>
    </xf>
    <xf numFmtId="167" fontId="21" fillId="0" borderId="0" xfId="0" applyNumberFormat="1" applyFont="1" applyFill="1" applyBorder="1" applyAlignment="1">
      <alignment horizontal="center" wrapText="1"/>
    </xf>
    <xf numFmtId="166" fontId="4" fillId="0" borderId="0" xfId="0" applyNumberFormat="1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/>
    </xf>
    <xf numFmtId="166" fontId="14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center" wrapText="1"/>
    </xf>
    <xf numFmtId="168" fontId="13" fillId="0" borderId="0" xfId="0" applyNumberFormat="1" applyFont="1" applyFill="1" applyBorder="1" applyAlignment="1">
      <alignment horizontal="center" wrapText="1"/>
    </xf>
    <xf numFmtId="168" fontId="4" fillId="0" borderId="0" xfId="0" applyNumberFormat="1" applyFont="1" applyFill="1" applyBorder="1" applyAlignment="1">
      <alignment horizontal="center" wrapText="1"/>
    </xf>
    <xf numFmtId="0" fontId="5" fillId="0" borderId="0" xfId="0" applyFont="1" applyAlignment="1"/>
    <xf numFmtId="0" fontId="4" fillId="0" borderId="0" xfId="0" applyFont="1" applyAlignment="1">
      <alignment horizontal="left" vertical="justify"/>
    </xf>
    <xf numFmtId="0" fontId="28" fillId="0" borderId="0" xfId="3" applyFont="1" applyAlignment="1">
      <alignment horizontal="left"/>
    </xf>
    <xf numFmtId="0" fontId="4" fillId="4" borderId="0" xfId="0" applyFont="1" applyFill="1" applyAlignment="1">
      <alignment horizontal="right" wrapText="1"/>
    </xf>
    <xf numFmtId="0" fontId="29" fillId="0" borderId="0" xfId="3" applyFont="1" applyAlignment="1">
      <alignment horizontal="left"/>
    </xf>
    <xf numFmtId="0" fontId="5" fillId="0" borderId="0" xfId="0" applyFont="1" applyAlignment="1">
      <alignment wrapText="1"/>
    </xf>
    <xf numFmtId="0" fontId="13" fillId="0" borderId="0" xfId="0" applyFont="1" applyFill="1" applyAlignment="1">
      <alignment vertical="top" wrapText="1"/>
    </xf>
    <xf numFmtId="0" fontId="13" fillId="0" borderId="0" xfId="0" applyFont="1" applyFill="1" applyAlignment="1">
      <alignment horizontal="center" vertical="top" wrapText="1"/>
    </xf>
    <xf numFmtId="0" fontId="27" fillId="6" borderId="0" xfId="0" applyFont="1" applyFill="1" applyBorder="1"/>
    <xf numFmtId="0" fontId="9" fillId="0" borderId="0" xfId="0" applyFont="1"/>
    <xf numFmtId="0" fontId="43" fillId="0" borderId="0" xfId="0" applyFont="1"/>
    <xf numFmtId="0" fontId="42" fillId="6" borderId="0" xfId="0" applyFont="1" applyFill="1" applyBorder="1"/>
    <xf numFmtId="0" fontId="27" fillId="6" borderId="1" xfId="0" applyFont="1" applyFill="1" applyBorder="1" applyAlignment="1">
      <alignment horizontal="center" wrapText="1"/>
    </xf>
    <xf numFmtId="0" fontId="26" fillId="6" borderId="0" xfId="0" applyFont="1" applyFill="1" applyAlignment="1"/>
    <xf numFmtId="0" fontId="25" fillId="6" borderId="0" xfId="0" applyFont="1" applyFill="1"/>
    <xf numFmtId="0" fontId="26" fillId="6" borderId="0" xfId="0" applyFont="1" applyFill="1" applyBorder="1"/>
    <xf numFmtId="0" fontId="25" fillId="6" borderId="0" xfId="0" applyFont="1" applyFill="1" applyAlignment="1"/>
    <xf numFmtId="0" fontId="27" fillId="6" borderId="0" xfId="0" applyFont="1" applyFill="1" applyAlignment="1">
      <alignment horizontal="justify" vertical="justify"/>
    </xf>
    <xf numFmtId="0" fontId="10" fillId="6" borderId="0" xfId="0" applyFont="1" applyFill="1" applyAlignment="1">
      <alignment vertical="top"/>
    </xf>
    <xf numFmtId="0" fontId="27" fillId="6" borderId="0" xfId="0" applyFont="1" applyFill="1" applyAlignment="1">
      <alignment horizontal="left" vertical="justify" wrapText="1"/>
    </xf>
    <xf numFmtId="0" fontId="25" fillId="6" borderId="0" xfId="0" applyNumberFormat="1" applyFont="1" applyFill="1" applyAlignment="1">
      <alignment horizontal="center"/>
    </xf>
    <xf numFmtId="0" fontId="44" fillId="6" borderId="0" xfId="0" applyFont="1" applyFill="1" applyAlignment="1">
      <alignment horizontal="left" vertical="justify" wrapText="1"/>
    </xf>
    <xf numFmtId="0" fontId="44" fillId="6" borderId="0" xfId="0" applyFont="1" applyFill="1" applyAlignment="1">
      <alignment horizontal="center" vertical="justify"/>
    </xf>
    <xf numFmtId="0" fontId="44" fillId="6" borderId="0" xfId="0" applyFont="1" applyFill="1" applyAlignment="1">
      <alignment horizontal="justify" vertical="justify"/>
    </xf>
    <xf numFmtId="0" fontId="44" fillId="6" borderId="0" xfId="0" applyFont="1" applyFill="1" applyBorder="1"/>
    <xf numFmtId="0" fontId="44" fillId="6" borderId="5" xfId="0" applyFont="1" applyFill="1" applyBorder="1"/>
    <xf numFmtId="0" fontId="44" fillId="6" borderId="5" xfId="0" applyFont="1" applyFill="1" applyBorder="1" applyAlignment="1">
      <alignment horizontal="left"/>
    </xf>
    <xf numFmtId="0" fontId="45" fillId="6" borderId="0" xfId="0" applyFont="1" applyFill="1" applyBorder="1" applyAlignment="1">
      <alignment horizontal="center" vertical="top" wrapText="1"/>
    </xf>
    <xf numFmtId="0" fontId="44" fillId="6" borderId="0" xfId="0" applyFont="1" applyFill="1" applyBorder="1" applyAlignment="1">
      <alignment horizontal="center" vertical="top" wrapText="1"/>
    </xf>
    <xf numFmtId="0" fontId="27" fillId="6" borderId="0" xfId="0" applyFont="1" applyFill="1" applyAlignment="1">
      <alignment horizontal="center" vertical="justify"/>
    </xf>
    <xf numFmtId="0" fontId="27" fillId="6" borderId="5" xfId="0" applyFont="1" applyFill="1" applyBorder="1"/>
    <xf numFmtId="0" fontId="50" fillId="6" borderId="0" xfId="0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wrapText="1"/>
    </xf>
    <xf numFmtId="0" fontId="50" fillId="6" borderId="0" xfId="0" applyFont="1" applyFill="1" applyAlignment="1">
      <alignment horizontal="right"/>
    </xf>
    <xf numFmtId="0" fontId="48" fillId="6" borderId="0" xfId="0" applyFont="1" applyFill="1"/>
    <xf numFmtId="0" fontId="50" fillId="6" borderId="0" xfId="0" applyFont="1" applyFill="1"/>
    <xf numFmtId="167" fontId="26" fillId="6" borderId="1" xfId="4" applyNumberFormat="1" applyFont="1" applyFill="1" applyBorder="1" applyAlignment="1">
      <alignment horizontal="center"/>
    </xf>
    <xf numFmtId="0" fontId="27" fillId="0" borderId="0" xfId="0" applyFont="1" applyFill="1" applyAlignment="1">
      <alignment wrapText="1"/>
    </xf>
    <xf numFmtId="0" fontId="27" fillId="0" borderId="3" xfId="0" applyFont="1" applyFill="1" applyBorder="1" applyAlignment="1">
      <alignment horizontal="center" wrapText="1"/>
    </xf>
    <xf numFmtId="0" fontId="25" fillId="0" borderId="1" xfId="0" applyFont="1" applyFill="1" applyBorder="1" applyAlignment="1">
      <alignment horizontal="center"/>
    </xf>
    <xf numFmtId="49" fontId="25" fillId="0" borderId="1" xfId="0" applyNumberFormat="1" applyFont="1" applyFill="1" applyBorder="1" applyAlignment="1">
      <alignment horizontal="center" wrapText="1"/>
    </xf>
    <xf numFmtId="166" fontId="27" fillId="0" borderId="1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vertical="top" wrapText="1"/>
    </xf>
    <xf numFmtId="0" fontId="13" fillId="6" borderId="7" xfId="0" applyFont="1" applyFill="1" applyBorder="1" applyAlignment="1">
      <alignment vertical="center" wrapText="1"/>
    </xf>
    <xf numFmtId="0" fontId="13" fillId="6" borderId="0" xfId="0" applyFont="1" applyFill="1" applyBorder="1" applyAlignment="1">
      <alignment horizontal="left" vertical="center"/>
    </xf>
    <xf numFmtId="0" fontId="13" fillId="6" borderId="0" xfId="0" applyFont="1" applyFill="1" applyBorder="1" applyAlignment="1">
      <alignment horizontal="left" vertical="center" wrapText="1"/>
    </xf>
    <xf numFmtId="0" fontId="26" fillId="6" borderId="0" xfId="0" applyFont="1" applyFill="1" applyAlignment="1">
      <alignment horizontal="right" wrapText="1"/>
    </xf>
    <xf numFmtId="0" fontId="26" fillId="6" borderId="0" xfId="0" applyFont="1" applyFill="1" applyAlignment="1">
      <alignment horizontal="center"/>
    </xf>
    <xf numFmtId="0" fontId="27" fillId="6" borderId="0" xfId="0" applyFont="1" applyFill="1" applyAlignment="1">
      <alignment horizontal="right" vertical="justify" wrapText="1"/>
    </xf>
    <xf numFmtId="0" fontId="27" fillId="6" borderId="0" xfId="0" applyFont="1" applyFill="1" applyAlignment="1">
      <alignment horizontal="right" vertical="justify"/>
    </xf>
    <xf numFmtId="0" fontId="26" fillId="6" borderId="0" xfId="0" applyFont="1" applyFill="1" applyAlignment="1">
      <alignment horizontal="right" vertical="justify" wrapText="1"/>
    </xf>
    <xf numFmtId="0" fontId="51" fillId="6" borderId="0" xfId="0" applyFont="1" applyFill="1" applyAlignment="1">
      <alignment horizontal="right"/>
    </xf>
    <xf numFmtId="166" fontId="14" fillId="6" borderId="0" xfId="0" applyNumberFormat="1" applyFont="1" applyFill="1" applyBorder="1" applyAlignment="1">
      <alignment horizontal="center" wrapText="1"/>
    </xf>
    <xf numFmtId="0" fontId="14" fillId="0" borderId="1" xfId="2" applyNumberFormat="1" applyFont="1" applyFill="1" applyBorder="1" applyAlignment="1">
      <alignment horizontal="left" vertical="top" wrapText="1"/>
    </xf>
    <xf numFmtId="0" fontId="26" fillId="6" borderId="0" xfId="0" applyFont="1" applyFill="1" applyBorder="1" applyAlignment="1">
      <alignment vertical="center" wrapText="1"/>
    </xf>
    <xf numFmtId="0" fontId="26" fillId="6" borderId="0" xfId="0" applyFont="1" applyFill="1" applyBorder="1" applyAlignment="1">
      <alignment horizontal="left" vertical="center" wrapText="1"/>
    </xf>
    <xf numFmtId="168" fontId="26" fillId="6" borderId="0" xfId="0" applyNumberFormat="1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center" vertical="center" wrapText="1"/>
    </xf>
    <xf numFmtId="168" fontId="26" fillId="0" borderId="0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0" fillId="0" borderId="0" xfId="4" applyFont="1" applyBorder="1" applyAlignment="1">
      <alignment horizontal="center" vertical="top" wrapText="1"/>
    </xf>
    <xf numFmtId="0" fontId="23" fillId="0" borderId="0" xfId="4" applyFont="1" applyBorder="1" applyAlignment="1">
      <alignment horizontal="center" vertical="top" wrapText="1"/>
    </xf>
    <xf numFmtId="0" fontId="30" fillId="0" borderId="0" xfId="4" applyFont="1" applyBorder="1" applyAlignment="1">
      <alignment horizontal="justify" vertical="top" wrapText="1"/>
    </xf>
    <xf numFmtId="168" fontId="26" fillId="0" borderId="0" xfId="4" applyNumberFormat="1" applyFont="1" applyBorder="1" applyAlignment="1">
      <alignment horizontal="center" vertical="center" wrapText="1"/>
    </xf>
    <xf numFmtId="0" fontId="23" fillId="0" borderId="0" xfId="4" applyFont="1" applyBorder="1" applyAlignment="1">
      <alignment horizontal="left" vertical="top" wrapText="1"/>
    </xf>
    <xf numFmtId="168" fontId="26" fillId="6" borderId="0" xfId="4" applyNumberFormat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wrapText="1"/>
    </xf>
    <xf numFmtId="4" fontId="30" fillId="0" borderId="0" xfId="4" applyNumberFormat="1" applyFont="1" applyBorder="1" applyAlignment="1">
      <alignment horizontal="left" vertical="top" wrapText="1"/>
    </xf>
    <xf numFmtId="167" fontId="26" fillId="0" borderId="0" xfId="4" applyNumberFormat="1" applyFont="1" applyBorder="1" applyAlignment="1">
      <alignment horizontal="center" wrapText="1"/>
    </xf>
    <xf numFmtId="0" fontId="23" fillId="0" borderId="0" xfId="4" applyFont="1" applyBorder="1" applyAlignment="1">
      <alignment horizontal="justify" vertical="top" wrapText="1"/>
    </xf>
    <xf numFmtId="4" fontId="23" fillId="0" borderId="0" xfId="4" applyNumberFormat="1" applyFont="1" applyBorder="1" applyAlignment="1">
      <alignment horizontal="left" vertical="top" wrapText="1"/>
    </xf>
    <xf numFmtId="4" fontId="26" fillId="0" borderId="0" xfId="4" applyNumberFormat="1" applyFont="1" applyBorder="1" applyAlignment="1">
      <alignment horizontal="center" wrapText="1"/>
    </xf>
    <xf numFmtId="4" fontId="26" fillId="0" borderId="0" xfId="4" applyNumberFormat="1" applyFont="1" applyBorder="1" applyAlignment="1">
      <alignment horizontal="center" vertical="top" wrapText="1"/>
    </xf>
    <xf numFmtId="0" fontId="9" fillId="0" borderId="0" xfId="0" applyFont="1" applyBorder="1"/>
    <xf numFmtId="0" fontId="43" fillId="0" borderId="0" xfId="0" applyFont="1" applyBorder="1"/>
    <xf numFmtId="0" fontId="57" fillId="0" borderId="14" xfId="0" applyNumberFormat="1" applyFont="1" applyFill="1" applyBorder="1" applyAlignment="1">
      <alignment horizontal="center" wrapText="1"/>
    </xf>
    <xf numFmtId="0" fontId="58" fillId="0" borderId="14" xfId="0" applyNumberFormat="1" applyFont="1" applyFill="1" applyBorder="1" applyAlignment="1">
      <alignment horizontal="left" wrapText="1"/>
    </xf>
    <xf numFmtId="167" fontId="58" fillId="0" borderId="14" xfId="0" applyNumberFormat="1" applyFont="1" applyFill="1" applyBorder="1" applyAlignment="1">
      <alignment horizontal="right" wrapText="1"/>
    </xf>
    <xf numFmtId="0" fontId="41" fillId="6" borderId="0" xfId="0" applyFont="1" applyFill="1" applyBorder="1" applyAlignment="1">
      <alignment vertical="center" wrapText="1"/>
    </xf>
    <xf numFmtId="0" fontId="44" fillId="6" borderId="0" xfId="0" applyFont="1" applyFill="1" applyAlignment="1">
      <alignment horizontal="justify" vertical="justify"/>
    </xf>
    <xf numFmtId="0" fontId="26" fillId="6" borderId="1" xfId="0" applyFont="1" applyFill="1" applyBorder="1" applyAlignment="1">
      <alignment horizontal="center" vertical="center" wrapText="1"/>
    </xf>
    <xf numFmtId="0" fontId="26" fillId="6" borderId="0" xfId="0" applyFont="1" applyFill="1" applyAlignment="1">
      <alignment horizontal="center"/>
    </xf>
    <xf numFmtId="0" fontId="27" fillId="6" borderId="1" xfId="0" applyFont="1" applyFill="1" applyBorder="1" applyAlignment="1">
      <alignment horizontal="center" vertical="center" wrapText="1"/>
    </xf>
    <xf numFmtId="0" fontId="26" fillId="6" borderId="0" xfId="0" applyFont="1" applyFill="1" applyAlignment="1">
      <alignment horizontal="center" vertical="top" wrapText="1"/>
    </xf>
    <xf numFmtId="49" fontId="25" fillId="0" borderId="1" xfId="0" applyNumberFormat="1" applyFont="1" applyFill="1" applyBorder="1" applyAlignment="1">
      <alignment horizontal="left" wrapText="1"/>
    </xf>
    <xf numFmtId="0" fontId="26" fillId="6" borderId="1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168" fontId="26" fillId="6" borderId="0" xfId="0" applyNumberFormat="1" applyFont="1" applyFill="1" applyBorder="1" applyAlignment="1">
      <alignment horizontal="left" vertical="center" wrapText="1"/>
    </xf>
    <xf numFmtId="0" fontId="26" fillId="0" borderId="0" xfId="0" applyFont="1" applyFill="1" applyBorder="1"/>
    <xf numFmtId="168" fontId="24" fillId="0" borderId="1" xfId="0" applyNumberFormat="1" applyFont="1" applyFill="1" applyBorder="1" applyAlignment="1">
      <alignment horizontal="center" wrapText="1"/>
    </xf>
    <xf numFmtId="168" fontId="25" fillId="0" borderId="1" xfId="0" applyNumberFormat="1" applyFont="1" applyFill="1" applyBorder="1" applyAlignment="1">
      <alignment horizontal="center" wrapText="1"/>
    </xf>
    <xf numFmtId="168" fontId="27" fillId="0" borderId="1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center" wrapText="1"/>
    </xf>
    <xf numFmtId="0" fontId="25" fillId="0" borderId="1" xfId="0" applyFont="1" applyFill="1" applyBorder="1" applyAlignment="1">
      <alignment horizontal="center" wrapText="1"/>
    </xf>
    <xf numFmtId="168" fontId="14" fillId="0" borderId="1" xfId="0" applyNumberFormat="1" applyFont="1" applyFill="1" applyBorder="1" applyAlignment="1">
      <alignment horizontal="center" wrapText="1"/>
    </xf>
    <xf numFmtId="167" fontId="36" fillId="0" borderId="1" xfId="0" applyNumberFormat="1" applyFont="1" applyFill="1" applyBorder="1" applyAlignment="1">
      <alignment horizontal="center" wrapText="1"/>
    </xf>
    <xf numFmtId="0" fontId="25" fillId="0" borderId="2" xfId="0" applyFont="1" applyFill="1" applyBorder="1" applyAlignment="1">
      <alignment horizontal="center" wrapText="1"/>
    </xf>
    <xf numFmtId="167" fontId="27" fillId="0" borderId="1" xfId="0" applyNumberFormat="1" applyFont="1" applyFill="1" applyBorder="1" applyAlignment="1">
      <alignment horizontal="center" wrapText="1"/>
    </xf>
    <xf numFmtId="168" fontId="26" fillId="0" borderId="1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center" vertical="center" wrapText="1"/>
    </xf>
    <xf numFmtId="168" fontId="25" fillId="0" borderId="2" xfId="0" applyNumberFormat="1" applyFont="1" applyFill="1" applyBorder="1" applyAlignment="1">
      <alignment horizontal="center" wrapText="1"/>
    </xf>
    <xf numFmtId="0" fontId="27" fillId="0" borderId="4" xfId="0" applyFont="1" applyFill="1" applyBorder="1" applyAlignment="1">
      <alignment horizontal="center" wrapText="1"/>
    </xf>
    <xf numFmtId="2" fontId="27" fillId="0" borderId="1" xfId="0" applyNumberFormat="1" applyFont="1" applyFill="1" applyBorder="1" applyAlignment="1">
      <alignment horizontal="center" wrapText="1"/>
    </xf>
    <xf numFmtId="166" fontId="26" fillId="0" borderId="1" xfId="0" applyNumberFormat="1" applyFont="1" applyFill="1" applyBorder="1" applyAlignment="1">
      <alignment horizontal="center" wrapText="1"/>
    </xf>
    <xf numFmtId="168" fontId="27" fillId="0" borderId="2" xfId="0" applyNumberFormat="1" applyFont="1" applyFill="1" applyBorder="1" applyAlignment="1">
      <alignment horizontal="center" wrapText="1"/>
    </xf>
    <xf numFmtId="168" fontId="27" fillId="0" borderId="1" xfId="0" applyNumberFormat="1" applyFont="1" applyFill="1" applyBorder="1" applyAlignment="1">
      <alignment horizontal="center"/>
    </xf>
    <xf numFmtId="2" fontId="27" fillId="0" borderId="1" xfId="0" applyNumberFormat="1" applyFont="1" applyFill="1" applyBorder="1" applyAlignment="1">
      <alignment horizontal="center"/>
    </xf>
    <xf numFmtId="168" fontId="25" fillId="0" borderId="0" xfId="0" applyNumberFormat="1" applyFont="1" applyFill="1" applyBorder="1" applyAlignment="1">
      <alignment horizontal="center" wrapText="1"/>
    </xf>
    <xf numFmtId="2" fontId="27" fillId="0" borderId="0" xfId="0" applyNumberFormat="1" applyFont="1" applyFill="1" applyBorder="1" applyAlignment="1">
      <alignment horizontal="center"/>
    </xf>
    <xf numFmtId="0" fontId="25" fillId="0" borderId="0" xfId="0" applyFont="1" applyFill="1"/>
    <xf numFmtId="0" fontId="27" fillId="0" borderId="0" xfId="0" applyFont="1" applyFill="1" applyBorder="1" applyAlignment="1">
      <alignment horizontal="center" wrapText="1"/>
    </xf>
    <xf numFmtId="166" fontId="27" fillId="0" borderId="0" xfId="0" applyNumberFormat="1" applyFont="1" applyFill="1" applyBorder="1" applyAlignment="1">
      <alignment horizontal="center" wrapText="1"/>
    </xf>
    <xf numFmtId="166" fontId="27" fillId="0" borderId="0" xfId="0" applyNumberFormat="1" applyFont="1" applyFill="1" applyBorder="1" applyAlignment="1">
      <alignment horizontal="center"/>
    </xf>
    <xf numFmtId="168" fontId="27" fillId="0" borderId="0" xfId="0" applyNumberFormat="1" applyFont="1" applyFill="1" applyBorder="1" applyAlignment="1">
      <alignment horizontal="center" wrapText="1"/>
    </xf>
    <xf numFmtId="0" fontId="27" fillId="0" borderId="0" xfId="0" applyFont="1" applyFill="1" applyBorder="1"/>
    <xf numFmtId="0" fontId="27" fillId="0" borderId="0" xfId="0" applyFont="1" applyFill="1"/>
    <xf numFmtId="0" fontId="25" fillId="0" borderId="0" xfId="0" applyFont="1" applyFill="1" applyAlignment="1"/>
    <xf numFmtId="0" fontId="25" fillId="0" borderId="0" xfId="0" applyFont="1" applyFill="1" applyAlignment="1">
      <alignment horizontal="left" vertical="justify" wrapText="1"/>
    </xf>
    <xf numFmtId="0" fontId="27" fillId="0" borderId="0" xfId="0" applyFont="1" applyFill="1" applyAlignment="1">
      <alignment horizontal="justify" vertical="justify"/>
    </xf>
    <xf numFmtId="0" fontId="24" fillId="0" borderId="0" xfId="0" applyFont="1" applyFill="1" applyAlignment="1">
      <alignment horizontal="left" vertical="justify" wrapText="1"/>
    </xf>
    <xf numFmtId="0" fontId="24" fillId="0" borderId="0" xfId="0" applyFont="1" applyFill="1" applyAlignment="1"/>
    <xf numFmtId="0" fontId="26" fillId="0" borderId="0" xfId="0" applyFont="1" applyFill="1" applyAlignment="1"/>
    <xf numFmtId="0" fontId="26" fillId="0" borderId="0" xfId="0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left" wrapText="1"/>
    </xf>
    <xf numFmtId="0" fontId="26" fillId="0" borderId="1" xfId="0" applyFont="1" applyFill="1" applyBorder="1" applyAlignment="1">
      <alignment wrapText="1"/>
    </xf>
    <xf numFmtId="49" fontId="24" fillId="0" borderId="1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wrapText="1"/>
    </xf>
    <xf numFmtId="49" fontId="25" fillId="0" borderId="1" xfId="0" applyNumberFormat="1" applyFont="1" applyFill="1" applyBorder="1" applyAlignment="1"/>
    <xf numFmtId="0" fontId="38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vertical="top" wrapText="1"/>
    </xf>
    <xf numFmtId="49" fontId="25" fillId="0" borderId="1" xfId="0" applyNumberFormat="1" applyFont="1" applyFill="1" applyBorder="1" applyAlignment="1">
      <alignment horizontal="left"/>
    </xf>
    <xf numFmtId="168" fontId="25" fillId="0" borderId="1" xfId="0" applyNumberFormat="1" applyFont="1" applyFill="1" applyBorder="1" applyAlignment="1">
      <alignment horizontal="left"/>
    </xf>
    <xf numFmtId="0" fontId="27" fillId="0" borderId="1" xfId="1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top" wrapText="1"/>
    </xf>
    <xf numFmtId="168" fontId="27" fillId="0" borderId="1" xfId="0" applyNumberFormat="1" applyFont="1" applyFill="1" applyBorder="1" applyAlignment="1">
      <alignment horizontal="left"/>
    </xf>
    <xf numFmtId="0" fontId="55" fillId="0" borderId="2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27" fillId="0" borderId="1" xfId="0" applyFont="1" applyFill="1" applyBorder="1" applyAlignment="1">
      <alignment horizontal="justify" vertical="top" wrapText="1"/>
    </xf>
    <xf numFmtId="0" fontId="27" fillId="0" borderId="1" xfId="0" applyFont="1" applyFill="1" applyBorder="1" applyAlignment="1">
      <alignment horizontal="left" wrapText="1"/>
    </xf>
    <xf numFmtId="0" fontId="27" fillId="0" borderId="1" xfId="0" applyNumberFormat="1" applyFont="1" applyFill="1" applyBorder="1" applyAlignment="1">
      <alignment vertical="top" wrapText="1"/>
    </xf>
    <xf numFmtId="168" fontId="25" fillId="0" borderId="1" xfId="0" applyNumberFormat="1" applyFont="1" applyFill="1" applyBorder="1" applyAlignment="1">
      <alignment horizontal="center"/>
    </xf>
    <xf numFmtId="49" fontId="25" fillId="0" borderId="1" xfId="0" applyNumberFormat="1" applyFont="1" applyFill="1" applyBorder="1" applyAlignment="1">
      <alignment horizontal="center"/>
    </xf>
    <xf numFmtId="0" fontId="27" fillId="0" borderId="1" xfId="6" applyFont="1" applyFill="1" applyBorder="1" applyAlignment="1" applyProtection="1">
      <alignment horizontal="left" wrapText="1"/>
      <protection locked="0"/>
    </xf>
    <xf numFmtId="0" fontId="27" fillId="0" borderId="1" xfId="0" applyFont="1" applyFill="1" applyBorder="1" applyAlignment="1">
      <alignment vertical="justify" wrapText="1"/>
    </xf>
    <xf numFmtId="49" fontId="25" fillId="0" borderId="4" xfId="0" applyNumberFormat="1" applyFont="1" applyFill="1" applyBorder="1" applyAlignment="1">
      <alignment horizontal="center" wrapText="1"/>
    </xf>
    <xf numFmtId="49" fontId="25" fillId="0" borderId="3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left" vertical="justify" wrapText="1"/>
    </xf>
    <xf numFmtId="0" fontId="27" fillId="0" borderId="1" xfId="0" applyFont="1" applyFill="1" applyBorder="1" applyAlignment="1">
      <alignment horizontal="justify" vertical="justify" wrapText="1"/>
    </xf>
    <xf numFmtId="49" fontId="38" fillId="0" borderId="1" xfId="0" applyNumberFormat="1" applyFont="1" applyFill="1" applyBorder="1" applyAlignment="1">
      <alignment wrapText="1"/>
    </xf>
    <xf numFmtId="49" fontId="27" fillId="0" borderId="1" xfId="0" applyNumberFormat="1" applyFont="1" applyFill="1" applyBorder="1" applyAlignment="1">
      <alignment wrapText="1"/>
    </xf>
    <xf numFmtId="0" fontId="54" fillId="0" borderId="1" xfId="2" applyNumberFormat="1" applyFont="1" applyFill="1" applyBorder="1" applyAlignment="1">
      <alignment horizontal="left" vertical="top" wrapText="1"/>
    </xf>
    <xf numFmtId="168" fontId="24" fillId="0" borderId="1" xfId="0" applyNumberFormat="1" applyFont="1" applyFill="1" applyBorder="1" applyAlignment="1">
      <alignment horizontal="center"/>
    </xf>
    <xf numFmtId="0" fontId="26" fillId="0" borderId="1" xfId="6" applyFont="1" applyFill="1" applyBorder="1" applyAlignment="1" applyProtection="1">
      <alignment horizontal="left" wrapText="1"/>
      <protection locked="0"/>
    </xf>
    <xf numFmtId="49" fontId="24" fillId="0" borderId="1" xfId="0" applyNumberFormat="1" applyFont="1" applyFill="1" applyBorder="1" applyAlignment="1">
      <alignment horizontal="left"/>
    </xf>
    <xf numFmtId="0" fontId="27" fillId="0" borderId="1" xfId="0" applyNumberFormat="1" applyFont="1" applyFill="1" applyBorder="1" applyAlignment="1">
      <alignment horizontal="left" vertical="center" wrapText="1"/>
    </xf>
    <xf numFmtId="49" fontId="35" fillId="0" borderId="1" xfId="0" applyNumberFormat="1" applyFont="1" applyFill="1" applyBorder="1" applyAlignment="1">
      <alignment horizontal="center"/>
    </xf>
    <xf numFmtId="0" fontId="27" fillId="0" borderId="1" xfId="0" applyFont="1" applyFill="1" applyBorder="1" applyAlignment="1">
      <alignment vertical="center" wrapText="1"/>
    </xf>
    <xf numFmtId="49" fontId="24" fillId="0" borderId="1" xfId="0" applyNumberFormat="1" applyFont="1" applyFill="1" applyBorder="1" applyAlignment="1">
      <alignment horizontal="center"/>
    </xf>
    <xf numFmtId="0" fontId="27" fillId="0" borderId="1" xfId="0" applyFont="1" applyFill="1" applyBorder="1"/>
    <xf numFmtId="0" fontId="27" fillId="0" borderId="1" xfId="0" applyFont="1" applyFill="1" applyBorder="1" applyAlignment="1" applyProtection="1">
      <alignment vertical="top" wrapText="1"/>
      <protection locked="0"/>
    </xf>
    <xf numFmtId="0" fontId="38" fillId="0" borderId="0" xfId="0" applyFont="1" applyFill="1" applyAlignment="1">
      <alignment wrapText="1"/>
    </xf>
    <xf numFmtId="0" fontId="39" fillId="0" borderId="0" xfId="0" applyFont="1" applyFill="1" applyAlignment="1">
      <alignment wrapText="1"/>
    </xf>
    <xf numFmtId="49" fontId="27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left" vertical="top" wrapText="1"/>
    </xf>
    <xf numFmtId="0" fontId="27" fillId="0" borderId="1" xfId="5" applyFont="1" applyFill="1" applyBorder="1" applyAlignment="1">
      <alignment wrapText="1"/>
    </xf>
    <xf numFmtId="0" fontId="26" fillId="0" borderId="1" xfId="0" applyNumberFormat="1" applyFont="1" applyFill="1" applyBorder="1" applyAlignment="1">
      <alignment wrapText="1"/>
    </xf>
    <xf numFmtId="0" fontId="24" fillId="0" borderId="3" xfId="0" applyFont="1" applyFill="1" applyBorder="1" applyAlignment="1">
      <alignment horizontal="center" wrapText="1"/>
    </xf>
    <xf numFmtId="0" fontId="25" fillId="0" borderId="3" xfId="0" applyFont="1" applyFill="1" applyBorder="1" applyAlignment="1">
      <alignment horizontal="center" wrapText="1"/>
    </xf>
    <xf numFmtId="49" fontId="25" fillId="0" borderId="2" xfId="0" applyNumberFormat="1" applyFont="1" applyFill="1" applyBorder="1" applyAlignment="1">
      <alignment horizontal="center" wrapText="1"/>
    </xf>
    <xf numFmtId="49" fontId="7" fillId="0" borderId="1" xfId="0" applyNumberFormat="1" applyFont="1" applyFill="1" applyBorder="1" applyAlignment="1">
      <alignment vertical="top" wrapText="1"/>
    </xf>
    <xf numFmtId="49" fontId="10" fillId="0" borderId="1" xfId="0" applyNumberFormat="1" applyFont="1" applyFill="1" applyBorder="1" applyAlignment="1">
      <alignment vertical="top" wrapText="1"/>
    </xf>
    <xf numFmtId="49" fontId="27" fillId="0" borderId="1" xfId="0" applyNumberFormat="1" applyFont="1" applyFill="1" applyBorder="1" applyAlignment="1">
      <alignment vertical="top" wrapText="1"/>
    </xf>
    <xf numFmtId="0" fontId="27" fillId="0" borderId="0" xfId="0" applyFont="1" applyFill="1" applyBorder="1" applyAlignment="1">
      <alignment wrapText="1"/>
    </xf>
    <xf numFmtId="49" fontId="25" fillId="0" borderId="0" xfId="0" applyNumberFormat="1" applyFont="1" applyFill="1" applyBorder="1" applyAlignment="1">
      <alignment horizontal="center" wrapText="1"/>
    </xf>
    <xf numFmtId="168" fontId="25" fillId="0" borderId="0" xfId="0" applyNumberFormat="1" applyFont="1" applyFill="1" applyBorder="1" applyAlignment="1">
      <alignment horizontal="left"/>
    </xf>
    <xf numFmtId="0" fontId="25" fillId="0" borderId="0" xfId="0" applyFont="1" applyFill="1" applyBorder="1"/>
    <xf numFmtId="0" fontId="26" fillId="0" borderId="0" xfId="1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justify" wrapText="1"/>
    </xf>
    <xf numFmtId="0" fontId="26" fillId="0" borderId="1" xfId="0" applyFont="1" applyFill="1" applyBorder="1" applyAlignment="1">
      <alignment horizontal="left" vertical="justify" wrapText="1"/>
    </xf>
    <xf numFmtId="0" fontId="44" fillId="0" borderId="0" xfId="0" applyFont="1" applyFill="1" applyBorder="1"/>
    <xf numFmtId="0" fontId="26" fillId="0" borderId="1" xfId="0" applyFont="1" applyFill="1" applyBorder="1" applyAlignment="1">
      <alignment horizontal="center" wrapText="1"/>
    </xf>
    <xf numFmtId="168" fontId="13" fillId="0" borderId="0" xfId="0" applyNumberFormat="1" applyFont="1" applyFill="1" applyBorder="1" applyAlignment="1">
      <alignment horizontal="left" vertical="center" wrapText="1"/>
    </xf>
    <xf numFmtId="167" fontId="45" fillId="0" borderId="0" xfId="0" applyNumberFormat="1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wrapText="1"/>
    </xf>
    <xf numFmtId="49" fontId="25" fillId="0" borderId="1" xfId="0" applyNumberFormat="1" applyFont="1" applyFill="1" applyBorder="1" applyAlignment="1">
      <alignment wrapText="1"/>
    </xf>
    <xf numFmtId="167" fontId="44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166" fontId="25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left" vertical="center" wrapText="1"/>
    </xf>
    <xf numFmtId="49" fontId="24" fillId="0" borderId="4" xfId="0" applyNumberFormat="1" applyFont="1" applyFill="1" applyBorder="1" applyAlignment="1">
      <alignment horizontal="center" wrapText="1"/>
    </xf>
    <xf numFmtId="168" fontId="44" fillId="0" borderId="0" xfId="0" applyNumberFormat="1" applyFont="1" applyFill="1" applyBorder="1" applyAlignment="1">
      <alignment horizontal="center" vertical="center" wrapText="1"/>
    </xf>
    <xf numFmtId="9" fontId="44" fillId="0" borderId="0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168" fontId="27" fillId="0" borderId="1" xfId="0" applyNumberFormat="1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vertical="center" wrapText="1"/>
    </xf>
    <xf numFmtId="49" fontId="27" fillId="0" borderId="4" xfId="0" applyNumberFormat="1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/>
    </xf>
    <xf numFmtId="168" fontId="25" fillId="0" borderId="1" xfId="0" applyNumberFormat="1" applyFont="1" applyFill="1" applyBorder="1" applyAlignment="1"/>
    <xf numFmtId="0" fontId="26" fillId="0" borderId="1" xfId="0" applyFont="1" applyFill="1" applyBorder="1" applyAlignment="1">
      <alignment vertical="justify" wrapText="1"/>
    </xf>
    <xf numFmtId="167" fontId="52" fillId="0" borderId="0" xfId="0" applyNumberFormat="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50" fillId="0" borderId="0" xfId="0" applyFont="1" applyFill="1" applyBorder="1" applyAlignment="1">
      <alignment horizontal="center" vertical="center" wrapText="1"/>
    </xf>
    <xf numFmtId="49" fontId="49" fillId="0" borderId="1" xfId="0" applyNumberFormat="1" applyFont="1" applyFill="1" applyBorder="1" applyAlignment="1">
      <alignment horizontal="center" wrapText="1"/>
    </xf>
    <xf numFmtId="0" fontId="53" fillId="0" borderId="0" xfId="0" applyFont="1" applyFill="1" applyBorder="1" applyAlignment="1">
      <alignment horizontal="left" vertical="center" wrapText="1"/>
    </xf>
    <xf numFmtId="168" fontId="48" fillId="0" borderId="1" xfId="0" applyNumberFormat="1" applyFont="1" applyFill="1" applyBorder="1" applyAlignment="1">
      <alignment horizontal="center" wrapText="1"/>
    </xf>
    <xf numFmtId="2" fontId="44" fillId="0" borderId="0" xfId="0" applyNumberFormat="1" applyFont="1" applyFill="1" applyBorder="1" applyAlignment="1">
      <alignment horizontal="center" vertical="center" wrapText="1"/>
    </xf>
    <xf numFmtId="2" fontId="25" fillId="0" borderId="1" xfId="0" applyNumberFormat="1" applyFont="1" applyFill="1" applyBorder="1" applyAlignment="1">
      <alignment horizontal="center" wrapText="1"/>
    </xf>
    <xf numFmtId="0" fontId="13" fillId="0" borderId="7" xfId="0" applyFont="1" applyFill="1" applyBorder="1" applyAlignment="1">
      <alignment vertical="center" wrapText="1"/>
    </xf>
    <xf numFmtId="0" fontId="25" fillId="0" borderId="3" xfId="0" applyFont="1" applyFill="1" applyBorder="1" applyAlignment="1">
      <alignment horizontal="center"/>
    </xf>
    <xf numFmtId="49" fontId="35" fillId="0" borderId="1" xfId="0" applyNumberFormat="1" applyFont="1" applyFill="1" applyBorder="1" applyAlignment="1">
      <alignment horizontal="left"/>
    </xf>
    <xf numFmtId="168" fontId="13" fillId="0" borderId="0" xfId="0" applyNumberFormat="1" applyFont="1" applyFill="1" applyAlignment="1">
      <alignment horizontal="left" vertical="center" wrapText="1"/>
    </xf>
    <xf numFmtId="166" fontId="45" fillId="0" borderId="0" xfId="0" applyNumberFormat="1" applyFont="1" applyFill="1" applyBorder="1" applyAlignment="1">
      <alignment horizontal="center" wrapText="1"/>
    </xf>
    <xf numFmtId="166" fontId="48" fillId="0" borderId="1" xfId="0" applyNumberFormat="1" applyFont="1" applyFill="1" applyBorder="1" applyAlignment="1">
      <alignment horizontal="center" wrapText="1"/>
    </xf>
    <xf numFmtId="166" fontId="27" fillId="0" borderId="1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 vertical="justify" wrapText="1"/>
    </xf>
    <xf numFmtId="49" fontId="25" fillId="0" borderId="1" xfId="0" applyNumberFormat="1" applyFont="1" applyFill="1" applyBorder="1"/>
    <xf numFmtId="49" fontId="25" fillId="0" borderId="1" xfId="0" applyNumberFormat="1" applyFont="1" applyFill="1" applyBorder="1" applyAlignment="1">
      <alignment horizontal="center" vertical="top"/>
    </xf>
    <xf numFmtId="49" fontId="37" fillId="0" borderId="1" xfId="0" applyNumberFormat="1" applyFont="1" applyFill="1" applyBorder="1" applyAlignment="1">
      <alignment horizontal="center"/>
    </xf>
    <xf numFmtId="0" fontId="13" fillId="0" borderId="12" xfId="0" applyFont="1" applyFill="1" applyBorder="1" applyAlignment="1">
      <alignment vertical="center" wrapText="1"/>
    </xf>
    <xf numFmtId="49" fontId="54" fillId="0" borderId="1" xfId="2" applyNumberFormat="1" applyFont="1" applyFill="1" applyBorder="1" applyAlignment="1">
      <alignment horizontal="center" vertical="top" wrapText="1"/>
    </xf>
    <xf numFmtId="0" fontId="25" fillId="0" borderId="0" xfId="0" applyFont="1" applyFill="1" applyBorder="1" applyAlignment="1">
      <alignment horizontal="center" wrapText="1"/>
    </xf>
    <xf numFmtId="49" fontId="25" fillId="0" borderId="0" xfId="0" applyNumberFormat="1" applyFont="1" applyFill="1" applyBorder="1" applyAlignment="1">
      <alignment horizontal="left"/>
    </xf>
    <xf numFmtId="168" fontId="48" fillId="0" borderId="0" xfId="0" applyNumberFormat="1" applyFont="1" applyFill="1" applyBorder="1" applyAlignment="1">
      <alignment horizontal="center" wrapText="1"/>
    </xf>
    <xf numFmtId="168" fontId="27" fillId="0" borderId="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left" vertical="justify" wrapText="1"/>
    </xf>
    <xf numFmtId="0" fontId="27" fillId="0" borderId="0" xfId="0" applyFont="1" applyFill="1" applyAlignment="1">
      <alignment horizontal="center" vertical="justify"/>
    </xf>
    <xf numFmtId="0" fontId="48" fillId="0" borderId="0" xfId="0" applyFont="1" applyFill="1"/>
    <xf numFmtId="0" fontId="27" fillId="0" borderId="5" xfId="0" applyFont="1" applyFill="1" applyBorder="1"/>
    <xf numFmtId="0" fontId="19" fillId="0" borderId="1" xfId="0" applyFont="1" applyFill="1" applyBorder="1" applyAlignment="1">
      <alignment horizontal="left" vertical="top" wrapText="1"/>
    </xf>
    <xf numFmtId="0" fontId="27" fillId="0" borderId="3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center" vertical="justify" wrapText="1"/>
    </xf>
    <xf numFmtId="0" fontId="14" fillId="0" borderId="0" xfId="0" applyFont="1" applyFill="1" applyBorder="1" applyAlignment="1">
      <alignment vertical="top" wrapText="1"/>
    </xf>
    <xf numFmtId="168" fontId="26" fillId="0" borderId="7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left" vertical="center" wrapText="1"/>
    </xf>
    <xf numFmtId="167" fontId="39" fillId="0" borderId="0" xfId="0" applyNumberFormat="1" applyFont="1" applyFill="1" applyBorder="1" applyAlignment="1">
      <alignment horizontal="left" vertical="center" wrapText="1"/>
    </xf>
    <xf numFmtId="168" fontId="26" fillId="0" borderId="0" xfId="0" applyNumberFormat="1" applyFont="1" applyFill="1" applyBorder="1" applyAlignment="1">
      <alignment horizontal="left" vertical="center" wrapText="1"/>
    </xf>
    <xf numFmtId="2" fontId="26" fillId="0" borderId="0" xfId="0" applyNumberFormat="1" applyFont="1" applyFill="1" applyBorder="1" applyAlignment="1">
      <alignment horizontal="left" vertical="center" wrapText="1"/>
    </xf>
    <xf numFmtId="166" fontId="26" fillId="0" borderId="0" xfId="0" applyNumberFormat="1" applyFont="1" applyFill="1" applyBorder="1" applyAlignment="1">
      <alignment horizontal="left" vertical="center" wrapText="1"/>
    </xf>
    <xf numFmtId="0" fontId="26" fillId="0" borderId="8" xfId="0" applyFont="1" applyFill="1" applyBorder="1" applyAlignment="1">
      <alignment horizontal="left" vertical="center" wrapText="1"/>
    </xf>
    <xf numFmtId="49" fontId="26" fillId="0" borderId="0" xfId="0" applyNumberFormat="1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27" fillId="0" borderId="6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7" fillId="0" borderId="3" xfId="0" applyNumberFormat="1" applyFont="1" applyFill="1" applyBorder="1" applyAlignment="1">
      <alignment horizontal="center" vertical="center" wrapText="1"/>
    </xf>
    <xf numFmtId="168" fontId="26" fillId="0" borderId="1" xfId="0" applyNumberFormat="1" applyFont="1" applyFill="1" applyBorder="1" applyAlignment="1">
      <alignment horizontal="center" vertical="center"/>
    </xf>
    <xf numFmtId="0" fontId="25" fillId="0" borderId="3" xfId="0" applyNumberFormat="1" applyFont="1" applyFill="1" applyBorder="1" applyAlignment="1">
      <alignment horizontal="center"/>
    </xf>
    <xf numFmtId="168" fontId="26" fillId="0" borderId="1" xfId="0" applyNumberFormat="1" applyFont="1" applyFill="1" applyBorder="1" applyAlignment="1">
      <alignment horizontal="center"/>
    </xf>
    <xf numFmtId="0" fontId="14" fillId="0" borderId="3" xfId="0" applyFont="1" applyFill="1" applyBorder="1" applyAlignment="1">
      <alignment vertical="top" wrapText="1"/>
    </xf>
    <xf numFmtId="0" fontId="14" fillId="0" borderId="0" xfId="0" applyFont="1" applyFill="1" applyAlignment="1">
      <alignment vertical="top" wrapText="1"/>
    </xf>
    <xf numFmtId="0" fontId="25" fillId="0" borderId="1" xfId="0" applyNumberFormat="1" applyFont="1" applyFill="1" applyBorder="1" applyAlignment="1">
      <alignment horizontal="center" wrapText="1"/>
    </xf>
    <xf numFmtId="0" fontId="14" fillId="0" borderId="1" xfId="0" applyFont="1" applyFill="1" applyBorder="1" applyAlignment="1">
      <alignment wrapText="1"/>
    </xf>
    <xf numFmtId="0" fontId="25" fillId="0" borderId="3" xfId="0" applyNumberFormat="1" applyFont="1" applyFill="1" applyBorder="1" applyAlignment="1">
      <alignment horizontal="center" wrapText="1"/>
    </xf>
    <xf numFmtId="2" fontId="14" fillId="0" borderId="0" xfId="0" applyNumberFormat="1" applyFont="1" applyFill="1" applyBorder="1" applyAlignment="1">
      <alignment vertical="top" wrapText="1"/>
    </xf>
    <xf numFmtId="168" fontId="27" fillId="0" borderId="0" xfId="0" applyNumberFormat="1" applyFont="1" applyFill="1" applyBorder="1"/>
    <xf numFmtId="49" fontId="14" fillId="0" borderId="1" xfId="0" applyNumberFormat="1" applyFont="1" applyFill="1" applyBorder="1" applyAlignment="1">
      <alignment horizontal="left" vertical="top" wrapText="1"/>
    </xf>
    <xf numFmtId="0" fontId="40" fillId="0" borderId="1" xfId="0" applyFont="1" applyFill="1" applyBorder="1" applyAlignment="1">
      <alignment vertical="top" wrapText="1"/>
    </xf>
    <xf numFmtId="49" fontId="27" fillId="0" borderId="1" xfId="0" applyNumberFormat="1" applyFont="1" applyFill="1" applyBorder="1" applyAlignment="1">
      <alignment horizontal="left" wrapText="1"/>
    </xf>
    <xf numFmtId="0" fontId="40" fillId="0" borderId="1" xfId="0" applyFont="1" applyFill="1" applyBorder="1" applyAlignment="1">
      <alignment wrapText="1"/>
    </xf>
    <xf numFmtId="49" fontId="14" fillId="0" borderId="1" xfId="0" applyNumberFormat="1" applyFont="1" applyFill="1" applyBorder="1" applyAlignment="1">
      <alignment vertical="top" wrapText="1"/>
    </xf>
    <xf numFmtId="0" fontId="14" fillId="0" borderId="1" xfId="0" applyNumberFormat="1" applyFont="1" applyFill="1" applyBorder="1" applyAlignment="1">
      <alignment horizontal="left" vertical="center" wrapText="1"/>
    </xf>
    <xf numFmtId="0" fontId="46" fillId="0" borderId="3" xfId="0" applyNumberFormat="1" applyFont="1" applyFill="1" applyBorder="1" applyAlignment="1">
      <alignment horizontal="center"/>
    </xf>
    <xf numFmtId="49" fontId="46" fillId="0" borderId="1" xfId="0" applyNumberFormat="1" applyFont="1" applyFill="1" applyBorder="1" applyAlignment="1">
      <alignment horizontal="center" wrapText="1"/>
    </xf>
    <xf numFmtId="0" fontId="14" fillId="0" borderId="0" xfId="0" applyFont="1" applyFill="1" applyAlignment="1">
      <alignment wrapText="1"/>
    </xf>
    <xf numFmtId="0" fontId="14" fillId="0" borderId="1" xfId="0" applyFont="1" applyFill="1" applyBorder="1" applyAlignment="1">
      <alignment horizontal="left" wrapText="1"/>
    </xf>
    <xf numFmtId="0" fontId="14" fillId="0" borderId="1" xfId="0" applyFont="1" applyFill="1" applyBorder="1"/>
    <xf numFmtId="0" fontId="26" fillId="0" borderId="7" xfId="0" applyFont="1" applyFill="1" applyBorder="1" applyAlignment="1">
      <alignment horizontal="left" vertical="center" wrapText="1"/>
    </xf>
    <xf numFmtId="0" fontId="14" fillId="0" borderId="1" xfId="1" applyFont="1" applyFill="1" applyBorder="1" applyAlignment="1">
      <alignment horizontal="left" vertical="top" wrapText="1"/>
    </xf>
    <xf numFmtId="0" fontId="14" fillId="0" borderId="1" xfId="0" applyNumberFormat="1" applyFont="1" applyFill="1" applyBorder="1" applyAlignment="1">
      <alignment vertical="top" wrapText="1"/>
    </xf>
    <xf numFmtId="168" fontId="25" fillId="0" borderId="1" xfId="0" applyNumberFormat="1" applyFont="1" applyFill="1" applyBorder="1"/>
    <xf numFmtId="0" fontId="14" fillId="0" borderId="1" xfId="0" applyFont="1" applyFill="1" applyBorder="1" applyAlignment="1">
      <alignment horizontal="justify" vertical="top" wrapText="1"/>
    </xf>
    <xf numFmtId="49" fontId="35" fillId="0" borderId="1" xfId="0" applyNumberFormat="1" applyFont="1" applyFill="1" applyBorder="1" applyAlignment="1">
      <alignment horizontal="left" wrapText="1"/>
    </xf>
    <xf numFmtId="0" fontId="35" fillId="0" borderId="3" xfId="0" applyNumberFormat="1" applyFont="1" applyFill="1" applyBorder="1" applyAlignment="1">
      <alignment horizontal="center"/>
    </xf>
    <xf numFmtId="0" fontId="14" fillId="0" borderId="1" xfId="5" applyFont="1" applyFill="1" applyBorder="1" applyAlignment="1">
      <alignment vertical="top" wrapText="1"/>
    </xf>
    <xf numFmtId="0" fontId="42" fillId="0" borderId="3" xfId="0" applyNumberFormat="1" applyFont="1" applyFill="1" applyBorder="1" applyAlignment="1">
      <alignment horizontal="center" wrapText="1"/>
    </xf>
    <xf numFmtId="0" fontId="24" fillId="0" borderId="3" xfId="0" applyNumberFormat="1" applyFont="1" applyFill="1" applyBorder="1" applyAlignment="1">
      <alignment horizontal="center"/>
    </xf>
    <xf numFmtId="0" fontId="14" fillId="0" borderId="1" xfId="0" applyFont="1" applyFill="1" applyBorder="1" applyAlignment="1" applyProtection="1">
      <alignment vertical="top" wrapText="1"/>
      <protection locked="0"/>
    </xf>
    <xf numFmtId="0" fontId="40" fillId="0" borderId="0" xfId="0" applyFont="1" applyFill="1" applyAlignment="1">
      <alignment vertical="top" wrapText="1"/>
    </xf>
    <xf numFmtId="1" fontId="25" fillId="0" borderId="1" xfId="0" applyNumberFormat="1" applyFont="1" applyFill="1" applyBorder="1" applyAlignment="1">
      <alignment horizontal="center"/>
    </xf>
    <xf numFmtId="0" fontId="14" fillId="0" borderId="1" xfId="0" applyFont="1" applyFill="1" applyBorder="1" applyAlignment="1">
      <alignment horizontal="left" vertical="justify" wrapText="1"/>
    </xf>
    <xf numFmtId="0" fontId="14" fillId="0" borderId="1" xfId="0" applyFont="1" applyFill="1" applyBorder="1" applyAlignment="1">
      <alignment horizontal="justify" vertical="justify" wrapText="1"/>
    </xf>
    <xf numFmtId="49" fontId="40" fillId="0" borderId="1" xfId="0" applyNumberFormat="1" applyFont="1" applyFill="1" applyBorder="1" applyAlignment="1">
      <alignment wrapText="1"/>
    </xf>
    <xf numFmtId="0" fontId="14" fillId="0" borderId="1" xfId="0" applyNumberFormat="1" applyFont="1" applyFill="1" applyBorder="1" applyAlignment="1">
      <alignment wrapText="1"/>
    </xf>
    <xf numFmtId="0" fontId="42" fillId="0" borderId="3" xfId="0" applyNumberFormat="1" applyFont="1" applyFill="1" applyBorder="1" applyAlignment="1">
      <alignment horizontal="center"/>
    </xf>
    <xf numFmtId="168" fontId="27" fillId="0" borderId="0" xfId="0" applyNumberFormat="1" applyFont="1" applyFill="1" applyBorder="1" applyAlignment="1">
      <alignment horizontal="center" vertical="center" wrapText="1"/>
    </xf>
    <xf numFmtId="49" fontId="38" fillId="0" borderId="1" xfId="0" applyNumberFormat="1" applyFont="1" applyFill="1" applyBorder="1" applyAlignment="1">
      <alignment vertical="top" wrapText="1"/>
    </xf>
    <xf numFmtId="49" fontId="14" fillId="0" borderId="1" xfId="0" applyNumberFormat="1" applyFont="1" applyFill="1" applyBorder="1" applyAlignment="1">
      <alignment wrapText="1"/>
    </xf>
    <xf numFmtId="0" fontId="38" fillId="0" borderId="1" xfId="0" applyFont="1" applyFill="1" applyBorder="1" applyAlignment="1">
      <alignment vertical="top" wrapText="1"/>
    </xf>
    <xf numFmtId="168" fontId="26" fillId="0" borderId="0" xfId="0" applyNumberFormat="1" applyFont="1" applyFill="1" applyAlignment="1">
      <alignment horizontal="left" vertical="center" wrapText="1"/>
    </xf>
    <xf numFmtId="49" fontId="24" fillId="0" borderId="1" xfId="0" applyNumberFormat="1" applyFont="1" applyFill="1" applyBorder="1" applyAlignment="1">
      <alignment horizontal="left" wrapText="1"/>
    </xf>
    <xf numFmtId="49" fontId="55" fillId="0" borderId="1" xfId="0" applyNumberFormat="1" applyFont="1" applyFill="1" applyBorder="1" applyAlignment="1">
      <alignment horizontal="left" vertical="top" wrapText="1"/>
    </xf>
    <xf numFmtId="168" fontId="55" fillId="0" borderId="2" xfId="0" applyNumberFormat="1" applyFont="1" applyFill="1" applyBorder="1" applyAlignment="1">
      <alignment horizontal="center" wrapText="1"/>
    </xf>
    <xf numFmtId="49" fontId="46" fillId="0" borderId="1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vertical="top" wrapText="1"/>
    </xf>
    <xf numFmtId="0" fontId="14" fillId="0" borderId="1" xfId="6" applyFont="1" applyFill="1" applyBorder="1" applyAlignment="1" applyProtection="1">
      <alignment horizontal="left" vertical="top" wrapText="1"/>
      <protection locked="0"/>
    </xf>
    <xf numFmtId="49" fontId="25" fillId="0" borderId="6" xfId="0" applyNumberFormat="1" applyFont="1" applyFill="1" applyBorder="1" applyAlignment="1">
      <alignment wrapText="1"/>
    </xf>
    <xf numFmtId="49" fontId="25" fillId="0" borderId="3" xfId="0" applyNumberFormat="1" applyFont="1" applyFill="1" applyBorder="1" applyAlignment="1">
      <alignment wrapText="1"/>
    </xf>
    <xf numFmtId="0" fontId="25" fillId="0" borderId="10" xfId="0" applyNumberFormat="1" applyFont="1" applyFill="1" applyBorder="1" applyAlignment="1">
      <alignment horizontal="center" wrapText="1"/>
    </xf>
    <xf numFmtId="168" fontId="26" fillId="0" borderId="19" xfId="0" applyNumberFormat="1" applyFont="1" applyFill="1" applyBorder="1" applyAlignment="1">
      <alignment horizontal="left" vertical="center" wrapText="1"/>
    </xf>
    <xf numFmtId="168" fontId="26" fillId="0" borderId="11" xfId="0" applyNumberFormat="1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168" fontId="26" fillId="0" borderId="7" xfId="0" applyNumberFormat="1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165" fontId="26" fillId="0" borderId="11" xfId="8" applyFont="1" applyFill="1" applyBorder="1" applyAlignment="1">
      <alignment horizontal="left" vertical="center" wrapText="1"/>
    </xf>
    <xf numFmtId="165" fontId="26" fillId="0" borderId="13" xfId="8" applyFont="1" applyFill="1" applyBorder="1" applyAlignment="1">
      <alignment horizontal="left" vertical="center" wrapText="1"/>
    </xf>
    <xf numFmtId="166" fontId="26" fillId="0" borderId="7" xfId="0" applyNumberFormat="1" applyFont="1" applyFill="1" applyBorder="1" applyAlignment="1">
      <alignment horizontal="left" vertical="center" wrapText="1"/>
    </xf>
    <xf numFmtId="0" fontId="62" fillId="6" borderId="0" xfId="0" applyFont="1" applyFill="1" applyBorder="1" applyAlignment="1">
      <alignment horizontal="left" vertical="center" wrapText="1"/>
    </xf>
    <xf numFmtId="167" fontId="26" fillId="0" borderId="0" xfId="0" applyNumberFormat="1" applyFont="1" applyFill="1" applyBorder="1" applyAlignment="1">
      <alignment horizontal="left" vertical="center" wrapText="1"/>
    </xf>
    <xf numFmtId="0" fontId="51" fillId="0" borderId="0" xfId="0" applyFont="1" applyFill="1" applyBorder="1" applyAlignment="1">
      <alignment horizontal="left" vertical="center" wrapText="1"/>
    </xf>
    <xf numFmtId="0" fontId="63" fillId="0" borderId="2" xfId="0" applyFont="1" applyFill="1" applyBorder="1" applyAlignment="1">
      <alignment horizontal="left" vertical="center" wrapText="1"/>
    </xf>
    <xf numFmtId="0" fontId="62" fillId="6" borderId="7" xfId="0" applyFont="1" applyFill="1" applyBorder="1" applyAlignment="1">
      <alignment horizontal="left" vertical="center" wrapText="1"/>
    </xf>
    <xf numFmtId="0" fontId="26" fillId="6" borderId="7" xfId="0" applyFont="1" applyFill="1" applyBorder="1" applyAlignment="1">
      <alignment horizontal="left" vertical="center" wrapText="1"/>
    </xf>
    <xf numFmtId="0" fontId="64" fillId="6" borderId="0" xfId="12" applyFont="1" applyFill="1" applyAlignment="1">
      <alignment horizontal="left" vertical="center" wrapText="1"/>
    </xf>
    <xf numFmtId="0" fontId="61" fillId="6" borderId="0" xfId="12" applyFont="1" applyFill="1" applyAlignment="1">
      <alignment horizontal="left" vertical="center" wrapText="1"/>
    </xf>
    <xf numFmtId="0" fontId="13" fillId="6" borderId="0" xfId="0" applyFont="1" applyFill="1" applyBorder="1" applyAlignment="1">
      <alignment horizontal="left" vertical="center" wrapText="1"/>
    </xf>
    <xf numFmtId="0" fontId="27" fillId="6" borderId="1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vertical="top" wrapText="1"/>
    </xf>
    <xf numFmtId="0" fontId="27" fillId="6" borderId="1" xfId="0" applyFont="1" applyFill="1" applyBorder="1" applyAlignment="1">
      <alignment wrapText="1"/>
    </xf>
    <xf numFmtId="0" fontId="25" fillId="6" borderId="1" xfId="0" applyFont="1" applyFill="1" applyBorder="1" applyAlignment="1">
      <alignment horizontal="center"/>
    </xf>
    <xf numFmtId="49" fontId="25" fillId="6" borderId="1" xfId="0" applyNumberFormat="1" applyFont="1" applyFill="1" applyBorder="1" applyAlignment="1">
      <alignment horizontal="left"/>
    </xf>
    <xf numFmtId="49" fontId="25" fillId="6" borderId="1" xfId="0" applyNumberFormat="1" applyFont="1" applyFill="1" applyBorder="1" applyAlignment="1">
      <alignment horizontal="left" wrapText="1"/>
    </xf>
    <xf numFmtId="49" fontId="25" fillId="6" borderId="1" xfId="0" applyNumberFormat="1" applyFont="1" applyFill="1" applyBorder="1" applyAlignment="1">
      <alignment horizontal="center" wrapText="1"/>
    </xf>
    <xf numFmtId="166" fontId="27" fillId="6" borderId="1" xfId="0" applyNumberFormat="1" applyFont="1" applyFill="1" applyBorder="1" applyAlignment="1">
      <alignment horizontal="center" wrapText="1"/>
    </xf>
    <xf numFmtId="0" fontId="14" fillId="6" borderId="1" xfId="2" applyNumberFormat="1" applyFont="1" applyFill="1" applyBorder="1" applyAlignment="1">
      <alignment horizontal="left" vertical="top" wrapText="1"/>
    </xf>
    <xf numFmtId="168" fontId="25" fillId="6" borderId="1" xfId="0" applyNumberFormat="1" applyFont="1" applyFill="1" applyBorder="1" applyAlignment="1">
      <alignment horizontal="center" wrapText="1"/>
    </xf>
    <xf numFmtId="0" fontId="38" fillId="6" borderId="1" xfId="0" applyFont="1" applyFill="1" applyBorder="1" applyAlignment="1">
      <alignment wrapText="1"/>
    </xf>
    <xf numFmtId="0" fontId="27" fillId="6" borderId="1" xfId="0" applyNumberFormat="1" applyFont="1" applyFill="1" applyBorder="1" applyAlignment="1">
      <alignment wrapText="1"/>
    </xf>
    <xf numFmtId="168" fontId="27" fillId="6" borderId="1" xfId="0" applyNumberFormat="1" applyFont="1" applyFill="1" applyBorder="1" applyAlignment="1">
      <alignment horizontal="center" wrapText="1"/>
    </xf>
    <xf numFmtId="0" fontId="14" fillId="6" borderId="1" xfId="0" applyFont="1" applyFill="1" applyBorder="1" applyAlignment="1">
      <alignment vertical="top" wrapText="1"/>
    </xf>
    <xf numFmtId="0" fontId="27" fillId="6" borderId="3" xfId="0" applyFont="1" applyFill="1" applyBorder="1" applyAlignment="1">
      <alignment horizontal="center" wrapText="1"/>
    </xf>
    <xf numFmtId="0" fontId="44" fillId="6" borderId="0" xfId="0" applyFont="1" applyFill="1" applyBorder="1" applyAlignment="1">
      <alignment horizontal="center" vertical="center" wrapText="1"/>
    </xf>
    <xf numFmtId="0" fontId="38" fillId="6" borderId="1" xfId="0" applyFont="1" applyFill="1" applyBorder="1" applyAlignment="1">
      <alignment horizontal="center" wrapText="1"/>
    </xf>
    <xf numFmtId="0" fontId="27" fillId="6" borderId="1" xfId="0" applyFont="1" applyFill="1" applyBorder="1" applyAlignment="1" applyProtection="1">
      <alignment vertical="top" wrapText="1"/>
      <protection locked="0"/>
    </xf>
    <xf numFmtId="0" fontId="25" fillId="6" borderId="3" xfId="0" applyNumberFormat="1" applyFont="1" applyFill="1" applyBorder="1" applyAlignment="1">
      <alignment horizontal="center"/>
    </xf>
    <xf numFmtId="49" fontId="24" fillId="6" borderId="1" xfId="0" applyNumberFormat="1" applyFont="1" applyFill="1" applyBorder="1" applyAlignment="1">
      <alignment horizontal="center" wrapText="1"/>
    </xf>
    <xf numFmtId="0" fontId="14" fillId="6" borderId="1" xfId="0" applyNumberFormat="1" applyFont="1" applyFill="1" applyBorder="1" applyAlignment="1">
      <alignment wrapText="1"/>
    </xf>
    <xf numFmtId="0" fontId="40" fillId="6" borderId="1" xfId="0" applyFont="1" applyFill="1" applyBorder="1" applyAlignment="1">
      <alignment wrapText="1"/>
    </xf>
    <xf numFmtId="0" fontId="27" fillId="6" borderId="1" xfId="0" applyFont="1" applyFill="1" applyBorder="1" applyAlignment="1">
      <alignment horizontal="justify" vertical="top" wrapText="1"/>
    </xf>
    <xf numFmtId="0" fontId="14" fillId="6" borderId="1" xfId="0" applyFont="1" applyFill="1" applyBorder="1" applyAlignment="1">
      <alignment horizontal="justify" vertical="top" wrapText="1"/>
    </xf>
    <xf numFmtId="0" fontId="25" fillId="6" borderId="2" xfId="0" applyFont="1" applyFill="1" applyBorder="1" applyAlignment="1">
      <alignment horizontal="center" wrapText="1"/>
    </xf>
    <xf numFmtId="0" fontId="25" fillId="0" borderId="1" xfId="0" applyFont="1" applyFill="1" applyBorder="1" applyAlignment="1"/>
    <xf numFmtId="0" fontId="25" fillId="0" borderId="1" xfId="0" applyFont="1" applyFill="1" applyBorder="1"/>
    <xf numFmtId="0" fontId="25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vertical="top" wrapText="1"/>
    </xf>
    <xf numFmtId="0" fontId="27" fillId="6" borderId="1" xfId="0" applyFont="1" applyFill="1" applyBorder="1" applyAlignment="1">
      <alignment horizontal="center" wrapText="1"/>
    </xf>
    <xf numFmtId="168" fontId="27" fillId="0" borderId="4" xfId="0" applyNumberFormat="1" applyFont="1" applyFill="1" applyBorder="1" applyAlignment="1">
      <alignment horizontal="center" wrapText="1"/>
    </xf>
    <xf numFmtId="2" fontId="27" fillId="6" borderId="1" xfId="0" applyNumberFormat="1" applyFont="1" applyFill="1" applyBorder="1" applyAlignment="1">
      <alignment horizontal="center"/>
    </xf>
    <xf numFmtId="0" fontId="26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right" wrapText="1"/>
    </xf>
    <xf numFmtId="0" fontId="60" fillId="6" borderId="14" xfId="0" applyNumberFormat="1" applyFont="1" applyFill="1" applyBorder="1" applyAlignment="1">
      <alignment horizontal="left" wrapText="1"/>
    </xf>
    <xf numFmtId="0" fontId="54" fillId="6" borderId="14" xfId="0" applyNumberFormat="1" applyFont="1" applyFill="1" applyBorder="1" applyAlignment="1">
      <alignment horizontal="left" wrapText="1"/>
    </xf>
    <xf numFmtId="2" fontId="54" fillId="6" borderId="14" xfId="0" applyNumberFormat="1" applyFont="1" applyFill="1" applyBorder="1" applyAlignment="1">
      <alignment horizontal="center" wrapText="1"/>
    </xf>
    <xf numFmtId="49" fontId="46" fillId="6" borderId="1" xfId="0" applyNumberFormat="1" applyFont="1" applyFill="1" applyBorder="1" applyAlignment="1">
      <alignment horizontal="left" wrapText="1"/>
    </xf>
    <xf numFmtId="49" fontId="46" fillId="6" borderId="1" xfId="0" applyNumberFormat="1" applyFont="1" applyFill="1" applyBorder="1" applyAlignment="1">
      <alignment horizontal="center" wrapText="1"/>
    </xf>
    <xf numFmtId="0" fontId="14" fillId="6" borderId="2" xfId="0" applyFont="1" applyFill="1" applyBorder="1" applyAlignment="1">
      <alignment vertical="top" wrapText="1"/>
    </xf>
    <xf numFmtId="49" fontId="46" fillId="6" borderId="2" xfId="0" applyNumberFormat="1" applyFont="1" applyFill="1" applyBorder="1" applyAlignment="1">
      <alignment horizontal="left" wrapText="1"/>
    </xf>
    <xf numFmtId="49" fontId="46" fillId="6" borderId="2" xfId="0" applyNumberFormat="1" applyFont="1" applyFill="1" applyBorder="1" applyAlignment="1">
      <alignment horizontal="center" wrapText="1"/>
    </xf>
    <xf numFmtId="0" fontId="27" fillId="6" borderId="1" xfId="6" applyFont="1" applyFill="1" applyBorder="1" applyAlignment="1" applyProtection="1">
      <alignment horizontal="left" wrapText="1"/>
      <protection locked="0"/>
    </xf>
    <xf numFmtId="0" fontId="4" fillId="6" borderId="1" xfId="0" applyFont="1" applyFill="1" applyBorder="1" applyAlignment="1">
      <alignment horizontal="center" vertical="center" wrapText="1"/>
    </xf>
    <xf numFmtId="167" fontId="14" fillId="6" borderId="1" xfId="0" applyNumberFormat="1" applyFont="1" applyFill="1" applyBorder="1" applyAlignment="1">
      <alignment horizontal="center" vertical="center" wrapText="1"/>
    </xf>
    <xf numFmtId="0" fontId="54" fillId="6" borderId="15" xfId="0" applyNumberFormat="1" applyFont="1" applyFill="1" applyBorder="1" applyAlignment="1">
      <alignment horizontal="left" wrapText="1"/>
    </xf>
    <xf numFmtId="167" fontId="14" fillId="6" borderId="2" xfId="0" applyNumberFormat="1" applyFont="1" applyFill="1" applyBorder="1" applyAlignment="1">
      <alignment horizontal="center" vertical="center" wrapText="1"/>
    </xf>
    <xf numFmtId="0" fontId="54" fillId="6" borderId="1" xfId="0" applyNumberFormat="1" applyFont="1" applyFill="1" applyBorder="1" applyAlignment="1">
      <alignment horizontal="left" wrapText="1"/>
    </xf>
    <xf numFmtId="0" fontId="30" fillId="6" borderId="1" xfId="4" applyFont="1" applyFill="1" applyBorder="1" applyAlignment="1">
      <alignment horizontal="center" vertical="top" wrapText="1"/>
    </xf>
    <xf numFmtId="0" fontId="30" fillId="6" borderId="1" xfId="4" applyFont="1" applyFill="1" applyBorder="1" applyAlignment="1">
      <alignment vertical="top" wrapText="1"/>
    </xf>
    <xf numFmtId="167" fontId="4" fillId="6" borderId="1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30" fillId="6" borderId="0" xfId="4" applyFont="1" applyFill="1" applyBorder="1" applyAlignment="1">
      <alignment horizontal="center" vertical="top" wrapText="1"/>
    </xf>
    <xf numFmtId="0" fontId="23" fillId="6" borderId="0" xfId="4" applyFont="1" applyFill="1" applyBorder="1" applyAlignment="1">
      <alignment vertical="top" wrapText="1"/>
    </xf>
    <xf numFmtId="167" fontId="26" fillId="6" borderId="0" xfId="4" applyNumberFormat="1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center" vertical="center" wrapText="1"/>
    </xf>
    <xf numFmtId="0" fontId="23" fillId="6" borderId="0" xfId="4" applyFont="1" applyFill="1" applyBorder="1" applyAlignment="1">
      <alignment horizontal="center" vertical="top" wrapText="1"/>
    </xf>
    <xf numFmtId="0" fontId="15" fillId="6" borderId="0" xfId="0" applyFont="1" applyFill="1" applyBorder="1" applyAlignment="1">
      <alignment horizontal="center" wrapText="1"/>
    </xf>
    <xf numFmtId="167" fontId="4" fillId="6" borderId="0" xfId="0" applyNumberFormat="1" applyFont="1" applyFill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center" wrapText="1"/>
    </xf>
    <xf numFmtId="0" fontId="13" fillId="6" borderId="0" xfId="0" applyFont="1" applyFill="1" applyBorder="1" applyAlignment="1">
      <alignment horizontal="left" vertical="center" wrapText="1"/>
    </xf>
    <xf numFmtId="2" fontId="25" fillId="6" borderId="1" xfId="0" applyNumberFormat="1" applyFont="1" applyFill="1" applyBorder="1" applyAlignment="1">
      <alignment horizontal="center" wrapText="1"/>
    </xf>
    <xf numFmtId="0" fontId="13" fillId="6" borderId="0" xfId="0" applyFont="1" applyFill="1" applyAlignment="1">
      <alignment horizontal="left" vertical="center" wrapText="1"/>
    </xf>
    <xf numFmtId="0" fontId="57" fillId="0" borderId="14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wrapText="1"/>
    </xf>
    <xf numFmtId="0" fontId="27" fillId="6" borderId="1" xfId="0" applyFont="1" applyFill="1" applyBorder="1" applyAlignment="1">
      <alignment horizontal="center" wrapText="1"/>
    </xf>
    <xf numFmtId="0" fontId="54" fillId="8" borderId="1" xfId="2" applyNumberFormat="1" applyFont="1" applyFill="1" applyBorder="1" applyAlignment="1">
      <alignment horizontal="left" vertical="top" wrapText="1"/>
    </xf>
    <xf numFmtId="49" fontId="25" fillId="8" borderId="1" xfId="0" applyNumberFormat="1" applyFont="1" applyFill="1" applyBorder="1" applyAlignment="1">
      <alignment horizontal="center" wrapText="1"/>
    </xf>
    <xf numFmtId="49" fontId="25" fillId="8" borderId="1" xfId="0" applyNumberFormat="1" applyFont="1" applyFill="1" applyBorder="1" applyAlignment="1">
      <alignment horizontal="left"/>
    </xf>
    <xf numFmtId="0" fontId="27" fillId="8" borderId="1" xfId="0" applyNumberFormat="1" applyFont="1" applyFill="1" applyBorder="1" applyAlignment="1">
      <alignment wrapText="1"/>
    </xf>
    <xf numFmtId="0" fontId="27" fillId="8" borderId="1" xfId="0" applyFont="1" applyFill="1" applyBorder="1" applyAlignment="1">
      <alignment wrapText="1"/>
    </xf>
    <xf numFmtId="0" fontId="26" fillId="8" borderId="0" xfId="0" applyFont="1" applyFill="1" applyBorder="1" applyAlignment="1">
      <alignment horizontal="left" vertical="center" wrapText="1"/>
    </xf>
    <xf numFmtId="168" fontId="25" fillId="8" borderId="1" xfId="0" applyNumberFormat="1" applyFont="1" applyFill="1" applyBorder="1" applyAlignment="1">
      <alignment horizontal="center" wrapText="1"/>
    </xf>
    <xf numFmtId="0" fontId="27" fillId="8" borderId="0" xfId="0" applyFont="1" applyFill="1" applyBorder="1" applyAlignment="1">
      <alignment horizontal="center" vertical="center" wrapText="1"/>
    </xf>
    <xf numFmtId="0" fontId="26" fillId="6" borderId="20" xfId="0" applyFont="1" applyFill="1" applyBorder="1" applyAlignment="1">
      <alignment horizontal="left" vertical="center" wrapText="1"/>
    </xf>
    <xf numFmtId="0" fontId="66" fillId="0" borderId="0" xfId="12" applyFont="1" applyBorder="1" applyAlignment="1"/>
    <xf numFmtId="0" fontId="4" fillId="0" borderId="0" xfId="12" applyFont="1" applyFill="1" applyBorder="1"/>
    <xf numFmtId="0" fontId="26" fillId="0" borderId="0" xfId="12" applyFont="1" applyAlignment="1">
      <alignment horizontal="left" vertical="center" wrapText="1"/>
    </xf>
    <xf numFmtId="0" fontId="4" fillId="0" borderId="0" xfId="12" applyFont="1" applyBorder="1"/>
    <xf numFmtId="0" fontId="4" fillId="0" borderId="0" xfId="12" applyFont="1" applyAlignment="1">
      <alignment horizontal="left" vertical="justify" wrapText="1"/>
    </xf>
    <xf numFmtId="0" fontId="5" fillId="0" borderId="0" xfId="12" applyFont="1" applyAlignment="1"/>
    <xf numFmtId="0" fontId="5" fillId="0" borderId="0" xfId="12" applyFont="1" applyAlignment="1">
      <alignment horizontal="left" vertical="justify" wrapText="1"/>
    </xf>
    <xf numFmtId="0" fontId="5" fillId="0" borderId="0" xfId="12" applyFont="1" applyAlignment="1">
      <alignment wrapText="1"/>
    </xf>
    <xf numFmtId="0" fontId="26" fillId="0" borderId="0" xfId="12" applyFont="1" applyFill="1" applyBorder="1" applyAlignment="1">
      <alignment horizontal="left" vertical="center" wrapText="1"/>
    </xf>
    <xf numFmtId="0" fontId="4" fillId="0" borderId="0" xfId="12" applyFont="1"/>
    <xf numFmtId="0" fontId="4" fillId="0" borderId="0" xfId="12" applyFont="1" applyFill="1" applyBorder="1" applyAlignment="1">
      <alignment horizontal="left"/>
    </xf>
    <xf numFmtId="0" fontId="7" fillId="0" borderId="0" xfId="12" applyFont="1" applyAlignment="1">
      <alignment horizontal="right"/>
    </xf>
    <xf numFmtId="0" fontId="4" fillId="6" borderId="0" xfId="12" applyFont="1" applyFill="1" applyBorder="1" applyAlignment="1">
      <alignment horizontal="center" vertical="center" wrapText="1"/>
    </xf>
    <xf numFmtId="0" fontId="26" fillId="0" borderId="13" xfId="12" applyFont="1" applyFill="1" applyBorder="1" applyAlignment="1">
      <alignment horizontal="center" wrapText="1"/>
    </xf>
    <xf numFmtId="0" fontId="3" fillId="0" borderId="1" xfId="12" applyFont="1" applyBorder="1"/>
    <xf numFmtId="168" fontId="4" fillId="0" borderId="1" xfId="12" applyNumberFormat="1" applyFont="1" applyBorder="1" applyAlignment="1">
      <alignment horizontal="center"/>
    </xf>
    <xf numFmtId="0" fontId="4" fillId="0" borderId="0" xfId="12" applyFont="1" applyFill="1" applyBorder="1" applyAlignment="1">
      <alignment horizontal="center" vertical="center" wrapText="1"/>
    </xf>
    <xf numFmtId="0" fontId="4" fillId="0" borderId="0" xfId="12" applyFont="1" applyBorder="1" applyAlignment="1">
      <alignment horizontal="center" vertical="center" wrapText="1"/>
    </xf>
    <xf numFmtId="0" fontId="3" fillId="5" borderId="1" xfId="12" applyFont="1" applyFill="1" applyBorder="1" applyAlignment="1">
      <alignment wrapText="1"/>
    </xf>
    <xf numFmtId="168" fontId="4" fillId="5" borderId="1" xfId="12" applyNumberFormat="1" applyFont="1" applyFill="1" applyBorder="1" applyAlignment="1">
      <alignment horizontal="center"/>
    </xf>
    <xf numFmtId="0" fontId="4" fillId="5" borderId="0" xfId="12" applyFont="1" applyFill="1"/>
    <xf numFmtId="0" fontId="26" fillId="4" borderId="0" xfId="12" applyFont="1" applyFill="1" applyBorder="1" applyAlignment="1">
      <alignment horizontal="left" vertical="center" wrapText="1"/>
    </xf>
    <xf numFmtId="0" fontId="4" fillId="4" borderId="0" xfId="12" applyFont="1" applyFill="1" applyBorder="1" applyAlignment="1">
      <alignment horizontal="center" vertical="center" wrapText="1"/>
    </xf>
    <xf numFmtId="167" fontId="16" fillId="0" borderId="0" xfId="12" applyNumberFormat="1" applyFont="1" applyFill="1" applyBorder="1" applyAlignment="1">
      <alignment horizontal="center" wrapText="1"/>
    </xf>
    <xf numFmtId="0" fontId="3" fillId="5" borderId="1" xfId="12" applyFont="1" applyFill="1" applyBorder="1"/>
    <xf numFmtId="167" fontId="15" fillId="5" borderId="0" xfId="12" applyNumberFormat="1" applyFont="1" applyFill="1" applyBorder="1" applyAlignment="1">
      <alignment horizontal="center" wrapText="1"/>
    </xf>
    <xf numFmtId="0" fontId="3" fillId="9" borderId="1" xfId="12" applyFont="1" applyFill="1" applyBorder="1"/>
    <xf numFmtId="168" fontId="4" fillId="9" borderId="1" xfId="12" applyNumberFormat="1" applyFont="1" applyFill="1" applyBorder="1" applyAlignment="1">
      <alignment horizontal="center"/>
    </xf>
    <xf numFmtId="166" fontId="13" fillId="9" borderId="0" xfId="12" applyNumberFormat="1" applyFont="1" applyFill="1" applyBorder="1" applyAlignment="1">
      <alignment horizontal="center" wrapText="1"/>
    </xf>
    <xf numFmtId="0" fontId="15" fillId="0" borderId="0" xfId="12" applyFont="1" applyFill="1" applyBorder="1" applyAlignment="1">
      <alignment horizontal="center" wrapText="1"/>
    </xf>
    <xf numFmtId="166" fontId="14" fillId="0" borderId="0" xfId="12" applyNumberFormat="1" applyFont="1" applyFill="1" applyBorder="1" applyAlignment="1">
      <alignment horizontal="center" wrapText="1"/>
    </xf>
    <xf numFmtId="0" fontId="57" fillId="6" borderId="1" xfId="7" applyNumberFormat="1" applyFont="1" applyFill="1" applyBorder="1" applyAlignment="1">
      <alignment wrapText="1"/>
    </xf>
    <xf numFmtId="168" fontId="5" fillId="0" borderId="1" xfId="12" applyNumberFormat="1" applyFont="1" applyBorder="1" applyAlignment="1">
      <alignment horizontal="center"/>
    </xf>
    <xf numFmtId="0" fontId="8" fillId="0" borderId="0" xfId="12" applyFont="1" applyFill="1" applyBorder="1" applyAlignment="1">
      <alignment wrapText="1"/>
    </xf>
    <xf numFmtId="168" fontId="5" fillId="0" borderId="0" xfId="12" applyNumberFormat="1" applyFont="1" applyBorder="1" applyAlignment="1">
      <alignment horizontal="center"/>
    </xf>
    <xf numFmtId="0" fontId="26" fillId="0" borderId="0" xfId="12" applyFont="1" applyFill="1" applyAlignment="1">
      <alignment horizontal="left" vertical="center" wrapText="1"/>
    </xf>
    <xf numFmtId="0" fontId="5" fillId="0" borderId="0" xfId="12" applyFont="1" applyFill="1" applyBorder="1" applyAlignment="1">
      <alignment horizontal="center" wrapText="1"/>
    </xf>
    <xf numFmtId="0" fontId="14" fillId="0" borderId="0" xfId="12" applyFont="1"/>
    <xf numFmtId="0" fontId="26" fillId="0" borderId="0" xfId="14" applyFont="1" applyAlignment="1">
      <alignment horizontal="left" vertical="center" wrapText="1"/>
    </xf>
    <xf numFmtId="168" fontId="14" fillId="4" borderId="1" xfId="12" applyNumberFormat="1" applyFont="1" applyFill="1" applyBorder="1" applyAlignment="1">
      <alignment horizontal="center"/>
    </xf>
    <xf numFmtId="168" fontId="26" fillId="0" borderId="0" xfId="12" applyNumberFormat="1" applyFont="1" applyFill="1" applyBorder="1" applyAlignment="1">
      <alignment horizontal="center" vertical="center" wrapText="1"/>
    </xf>
    <xf numFmtId="0" fontId="4" fillId="7" borderId="0" xfId="12" applyFont="1" applyFill="1" applyBorder="1" applyAlignment="1">
      <alignment horizontal="center" vertical="center" wrapText="1"/>
    </xf>
    <xf numFmtId="167" fontId="15" fillId="0" borderId="0" xfId="12" applyNumberFormat="1" applyFont="1" applyFill="1" applyBorder="1" applyAlignment="1">
      <alignment horizontal="center" wrapText="1"/>
    </xf>
    <xf numFmtId="0" fontId="9" fillId="0" borderId="0" xfId="12" applyFont="1" applyBorder="1" applyAlignment="1">
      <alignment wrapText="1"/>
    </xf>
    <xf numFmtId="168" fontId="25" fillId="0" borderId="0" xfId="12" applyNumberFormat="1" applyFont="1" applyBorder="1" applyAlignment="1">
      <alignment horizontal="center" wrapText="1"/>
    </xf>
    <xf numFmtId="0" fontId="5" fillId="0" borderId="0" xfId="12" applyFont="1" applyFill="1" applyAlignment="1">
      <alignment horizontal="center" wrapText="1"/>
    </xf>
    <xf numFmtId="0" fontId="26" fillId="6" borderId="13" xfId="12" applyFont="1" applyFill="1" applyBorder="1" applyAlignment="1">
      <alignment horizontal="center" wrapText="1"/>
    </xf>
    <xf numFmtId="0" fontId="4" fillId="6" borderId="0" xfId="12" applyFont="1" applyFill="1"/>
    <xf numFmtId="168" fontId="14" fillId="0" borderId="1" xfId="12" applyNumberFormat="1" applyFont="1" applyBorder="1" applyAlignment="1">
      <alignment horizontal="center"/>
    </xf>
    <xf numFmtId="168" fontId="13" fillId="6" borderId="1" xfId="12" applyNumberFormat="1" applyFont="1" applyFill="1" applyBorder="1" applyAlignment="1">
      <alignment horizontal="center"/>
    </xf>
    <xf numFmtId="166" fontId="13" fillId="0" borderId="0" xfId="12" applyNumberFormat="1" applyFont="1" applyBorder="1" applyAlignment="1">
      <alignment horizontal="center" wrapText="1"/>
    </xf>
    <xf numFmtId="168" fontId="24" fillId="0" borderId="0" xfId="12" applyNumberFormat="1" applyFont="1" applyBorder="1" applyAlignment="1">
      <alignment horizontal="center" wrapText="1"/>
    </xf>
    <xf numFmtId="0" fontId="8" fillId="0" borderId="0" xfId="12" applyFont="1" applyBorder="1" applyAlignment="1">
      <alignment wrapText="1"/>
    </xf>
    <xf numFmtId="0" fontId="9" fillId="0" borderId="0" xfId="12" applyFont="1" applyFill="1" applyBorder="1" applyAlignment="1">
      <alignment wrapText="1"/>
    </xf>
    <xf numFmtId="166" fontId="14" fillId="0" borderId="0" xfId="12" applyNumberFormat="1" applyFont="1" applyBorder="1" applyAlignment="1">
      <alignment horizontal="center" wrapText="1"/>
    </xf>
    <xf numFmtId="166" fontId="18" fillId="0" borderId="0" xfId="12" applyNumberFormat="1" applyFont="1" applyBorder="1" applyAlignment="1">
      <alignment horizontal="center" wrapText="1"/>
    </xf>
    <xf numFmtId="0" fontId="3" fillId="0" borderId="0" xfId="12" applyFont="1" applyBorder="1" applyAlignment="1">
      <alignment wrapText="1"/>
    </xf>
    <xf numFmtId="166" fontId="5" fillId="0" borderId="0" xfId="12" applyNumberFormat="1" applyFont="1" applyBorder="1" applyAlignment="1">
      <alignment horizontal="center" wrapText="1"/>
    </xf>
    <xf numFmtId="0" fontId="22" fillId="0" borderId="0" xfId="12" applyFont="1" applyBorder="1" applyAlignment="1">
      <alignment vertical="top" wrapText="1"/>
    </xf>
    <xf numFmtId="166" fontId="27" fillId="0" borderId="0" xfId="12" applyNumberFormat="1" applyFont="1" applyBorder="1" applyAlignment="1">
      <alignment horizontal="center" wrapText="1"/>
    </xf>
    <xf numFmtId="166" fontId="4" fillId="0" borderId="0" xfId="12" applyNumberFormat="1" applyFont="1" applyBorder="1" applyAlignment="1">
      <alignment horizontal="center" wrapText="1"/>
    </xf>
    <xf numFmtId="166" fontId="26" fillId="0" borderId="0" xfId="12" applyNumberFormat="1" applyFont="1" applyBorder="1" applyAlignment="1">
      <alignment horizontal="center" wrapText="1"/>
    </xf>
    <xf numFmtId="167" fontId="6" fillId="0" borderId="0" xfId="12" applyNumberFormat="1" applyFont="1" applyFill="1" applyBorder="1" applyAlignment="1">
      <alignment horizontal="center" wrapText="1"/>
    </xf>
    <xf numFmtId="0" fontId="5" fillId="4" borderId="0" xfId="6" applyFont="1" applyFill="1" applyBorder="1" applyAlignment="1" applyProtection="1">
      <alignment horizontal="left" wrapText="1"/>
      <protection locked="0"/>
    </xf>
    <xf numFmtId="0" fontId="4" fillId="4" borderId="0" xfId="6" applyFont="1" applyFill="1" applyBorder="1" applyAlignment="1" applyProtection="1">
      <alignment horizontal="left" wrapText="1"/>
      <protection locked="0"/>
    </xf>
    <xf numFmtId="0" fontId="3" fillId="0" borderId="0" xfId="12" applyFont="1" applyFill="1" applyBorder="1" applyAlignment="1">
      <alignment wrapText="1"/>
    </xf>
    <xf numFmtId="0" fontId="8" fillId="0" borderId="0" xfId="12" applyNumberFormat="1" applyFont="1" applyFill="1" applyBorder="1" applyAlignment="1">
      <alignment wrapText="1"/>
    </xf>
    <xf numFmtId="0" fontId="4" fillId="0" borderId="0" xfId="12" applyFont="1" applyFill="1" applyBorder="1" applyAlignment="1">
      <alignment horizontal="left" vertical="justify" wrapText="1"/>
    </xf>
    <xf numFmtId="49" fontId="3" fillId="0" borderId="0" xfId="12" applyNumberFormat="1" applyFont="1" applyFill="1" applyBorder="1"/>
    <xf numFmtId="166" fontId="13" fillId="0" borderId="0" xfId="12" applyNumberFormat="1" applyFont="1" applyFill="1" applyBorder="1" applyAlignment="1">
      <alignment horizontal="center" wrapText="1"/>
    </xf>
    <xf numFmtId="168" fontId="4" fillId="0" borderId="0" xfId="12" applyNumberFormat="1" applyFont="1" applyFill="1" applyBorder="1" applyAlignment="1">
      <alignment horizontal="center" vertical="center" wrapText="1"/>
    </xf>
    <xf numFmtId="166" fontId="26" fillId="0" borderId="1" xfId="12" applyNumberFormat="1" applyFont="1" applyBorder="1" applyAlignment="1">
      <alignment horizontal="left" vertical="center" wrapText="1"/>
    </xf>
    <xf numFmtId="0" fontId="7" fillId="0" borderId="0" xfId="12" applyFont="1" applyFill="1" applyBorder="1" applyAlignment="1">
      <alignment wrapText="1"/>
    </xf>
    <xf numFmtId="0" fontId="11" fillId="0" borderId="0" xfId="12" applyFont="1" applyBorder="1" applyAlignment="1">
      <alignment wrapText="1"/>
    </xf>
    <xf numFmtId="0" fontId="9" fillId="0" borderId="0" xfId="12" applyFont="1" applyFill="1" applyBorder="1" applyAlignment="1">
      <alignment vertical="top" wrapText="1"/>
    </xf>
    <xf numFmtId="168" fontId="4" fillId="2" borderId="0" xfId="12" applyNumberFormat="1" applyFont="1" applyFill="1" applyBorder="1" applyAlignment="1">
      <alignment horizontal="center" vertical="center" wrapText="1"/>
    </xf>
    <xf numFmtId="168" fontId="26" fillId="0" borderId="0" xfId="12" applyNumberFormat="1" applyFont="1" applyFill="1" applyBorder="1" applyAlignment="1">
      <alignment horizontal="left" vertical="center" wrapText="1"/>
    </xf>
    <xf numFmtId="166" fontId="14" fillId="3" borderId="0" xfId="12" applyNumberFormat="1" applyFont="1" applyFill="1" applyBorder="1" applyAlignment="1">
      <alignment horizontal="center" wrapText="1"/>
    </xf>
    <xf numFmtId="0" fontId="22" fillId="0" borderId="0" xfId="12" applyFont="1" applyFill="1" applyBorder="1" applyAlignment="1">
      <alignment horizontal="left" vertical="justify" wrapText="1"/>
    </xf>
    <xf numFmtId="49" fontId="27" fillId="0" borderId="0" xfId="12" applyNumberFormat="1" applyFont="1" applyFill="1" applyBorder="1" applyAlignment="1">
      <alignment horizontal="center" wrapText="1"/>
    </xf>
    <xf numFmtId="0" fontId="8" fillId="0" borderId="0" xfId="12" applyFont="1" applyBorder="1" applyAlignment="1">
      <alignment horizontal="left" vertical="top" wrapText="1"/>
    </xf>
    <xf numFmtId="167" fontId="17" fillId="0" borderId="0" xfId="12" applyNumberFormat="1" applyFont="1" applyFill="1" applyBorder="1" applyAlignment="1">
      <alignment horizontal="center" wrapText="1"/>
    </xf>
    <xf numFmtId="0" fontId="9" fillId="0" borderId="0" xfId="12" applyFont="1" applyBorder="1" applyAlignment="1">
      <alignment horizontal="left" vertical="top" wrapText="1"/>
    </xf>
    <xf numFmtId="0" fontId="12" fillId="0" borderId="0" xfId="12" applyFont="1" applyFill="1" applyBorder="1" applyAlignment="1">
      <alignment horizontal="center" vertical="center" wrapText="1"/>
    </xf>
    <xf numFmtId="167" fontId="21" fillId="0" borderId="0" xfId="12" applyNumberFormat="1" applyFont="1" applyFill="1" applyBorder="1" applyAlignment="1">
      <alignment horizontal="center" wrapText="1"/>
    </xf>
    <xf numFmtId="0" fontId="68" fillId="0" borderId="0" xfId="12" applyFont="1" applyBorder="1" applyAlignment="1">
      <alignment wrapText="1"/>
    </xf>
    <xf numFmtId="0" fontId="69" fillId="0" borderId="0" xfId="12" applyFont="1" applyBorder="1" applyAlignment="1">
      <alignment wrapText="1"/>
    </xf>
    <xf numFmtId="168" fontId="9" fillId="0" borderId="0" xfId="12" applyNumberFormat="1" applyFont="1" applyBorder="1" applyAlignment="1">
      <alignment horizontal="center" wrapText="1"/>
    </xf>
    <xf numFmtId="0" fontId="25" fillId="0" borderId="0" xfId="12" applyFont="1" applyBorder="1" applyAlignment="1">
      <alignment horizontal="center"/>
    </xf>
    <xf numFmtId="0" fontId="25" fillId="0" borderId="0" xfId="12" applyFont="1" applyBorder="1"/>
    <xf numFmtId="0" fontId="25" fillId="0" borderId="0" xfId="12" applyFont="1" applyBorder="1" applyAlignment="1"/>
    <xf numFmtId="0" fontId="66" fillId="0" borderId="0" xfId="12" applyFont="1" applyBorder="1"/>
    <xf numFmtId="0" fontId="14" fillId="0" borderId="0" xfId="12" applyFont="1" applyFill="1" applyBorder="1" applyAlignment="1">
      <alignment horizontal="center"/>
    </xf>
    <xf numFmtId="166" fontId="14" fillId="0" borderId="0" xfId="12" applyNumberFormat="1" applyFont="1" applyFill="1" applyBorder="1" applyAlignment="1">
      <alignment horizont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 wrapText="1"/>
    </xf>
    <xf numFmtId="168" fontId="26" fillId="0" borderId="7" xfId="0" applyNumberFormat="1" applyFont="1" applyFill="1" applyBorder="1" applyAlignment="1">
      <alignment horizontal="left" vertical="center" wrapText="1"/>
    </xf>
    <xf numFmtId="168" fontId="26" fillId="0" borderId="11" xfId="0" applyNumberFormat="1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7" fillId="6" borderId="1" xfId="0" applyFont="1" applyFill="1" applyBorder="1" applyAlignment="1">
      <alignment horizontal="center" wrapText="1"/>
    </xf>
    <xf numFmtId="0" fontId="26" fillId="0" borderId="0" xfId="0" applyNumberFormat="1" applyFont="1" applyFill="1" applyAlignment="1">
      <alignment horizontal="left" vertical="center" wrapText="1"/>
    </xf>
    <xf numFmtId="168" fontId="26" fillId="0" borderId="0" xfId="0" applyNumberFormat="1" applyFont="1" applyFill="1" applyBorder="1" applyAlignment="1">
      <alignment horizontal="left" vertical="center"/>
    </xf>
    <xf numFmtId="0" fontId="26" fillId="0" borderId="7" xfId="0" applyFont="1" applyFill="1" applyBorder="1" applyAlignment="1">
      <alignment horizontal="left" vertical="center"/>
    </xf>
    <xf numFmtId="168" fontId="26" fillId="0" borderId="7" xfId="0" applyNumberFormat="1" applyFont="1" applyFill="1" applyBorder="1" applyAlignment="1">
      <alignment horizontal="left" vertical="center"/>
    </xf>
    <xf numFmtId="2" fontId="26" fillId="0" borderId="7" xfId="0" applyNumberFormat="1" applyFont="1" applyFill="1" applyBorder="1" applyAlignment="1">
      <alignment horizontal="left" vertical="center"/>
    </xf>
    <xf numFmtId="168" fontId="26" fillId="0" borderId="2" xfId="0" applyNumberFormat="1" applyFont="1" applyFill="1" applyBorder="1" applyAlignment="1">
      <alignment horizontal="left" vertical="center" wrapText="1"/>
    </xf>
    <xf numFmtId="168" fontId="26" fillId="6" borderId="11" xfId="0" applyNumberFormat="1" applyFont="1" applyFill="1" applyBorder="1" applyAlignment="1">
      <alignment horizontal="left" vertical="center" wrapText="1"/>
    </xf>
    <xf numFmtId="166" fontId="26" fillId="0" borderId="0" xfId="0" applyNumberFormat="1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top" wrapText="1"/>
    </xf>
    <xf numFmtId="0" fontId="55" fillId="6" borderId="2" xfId="0" applyFont="1" applyFill="1" applyBorder="1" applyAlignment="1">
      <alignment horizontal="left" vertical="top" wrapText="1"/>
    </xf>
    <xf numFmtId="49" fontId="25" fillId="6" borderId="1" xfId="0" applyNumberFormat="1" applyFont="1" applyFill="1" applyBorder="1" applyAlignment="1"/>
    <xf numFmtId="0" fontId="13" fillId="6" borderId="1" xfId="0" applyFont="1" applyFill="1" applyBorder="1" applyAlignment="1">
      <alignment horizontal="left" vertical="center" wrapText="1"/>
    </xf>
    <xf numFmtId="0" fontId="27" fillId="6" borderId="1" xfId="0" applyFont="1" applyFill="1" applyBorder="1" applyAlignment="1">
      <alignment horizontal="left" vertical="top" wrapText="1"/>
    </xf>
    <xf numFmtId="0" fontId="27" fillId="6" borderId="1" xfId="0" applyFont="1" applyFill="1" applyBorder="1" applyAlignment="1">
      <alignment horizontal="left" vertical="justify" wrapText="1"/>
    </xf>
    <xf numFmtId="168" fontId="27" fillId="6" borderId="1" xfId="0" applyNumberFormat="1" applyFont="1" applyFill="1" applyBorder="1" applyAlignment="1">
      <alignment horizontal="center"/>
    </xf>
    <xf numFmtId="0" fontId="25" fillId="6" borderId="3" xfId="0" applyFont="1" applyFill="1" applyBorder="1" applyAlignment="1">
      <alignment horizontal="center" wrapText="1"/>
    </xf>
    <xf numFmtId="49" fontId="25" fillId="6" borderId="1" xfId="0" applyNumberFormat="1" applyFont="1" applyFill="1" applyBorder="1" applyAlignment="1">
      <alignment horizontal="center"/>
    </xf>
    <xf numFmtId="168" fontId="25" fillId="6" borderId="1" xfId="0" applyNumberFormat="1" applyFont="1" applyFill="1" applyBorder="1" applyAlignment="1">
      <alignment horizontal="left"/>
    </xf>
    <xf numFmtId="49" fontId="25" fillId="6" borderId="1" xfId="0" applyNumberFormat="1" applyFont="1" applyFill="1" applyBorder="1" applyAlignment="1">
      <alignment horizontal="center" vertical="top"/>
    </xf>
    <xf numFmtId="0" fontId="27" fillId="0" borderId="2" xfId="0" applyFont="1" applyFill="1" applyBorder="1" applyAlignment="1">
      <alignment horizontal="left" vertical="top" wrapText="1"/>
    </xf>
    <xf numFmtId="0" fontId="3" fillId="0" borderId="1" xfId="12" applyFont="1" applyFill="1" applyBorder="1"/>
    <xf numFmtId="0" fontId="3" fillId="0" borderId="1" xfId="12" applyFont="1" applyFill="1" applyBorder="1" applyAlignment="1">
      <alignment wrapText="1"/>
    </xf>
    <xf numFmtId="49" fontId="54" fillId="6" borderId="23" xfId="0" applyNumberFormat="1" applyFont="1" applyFill="1" applyBorder="1" applyAlignment="1">
      <alignment horizontal="left" wrapText="1"/>
    </xf>
    <xf numFmtId="2" fontId="46" fillId="6" borderId="24" xfId="0" applyNumberFormat="1" applyFont="1" applyFill="1" applyBorder="1" applyAlignment="1">
      <alignment horizontal="center" wrapText="1"/>
    </xf>
    <xf numFmtId="2" fontId="14" fillId="6" borderId="24" xfId="0" applyNumberFormat="1" applyFont="1" applyFill="1" applyBorder="1" applyAlignment="1">
      <alignment horizontal="center" wrapText="1"/>
    </xf>
    <xf numFmtId="0" fontId="54" fillId="6" borderId="25" xfId="0" applyNumberFormat="1" applyFont="1" applyFill="1" applyBorder="1" applyAlignment="1">
      <alignment horizontal="left" wrapText="1"/>
    </xf>
    <xf numFmtId="0" fontId="54" fillId="6" borderId="23" xfId="0" applyNumberFormat="1" applyFont="1" applyFill="1" applyBorder="1" applyAlignment="1">
      <alignment horizontal="left" wrapText="1"/>
    </xf>
    <xf numFmtId="0" fontId="27" fillId="6" borderId="1" xfId="0" applyFont="1" applyFill="1" applyBorder="1" applyAlignment="1">
      <alignment horizontal="center" wrapText="1"/>
    </xf>
    <xf numFmtId="0" fontId="14" fillId="7" borderId="1" xfId="0" applyFont="1" applyFill="1" applyBorder="1" applyAlignment="1">
      <alignment vertical="top" wrapText="1"/>
    </xf>
    <xf numFmtId="0" fontId="48" fillId="0" borderId="1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center"/>
    </xf>
    <xf numFmtId="2" fontId="27" fillId="0" borderId="4" xfId="0" applyNumberFormat="1" applyFont="1" applyFill="1" applyBorder="1" applyAlignment="1">
      <alignment horizontal="center" wrapText="1"/>
    </xf>
    <xf numFmtId="167" fontId="13" fillId="0" borderId="0" xfId="0" applyNumberFormat="1" applyFont="1" applyFill="1" applyBorder="1" applyAlignment="1">
      <alignment horizontal="left" vertical="center" wrapText="1"/>
    </xf>
    <xf numFmtId="166" fontId="27" fillId="10" borderId="1" xfId="0" applyNumberFormat="1" applyFont="1" applyFill="1" applyBorder="1" applyAlignment="1">
      <alignment horizontal="center" wrapText="1"/>
    </xf>
    <xf numFmtId="0" fontId="27" fillId="0" borderId="1" xfId="0" applyFont="1" applyBorder="1" applyAlignment="1">
      <alignment wrapText="1"/>
    </xf>
    <xf numFmtId="0" fontId="14" fillId="0" borderId="1" xfId="2" applyFont="1" applyFill="1" applyBorder="1" applyAlignment="1">
      <alignment horizontal="left" vertical="top" wrapText="1"/>
    </xf>
    <xf numFmtId="0" fontId="14" fillId="6" borderId="1" xfId="6" applyFont="1" applyFill="1" applyBorder="1" applyAlignment="1" applyProtection="1">
      <alignment horizontal="left" wrapText="1"/>
      <protection locked="0"/>
    </xf>
    <xf numFmtId="0" fontId="14" fillId="6" borderId="1" xfId="0" applyFont="1" applyFill="1" applyBorder="1" applyAlignment="1">
      <alignment wrapText="1"/>
    </xf>
    <xf numFmtId="0" fontId="14" fillId="0" borderId="1" xfId="0" applyFont="1" applyBorder="1" applyAlignment="1">
      <alignment wrapText="1"/>
    </xf>
    <xf numFmtId="0" fontId="14" fillId="0" borderId="1" xfId="6" applyFont="1" applyFill="1" applyBorder="1" applyAlignment="1" applyProtection="1">
      <alignment horizontal="left" wrapText="1"/>
      <protection locked="0"/>
    </xf>
    <xf numFmtId="0" fontId="27" fillId="0" borderId="1" xfId="0" applyNumberFormat="1" applyFont="1" applyFill="1" applyBorder="1" applyAlignment="1">
      <alignment horizontal="left" vertical="top" wrapText="1"/>
    </xf>
    <xf numFmtId="168" fontId="27" fillId="10" borderId="1" xfId="0" applyNumberFormat="1" applyFont="1" applyFill="1" applyBorder="1" applyAlignment="1">
      <alignment horizontal="center" wrapText="1"/>
    </xf>
    <xf numFmtId="168" fontId="27" fillId="5" borderId="1" xfId="0" applyNumberFormat="1" applyFont="1" applyFill="1" applyBorder="1" applyAlignment="1">
      <alignment horizontal="center" wrapText="1"/>
    </xf>
    <xf numFmtId="166" fontId="27" fillId="27" borderId="1" xfId="0" applyNumberFormat="1" applyFont="1" applyFill="1" applyBorder="1" applyAlignment="1">
      <alignment horizontal="center" wrapText="1"/>
    </xf>
    <xf numFmtId="168" fontId="27" fillId="27" borderId="1" xfId="0" applyNumberFormat="1" applyFont="1" applyFill="1" applyBorder="1" applyAlignment="1">
      <alignment horizontal="center" wrapText="1"/>
    </xf>
    <xf numFmtId="0" fontId="4" fillId="0" borderId="1" xfId="2" applyNumberFormat="1" applyFont="1" applyFill="1" applyBorder="1" applyAlignment="1">
      <alignment horizontal="left" vertical="top" wrapText="1"/>
    </xf>
    <xf numFmtId="0" fontId="14" fillId="0" borderId="1" xfId="2" applyNumberFormat="1" applyFont="1" applyFill="1" applyBorder="1" applyAlignment="1">
      <alignment horizontal="center" vertical="top" wrapText="1"/>
    </xf>
    <xf numFmtId="168" fontId="27" fillId="28" borderId="1" xfId="0" applyNumberFormat="1" applyFont="1" applyFill="1" applyBorder="1" applyAlignment="1">
      <alignment horizontal="center" wrapText="1"/>
    </xf>
    <xf numFmtId="168" fontId="27" fillId="29" borderId="1" xfId="0" applyNumberFormat="1" applyFont="1" applyFill="1" applyBorder="1" applyAlignment="1">
      <alignment horizontal="center" wrapText="1"/>
    </xf>
    <xf numFmtId="166" fontId="27" fillId="29" borderId="1" xfId="0" applyNumberFormat="1" applyFont="1" applyFill="1" applyBorder="1" applyAlignment="1">
      <alignment horizontal="center" wrapText="1"/>
    </xf>
    <xf numFmtId="168" fontId="25" fillId="29" borderId="1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vertical="center" wrapText="1"/>
    </xf>
    <xf numFmtId="0" fontId="13" fillId="6" borderId="7" xfId="0" applyFont="1" applyFill="1" applyBorder="1" applyAlignment="1">
      <alignment horizontal="left" vertical="center" wrapText="1"/>
    </xf>
    <xf numFmtId="167" fontId="13" fillId="0" borderId="7" xfId="0" applyNumberFormat="1" applyFont="1" applyFill="1" applyBorder="1" applyAlignment="1">
      <alignment horizontal="left" vertical="center" wrapText="1"/>
    </xf>
    <xf numFmtId="0" fontId="13" fillId="6" borderId="0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44" fillId="6" borderId="0" xfId="0" applyFont="1" applyFill="1" applyAlignment="1">
      <alignment horizontal="justify" vertical="justify"/>
    </xf>
    <xf numFmtId="0" fontId="13" fillId="6" borderId="7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left" vertical="justify" wrapText="1"/>
    </xf>
    <xf numFmtId="0" fontId="26" fillId="6" borderId="13" xfId="0" applyFont="1" applyFill="1" applyBorder="1" applyAlignment="1">
      <alignment horizontal="left" vertical="justify" wrapText="1"/>
    </xf>
    <xf numFmtId="0" fontId="27" fillId="6" borderId="8" xfId="0" applyFont="1" applyFill="1" applyBorder="1" applyAlignment="1">
      <alignment horizontal="center" vertical="justify" wrapText="1"/>
    </xf>
    <xf numFmtId="0" fontId="27" fillId="6" borderId="9" xfId="0" applyFont="1" applyFill="1" applyBorder="1" applyAlignment="1">
      <alignment horizontal="center" vertical="justify" wrapText="1"/>
    </xf>
    <xf numFmtId="0" fontId="27" fillId="6" borderId="10" xfId="0" applyFont="1" applyFill="1" applyBorder="1" applyAlignment="1">
      <alignment horizontal="center" vertical="justify" wrapText="1"/>
    </xf>
    <xf numFmtId="0" fontId="27" fillId="6" borderId="12" xfId="0" applyFont="1" applyFill="1" applyBorder="1" applyAlignment="1">
      <alignment horizontal="center" vertical="justify" wrapText="1"/>
    </xf>
    <xf numFmtId="0" fontId="27" fillId="6" borderId="17" xfId="0" applyFont="1" applyFill="1" applyBorder="1" applyAlignment="1">
      <alignment horizontal="center" vertical="justify" wrapText="1"/>
    </xf>
    <xf numFmtId="0" fontId="27" fillId="6" borderId="18" xfId="0" applyFont="1" applyFill="1" applyBorder="1" applyAlignment="1">
      <alignment horizontal="center" vertical="justify" wrapText="1"/>
    </xf>
    <xf numFmtId="0" fontId="59" fillId="0" borderId="0" xfId="0" applyNumberFormat="1" applyFont="1" applyFill="1" applyAlignment="1">
      <alignment horizontal="center" vertical="top" wrapText="1"/>
    </xf>
    <xf numFmtId="0" fontId="59" fillId="0" borderId="5" xfId="0" applyNumberFormat="1" applyFont="1" applyFill="1" applyBorder="1" applyAlignment="1">
      <alignment horizontal="center" vertical="top" wrapText="1"/>
    </xf>
    <xf numFmtId="0" fontId="0" fillId="0" borderId="17" xfId="0" applyNumberFormat="1" applyFont="1" applyFill="1" applyBorder="1" applyAlignment="1">
      <alignment horizontal="right" vertical="top" wrapText="1"/>
    </xf>
    <xf numFmtId="0" fontId="0" fillId="0" borderId="18" xfId="0" applyNumberFormat="1" applyFont="1" applyFill="1" applyBorder="1" applyAlignment="1">
      <alignment horizontal="right" vertical="top" wrapText="1"/>
    </xf>
    <xf numFmtId="0" fontId="26" fillId="6" borderId="6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justify" wrapText="1"/>
    </xf>
    <xf numFmtId="0" fontId="26" fillId="6" borderId="13" xfId="0" applyFont="1" applyFill="1" applyBorder="1" applyAlignment="1">
      <alignment horizontal="center" vertical="justify" wrapText="1"/>
    </xf>
    <xf numFmtId="0" fontId="62" fillId="6" borderId="0" xfId="0" applyFont="1" applyFill="1" applyBorder="1" applyAlignment="1">
      <alignment horizontal="left" vertical="center" wrapText="1"/>
    </xf>
    <xf numFmtId="0" fontId="26" fillId="6" borderId="0" xfId="0" applyFont="1" applyFill="1" applyAlignment="1">
      <alignment horizontal="right"/>
    </xf>
    <xf numFmtId="0" fontId="26" fillId="6" borderId="5" xfId="0" applyFont="1" applyFill="1" applyBorder="1" applyAlignment="1">
      <alignment horizontal="right"/>
    </xf>
    <xf numFmtId="0" fontId="26" fillId="6" borderId="0" xfId="0" applyFont="1" applyFill="1" applyAlignment="1">
      <alignment horizontal="right" wrapText="1"/>
    </xf>
    <xf numFmtId="0" fontId="26" fillId="6" borderId="5" xfId="0" applyFont="1" applyFill="1" applyBorder="1" applyAlignment="1">
      <alignment horizontal="right" wrapText="1"/>
    </xf>
    <xf numFmtId="0" fontId="26" fillId="6" borderId="0" xfId="0" applyFont="1" applyFill="1" applyAlignment="1">
      <alignment horizontal="center"/>
    </xf>
    <xf numFmtId="0" fontId="26" fillId="6" borderId="5" xfId="0" applyFont="1" applyFill="1" applyBorder="1" applyAlignment="1">
      <alignment horizontal="center"/>
    </xf>
    <xf numFmtId="168" fontId="25" fillId="0" borderId="0" xfId="0" applyNumberFormat="1" applyFont="1" applyFill="1" applyBorder="1" applyAlignment="1">
      <alignment horizontal="left"/>
    </xf>
    <xf numFmtId="168" fontId="26" fillId="0" borderId="7" xfId="0" applyNumberFormat="1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wrapText="1"/>
    </xf>
    <xf numFmtId="0" fontId="27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center"/>
    </xf>
    <xf numFmtId="0" fontId="26" fillId="0" borderId="7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1" xfId="0" applyFill="1" applyBorder="1" applyAlignment="1">
      <alignment vertical="center" wrapText="1"/>
    </xf>
    <xf numFmtId="0" fontId="27" fillId="0" borderId="0" xfId="0" applyFont="1" applyFill="1" applyAlignment="1">
      <alignment horizontal="right"/>
    </xf>
    <xf numFmtId="0" fontId="65" fillId="0" borderId="0" xfId="0" applyNumberFormat="1" applyFont="1" applyFill="1" applyAlignment="1">
      <alignment horizontal="center" vertical="top" wrapText="1"/>
    </xf>
    <xf numFmtId="0" fontId="26" fillId="0" borderId="0" xfId="0" applyFont="1" applyFill="1" applyAlignment="1">
      <alignment horizontal="center"/>
    </xf>
    <xf numFmtId="0" fontId="27" fillId="0" borderId="0" xfId="0" applyFont="1" applyFill="1" applyAlignment="1">
      <alignment horizontal="right" vertical="justify"/>
    </xf>
    <xf numFmtId="0" fontId="27" fillId="6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5" fillId="6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5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6" fillId="0" borderId="0" xfId="0" applyNumberFormat="1" applyFont="1" applyFill="1" applyAlignment="1">
      <alignment horizontal="center" vertical="top" wrapText="1"/>
    </xf>
    <xf numFmtId="0" fontId="27" fillId="6" borderId="1" xfId="0" applyNumberFormat="1" applyFont="1" applyFill="1" applyBorder="1" applyAlignment="1">
      <alignment horizontal="center" wrapText="1"/>
    </xf>
    <xf numFmtId="168" fontId="26" fillId="0" borderId="11" xfId="0" applyNumberFormat="1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167" fontId="39" fillId="0" borderId="7" xfId="0" applyNumberFormat="1" applyFont="1" applyFill="1" applyBorder="1" applyAlignment="1">
      <alignment horizontal="left" vertical="center" wrapText="1"/>
    </xf>
    <xf numFmtId="0" fontId="26" fillId="6" borderId="0" xfId="12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6" borderId="0" xfId="0" applyFont="1" applyFill="1" applyAlignment="1">
      <alignment horizontal="center" wrapText="1"/>
    </xf>
    <xf numFmtId="0" fontId="5" fillId="0" borderId="0" xfId="0" applyFont="1" applyAlignment="1">
      <alignment horizontal="center" vertical="justify"/>
    </xf>
    <xf numFmtId="0" fontId="5" fillId="0" borderId="0" xfId="0" applyFont="1" applyAlignment="1">
      <alignment horizontal="right" vertical="justify"/>
    </xf>
    <xf numFmtId="0" fontId="5" fillId="0" borderId="0" xfId="0" applyFont="1" applyAlignment="1">
      <alignment horizontal="right"/>
    </xf>
    <xf numFmtId="0" fontId="25" fillId="0" borderId="0" xfId="0" applyFont="1" applyBorder="1" applyAlignment="1">
      <alignment horizontal="center"/>
    </xf>
    <xf numFmtId="0" fontId="57" fillId="0" borderId="14" xfId="0" applyNumberFormat="1" applyFont="1" applyFill="1" applyBorder="1" applyAlignment="1">
      <alignment horizontal="center" vertical="center" wrapText="1"/>
    </xf>
    <xf numFmtId="0" fontId="27" fillId="0" borderId="0" xfId="4" applyFont="1" applyBorder="1" applyAlignment="1">
      <alignment horizontal="right"/>
    </xf>
    <xf numFmtId="0" fontId="5" fillId="6" borderId="0" xfId="0" applyFont="1" applyFill="1" applyBorder="1" applyAlignment="1">
      <alignment horizontal="center" vertical="top" wrapText="1"/>
    </xf>
    <xf numFmtId="0" fontId="57" fillId="0" borderId="15" xfId="0" applyNumberFormat="1" applyFont="1" applyFill="1" applyBorder="1" applyAlignment="1">
      <alignment horizontal="center" vertical="center" wrapText="1"/>
    </xf>
    <xf numFmtId="0" fontId="57" fillId="0" borderId="16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51" fillId="6" borderId="0" xfId="12" applyNumberFormat="1" applyFont="1" applyFill="1" applyAlignment="1">
      <alignment horizontal="center" wrapText="1"/>
    </xf>
    <xf numFmtId="0" fontId="26" fillId="0" borderId="2" xfId="12" applyFont="1" applyFill="1" applyBorder="1" applyAlignment="1">
      <alignment horizontal="center" wrapText="1"/>
    </xf>
    <xf numFmtId="0" fontId="26" fillId="0" borderId="13" xfId="12" applyFont="1" applyFill="1" applyBorder="1" applyAlignment="1">
      <alignment horizontal="center" wrapText="1"/>
    </xf>
    <xf numFmtId="0" fontId="26" fillId="0" borderId="1" xfId="12" applyFont="1" applyFill="1" applyBorder="1" applyAlignment="1">
      <alignment horizontal="left" wrapText="1"/>
    </xf>
    <xf numFmtId="0" fontId="26" fillId="6" borderId="0" xfId="12" applyNumberFormat="1" applyFont="1" applyFill="1" applyAlignment="1">
      <alignment horizontal="center" wrapText="1"/>
    </xf>
    <xf numFmtId="0" fontId="26" fillId="0" borderId="0" xfId="12" applyFont="1" applyFill="1" applyBorder="1" applyAlignment="1">
      <alignment horizontal="left" vertical="center" wrapText="1"/>
    </xf>
    <xf numFmtId="164" fontId="5" fillId="0" borderId="1" xfId="12" applyNumberFormat="1" applyFont="1" applyFill="1" applyBorder="1" applyAlignment="1">
      <alignment horizontal="center" vertical="center"/>
    </xf>
    <xf numFmtId="0" fontId="26" fillId="6" borderId="1" xfId="12" applyFont="1" applyFill="1" applyBorder="1" applyAlignment="1">
      <alignment horizontal="center" wrapText="1"/>
    </xf>
    <xf numFmtId="0" fontId="26" fillId="0" borderId="8" xfId="12" applyFont="1" applyFill="1" applyBorder="1" applyAlignment="1">
      <alignment horizontal="left" wrapText="1"/>
    </xf>
    <xf numFmtId="0" fontId="26" fillId="0" borderId="9" xfId="12" applyFont="1" applyFill="1" applyBorder="1" applyAlignment="1">
      <alignment horizontal="left" wrapText="1"/>
    </xf>
    <xf numFmtId="0" fontId="26" fillId="0" borderId="10" xfId="12" applyFont="1" applyFill="1" applyBorder="1" applyAlignment="1">
      <alignment horizontal="left" wrapText="1"/>
    </xf>
    <xf numFmtId="168" fontId="14" fillId="0" borderId="1" xfId="12" applyNumberFormat="1" applyFont="1" applyFill="1" applyBorder="1" applyAlignment="1">
      <alignment horizontal="left"/>
    </xf>
    <xf numFmtId="168" fontId="14" fillId="4" borderId="1" xfId="12" applyNumberFormat="1" applyFont="1" applyFill="1" applyBorder="1" applyAlignment="1">
      <alignment horizontal="left"/>
    </xf>
    <xf numFmtId="168" fontId="5" fillId="0" borderId="1" xfId="12" applyNumberFormat="1" applyFont="1" applyBorder="1" applyAlignment="1">
      <alignment horizontal="left"/>
    </xf>
    <xf numFmtId="0" fontId="5" fillId="0" borderId="0" xfId="12" applyFont="1" applyAlignment="1">
      <alignment horizontal="center"/>
    </xf>
    <xf numFmtId="0" fontId="5" fillId="0" borderId="0" xfId="12" applyFont="1" applyAlignment="1">
      <alignment horizontal="right"/>
    </xf>
    <xf numFmtId="0" fontId="5" fillId="6" borderId="0" xfId="12" applyFont="1" applyFill="1" applyAlignment="1">
      <alignment horizontal="right"/>
    </xf>
    <xf numFmtId="0" fontId="5" fillId="0" borderId="0" xfId="12" applyFont="1" applyAlignment="1">
      <alignment horizontal="right" wrapText="1"/>
    </xf>
    <xf numFmtId="0" fontId="26" fillId="6" borderId="7" xfId="12" applyNumberFormat="1" applyFont="1" applyFill="1" applyBorder="1" applyAlignment="1">
      <alignment horizontal="center" wrapText="1"/>
    </xf>
    <xf numFmtId="0" fontId="26" fillId="6" borderId="0" xfId="12" applyNumberFormat="1" applyFont="1" applyFill="1" applyBorder="1" applyAlignment="1">
      <alignment horizontal="center" wrapText="1"/>
    </xf>
    <xf numFmtId="0" fontId="7" fillId="0" borderId="0" xfId="12" applyFont="1" applyAlignment="1">
      <alignment horizontal="right"/>
    </xf>
    <xf numFmtId="0" fontId="7" fillId="0" borderId="0" xfId="12" applyFont="1" applyAlignment="1">
      <alignment horizontal="center" wrapText="1"/>
    </xf>
    <xf numFmtId="0" fontId="7" fillId="0" borderId="0" xfId="12" applyFont="1" applyAlignment="1">
      <alignment horizontal="center"/>
    </xf>
    <xf numFmtId="0" fontId="26" fillId="0" borderId="4" xfId="12" applyFont="1" applyFill="1" applyBorder="1" applyAlignment="1">
      <alignment horizontal="center" wrapText="1"/>
    </xf>
    <xf numFmtId="0" fontId="26" fillId="0" borderId="6" xfId="12" applyFont="1" applyFill="1" applyBorder="1" applyAlignment="1">
      <alignment horizontal="center" wrapText="1"/>
    </xf>
    <xf numFmtId="0" fontId="26" fillId="0" borderId="3" xfId="12" applyFont="1" applyFill="1" applyBorder="1" applyAlignment="1">
      <alignment horizontal="center" wrapText="1"/>
    </xf>
  </cellXfs>
  <cellStyles count="61">
    <cellStyle name="20% - Акцент1 2" xfId="18"/>
    <cellStyle name="20% - Акцент2 2" xfId="19"/>
    <cellStyle name="20% - Акцент3 2" xfId="20"/>
    <cellStyle name="20% - Акцент4 2" xfId="21"/>
    <cellStyle name="20% - Акцент5 2" xfId="22"/>
    <cellStyle name="20% - Акцент6 2" xfId="23"/>
    <cellStyle name="40% - Акцент1 2" xfId="24"/>
    <cellStyle name="40% - Акцент2 2" xfId="25"/>
    <cellStyle name="40% - Акцент3 2" xfId="26"/>
    <cellStyle name="40% - Акцент4 2" xfId="27"/>
    <cellStyle name="40% - Акцент5 2" xfId="28"/>
    <cellStyle name="40% - Акцент6 2" xfId="29"/>
    <cellStyle name="60% - Акцент1 2" xfId="30"/>
    <cellStyle name="60% - Акцент2 2" xfId="31"/>
    <cellStyle name="60% - Акцент3 2" xfId="32"/>
    <cellStyle name="60% - Акцент4 2" xfId="33"/>
    <cellStyle name="60% - Акцент5 2" xfId="34"/>
    <cellStyle name="60% - Акцент6 2" xfId="35"/>
    <cellStyle name="Normal" xfId="1"/>
    <cellStyle name="Normal 2" xfId="60"/>
    <cellStyle name="xl73" xfId="15"/>
    <cellStyle name="Акцент1 2" xfId="36"/>
    <cellStyle name="Акцент2 2" xfId="37"/>
    <cellStyle name="Акцент3 2" xfId="38"/>
    <cellStyle name="Акцент4 2" xfId="39"/>
    <cellStyle name="Акцент5 2" xfId="40"/>
    <cellStyle name="Акцент6 2" xfId="41"/>
    <cellStyle name="Ввод  2" xfId="42"/>
    <cellStyle name="Вывод 2" xfId="43"/>
    <cellStyle name="Вычисление 2" xfId="44"/>
    <cellStyle name="Заголовок 1 2" xfId="45"/>
    <cellStyle name="Заголовок 2 2" xfId="46"/>
    <cellStyle name="Заголовок 3 2" xfId="47"/>
    <cellStyle name="Заголовок 4 2" xfId="48"/>
    <cellStyle name="Итог 2" xfId="49"/>
    <cellStyle name="Контрольная ячейка 2" xfId="50"/>
    <cellStyle name="Название 2" xfId="51"/>
    <cellStyle name="Нейтральный 2" xfId="52"/>
    <cellStyle name="Обычный" xfId="0" builtinId="0"/>
    <cellStyle name="Обычный 2" xfId="10"/>
    <cellStyle name="Обычный 2 2" xfId="53"/>
    <cellStyle name="Обычный 2 3" xfId="17"/>
    <cellStyle name="Обычный 3" xfId="2"/>
    <cellStyle name="Обычный 4" xfId="12"/>
    <cellStyle name="Обычный 5" xfId="9"/>
    <cellStyle name="Обычный 5 2" xfId="14"/>
    <cellStyle name="Обычный 6" xfId="11"/>
    <cellStyle name="Обычный 7" xfId="16"/>
    <cellStyle name="Обычный_З_15_Приложение 16 - Источники дефицита" xfId="3"/>
    <cellStyle name="Обычный_Источники" xfId="4"/>
    <cellStyle name="Обычный_Направления (2)" xfId="5"/>
    <cellStyle name="Обычный_Приж.2 изм к райбюд. 2005 18 сессия" xfId="6"/>
    <cellStyle name="Плохой 2" xfId="54"/>
    <cellStyle name="Пояснение 2" xfId="55"/>
    <cellStyle name="Примечание 2" xfId="56"/>
    <cellStyle name="Связанная ячейка 2" xfId="57"/>
    <cellStyle name="Стиль 1" xfId="7"/>
    <cellStyle name="Текст предупреждения 2" xfId="58"/>
    <cellStyle name="Финансовый" xfId="8" builtinId="3"/>
    <cellStyle name="Финансовый 2" xfId="13"/>
    <cellStyle name="Хороший 2" xfId="59"/>
  </cellStyles>
  <dxfs count="6959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436</xdr:row>
      <xdr:rowOff>0</xdr:rowOff>
    </xdr:from>
    <xdr:to>
      <xdr:col>13</xdr:col>
      <xdr:colOff>152400</xdr:colOff>
      <xdr:row>436</xdr:row>
      <xdr:rowOff>152400</xdr:rowOff>
    </xdr:to>
    <xdr:pic>
      <xdr:nvPicPr>
        <xdr:cNvPr id="1843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436</xdr:row>
      <xdr:rowOff>0</xdr:rowOff>
    </xdr:from>
    <xdr:to>
      <xdr:col>13</xdr:col>
      <xdr:colOff>152400</xdr:colOff>
      <xdr:row>436</xdr:row>
      <xdr:rowOff>152400</xdr:rowOff>
    </xdr:to>
    <xdr:pic>
      <xdr:nvPicPr>
        <xdr:cNvPr id="1843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430</xdr:row>
      <xdr:rowOff>0</xdr:rowOff>
    </xdr:from>
    <xdr:to>
      <xdr:col>13</xdr:col>
      <xdr:colOff>152400</xdr:colOff>
      <xdr:row>430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430</xdr:row>
      <xdr:rowOff>0</xdr:rowOff>
    </xdr:from>
    <xdr:to>
      <xdr:col>13</xdr:col>
      <xdr:colOff>152400</xdr:colOff>
      <xdr:row>430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216</xdr:row>
      <xdr:rowOff>0</xdr:rowOff>
    </xdr:from>
    <xdr:to>
      <xdr:col>7</xdr:col>
      <xdr:colOff>152400</xdr:colOff>
      <xdr:row>216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1836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216</xdr:row>
      <xdr:rowOff>0</xdr:rowOff>
    </xdr:from>
    <xdr:to>
      <xdr:col>7</xdr:col>
      <xdr:colOff>152400</xdr:colOff>
      <xdr:row>216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1836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219</xdr:row>
      <xdr:rowOff>0</xdr:rowOff>
    </xdr:from>
    <xdr:to>
      <xdr:col>7</xdr:col>
      <xdr:colOff>152400</xdr:colOff>
      <xdr:row>219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2407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219</xdr:row>
      <xdr:rowOff>0</xdr:rowOff>
    </xdr:from>
    <xdr:to>
      <xdr:col>7</xdr:col>
      <xdr:colOff>152400</xdr:colOff>
      <xdr:row>219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2407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  <pageSetUpPr fitToPage="1"/>
  </sheetPr>
  <dimension ref="A1:Q600"/>
  <sheetViews>
    <sheetView tabSelected="1" zoomScale="90" zoomScaleNormal="90" zoomScaleSheetLayoutView="100" zoomScalePageLayoutView="75" workbookViewId="0">
      <pane xSplit="1" ySplit="15" topLeftCell="B171" activePane="bottomRight" state="frozen"/>
      <selection pane="topRight" activeCell="B1" sqref="B1"/>
      <selection pane="bottomLeft" activeCell="A16" sqref="A16"/>
      <selection pane="bottomRight" activeCell="E7" sqref="E7:M7"/>
    </sheetView>
  </sheetViews>
  <sheetFormatPr defaultRowHeight="20.25" x14ac:dyDescent="0.3"/>
  <cols>
    <col min="1" max="1" width="55.140625" style="68" customWidth="1"/>
    <col min="2" max="2" width="7.7109375" style="69" customWidth="1"/>
    <col min="3" max="3" width="6.85546875" style="70" customWidth="1"/>
    <col min="4" max="4" width="7.42578125" style="70" customWidth="1"/>
    <col min="5" max="5" width="4.85546875" style="70" customWidth="1"/>
    <col min="6" max="6" width="5.5703125" style="70" customWidth="1"/>
    <col min="7" max="7" width="5.5703125" style="128" customWidth="1"/>
    <col min="8" max="8" width="9.28515625" style="70" customWidth="1"/>
    <col min="9" max="9" width="7.28515625" style="70" customWidth="1"/>
    <col min="10" max="10" width="14.7109375" style="82" hidden="1" customWidth="1"/>
    <col min="11" max="12" width="11.85546875" style="71" customWidth="1"/>
    <col min="13" max="13" width="14.28515625" style="72" customWidth="1"/>
    <col min="14" max="14" width="15.5703125" style="92" hidden="1" customWidth="1"/>
    <col min="15" max="15" width="15.5703125" style="71" hidden="1" customWidth="1"/>
    <col min="16" max="16" width="16.85546875" style="102" customWidth="1"/>
    <col min="17" max="17" width="11.5703125" style="71" customWidth="1"/>
    <col min="18" max="16384" width="9.140625" style="71"/>
  </cols>
  <sheetData>
    <row r="1" spans="1:16" s="58" customFormat="1" ht="18.75" x14ac:dyDescent="0.3">
      <c r="A1" s="95"/>
      <c r="B1" s="96"/>
      <c r="C1" s="96"/>
      <c r="D1" s="631" t="s">
        <v>430</v>
      </c>
      <c r="E1" s="631"/>
      <c r="F1" s="631"/>
      <c r="G1" s="631"/>
      <c r="H1" s="631"/>
      <c r="I1" s="631"/>
      <c r="J1" s="631"/>
      <c r="K1" s="631"/>
      <c r="L1" s="631"/>
      <c r="M1" s="632"/>
      <c r="N1" s="613"/>
      <c r="P1" s="227"/>
    </row>
    <row r="2" spans="1:16" s="58" customFormat="1" ht="17.25" customHeight="1" x14ac:dyDescent="0.3">
      <c r="A2" s="97"/>
      <c r="B2" s="93"/>
      <c r="C2" s="93"/>
      <c r="D2" s="633" t="s">
        <v>431</v>
      </c>
      <c r="E2" s="633"/>
      <c r="F2" s="633"/>
      <c r="G2" s="633"/>
      <c r="H2" s="633"/>
      <c r="I2" s="633"/>
      <c r="J2" s="633"/>
      <c r="K2" s="633"/>
      <c r="L2" s="633"/>
      <c r="M2" s="634"/>
      <c r="N2" s="613"/>
      <c r="P2" s="102"/>
    </row>
    <row r="3" spans="1:16" s="58" customFormat="1" ht="20.25" customHeight="1" x14ac:dyDescent="0.3">
      <c r="A3" s="97"/>
      <c r="B3" s="633" t="s">
        <v>432</v>
      </c>
      <c r="C3" s="633"/>
      <c r="D3" s="633"/>
      <c r="E3" s="633"/>
      <c r="F3" s="633"/>
      <c r="G3" s="633"/>
      <c r="H3" s="633"/>
      <c r="I3" s="633"/>
      <c r="J3" s="633"/>
      <c r="K3" s="633"/>
      <c r="L3" s="633"/>
      <c r="M3" s="634"/>
      <c r="N3" s="613"/>
      <c r="P3" s="102"/>
    </row>
    <row r="4" spans="1:16" s="58" customFormat="1" ht="16.5" customHeight="1" x14ac:dyDescent="0.3">
      <c r="A4" s="631" t="s">
        <v>112</v>
      </c>
      <c r="B4" s="631"/>
      <c r="C4" s="631"/>
      <c r="D4" s="631"/>
      <c r="E4" s="631"/>
      <c r="F4" s="631"/>
      <c r="G4" s="631"/>
      <c r="H4" s="631"/>
      <c r="I4" s="631"/>
      <c r="J4" s="631"/>
      <c r="K4" s="631"/>
      <c r="L4" s="631"/>
      <c r="M4" s="632"/>
      <c r="N4" s="90"/>
      <c r="P4" s="368"/>
    </row>
    <row r="5" spans="1:16" s="58" customFormat="1" ht="13.5" customHeight="1" x14ac:dyDescent="0.3">
      <c r="A5" s="97"/>
      <c r="B5" s="631" t="s">
        <v>339</v>
      </c>
      <c r="C5" s="631"/>
      <c r="D5" s="631"/>
      <c r="E5" s="631"/>
      <c r="F5" s="631"/>
      <c r="G5" s="631"/>
      <c r="H5" s="631"/>
      <c r="I5" s="631"/>
      <c r="J5" s="631"/>
      <c r="K5" s="631"/>
      <c r="L5" s="631"/>
      <c r="M5" s="632"/>
      <c r="N5" s="91"/>
      <c r="P5" s="630"/>
    </row>
    <row r="6" spans="1:16" s="58" customFormat="1" ht="18.75" hidden="1" customHeight="1" x14ac:dyDescent="0.3">
      <c r="A6" s="631"/>
      <c r="B6" s="631"/>
      <c r="C6" s="631"/>
      <c r="D6" s="631"/>
      <c r="E6" s="631"/>
      <c r="F6" s="631"/>
      <c r="G6" s="631"/>
      <c r="H6" s="631"/>
      <c r="I6" s="631"/>
      <c r="J6" s="98"/>
      <c r="K6" s="55"/>
      <c r="L6" s="55"/>
      <c r="M6" s="77"/>
      <c r="N6" s="92"/>
      <c r="P6" s="630"/>
    </row>
    <row r="7" spans="1:16" s="58" customFormat="1" ht="21" customHeight="1" x14ac:dyDescent="0.3">
      <c r="A7" s="60"/>
      <c r="B7" s="94"/>
      <c r="C7" s="60"/>
      <c r="D7" s="60"/>
      <c r="E7" s="635" t="s">
        <v>561</v>
      </c>
      <c r="F7" s="635"/>
      <c r="G7" s="635"/>
      <c r="H7" s="635"/>
      <c r="I7" s="635"/>
      <c r="J7" s="635"/>
      <c r="K7" s="635"/>
      <c r="L7" s="635"/>
      <c r="M7" s="636"/>
      <c r="N7" s="92"/>
      <c r="P7" s="630"/>
    </row>
    <row r="8" spans="1:16" ht="6.75" customHeight="1" x14ac:dyDescent="0.3">
      <c r="A8" s="612"/>
      <c r="B8" s="612"/>
      <c r="C8" s="612"/>
      <c r="D8" s="612"/>
      <c r="E8" s="612"/>
      <c r="F8" s="612"/>
      <c r="G8" s="612"/>
      <c r="H8" s="612"/>
      <c r="J8" s="80"/>
      <c r="M8" s="73"/>
    </row>
    <row r="9" spans="1:16" ht="48" customHeight="1" x14ac:dyDescent="0.3">
      <c r="A9" s="622" t="s">
        <v>416</v>
      </c>
      <c r="B9" s="622"/>
      <c r="C9" s="622"/>
      <c r="D9" s="622"/>
      <c r="E9" s="622"/>
      <c r="F9" s="622"/>
      <c r="G9" s="622"/>
      <c r="H9" s="622"/>
      <c r="I9" s="622"/>
      <c r="J9" s="622"/>
      <c r="K9" s="622"/>
      <c r="L9" s="622"/>
      <c r="M9" s="623"/>
      <c r="N9" s="607">
        <v>900</v>
      </c>
      <c r="P9" s="138"/>
    </row>
    <row r="10" spans="1:16" ht="4.5" customHeight="1" x14ac:dyDescent="0.3">
      <c r="A10" s="74"/>
      <c r="B10" s="74"/>
      <c r="C10" s="74"/>
      <c r="D10" s="74"/>
      <c r="E10" s="75"/>
      <c r="F10" s="75"/>
      <c r="G10" s="75"/>
      <c r="H10" s="75"/>
      <c r="I10" s="74"/>
      <c r="J10" s="78"/>
      <c r="N10" s="607"/>
    </row>
    <row r="11" spans="1:16" ht="9" customHeight="1" x14ac:dyDescent="0.3">
      <c r="A11" s="74"/>
      <c r="B11" s="74"/>
      <c r="C11" s="74"/>
      <c r="D11" s="74"/>
      <c r="E11" s="75"/>
      <c r="F11" s="75"/>
      <c r="G11" s="75"/>
      <c r="H11" s="75"/>
      <c r="I11" s="624" t="s">
        <v>340</v>
      </c>
      <c r="J11" s="624"/>
      <c r="K11" s="624"/>
      <c r="L11" s="624"/>
      <c r="M11" s="625"/>
      <c r="N11" s="607"/>
    </row>
    <row r="12" spans="1:16" ht="18.75" customHeight="1" x14ac:dyDescent="0.3">
      <c r="A12" s="628" t="s">
        <v>14</v>
      </c>
      <c r="B12" s="628" t="s">
        <v>15</v>
      </c>
      <c r="C12" s="614" t="s">
        <v>16</v>
      </c>
      <c r="D12" s="614" t="s">
        <v>17</v>
      </c>
      <c r="E12" s="616" t="s">
        <v>18</v>
      </c>
      <c r="F12" s="617"/>
      <c r="G12" s="617"/>
      <c r="H12" s="618"/>
      <c r="I12" s="614" t="s">
        <v>19</v>
      </c>
      <c r="J12" s="626" t="s">
        <v>433</v>
      </c>
      <c r="K12" s="626"/>
      <c r="L12" s="626"/>
      <c r="M12" s="627"/>
    </row>
    <row r="13" spans="1:16" x14ac:dyDescent="0.3">
      <c r="A13" s="629"/>
      <c r="B13" s="629"/>
      <c r="C13" s="615"/>
      <c r="D13" s="615"/>
      <c r="E13" s="619"/>
      <c r="F13" s="620"/>
      <c r="G13" s="620"/>
      <c r="H13" s="621"/>
      <c r="I13" s="615"/>
      <c r="J13" s="134">
        <v>2022</v>
      </c>
      <c r="K13" s="129" t="s">
        <v>154</v>
      </c>
      <c r="L13" s="136" t="s">
        <v>295</v>
      </c>
      <c r="M13" s="136" t="s">
        <v>415</v>
      </c>
      <c r="N13" s="609"/>
    </row>
    <row r="14" spans="1:16" s="230" customFormat="1" ht="15.75" customHeight="1" x14ac:dyDescent="0.3">
      <c r="A14" s="228">
        <v>1</v>
      </c>
      <c r="B14" s="228">
        <v>2</v>
      </c>
      <c r="C14" s="229">
        <v>3</v>
      </c>
      <c r="D14" s="229">
        <v>4</v>
      </c>
      <c r="E14" s="229">
        <v>5</v>
      </c>
      <c r="F14" s="229">
        <v>6</v>
      </c>
      <c r="G14" s="229">
        <v>7</v>
      </c>
      <c r="H14" s="229">
        <v>8</v>
      </c>
      <c r="I14" s="229">
        <v>9</v>
      </c>
      <c r="J14" s="299"/>
      <c r="K14" s="299">
        <v>11</v>
      </c>
      <c r="L14" s="299"/>
      <c r="M14" s="299">
        <v>12</v>
      </c>
      <c r="N14" s="609"/>
      <c r="P14" s="104"/>
    </row>
    <row r="15" spans="1:16" s="230" customFormat="1" x14ac:dyDescent="0.3">
      <c r="A15" s="228" t="s">
        <v>66</v>
      </c>
      <c r="B15" s="228"/>
      <c r="C15" s="229"/>
      <c r="D15" s="229"/>
      <c r="E15" s="194"/>
      <c r="F15" s="194"/>
      <c r="G15" s="194"/>
      <c r="H15" s="194"/>
      <c r="I15" s="229"/>
      <c r="J15" s="149" t="e">
        <f>J16+J295+J375</f>
        <v>#REF!</v>
      </c>
      <c r="K15" s="149">
        <f>K16+K295+K375</f>
        <v>200543.24</v>
      </c>
      <c r="L15" s="149">
        <f>L16+L295+L375</f>
        <v>111943.70000000001</v>
      </c>
      <c r="M15" s="149">
        <f>M16+M295+M375</f>
        <v>85104.1</v>
      </c>
      <c r="N15" s="609"/>
      <c r="P15" s="104"/>
    </row>
    <row r="16" spans="1:16" s="234" customFormat="1" ht="31.5" x14ac:dyDescent="0.25">
      <c r="A16" s="197" t="s">
        <v>262</v>
      </c>
      <c r="B16" s="231">
        <v>900</v>
      </c>
      <c r="C16" s="229"/>
      <c r="D16" s="229"/>
      <c r="E16" s="194" t="s">
        <v>20</v>
      </c>
      <c r="F16" s="194"/>
      <c r="G16" s="194"/>
      <c r="H16" s="194"/>
      <c r="I16" s="229"/>
      <c r="J16" s="154" t="e">
        <f>J17+J152+J161+J220+J243+J251+J288</f>
        <v>#REF!</v>
      </c>
      <c r="K16" s="154">
        <f>K17+K152+K161+K220+K243+K251+K288</f>
        <v>78131.540000000008</v>
      </c>
      <c r="L16" s="154">
        <f t="shared" ref="L16:M16" si="0">L17+L152+L161+L220+L243+L251+L288</f>
        <v>52867.700000000004</v>
      </c>
      <c r="M16" s="154">
        <f t="shared" si="0"/>
        <v>30253.1</v>
      </c>
      <c r="N16" s="232"/>
      <c r="O16" s="233"/>
      <c r="P16" s="104"/>
    </row>
    <row r="17" spans="1:16" s="238" customFormat="1" x14ac:dyDescent="0.25">
      <c r="A17" s="175" t="s">
        <v>21</v>
      </c>
      <c r="B17" s="235">
        <v>900</v>
      </c>
      <c r="C17" s="176" t="s">
        <v>22</v>
      </c>
      <c r="D17" s="176"/>
      <c r="E17" s="236"/>
      <c r="F17" s="236"/>
      <c r="G17" s="236"/>
      <c r="H17" s="236"/>
      <c r="I17" s="176"/>
      <c r="J17" s="88" t="e">
        <f>J18+J24+J90+J96+J102</f>
        <v>#REF!</v>
      </c>
      <c r="K17" s="88">
        <f>K18+K24+K90+K96+K102</f>
        <v>21756.000000000004</v>
      </c>
      <c r="L17" s="88">
        <f t="shared" ref="L17:M17" si="1">L18+L24+L90+L96+L102</f>
        <v>12547.900000000001</v>
      </c>
      <c r="M17" s="88">
        <f t="shared" si="1"/>
        <v>12547.899999999998</v>
      </c>
      <c r="N17" s="232"/>
      <c r="O17" s="237"/>
      <c r="P17" s="104"/>
    </row>
    <row r="18" spans="1:16" s="238" customFormat="1" ht="45.75" customHeight="1" x14ac:dyDescent="0.25">
      <c r="A18" s="177" t="s">
        <v>183</v>
      </c>
      <c r="B18" s="235">
        <v>900</v>
      </c>
      <c r="C18" s="176" t="s">
        <v>22</v>
      </c>
      <c r="D18" s="176" t="s">
        <v>23</v>
      </c>
      <c r="E18" s="87"/>
      <c r="F18" s="87"/>
      <c r="G18" s="87"/>
      <c r="H18" s="87"/>
      <c r="I18" s="87"/>
      <c r="J18" s="239" t="e">
        <f t="shared" ref="J18:M20" si="2">J19</f>
        <v>#REF!</v>
      </c>
      <c r="K18" s="239">
        <f t="shared" si="2"/>
        <v>1548.1</v>
      </c>
      <c r="L18" s="239">
        <f t="shared" si="2"/>
        <v>1219.3</v>
      </c>
      <c r="M18" s="239">
        <f t="shared" si="2"/>
        <v>1219.3</v>
      </c>
      <c r="N18" s="232"/>
      <c r="P18" s="104"/>
    </row>
    <row r="19" spans="1:16" s="238" customFormat="1" ht="46.5" customHeight="1" x14ac:dyDescent="0.25">
      <c r="A19" s="177" t="s">
        <v>273</v>
      </c>
      <c r="B19" s="218">
        <v>900</v>
      </c>
      <c r="C19" s="192" t="s">
        <v>22</v>
      </c>
      <c r="D19" s="192" t="s">
        <v>23</v>
      </c>
      <c r="E19" s="178" t="s">
        <v>344</v>
      </c>
      <c r="F19" s="178"/>
      <c r="G19" s="178"/>
      <c r="H19" s="178"/>
      <c r="I19" s="176"/>
      <c r="J19" s="154" t="e">
        <f t="shared" si="2"/>
        <v>#REF!</v>
      </c>
      <c r="K19" s="154">
        <f t="shared" si="2"/>
        <v>1548.1</v>
      </c>
      <c r="L19" s="154">
        <f t="shared" si="2"/>
        <v>1219.3</v>
      </c>
      <c r="M19" s="154">
        <f t="shared" si="2"/>
        <v>1219.3</v>
      </c>
      <c r="N19" s="240"/>
      <c r="P19" s="104"/>
    </row>
    <row r="20" spans="1:16" s="238" customFormat="1" ht="31.5" customHeight="1" x14ac:dyDescent="0.25">
      <c r="A20" s="177" t="s">
        <v>329</v>
      </c>
      <c r="B20" s="218">
        <v>900</v>
      </c>
      <c r="C20" s="87" t="s">
        <v>22</v>
      </c>
      <c r="D20" s="87" t="s">
        <v>23</v>
      </c>
      <c r="E20" s="178" t="s">
        <v>344</v>
      </c>
      <c r="F20" s="178" t="s">
        <v>24</v>
      </c>
      <c r="G20" s="178"/>
      <c r="H20" s="178"/>
      <c r="I20" s="241"/>
      <c r="J20" s="154" t="e">
        <f t="shared" si="2"/>
        <v>#REF!</v>
      </c>
      <c r="K20" s="154">
        <f t="shared" si="2"/>
        <v>1548.1</v>
      </c>
      <c r="L20" s="154">
        <f t="shared" si="2"/>
        <v>1219.3</v>
      </c>
      <c r="M20" s="154">
        <f t="shared" si="2"/>
        <v>1219.3</v>
      </c>
      <c r="N20" s="240"/>
      <c r="P20" s="104"/>
    </row>
    <row r="21" spans="1:16" s="238" customFormat="1" ht="40.5" customHeight="1" x14ac:dyDescent="0.25">
      <c r="A21" s="177" t="s">
        <v>159</v>
      </c>
      <c r="B21" s="218">
        <v>900</v>
      </c>
      <c r="C21" s="87" t="s">
        <v>22</v>
      </c>
      <c r="D21" s="87" t="s">
        <v>23</v>
      </c>
      <c r="E21" s="178" t="s">
        <v>344</v>
      </c>
      <c r="F21" s="178" t="s">
        <v>24</v>
      </c>
      <c r="G21" s="178" t="s">
        <v>68</v>
      </c>
      <c r="H21" s="178" t="s">
        <v>345</v>
      </c>
      <c r="I21" s="195"/>
      <c r="J21" s="154" t="e">
        <f>#REF!+#REF!</f>
        <v>#REF!</v>
      </c>
      <c r="K21" s="154">
        <f>K23</f>
        <v>1548.1</v>
      </c>
      <c r="L21" s="154">
        <f>L23</f>
        <v>1219.3</v>
      </c>
      <c r="M21" s="154">
        <f>M23</f>
        <v>1219.3</v>
      </c>
      <c r="N21" s="240"/>
      <c r="O21" s="242"/>
      <c r="P21" s="369"/>
    </row>
    <row r="22" spans="1:16" s="238" customFormat="1" ht="75.75" customHeight="1" x14ac:dyDescent="0.25">
      <c r="A22" s="177" t="s">
        <v>185</v>
      </c>
      <c r="B22" s="218">
        <v>900</v>
      </c>
      <c r="C22" s="87" t="s">
        <v>22</v>
      </c>
      <c r="D22" s="87" t="s">
        <v>23</v>
      </c>
      <c r="E22" s="178" t="s">
        <v>344</v>
      </c>
      <c r="F22" s="178" t="s">
        <v>24</v>
      </c>
      <c r="G22" s="178" t="s">
        <v>68</v>
      </c>
      <c r="H22" s="178" t="s">
        <v>345</v>
      </c>
      <c r="I22" s="195" t="s">
        <v>186</v>
      </c>
      <c r="J22" s="88" t="e">
        <f>J23</f>
        <v>#REF!</v>
      </c>
      <c r="K22" s="88">
        <f>K23</f>
        <v>1548.1</v>
      </c>
      <c r="L22" s="88">
        <f>L23</f>
        <v>1219.3</v>
      </c>
      <c r="M22" s="88">
        <f>M23</f>
        <v>1219.3</v>
      </c>
      <c r="N22" s="240"/>
      <c r="O22" s="242"/>
      <c r="P22" s="369"/>
    </row>
    <row r="23" spans="1:16" s="238" customFormat="1" ht="36.75" customHeight="1" x14ac:dyDescent="0.25">
      <c r="A23" s="177" t="s">
        <v>187</v>
      </c>
      <c r="B23" s="218">
        <v>900</v>
      </c>
      <c r="C23" s="87" t="s">
        <v>22</v>
      </c>
      <c r="D23" s="87" t="s">
        <v>23</v>
      </c>
      <c r="E23" s="178" t="s">
        <v>344</v>
      </c>
      <c r="F23" s="178" t="s">
        <v>24</v>
      </c>
      <c r="G23" s="178" t="s">
        <v>68</v>
      </c>
      <c r="H23" s="178" t="s">
        <v>345</v>
      </c>
      <c r="I23" s="195" t="s">
        <v>184</v>
      </c>
      <c r="J23" s="88" t="e">
        <f>#REF!+#REF!</f>
        <v>#REF!</v>
      </c>
      <c r="K23" s="88">
        <v>1548.1</v>
      </c>
      <c r="L23" s="88">
        <v>1219.3</v>
      </c>
      <c r="M23" s="88">
        <v>1219.3</v>
      </c>
      <c r="N23" s="240"/>
      <c r="O23" s="242"/>
      <c r="P23" s="369"/>
    </row>
    <row r="24" spans="1:16" s="238" customFormat="1" ht="64.5" customHeight="1" x14ac:dyDescent="0.25">
      <c r="A24" s="179" t="s">
        <v>188</v>
      </c>
      <c r="B24" s="231">
        <v>900</v>
      </c>
      <c r="C24" s="176" t="s">
        <v>22</v>
      </c>
      <c r="D24" s="176" t="s">
        <v>25</v>
      </c>
      <c r="E24" s="178"/>
      <c r="F24" s="178"/>
      <c r="G24" s="178"/>
      <c r="H24" s="178"/>
      <c r="I24" s="195"/>
      <c r="J24" s="154" t="e">
        <f>J25+J36+J47+J56+J71</f>
        <v>#REF!</v>
      </c>
      <c r="K24" s="154">
        <f>K25+K36+K47+K56+K71+K30</f>
        <v>12434.800000000003</v>
      </c>
      <c r="L24" s="154">
        <f t="shared" ref="L24:M24" si="3">L25+L36+L47+L56+L71+L30</f>
        <v>6993.2</v>
      </c>
      <c r="M24" s="154">
        <f t="shared" si="3"/>
        <v>6993.1999999999989</v>
      </c>
      <c r="N24" s="240"/>
      <c r="P24" s="104"/>
    </row>
    <row r="25" spans="1:16" s="238" customFormat="1" ht="45.75" customHeight="1" x14ac:dyDescent="0.25">
      <c r="A25" s="177" t="s">
        <v>299</v>
      </c>
      <c r="B25" s="143">
        <v>900</v>
      </c>
      <c r="C25" s="87" t="s">
        <v>22</v>
      </c>
      <c r="D25" s="87" t="s">
        <v>25</v>
      </c>
      <c r="E25" s="181" t="s">
        <v>22</v>
      </c>
      <c r="F25" s="181"/>
      <c r="G25" s="181"/>
      <c r="H25" s="181"/>
      <c r="I25" s="87"/>
      <c r="J25" s="142">
        <f t="shared" ref="J25:M28" si="4">J26</f>
        <v>25</v>
      </c>
      <c r="K25" s="142">
        <f t="shared" si="4"/>
        <v>12</v>
      </c>
      <c r="L25" s="142">
        <f t="shared" si="4"/>
        <v>25</v>
      </c>
      <c r="M25" s="142">
        <f t="shared" si="4"/>
        <v>25</v>
      </c>
      <c r="N25" s="240"/>
      <c r="P25" s="104"/>
    </row>
    <row r="26" spans="1:16" s="238" customFormat="1" ht="41.25" customHeight="1" x14ac:dyDescent="0.25">
      <c r="A26" s="177" t="s">
        <v>127</v>
      </c>
      <c r="B26" s="143">
        <v>900</v>
      </c>
      <c r="C26" s="87" t="s">
        <v>22</v>
      </c>
      <c r="D26" s="87" t="s">
        <v>25</v>
      </c>
      <c r="E26" s="181" t="s">
        <v>22</v>
      </c>
      <c r="F26" s="178">
        <v>0</v>
      </c>
      <c r="G26" s="178" t="s">
        <v>22</v>
      </c>
      <c r="H26" s="178"/>
      <c r="I26" s="87"/>
      <c r="J26" s="142">
        <f t="shared" si="4"/>
        <v>25</v>
      </c>
      <c r="K26" s="142">
        <f t="shared" si="4"/>
        <v>12</v>
      </c>
      <c r="L26" s="142">
        <f t="shared" si="4"/>
        <v>25</v>
      </c>
      <c r="M26" s="142">
        <f t="shared" si="4"/>
        <v>25</v>
      </c>
      <c r="N26" s="608"/>
      <c r="P26" s="104"/>
    </row>
    <row r="27" spans="1:16" s="238" customFormat="1" ht="31.5" customHeight="1" x14ac:dyDescent="0.25">
      <c r="A27" s="84" t="s">
        <v>130</v>
      </c>
      <c r="B27" s="143">
        <v>900</v>
      </c>
      <c r="C27" s="87" t="s">
        <v>22</v>
      </c>
      <c r="D27" s="87" t="s">
        <v>25</v>
      </c>
      <c r="E27" s="181" t="s">
        <v>22</v>
      </c>
      <c r="F27" s="178" t="s">
        <v>330</v>
      </c>
      <c r="G27" s="178" t="s">
        <v>22</v>
      </c>
      <c r="H27" s="178" t="s">
        <v>346</v>
      </c>
      <c r="I27" s="87"/>
      <c r="J27" s="142">
        <f t="shared" si="4"/>
        <v>25</v>
      </c>
      <c r="K27" s="142">
        <f t="shared" si="4"/>
        <v>12</v>
      </c>
      <c r="L27" s="142">
        <f t="shared" si="4"/>
        <v>25</v>
      </c>
      <c r="M27" s="142">
        <f t="shared" si="4"/>
        <v>25</v>
      </c>
      <c r="N27" s="608"/>
      <c r="P27" s="104"/>
    </row>
    <row r="28" spans="1:16" s="238" customFormat="1" ht="75" customHeight="1" x14ac:dyDescent="0.25">
      <c r="A28" s="177" t="s">
        <v>185</v>
      </c>
      <c r="B28" s="143">
        <v>900</v>
      </c>
      <c r="C28" s="87" t="s">
        <v>22</v>
      </c>
      <c r="D28" s="87" t="s">
        <v>25</v>
      </c>
      <c r="E28" s="181" t="s">
        <v>22</v>
      </c>
      <c r="F28" s="178" t="s">
        <v>330</v>
      </c>
      <c r="G28" s="178" t="s">
        <v>22</v>
      </c>
      <c r="H28" s="178" t="s">
        <v>346</v>
      </c>
      <c r="I28" s="87" t="s">
        <v>186</v>
      </c>
      <c r="J28" s="142">
        <f t="shared" si="4"/>
        <v>25</v>
      </c>
      <c r="K28" s="142">
        <f t="shared" si="4"/>
        <v>12</v>
      </c>
      <c r="L28" s="142">
        <f t="shared" si="4"/>
        <v>25</v>
      </c>
      <c r="M28" s="142">
        <f t="shared" si="4"/>
        <v>25</v>
      </c>
      <c r="N28" s="608"/>
      <c r="P28" s="104"/>
    </row>
    <row r="29" spans="1:16" s="238" customFormat="1" ht="32.25" customHeight="1" x14ac:dyDescent="0.25">
      <c r="A29" s="177" t="s">
        <v>187</v>
      </c>
      <c r="B29" s="143">
        <v>900</v>
      </c>
      <c r="C29" s="87" t="s">
        <v>22</v>
      </c>
      <c r="D29" s="87" t="s">
        <v>25</v>
      </c>
      <c r="E29" s="181" t="s">
        <v>22</v>
      </c>
      <c r="F29" s="178" t="s">
        <v>330</v>
      </c>
      <c r="G29" s="178" t="s">
        <v>22</v>
      </c>
      <c r="H29" s="178" t="s">
        <v>346</v>
      </c>
      <c r="I29" s="87" t="s">
        <v>184</v>
      </c>
      <c r="J29" s="142">
        <v>25</v>
      </c>
      <c r="K29" s="142">
        <v>12</v>
      </c>
      <c r="L29" s="142">
        <v>25</v>
      </c>
      <c r="M29" s="142">
        <v>25</v>
      </c>
      <c r="N29" s="608"/>
      <c r="O29" s="243"/>
      <c r="P29" s="104"/>
    </row>
    <row r="30" spans="1:16" s="238" customFormat="1" ht="32.25" customHeight="1" x14ac:dyDescent="0.25">
      <c r="A30" s="177" t="s">
        <v>518</v>
      </c>
      <c r="B30" s="85">
        <v>900</v>
      </c>
      <c r="C30" s="87" t="s">
        <v>22</v>
      </c>
      <c r="D30" s="87" t="s">
        <v>25</v>
      </c>
      <c r="E30" s="181" t="s">
        <v>25</v>
      </c>
      <c r="F30" s="178"/>
      <c r="G30" s="178"/>
      <c r="H30" s="178"/>
      <c r="I30" s="87"/>
      <c r="J30" s="142"/>
      <c r="K30" s="153">
        <f>K31</f>
        <v>10.7</v>
      </c>
      <c r="L30" s="153">
        <f t="shared" ref="L30:M34" si="5">L31</f>
        <v>0</v>
      </c>
      <c r="M30" s="153">
        <f t="shared" si="5"/>
        <v>0</v>
      </c>
      <c r="N30" s="587"/>
      <c r="O30" s="243"/>
      <c r="P30" s="104"/>
    </row>
    <row r="31" spans="1:16" s="238" customFormat="1" ht="81.75" customHeight="1" x14ac:dyDescent="0.25">
      <c r="A31" s="177" t="s">
        <v>517</v>
      </c>
      <c r="B31" s="85">
        <v>900</v>
      </c>
      <c r="C31" s="87" t="s">
        <v>22</v>
      </c>
      <c r="D31" s="87" t="s">
        <v>25</v>
      </c>
      <c r="E31" s="181" t="s">
        <v>25</v>
      </c>
      <c r="F31" s="178" t="s">
        <v>27</v>
      </c>
      <c r="G31" s="178"/>
      <c r="H31" s="178"/>
      <c r="I31" s="87"/>
      <c r="J31" s="142"/>
      <c r="K31" s="153">
        <f>K32</f>
        <v>10.7</v>
      </c>
      <c r="L31" s="153">
        <f t="shared" si="5"/>
        <v>0</v>
      </c>
      <c r="M31" s="153">
        <f t="shared" si="5"/>
        <v>0</v>
      </c>
      <c r="N31" s="587"/>
      <c r="O31" s="243"/>
      <c r="P31" s="104"/>
    </row>
    <row r="32" spans="1:16" s="238" customFormat="1" ht="63" customHeight="1" x14ac:dyDescent="0.25">
      <c r="A32" s="177" t="s">
        <v>516</v>
      </c>
      <c r="B32" s="85">
        <v>900</v>
      </c>
      <c r="C32" s="87" t="s">
        <v>22</v>
      </c>
      <c r="D32" s="87" t="s">
        <v>25</v>
      </c>
      <c r="E32" s="181" t="s">
        <v>25</v>
      </c>
      <c r="F32" s="178" t="s">
        <v>27</v>
      </c>
      <c r="G32" s="178" t="s">
        <v>22</v>
      </c>
      <c r="H32" s="178"/>
      <c r="I32" s="87"/>
      <c r="J32" s="142"/>
      <c r="K32" s="153">
        <f>K33</f>
        <v>10.7</v>
      </c>
      <c r="L32" s="153">
        <f t="shared" si="5"/>
        <v>0</v>
      </c>
      <c r="M32" s="153">
        <f t="shared" si="5"/>
        <v>0</v>
      </c>
      <c r="N32" s="587"/>
      <c r="O32" s="243"/>
      <c r="P32" s="104"/>
    </row>
    <row r="33" spans="1:16" s="238" customFormat="1" ht="99" customHeight="1" x14ac:dyDescent="0.25">
      <c r="A33" s="177" t="s">
        <v>515</v>
      </c>
      <c r="B33" s="85">
        <v>900</v>
      </c>
      <c r="C33" s="87" t="s">
        <v>22</v>
      </c>
      <c r="D33" s="87" t="s">
        <v>25</v>
      </c>
      <c r="E33" s="181" t="s">
        <v>25</v>
      </c>
      <c r="F33" s="178" t="s">
        <v>27</v>
      </c>
      <c r="G33" s="178" t="s">
        <v>22</v>
      </c>
      <c r="H33" s="178" t="s">
        <v>514</v>
      </c>
      <c r="I33" s="87"/>
      <c r="J33" s="142"/>
      <c r="K33" s="153">
        <f>K34</f>
        <v>10.7</v>
      </c>
      <c r="L33" s="153">
        <f t="shared" si="5"/>
        <v>0</v>
      </c>
      <c r="M33" s="153">
        <f t="shared" si="5"/>
        <v>0</v>
      </c>
      <c r="N33" s="587"/>
      <c r="O33" s="243"/>
      <c r="P33" s="104"/>
    </row>
    <row r="34" spans="1:16" s="238" customFormat="1" ht="64.5" customHeight="1" x14ac:dyDescent="0.25">
      <c r="A34" s="177" t="s">
        <v>185</v>
      </c>
      <c r="B34" s="85">
        <v>900</v>
      </c>
      <c r="C34" s="87" t="s">
        <v>22</v>
      </c>
      <c r="D34" s="87" t="s">
        <v>25</v>
      </c>
      <c r="E34" s="181" t="s">
        <v>25</v>
      </c>
      <c r="F34" s="178" t="s">
        <v>27</v>
      </c>
      <c r="G34" s="178" t="s">
        <v>22</v>
      </c>
      <c r="H34" s="178" t="s">
        <v>514</v>
      </c>
      <c r="I34" s="87" t="s">
        <v>186</v>
      </c>
      <c r="J34" s="142"/>
      <c r="K34" s="153">
        <f>K35</f>
        <v>10.7</v>
      </c>
      <c r="L34" s="153">
        <f t="shared" si="5"/>
        <v>0</v>
      </c>
      <c r="M34" s="153">
        <f t="shared" si="5"/>
        <v>0</v>
      </c>
      <c r="N34" s="587"/>
      <c r="O34" s="243"/>
      <c r="P34" s="104"/>
    </row>
    <row r="35" spans="1:16" s="238" customFormat="1" ht="32.25" customHeight="1" x14ac:dyDescent="0.25">
      <c r="A35" s="177" t="s">
        <v>187</v>
      </c>
      <c r="B35" s="85">
        <v>900</v>
      </c>
      <c r="C35" s="87" t="s">
        <v>22</v>
      </c>
      <c r="D35" s="87" t="s">
        <v>25</v>
      </c>
      <c r="E35" s="181" t="s">
        <v>25</v>
      </c>
      <c r="F35" s="178" t="s">
        <v>27</v>
      </c>
      <c r="G35" s="178" t="s">
        <v>22</v>
      </c>
      <c r="H35" s="178" t="s">
        <v>514</v>
      </c>
      <c r="I35" s="87" t="s">
        <v>184</v>
      </c>
      <c r="J35" s="142"/>
      <c r="K35" s="153">
        <v>10.7</v>
      </c>
      <c r="L35" s="142">
        <v>0</v>
      </c>
      <c r="M35" s="142">
        <v>0</v>
      </c>
      <c r="N35" s="587"/>
      <c r="O35" s="243"/>
      <c r="P35" s="104"/>
    </row>
    <row r="36" spans="1:16" s="238" customFormat="1" ht="60.75" customHeight="1" x14ac:dyDescent="0.25">
      <c r="A36" s="180" t="s">
        <v>322</v>
      </c>
      <c r="B36" s="85">
        <v>900</v>
      </c>
      <c r="C36" s="87" t="s">
        <v>22</v>
      </c>
      <c r="D36" s="178" t="s">
        <v>25</v>
      </c>
      <c r="E36" s="181">
        <v>18</v>
      </c>
      <c r="F36" s="181"/>
      <c r="G36" s="181"/>
      <c r="H36" s="181"/>
      <c r="I36" s="87"/>
      <c r="J36" s="142" t="e">
        <f>J40+J45+#REF!+#REF!</f>
        <v>#REF!</v>
      </c>
      <c r="K36" s="142">
        <f>K40+K45</f>
        <v>223</v>
      </c>
      <c r="L36" s="142">
        <f>L40+L45</f>
        <v>216</v>
      </c>
      <c r="M36" s="142">
        <f>M40+M45</f>
        <v>216</v>
      </c>
      <c r="N36" s="240"/>
      <c r="P36" s="104"/>
    </row>
    <row r="37" spans="1:16" s="238" customFormat="1" ht="31.5" customHeight="1" x14ac:dyDescent="0.25">
      <c r="A37" s="564" t="s">
        <v>323</v>
      </c>
      <c r="B37" s="85">
        <v>900</v>
      </c>
      <c r="C37" s="87" t="s">
        <v>22</v>
      </c>
      <c r="D37" s="178" t="s">
        <v>25</v>
      </c>
      <c r="E37" s="181">
        <v>18</v>
      </c>
      <c r="F37" s="181" t="s">
        <v>24</v>
      </c>
      <c r="G37" s="181"/>
      <c r="H37" s="181"/>
      <c r="I37" s="87"/>
      <c r="J37" s="142"/>
      <c r="K37" s="142">
        <f>K38</f>
        <v>223</v>
      </c>
      <c r="L37" s="142">
        <f>L38</f>
        <v>186</v>
      </c>
      <c r="M37" s="142">
        <f>M38</f>
        <v>186</v>
      </c>
      <c r="N37" s="240"/>
      <c r="P37" s="104"/>
    </row>
    <row r="38" spans="1:16" s="392" customFormat="1" ht="85.5" customHeight="1" x14ac:dyDescent="0.25">
      <c r="A38" s="89" t="s">
        <v>324</v>
      </c>
      <c r="B38" s="391">
        <v>900</v>
      </c>
      <c r="C38" s="383" t="s">
        <v>22</v>
      </c>
      <c r="D38" s="565" t="s">
        <v>25</v>
      </c>
      <c r="E38" s="381">
        <v>18</v>
      </c>
      <c r="F38" s="381" t="s">
        <v>24</v>
      </c>
      <c r="G38" s="381" t="s">
        <v>22</v>
      </c>
      <c r="H38" s="381"/>
      <c r="I38" s="383"/>
      <c r="J38" s="389">
        <f t="shared" ref="J38:M40" si="6">J39</f>
        <v>127</v>
      </c>
      <c r="K38" s="389">
        <f t="shared" si="6"/>
        <v>223</v>
      </c>
      <c r="L38" s="389">
        <f t="shared" si="6"/>
        <v>186</v>
      </c>
      <c r="M38" s="389">
        <f t="shared" si="6"/>
        <v>186</v>
      </c>
      <c r="N38" s="566"/>
      <c r="P38" s="102"/>
    </row>
    <row r="39" spans="1:16" s="238" customFormat="1" ht="35.25" customHeight="1" x14ac:dyDescent="0.25">
      <c r="A39" s="89" t="s">
        <v>95</v>
      </c>
      <c r="B39" s="85">
        <v>900</v>
      </c>
      <c r="C39" s="87" t="s">
        <v>22</v>
      </c>
      <c r="D39" s="178" t="s">
        <v>25</v>
      </c>
      <c r="E39" s="181">
        <v>18</v>
      </c>
      <c r="F39" s="181" t="s">
        <v>24</v>
      </c>
      <c r="G39" s="181" t="s">
        <v>22</v>
      </c>
      <c r="H39" s="181" t="s">
        <v>348</v>
      </c>
      <c r="I39" s="87"/>
      <c r="J39" s="142">
        <f t="shared" si="6"/>
        <v>127</v>
      </c>
      <c r="K39" s="142">
        <f t="shared" si="6"/>
        <v>223</v>
      </c>
      <c r="L39" s="142">
        <f t="shared" si="6"/>
        <v>186</v>
      </c>
      <c r="M39" s="142">
        <f t="shared" si="6"/>
        <v>186</v>
      </c>
      <c r="N39" s="240"/>
      <c r="P39" s="104"/>
    </row>
    <row r="40" spans="1:16" s="238" customFormat="1" ht="36" customHeight="1" x14ac:dyDescent="0.25">
      <c r="A40" s="89" t="s">
        <v>191</v>
      </c>
      <c r="B40" s="85">
        <v>900</v>
      </c>
      <c r="C40" s="87" t="s">
        <v>22</v>
      </c>
      <c r="D40" s="178" t="s">
        <v>25</v>
      </c>
      <c r="E40" s="181">
        <v>18</v>
      </c>
      <c r="F40" s="181" t="s">
        <v>24</v>
      </c>
      <c r="G40" s="181" t="s">
        <v>22</v>
      </c>
      <c r="H40" s="181" t="s">
        <v>348</v>
      </c>
      <c r="I40" s="87" t="s">
        <v>189</v>
      </c>
      <c r="J40" s="142">
        <f t="shared" si="6"/>
        <v>127</v>
      </c>
      <c r="K40" s="142">
        <f t="shared" si="6"/>
        <v>223</v>
      </c>
      <c r="L40" s="142">
        <f t="shared" si="6"/>
        <v>186</v>
      </c>
      <c r="M40" s="142">
        <f t="shared" si="6"/>
        <v>186</v>
      </c>
      <c r="N40" s="240"/>
      <c r="P40" s="104"/>
    </row>
    <row r="41" spans="1:16" s="238" customFormat="1" ht="35.25" customHeight="1" x14ac:dyDescent="0.25">
      <c r="A41" s="89" t="s">
        <v>192</v>
      </c>
      <c r="B41" s="85">
        <v>900</v>
      </c>
      <c r="C41" s="87" t="s">
        <v>22</v>
      </c>
      <c r="D41" s="178" t="s">
        <v>25</v>
      </c>
      <c r="E41" s="181">
        <v>18</v>
      </c>
      <c r="F41" s="181" t="s">
        <v>24</v>
      </c>
      <c r="G41" s="181" t="s">
        <v>22</v>
      </c>
      <c r="H41" s="181" t="s">
        <v>348</v>
      </c>
      <c r="I41" s="87" t="s">
        <v>190</v>
      </c>
      <c r="J41" s="142">
        <v>127</v>
      </c>
      <c r="K41" s="142">
        <v>223</v>
      </c>
      <c r="L41" s="142">
        <f>127+59</f>
        <v>186</v>
      </c>
      <c r="M41" s="142">
        <f>127+59</f>
        <v>186</v>
      </c>
      <c r="N41" s="240"/>
      <c r="P41" s="104"/>
    </row>
    <row r="42" spans="1:16" s="238" customFormat="1" ht="35.25" customHeight="1" x14ac:dyDescent="0.25">
      <c r="A42" s="186" t="s">
        <v>325</v>
      </c>
      <c r="B42" s="85">
        <v>900</v>
      </c>
      <c r="C42" s="87" t="s">
        <v>22</v>
      </c>
      <c r="D42" s="178" t="s">
        <v>25</v>
      </c>
      <c r="E42" s="181">
        <v>18</v>
      </c>
      <c r="F42" s="181" t="s">
        <v>26</v>
      </c>
      <c r="G42" s="181"/>
      <c r="H42" s="181"/>
      <c r="I42" s="87"/>
      <c r="J42" s="142">
        <f>J43</f>
        <v>89</v>
      </c>
      <c r="K42" s="142">
        <f>K43</f>
        <v>0</v>
      </c>
      <c r="L42" s="142">
        <f>L43</f>
        <v>30</v>
      </c>
      <c r="M42" s="142">
        <f>M43</f>
        <v>30</v>
      </c>
      <c r="N42" s="240"/>
      <c r="P42" s="104"/>
    </row>
    <row r="43" spans="1:16" s="238" customFormat="1" ht="49.5" customHeight="1" x14ac:dyDescent="0.25">
      <c r="A43" s="186" t="s">
        <v>326</v>
      </c>
      <c r="B43" s="85">
        <v>900</v>
      </c>
      <c r="C43" s="87" t="s">
        <v>22</v>
      </c>
      <c r="D43" s="178" t="s">
        <v>25</v>
      </c>
      <c r="E43" s="181">
        <v>18</v>
      </c>
      <c r="F43" s="181" t="s">
        <v>26</v>
      </c>
      <c r="G43" s="181" t="s">
        <v>22</v>
      </c>
      <c r="H43" s="181"/>
      <c r="I43" s="87"/>
      <c r="J43" s="142">
        <f t="shared" ref="J43:M45" si="7">J44</f>
        <v>89</v>
      </c>
      <c r="K43" s="142">
        <f t="shared" si="7"/>
        <v>0</v>
      </c>
      <c r="L43" s="142">
        <f t="shared" si="7"/>
        <v>30</v>
      </c>
      <c r="M43" s="142">
        <f t="shared" si="7"/>
        <v>30</v>
      </c>
      <c r="N43" s="244"/>
      <c r="P43" s="104"/>
    </row>
    <row r="44" spans="1:16" s="238" customFormat="1" ht="34.5" customHeight="1" x14ac:dyDescent="0.25">
      <c r="A44" s="89" t="s">
        <v>95</v>
      </c>
      <c r="B44" s="85">
        <v>900</v>
      </c>
      <c r="C44" s="87" t="s">
        <v>22</v>
      </c>
      <c r="D44" s="178" t="s">
        <v>25</v>
      </c>
      <c r="E44" s="181">
        <v>18</v>
      </c>
      <c r="F44" s="181" t="s">
        <v>26</v>
      </c>
      <c r="G44" s="181" t="s">
        <v>22</v>
      </c>
      <c r="H44" s="181" t="s">
        <v>348</v>
      </c>
      <c r="I44" s="87"/>
      <c r="J44" s="142">
        <f t="shared" si="7"/>
        <v>89</v>
      </c>
      <c r="K44" s="142">
        <f t="shared" si="7"/>
        <v>0</v>
      </c>
      <c r="L44" s="142">
        <f t="shared" si="7"/>
        <v>30</v>
      </c>
      <c r="M44" s="142">
        <f t="shared" si="7"/>
        <v>30</v>
      </c>
      <c r="N44" s="240"/>
      <c r="P44" s="104"/>
    </row>
    <row r="45" spans="1:16" s="238" customFormat="1" ht="31.5" x14ac:dyDescent="0.25">
      <c r="A45" s="89" t="s">
        <v>191</v>
      </c>
      <c r="B45" s="85">
        <v>900</v>
      </c>
      <c r="C45" s="87" t="s">
        <v>22</v>
      </c>
      <c r="D45" s="178" t="s">
        <v>25</v>
      </c>
      <c r="E45" s="181">
        <v>18</v>
      </c>
      <c r="F45" s="181" t="s">
        <v>26</v>
      </c>
      <c r="G45" s="181" t="s">
        <v>22</v>
      </c>
      <c r="H45" s="181" t="s">
        <v>348</v>
      </c>
      <c r="I45" s="87" t="s">
        <v>189</v>
      </c>
      <c r="J45" s="142">
        <f t="shared" si="7"/>
        <v>89</v>
      </c>
      <c r="K45" s="142">
        <f t="shared" si="7"/>
        <v>0</v>
      </c>
      <c r="L45" s="142">
        <f t="shared" si="7"/>
        <v>30</v>
      </c>
      <c r="M45" s="142">
        <f t="shared" si="7"/>
        <v>30</v>
      </c>
      <c r="N45" s="240"/>
      <c r="P45" s="104"/>
    </row>
    <row r="46" spans="1:16" s="238" customFormat="1" ht="33" customHeight="1" x14ac:dyDescent="0.25">
      <c r="A46" s="89" t="s">
        <v>192</v>
      </c>
      <c r="B46" s="85">
        <v>900</v>
      </c>
      <c r="C46" s="87" t="s">
        <v>22</v>
      </c>
      <c r="D46" s="178" t="s">
        <v>25</v>
      </c>
      <c r="E46" s="181">
        <v>18</v>
      </c>
      <c r="F46" s="181" t="s">
        <v>26</v>
      </c>
      <c r="G46" s="181" t="s">
        <v>22</v>
      </c>
      <c r="H46" s="181" t="s">
        <v>348</v>
      </c>
      <c r="I46" s="87" t="s">
        <v>190</v>
      </c>
      <c r="J46" s="142">
        <v>89</v>
      </c>
      <c r="K46" s="257">
        <v>0</v>
      </c>
      <c r="L46" s="142">
        <f>89-59</f>
        <v>30</v>
      </c>
      <c r="M46" s="142">
        <f>89-59</f>
        <v>30</v>
      </c>
      <c r="N46" s="240"/>
      <c r="P46" s="104"/>
    </row>
    <row r="47" spans="1:16" s="238" customFormat="1" ht="63" customHeight="1" x14ac:dyDescent="0.25">
      <c r="A47" s="399" t="s">
        <v>441</v>
      </c>
      <c r="B47" s="143">
        <v>900</v>
      </c>
      <c r="C47" s="86" t="s">
        <v>22</v>
      </c>
      <c r="D47" s="178" t="s">
        <v>25</v>
      </c>
      <c r="E47" s="181" t="s">
        <v>160</v>
      </c>
      <c r="F47" s="181"/>
      <c r="G47" s="181"/>
      <c r="H47" s="181"/>
      <c r="I47" s="87"/>
      <c r="J47" s="154" t="e">
        <f t="shared" ref="J47:M48" si="8">J48</f>
        <v>#REF!</v>
      </c>
      <c r="K47" s="154">
        <f t="shared" si="8"/>
        <v>85.700000000000017</v>
      </c>
      <c r="L47" s="154">
        <f t="shared" si="8"/>
        <v>85.700000000000017</v>
      </c>
      <c r="M47" s="154">
        <f t="shared" si="8"/>
        <v>85.700000000000017</v>
      </c>
      <c r="N47" s="240"/>
      <c r="P47" s="363"/>
    </row>
    <row r="48" spans="1:16" s="238" customFormat="1" ht="78.75" x14ac:dyDescent="0.25">
      <c r="A48" s="399" t="s">
        <v>437</v>
      </c>
      <c r="B48" s="143">
        <v>900</v>
      </c>
      <c r="C48" s="86" t="s">
        <v>22</v>
      </c>
      <c r="D48" s="178" t="s">
        <v>25</v>
      </c>
      <c r="E48" s="181" t="s">
        <v>160</v>
      </c>
      <c r="F48" s="181" t="s">
        <v>24</v>
      </c>
      <c r="G48" s="181"/>
      <c r="H48" s="181"/>
      <c r="I48" s="87"/>
      <c r="J48" s="88" t="e">
        <f t="shared" si="8"/>
        <v>#REF!</v>
      </c>
      <c r="K48" s="88">
        <f t="shared" si="8"/>
        <v>85.700000000000017</v>
      </c>
      <c r="L48" s="88">
        <f t="shared" si="8"/>
        <v>85.700000000000017</v>
      </c>
      <c r="M48" s="88">
        <f t="shared" si="8"/>
        <v>85.700000000000017</v>
      </c>
      <c r="N48" s="240"/>
      <c r="P48" s="363"/>
    </row>
    <row r="49" spans="1:16" s="238" customFormat="1" ht="48" customHeight="1" x14ac:dyDescent="0.25">
      <c r="A49" s="188" t="s">
        <v>263</v>
      </c>
      <c r="B49" s="143">
        <v>900</v>
      </c>
      <c r="C49" s="86" t="s">
        <v>22</v>
      </c>
      <c r="D49" s="178" t="s">
        <v>25</v>
      </c>
      <c r="E49" s="181" t="s">
        <v>160</v>
      </c>
      <c r="F49" s="181" t="s">
        <v>24</v>
      </c>
      <c r="G49" s="181" t="s">
        <v>22</v>
      </c>
      <c r="H49" s="181"/>
      <c r="I49" s="87"/>
      <c r="J49" s="88" t="e">
        <f>J53+#REF!+J52</f>
        <v>#REF!</v>
      </c>
      <c r="K49" s="88">
        <f>K53+K52</f>
        <v>85.700000000000017</v>
      </c>
      <c r="L49" s="88">
        <f>L53+L52</f>
        <v>85.700000000000017</v>
      </c>
      <c r="M49" s="88">
        <f>M53+M52</f>
        <v>85.700000000000017</v>
      </c>
      <c r="N49" s="88">
        <f>N53+N52</f>
        <v>0</v>
      </c>
      <c r="O49" s="88">
        <f>O53+O52</f>
        <v>0</v>
      </c>
      <c r="P49" s="104"/>
    </row>
    <row r="50" spans="1:16" s="238" customFormat="1" ht="48" customHeight="1" x14ac:dyDescent="0.25">
      <c r="A50" s="188" t="s">
        <v>161</v>
      </c>
      <c r="B50" s="85">
        <v>900</v>
      </c>
      <c r="C50" s="86" t="s">
        <v>22</v>
      </c>
      <c r="D50" s="178" t="s">
        <v>25</v>
      </c>
      <c r="E50" s="181" t="s">
        <v>160</v>
      </c>
      <c r="F50" s="181" t="s">
        <v>24</v>
      </c>
      <c r="G50" s="181" t="s">
        <v>22</v>
      </c>
      <c r="H50" s="181" t="s">
        <v>349</v>
      </c>
      <c r="I50" s="87"/>
      <c r="J50" s="88">
        <v>83.800000000000011</v>
      </c>
      <c r="K50" s="88">
        <v>83.800000000000011</v>
      </c>
      <c r="L50" s="88">
        <v>83.800000000000011</v>
      </c>
      <c r="M50" s="88">
        <v>83.800000000000011</v>
      </c>
      <c r="N50" s="240"/>
      <c r="P50" s="104"/>
    </row>
    <row r="51" spans="1:16" s="238" customFormat="1" ht="48" customHeight="1" x14ac:dyDescent="0.25">
      <c r="A51" s="188" t="s">
        <v>185</v>
      </c>
      <c r="B51" s="85">
        <v>900</v>
      </c>
      <c r="C51" s="86" t="s">
        <v>22</v>
      </c>
      <c r="D51" s="178" t="s">
        <v>25</v>
      </c>
      <c r="E51" s="181" t="s">
        <v>160</v>
      </c>
      <c r="F51" s="181" t="s">
        <v>24</v>
      </c>
      <c r="G51" s="181" t="s">
        <v>22</v>
      </c>
      <c r="H51" s="181" t="s">
        <v>349</v>
      </c>
      <c r="I51" s="87" t="s">
        <v>186</v>
      </c>
      <c r="J51" s="88">
        <v>83.800000000000011</v>
      </c>
      <c r="K51" s="88">
        <v>83.800000000000011</v>
      </c>
      <c r="L51" s="88">
        <v>83.800000000000011</v>
      </c>
      <c r="M51" s="88">
        <v>83.800000000000011</v>
      </c>
      <c r="N51" s="240"/>
      <c r="P51" s="104"/>
    </row>
    <row r="52" spans="1:16" s="238" customFormat="1" ht="48" customHeight="1" x14ac:dyDescent="0.25">
      <c r="A52" s="188" t="s">
        <v>187</v>
      </c>
      <c r="B52" s="85">
        <v>900</v>
      </c>
      <c r="C52" s="86" t="s">
        <v>22</v>
      </c>
      <c r="D52" s="178" t="s">
        <v>25</v>
      </c>
      <c r="E52" s="181" t="s">
        <v>160</v>
      </c>
      <c r="F52" s="181" t="s">
        <v>24</v>
      </c>
      <c r="G52" s="181" t="s">
        <v>22</v>
      </c>
      <c r="H52" s="181" t="s">
        <v>349</v>
      </c>
      <c r="I52" s="87" t="s">
        <v>184</v>
      </c>
      <c r="J52" s="88">
        <v>83.800000000000011</v>
      </c>
      <c r="K52" s="88">
        <v>83.800000000000011</v>
      </c>
      <c r="L52" s="88">
        <v>83.800000000000011</v>
      </c>
      <c r="M52" s="88">
        <v>83.800000000000011</v>
      </c>
      <c r="N52" s="240"/>
      <c r="P52" s="104"/>
    </row>
    <row r="53" spans="1:16" s="238" customFormat="1" ht="126.75" customHeight="1" x14ac:dyDescent="0.25">
      <c r="A53" s="79" t="s">
        <v>162</v>
      </c>
      <c r="B53" s="85">
        <v>900</v>
      </c>
      <c r="C53" s="86" t="s">
        <v>22</v>
      </c>
      <c r="D53" s="86" t="s">
        <v>25</v>
      </c>
      <c r="E53" s="181" t="s">
        <v>160</v>
      </c>
      <c r="F53" s="181" t="s">
        <v>24</v>
      </c>
      <c r="G53" s="181" t="s">
        <v>22</v>
      </c>
      <c r="H53" s="181" t="s">
        <v>350</v>
      </c>
      <c r="I53" s="87"/>
      <c r="J53" s="88">
        <f t="shared" ref="J53:M54" si="9">J54</f>
        <v>1.9</v>
      </c>
      <c r="K53" s="88">
        <f t="shared" si="9"/>
        <v>1.9</v>
      </c>
      <c r="L53" s="88">
        <f t="shared" si="9"/>
        <v>1.9</v>
      </c>
      <c r="M53" s="88">
        <f t="shared" si="9"/>
        <v>1.9</v>
      </c>
      <c r="N53" s="610"/>
      <c r="P53" s="104"/>
    </row>
    <row r="54" spans="1:16" s="238" customFormat="1" ht="34.5" customHeight="1" x14ac:dyDescent="0.25">
      <c r="A54" s="89" t="s">
        <v>191</v>
      </c>
      <c r="B54" s="85">
        <v>900</v>
      </c>
      <c r="C54" s="86" t="s">
        <v>22</v>
      </c>
      <c r="D54" s="86" t="s">
        <v>25</v>
      </c>
      <c r="E54" s="181" t="s">
        <v>160</v>
      </c>
      <c r="F54" s="181" t="s">
        <v>24</v>
      </c>
      <c r="G54" s="181" t="s">
        <v>22</v>
      </c>
      <c r="H54" s="181" t="s">
        <v>350</v>
      </c>
      <c r="I54" s="87" t="s">
        <v>189</v>
      </c>
      <c r="J54" s="88">
        <f t="shared" si="9"/>
        <v>1.9</v>
      </c>
      <c r="K54" s="88">
        <f t="shared" si="9"/>
        <v>1.9</v>
      </c>
      <c r="L54" s="88">
        <f t="shared" si="9"/>
        <v>1.9</v>
      </c>
      <c r="M54" s="88">
        <f t="shared" si="9"/>
        <v>1.9</v>
      </c>
      <c r="N54" s="610"/>
      <c r="P54" s="104"/>
    </row>
    <row r="55" spans="1:16" s="238" customFormat="1" ht="32.25" customHeight="1" x14ac:dyDescent="0.25">
      <c r="A55" s="89" t="s">
        <v>192</v>
      </c>
      <c r="B55" s="85">
        <v>900</v>
      </c>
      <c r="C55" s="86" t="s">
        <v>22</v>
      </c>
      <c r="D55" s="86" t="s">
        <v>25</v>
      </c>
      <c r="E55" s="181" t="s">
        <v>160</v>
      </c>
      <c r="F55" s="181" t="s">
        <v>24</v>
      </c>
      <c r="G55" s="181" t="s">
        <v>22</v>
      </c>
      <c r="H55" s="181" t="s">
        <v>350</v>
      </c>
      <c r="I55" s="87" t="s">
        <v>190</v>
      </c>
      <c r="J55" s="88">
        <v>1.9</v>
      </c>
      <c r="K55" s="265">
        <v>1.9</v>
      </c>
      <c r="L55" s="88">
        <v>1.9</v>
      </c>
      <c r="M55" s="88">
        <v>1.9</v>
      </c>
      <c r="N55" s="610"/>
      <c r="P55" s="104"/>
    </row>
    <row r="56" spans="1:16" s="238" customFormat="1" ht="47.25" x14ac:dyDescent="0.25">
      <c r="A56" s="177" t="s">
        <v>273</v>
      </c>
      <c r="B56" s="218">
        <v>900</v>
      </c>
      <c r="C56" s="192" t="s">
        <v>22</v>
      </c>
      <c r="D56" s="192" t="s">
        <v>25</v>
      </c>
      <c r="E56" s="181">
        <v>65</v>
      </c>
      <c r="F56" s="182"/>
      <c r="G56" s="182"/>
      <c r="H56" s="182"/>
      <c r="I56" s="176"/>
      <c r="J56" s="88" t="e">
        <f>J57</f>
        <v>#REF!</v>
      </c>
      <c r="K56" s="88">
        <f>K57</f>
        <v>11898.7</v>
      </c>
      <c r="L56" s="88">
        <f>L57</f>
        <v>6526.4</v>
      </c>
      <c r="M56" s="88">
        <f>M57</f>
        <v>6526.4999999999991</v>
      </c>
      <c r="N56" s="240"/>
      <c r="P56" s="104"/>
    </row>
    <row r="57" spans="1:16" s="238" customFormat="1" ht="46.5" customHeight="1" x14ac:dyDescent="0.25">
      <c r="A57" s="177" t="s">
        <v>274</v>
      </c>
      <c r="B57" s="218">
        <v>900</v>
      </c>
      <c r="C57" s="87" t="s">
        <v>22</v>
      </c>
      <c r="D57" s="87" t="s">
        <v>25</v>
      </c>
      <c r="E57" s="181">
        <v>65</v>
      </c>
      <c r="F57" s="181">
        <v>2</v>
      </c>
      <c r="G57" s="181"/>
      <c r="H57" s="181"/>
      <c r="I57" s="241"/>
      <c r="J57" s="88" t="e">
        <f>J58+J61+J68</f>
        <v>#REF!</v>
      </c>
      <c r="K57" s="88">
        <f>K58+K61+K68</f>
        <v>11898.7</v>
      </c>
      <c r="L57" s="88">
        <f>L58+L61+L68</f>
        <v>6526.4</v>
      </c>
      <c r="M57" s="88">
        <f>M58+M61+M68</f>
        <v>6526.4999999999991</v>
      </c>
      <c r="N57" s="240"/>
      <c r="P57" s="104"/>
    </row>
    <row r="58" spans="1:16" s="238" customFormat="1" ht="31.5" x14ac:dyDescent="0.25">
      <c r="A58" s="177" t="s">
        <v>163</v>
      </c>
      <c r="B58" s="218">
        <v>900</v>
      </c>
      <c r="C58" s="87" t="s">
        <v>22</v>
      </c>
      <c r="D58" s="87" t="s">
        <v>25</v>
      </c>
      <c r="E58" s="181">
        <v>65</v>
      </c>
      <c r="F58" s="181" t="s">
        <v>26</v>
      </c>
      <c r="G58" s="181" t="s">
        <v>68</v>
      </c>
      <c r="H58" s="181" t="s">
        <v>351</v>
      </c>
      <c r="I58" s="241"/>
      <c r="J58" s="88">
        <f t="shared" ref="J58:M59" si="10">J59</f>
        <v>3900.2000000000003</v>
      </c>
      <c r="K58" s="88">
        <f t="shared" si="10"/>
        <v>10410.5</v>
      </c>
      <c r="L58" s="88">
        <f t="shared" si="10"/>
        <v>5492.2999999999993</v>
      </c>
      <c r="M58" s="88">
        <f t="shared" si="10"/>
        <v>5492.2999999999993</v>
      </c>
      <c r="N58" s="240"/>
      <c r="P58" s="104"/>
    </row>
    <row r="59" spans="1:16" s="238" customFormat="1" ht="74.25" customHeight="1" x14ac:dyDescent="0.25">
      <c r="A59" s="177" t="s">
        <v>185</v>
      </c>
      <c r="B59" s="218">
        <v>900</v>
      </c>
      <c r="C59" s="87" t="s">
        <v>22</v>
      </c>
      <c r="D59" s="87" t="s">
        <v>25</v>
      </c>
      <c r="E59" s="181">
        <v>65</v>
      </c>
      <c r="F59" s="181" t="s">
        <v>26</v>
      </c>
      <c r="G59" s="181" t="s">
        <v>68</v>
      </c>
      <c r="H59" s="181" t="s">
        <v>351</v>
      </c>
      <c r="I59" s="247" t="s">
        <v>186</v>
      </c>
      <c r="J59" s="88">
        <f t="shared" si="10"/>
        <v>3900.2000000000003</v>
      </c>
      <c r="K59" s="88">
        <f t="shared" si="10"/>
        <v>10410.5</v>
      </c>
      <c r="L59" s="88">
        <f t="shared" si="10"/>
        <v>5492.2999999999993</v>
      </c>
      <c r="M59" s="88">
        <f t="shared" si="10"/>
        <v>5492.2999999999993</v>
      </c>
      <c r="N59" s="240"/>
      <c r="P59" s="104"/>
    </row>
    <row r="60" spans="1:16" s="238" customFormat="1" ht="30.75" customHeight="1" x14ac:dyDescent="0.25">
      <c r="A60" s="177" t="s">
        <v>194</v>
      </c>
      <c r="B60" s="218">
        <v>900</v>
      </c>
      <c r="C60" s="87" t="s">
        <v>22</v>
      </c>
      <c r="D60" s="87" t="s">
        <v>25</v>
      </c>
      <c r="E60" s="181">
        <v>65</v>
      </c>
      <c r="F60" s="181" t="s">
        <v>26</v>
      </c>
      <c r="G60" s="181" t="s">
        <v>68</v>
      </c>
      <c r="H60" s="181" t="s">
        <v>351</v>
      </c>
      <c r="I60" s="247" t="s">
        <v>184</v>
      </c>
      <c r="J60" s="88">
        <f>7893-3973.6-19.2</f>
        <v>3900.2000000000003</v>
      </c>
      <c r="K60" s="88">
        <f>10360.2+50.3</f>
        <v>10410.5</v>
      </c>
      <c r="L60" s="88">
        <f>7781-2288.6-0.1</f>
        <v>5492.2999999999993</v>
      </c>
      <c r="M60" s="88">
        <f>7781-2288.6-0.1</f>
        <v>5492.2999999999993</v>
      </c>
      <c r="N60" s="240"/>
      <c r="P60" s="104"/>
    </row>
    <row r="61" spans="1:16" s="238" customFormat="1" ht="36" customHeight="1" x14ac:dyDescent="0.25">
      <c r="A61" s="189" t="s">
        <v>164</v>
      </c>
      <c r="B61" s="218">
        <v>900</v>
      </c>
      <c r="C61" s="87" t="s">
        <v>22</v>
      </c>
      <c r="D61" s="87" t="s">
        <v>25</v>
      </c>
      <c r="E61" s="181">
        <v>65</v>
      </c>
      <c r="F61" s="181" t="s">
        <v>26</v>
      </c>
      <c r="G61" s="181" t="s">
        <v>68</v>
      </c>
      <c r="H61" s="181" t="s">
        <v>352</v>
      </c>
      <c r="I61" s="195"/>
      <c r="J61" s="88" t="e">
        <f>J62+J64+J66</f>
        <v>#REF!</v>
      </c>
      <c r="K61" s="88">
        <f>K62+K64+K66</f>
        <v>1430.7</v>
      </c>
      <c r="L61" s="88">
        <f>L62+L64+L66</f>
        <v>976.49999999999989</v>
      </c>
      <c r="M61" s="88">
        <f>M62+M64+M66</f>
        <v>976.49999999999989</v>
      </c>
      <c r="N61" s="240"/>
      <c r="P61" s="104"/>
    </row>
    <row r="62" spans="1:16" s="238" customFormat="1" ht="78.75" x14ac:dyDescent="0.25">
      <c r="A62" s="177" t="s">
        <v>193</v>
      </c>
      <c r="B62" s="218">
        <v>900</v>
      </c>
      <c r="C62" s="87" t="s">
        <v>22</v>
      </c>
      <c r="D62" s="87" t="s">
        <v>25</v>
      </c>
      <c r="E62" s="181">
        <v>65</v>
      </c>
      <c r="F62" s="181" t="s">
        <v>26</v>
      </c>
      <c r="G62" s="181" t="s">
        <v>68</v>
      </c>
      <c r="H62" s="181" t="s">
        <v>352</v>
      </c>
      <c r="I62" s="195" t="s">
        <v>186</v>
      </c>
      <c r="J62" s="88" t="e">
        <f>J63</f>
        <v>#REF!</v>
      </c>
      <c r="K62" s="88">
        <f>K63</f>
        <v>156.39999999999998</v>
      </c>
      <c r="L62" s="88">
        <f>L63</f>
        <v>320.2</v>
      </c>
      <c r="M62" s="88">
        <f>M63</f>
        <v>320.2</v>
      </c>
      <c r="N62" s="240"/>
      <c r="P62" s="104"/>
    </row>
    <row r="63" spans="1:16" s="238" customFormat="1" ht="36" customHeight="1" x14ac:dyDescent="0.25">
      <c r="A63" s="177" t="s">
        <v>194</v>
      </c>
      <c r="B63" s="218">
        <v>900</v>
      </c>
      <c r="C63" s="87" t="s">
        <v>22</v>
      </c>
      <c r="D63" s="87" t="s">
        <v>25</v>
      </c>
      <c r="E63" s="181">
        <v>65</v>
      </c>
      <c r="F63" s="181" t="s">
        <v>26</v>
      </c>
      <c r="G63" s="181" t="s">
        <v>68</v>
      </c>
      <c r="H63" s="181" t="s">
        <v>352</v>
      </c>
      <c r="I63" s="195" t="s">
        <v>184</v>
      </c>
      <c r="J63" s="88" t="e">
        <f>#REF!+#REF!</f>
        <v>#REF!</v>
      </c>
      <c r="K63" s="88">
        <f>320.2-95.9-67.9</f>
        <v>156.39999999999998</v>
      </c>
      <c r="L63" s="88">
        <v>320.2</v>
      </c>
      <c r="M63" s="88">
        <v>320.2</v>
      </c>
      <c r="N63" s="240"/>
      <c r="P63" s="104"/>
    </row>
    <row r="64" spans="1:16" s="238" customFormat="1" ht="48.75" customHeight="1" x14ac:dyDescent="0.25">
      <c r="A64" s="177" t="s">
        <v>191</v>
      </c>
      <c r="B64" s="218">
        <v>900</v>
      </c>
      <c r="C64" s="87" t="s">
        <v>22</v>
      </c>
      <c r="D64" s="87" t="s">
        <v>25</v>
      </c>
      <c r="E64" s="181">
        <v>65</v>
      </c>
      <c r="F64" s="181" t="s">
        <v>26</v>
      </c>
      <c r="G64" s="181" t="s">
        <v>68</v>
      </c>
      <c r="H64" s="181" t="s">
        <v>352</v>
      </c>
      <c r="I64" s="195" t="s">
        <v>189</v>
      </c>
      <c r="J64" s="88">
        <f>J65</f>
        <v>645.5</v>
      </c>
      <c r="K64" s="88">
        <f>K65</f>
        <v>1130</v>
      </c>
      <c r="L64" s="88">
        <f>L65</f>
        <v>641.4</v>
      </c>
      <c r="M64" s="88">
        <f>M65</f>
        <v>641.4</v>
      </c>
      <c r="N64" s="240"/>
      <c r="P64" s="104"/>
    </row>
    <row r="65" spans="1:16" s="238" customFormat="1" ht="42.75" customHeight="1" x14ac:dyDescent="0.25">
      <c r="A65" s="177" t="s">
        <v>192</v>
      </c>
      <c r="B65" s="218">
        <v>900</v>
      </c>
      <c r="C65" s="87" t="s">
        <v>22</v>
      </c>
      <c r="D65" s="87" t="s">
        <v>25</v>
      </c>
      <c r="E65" s="181">
        <v>65</v>
      </c>
      <c r="F65" s="181" t="s">
        <v>26</v>
      </c>
      <c r="G65" s="181" t="s">
        <v>68</v>
      </c>
      <c r="H65" s="181" t="s">
        <v>352</v>
      </c>
      <c r="I65" s="195" t="s">
        <v>190</v>
      </c>
      <c r="J65" s="88">
        <f>654.9-3-6.4</f>
        <v>645.5</v>
      </c>
      <c r="K65" s="88">
        <f>654.9-3-6.4+300-1-7+167+25.5</f>
        <v>1130</v>
      </c>
      <c r="L65" s="88">
        <f>670.8-6.5-21.9-1</f>
        <v>641.4</v>
      </c>
      <c r="M65" s="88">
        <f>670.8-6.5-21.9-1</f>
        <v>641.4</v>
      </c>
      <c r="N65" s="240"/>
      <c r="P65" s="104"/>
    </row>
    <row r="66" spans="1:16" s="238" customFormat="1" ht="24" customHeight="1" x14ac:dyDescent="0.25">
      <c r="A66" s="177" t="s">
        <v>195</v>
      </c>
      <c r="B66" s="218">
        <v>900</v>
      </c>
      <c r="C66" s="87" t="s">
        <v>22</v>
      </c>
      <c r="D66" s="87" t="s">
        <v>25</v>
      </c>
      <c r="E66" s="181">
        <v>65</v>
      </c>
      <c r="F66" s="181" t="s">
        <v>26</v>
      </c>
      <c r="G66" s="181" t="s">
        <v>68</v>
      </c>
      <c r="H66" s="181" t="s">
        <v>352</v>
      </c>
      <c r="I66" s="195" t="s">
        <v>196</v>
      </c>
      <c r="J66" s="88" t="e">
        <f>J67</f>
        <v>#REF!</v>
      </c>
      <c r="K66" s="88">
        <f>K67</f>
        <v>144.29999999999998</v>
      </c>
      <c r="L66" s="88">
        <f>L67</f>
        <v>14.9</v>
      </c>
      <c r="M66" s="88">
        <f>M67</f>
        <v>14.9</v>
      </c>
      <c r="N66" s="240"/>
      <c r="P66" s="104"/>
    </row>
    <row r="67" spans="1:16" s="238" customFormat="1" ht="30.75" customHeight="1" x14ac:dyDescent="0.25">
      <c r="A67" s="177" t="s">
        <v>254</v>
      </c>
      <c r="B67" s="218">
        <v>900</v>
      </c>
      <c r="C67" s="87" t="s">
        <v>22</v>
      </c>
      <c r="D67" s="87" t="s">
        <v>25</v>
      </c>
      <c r="E67" s="181">
        <v>65</v>
      </c>
      <c r="F67" s="181" t="s">
        <v>26</v>
      </c>
      <c r="G67" s="181" t="s">
        <v>68</v>
      </c>
      <c r="H67" s="181" t="s">
        <v>352</v>
      </c>
      <c r="I67" s="195" t="s">
        <v>197</v>
      </c>
      <c r="J67" s="88" t="e">
        <f>#REF!+#REF!+#REF!</f>
        <v>#REF!</v>
      </c>
      <c r="K67" s="88">
        <f>14.9+20+108.7+0.7</f>
        <v>144.29999999999998</v>
      </c>
      <c r="L67" s="88">
        <v>14.9</v>
      </c>
      <c r="M67" s="88">
        <v>14.9</v>
      </c>
      <c r="N67" s="240"/>
      <c r="P67" s="104"/>
    </row>
    <row r="68" spans="1:16" s="238" customFormat="1" ht="69" customHeight="1" x14ac:dyDescent="0.25">
      <c r="A68" s="177" t="s">
        <v>165</v>
      </c>
      <c r="B68" s="85">
        <v>900</v>
      </c>
      <c r="C68" s="87" t="s">
        <v>22</v>
      </c>
      <c r="D68" s="87" t="s">
        <v>25</v>
      </c>
      <c r="E68" s="181">
        <v>65</v>
      </c>
      <c r="F68" s="181" t="s">
        <v>26</v>
      </c>
      <c r="G68" s="181" t="s">
        <v>68</v>
      </c>
      <c r="H68" s="181" t="s">
        <v>353</v>
      </c>
      <c r="I68" s="87"/>
      <c r="J68" s="88" t="e">
        <f t="shared" ref="J68:M69" si="11">J69</f>
        <v>#REF!</v>
      </c>
      <c r="K68" s="88">
        <f t="shared" si="11"/>
        <v>57.5</v>
      </c>
      <c r="L68" s="88">
        <f t="shared" si="11"/>
        <v>57.6</v>
      </c>
      <c r="M68" s="88">
        <f t="shared" si="11"/>
        <v>57.7</v>
      </c>
      <c r="N68" s="240"/>
      <c r="P68" s="104"/>
    </row>
    <row r="69" spans="1:16" s="238" customFormat="1" ht="81" customHeight="1" x14ac:dyDescent="0.25">
      <c r="A69" s="177" t="s">
        <v>185</v>
      </c>
      <c r="B69" s="85">
        <v>900</v>
      </c>
      <c r="C69" s="87" t="s">
        <v>22</v>
      </c>
      <c r="D69" s="87" t="s">
        <v>25</v>
      </c>
      <c r="E69" s="181">
        <v>65</v>
      </c>
      <c r="F69" s="181" t="s">
        <v>26</v>
      </c>
      <c r="G69" s="181" t="s">
        <v>68</v>
      </c>
      <c r="H69" s="181" t="s">
        <v>353</v>
      </c>
      <c r="I69" s="87" t="s">
        <v>186</v>
      </c>
      <c r="J69" s="88" t="e">
        <f t="shared" si="11"/>
        <v>#REF!</v>
      </c>
      <c r="K69" s="88">
        <f t="shared" si="11"/>
        <v>57.5</v>
      </c>
      <c r="L69" s="88">
        <f t="shared" si="11"/>
        <v>57.6</v>
      </c>
      <c r="M69" s="88">
        <f t="shared" si="11"/>
        <v>57.7</v>
      </c>
      <c r="N69" s="240"/>
      <c r="P69" s="104"/>
    </row>
    <row r="70" spans="1:16" s="238" customFormat="1" ht="37.5" customHeight="1" x14ac:dyDescent="0.25">
      <c r="A70" s="177" t="s">
        <v>194</v>
      </c>
      <c r="B70" s="85">
        <v>900</v>
      </c>
      <c r="C70" s="87" t="s">
        <v>22</v>
      </c>
      <c r="D70" s="87" t="s">
        <v>25</v>
      </c>
      <c r="E70" s="181">
        <v>65</v>
      </c>
      <c r="F70" s="181" t="s">
        <v>26</v>
      </c>
      <c r="G70" s="181" t="s">
        <v>68</v>
      </c>
      <c r="H70" s="181" t="s">
        <v>353</v>
      </c>
      <c r="I70" s="87" t="s">
        <v>184</v>
      </c>
      <c r="J70" s="88" t="e">
        <f>#REF!+#REF!</f>
        <v>#REF!</v>
      </c>
      <c r="K70" s="88">
        <v>57.5</v>
      </c>
      <c r="L70" s="88">
        <v>57.6</v>
      </c>
      <c r="M70" s="88">
        <v>57.7</v>
      </c>
      <c r="N70" s="240"/>
      <c r="P70" s="104"/>
    </row>
    <row r="71" spans="1:16" s="238" customFormat="1" ht="31.5" x14ac:dyDescent="0.25">
      <c r="A71" s="379" t="s">
        <v>493</v>
      </c>
      <c r="B71" s="235">
        <v>900</v>
      </c>
      <c r="C71" s="248" t="s">
        <v>22</v>
      </c>
      <c r="D71" s="248" t="s">
        <v>25</v>
      </c>
      <c r="E71" s="181" t="s">
        <v>354</v>
      </c>
      <c r="F71" s="181"/>
      <c r="G71" s="181"/>
      <c r="H71" s="181"/>
      <c r="I71" s="176"/>
      <c r="J71" s="88" t="e">
        <f>J72</f>
        <v>#REF!</v>
      </c>
      <c r="K71" s="88">
        <f>K72</f>
        <v>204.7</v>
      </c>
      <c r="L71" s="88">
        <f>L72</f>
        <v>140.1</v>
      </c>
      <c r="M71" s="88">
        <f>M72</f>
        <v>140</v>
      </c>
      <c r="N71" s="606"/>
      <c r="P71" s="364"/>
    </row>
    <row r="72" spans="1:16" s="238" customFormat="1" ht="47.25" x14ac:dyDescent="0.25">
      <c r="A72" s="379" t="s">
        <v>494</v>
      </c>
      <c r="B72" s="85">
        <v>900</v>
      </c>
      <c r="C72" s="86" t="s">
        <v>22</v>
      </c>
      <c r="D72" s="86" t="s">
        <v>25</v>
      </c>
      <c r="E72" s="181" t="s">
        <v>354</v>
      </c>
      <c r="F72" s="181" t="s">
        <v>24</v>
      </c>
      <c r="G72" s="181" t="s">
        <v>68</v>
      </c>
      <c r="H72" s="181"/>
      <c r="I72" s="87"/>
      <c r="J72" s="88" t="e">
        <f>J74+J77+J80+J83+#REF!</f>
        <v>#REF!</v>
      </c>
      <c r="K72" s="88">
        <f>K74+K77+K80+K83+K86+K89</f>
        <v>204.7</v>
      </c>
      <c r="L72" s="88">
        <f>L74+L77+L80+L83+L86</f>
        <v>140.1</v>
      </c>
      <c r="M72" s="88">
        <f>M74+M77+M80+M83+M86</f>
        <v>140</v>
      </c>
      <c r="N72" s="606"/>
      <c r="P72" s="104"/>
    </row>
    <row r="73" spans="1:16" s="238" customFormat="1" ht="78" customHeight="1" x14ac:dyDescent="0.25">
      <c r="A73" s="177" t="s">
        <v>166</v>
      </c>
      <c r="B73" s="85">
        <v>900</v>
      </c>
      <c r="C73" s="86" t="s">
        <v>22</v>
      </c>
      <c r="D73" s="86" t="s">
        <v>25</v>
      </c>
      <c r="E73" s="181" t="s">
        <v>354</v>
      </c>
      <c r="F73" s="133" t="s">
        <v>24</v>
      </c>
      <c r="G73" s="133" t="s">
        <v>68</v>
      </c>
      <c r="H73" s="133">
        <v>77510</v>
      </c>
      <c r="I73" s="87"/>
      <c r="J73" s="88" t="e">
        <f t="shared" ref="J73:M74" si="12">J74</f>
        <v>#REF!</v>
      </c>
      <c r="K73" s="88">
        <f t="shared" si="12"/>
        <v>47.9</v>
      </c>
      <c r="L73" s="88">
        <f t="shared" si="12"/>
        <v>47.300000000000004</v>
      </c>
      <c r="M73" s="88">
        <f t="shared" si="12"/>
        <v>47.099999999999994</v>
      </c>
      <c r="N73" s="240"/>
      <c r="P73" s="104"/>
    </row>
    <row r="74" spans="1:16" s="238" customFormat="1" ht="78" customHeight="1" x14ac:dyDescent="0.25">
      <c r="A74" s="177" t="s">
        <v>193</v>
      </c>
      <c r="B74" s="85">
        <v>900</v>
      </c>
      <c r="C74" s="86" t="s">
        <v>22</v>
      </c>
      <c r="D74" s="86" t="s">
        <v>25</v>
      </c>
      <c r="E74" s="181" t="s">
        <v>354</v>
      </c>
      <c r="F74" s="133" t="s">
        <v>24</v>
      </c>
      <c r="G74" s="133" t="s">
        <v>68</v>
      </c>
      <c r="H74" s="133">
        <v>77510</v>
      </c>
      <c r="I74" s="87" t="s">
        <v>186</v>
      </c>
      <c r="J74" s="88" t="e">
        <f t="shared" si="12"/>
        <v>#REF!</v>
      </c>
      <c r="K74" s="88">
        <f t="shared" si="12"/>
        <v>47.9</v>
      </c>
      <c r="L74" s="88">
        <f t="shared" si="12"/>
        <v>47.300000000000004</v>
      </c>
      <c r="M74" s="88">
        <f t="shared" si="12"/>
        <v>47.099999999999994</v>
      </c>
      <c r="N74" s="240"/>
      <c r="P74" s="104"/>
    </row>
    <row r="75" spans="1:16" s="238" customFormat="1" ht="45" customHeight="1" x14ac:dyDescent="0.25">
      <c r="A75" s="177" t="s">
        <v>194</v>
      </c>
      <c r="B75" s="85">
        <v>900</v>
      </c>
      <c r="C75" s="86" t="s">
        <v>22</v>
      </c>
      <c r="D75" s="86" t="s">
        <v>25</v>
      </c>
      <c r="E75" s="181" t="s">
        <v>354</v>
      </c>
      <c r="F75" s="133" t="s">
        <v>24</v>
      </c>
      <c r="G75" s="133" t="s">
        <v>68</v>
      </c>
      <c r="H75" s="133">
        <v>77510</v>
      </c>
      <c r="I75" s="87" t="s">
        <v>184</v>
      </c>
      <c r="J75" s="88" t="e">
        <f>#REF!+#REF!</f>
        <v>#REF!</v>
      </c>
      <c r="K75" s="265">
        <f>75.3-27.4</f>
        <v>47.9</v>
      </c>
      <c r="L75" s="265">
        <f>74.4-27.1</f>
        <v>47.300000000000004</v>
      </c>
      <c r="M75" s="265">
        <f>73.8-26.7</f>
        <v>47.099999999999994</v>
      </c>
      <c r="N75" s="240"/>
      <c r="P75" s="104"/>
    </row>
    <row r="76" spans="1:16" s="238" customFormat="1" ht="105.75" customHeight="1" x14ac:dyDescent="0.25">
      <c r="A76" s="190" t="s">
        <v>167</v>
      </c>
      <c r="B76" s="85">
        <v>900</v>
      </c>
      <c r="C76" s="86" t="s">
        <v>22</v>
      </c>
      <c r="D76" s="86" t="s">
        <v>25</v>
      </c>
      <c r="E76" s="181" t="s">
        <v>354</v>
      </c>
      <c r="F76" s="133" t="s">
        <v>24</v>
      </c>
      <c r="G76" s="133" t="s">
        <v>68</v>
      </c>
      <c r="H76" s="133" t="s">
        <v>355</v>
      </c>
      <c r="I76" s="87"/>
      <c r="J76" s="88" t="e">
        <f t="shared" ref="J76:M77" si="13">J77</f>
        <v>#REF!</v>
      </c>
      <c r="K76" s="88">
        <f t="shared" si="13"/>
        <v>70.2</v>
      </c>
      <c r="L76" s="88">
        <f t="shared" si="13"/>
        <v>70.3</v>
      </c>
      <c r="M76" s="88">
        <f t="shared" si="13"/>
        <v>70.400000000000006</v>
      </c>
      <c r="N76" s="240"/>
      <c r="P76" s="104"/>
    </row>
    <row r="77" spans="1:16" s="238" customFormat="1" ht="61.5" customHeight="1" x14ac:dyDescent="0.25">
      <c r="A77" s="190" t="s">
        <v>193</v>
      </c>
      <c r="B77" s="85">
        <v>900</v>
      </c>
      <c r="C77" s="86" t="s">
        <v>22</v>
      </c>
      <c r="D77" s="86" t="s">
        <v>25</v>
      </c>
      <c r="E77" s="181" t="s">
        <v>354</v>
      </c>
      <c r="F77" s="133" t="s">
        <v>24</v>
      </c>
      <c r="G77" s="133" t="s">
        <v>68</v>
      </c>
      <c r="H77" s="133" t="s">
        <v>355</v>
      </c>
      <c r="I77" s="87" t="s">
        <v>186</v>
      </c>
      <c r="J77" s="88" t="e">
        <f t="shared" si="13"/>
        <v>#REF!</v>
      </c>
      <c r="K77" s="88">
        <f t="shared" si="13"/>
        <v>70.2</v>
      </c>
      <c r="L77" s="88">
        <f t="shared" si="13"/>
        <v>70.3</v>
      </c>
      <c r="M77" s="88">
        <f t="shared" si="13"/>
        <v>70.400000000000006</v>
      </c>
      <c r="N77" s="240"/>
      <c r="P77" s="104"/>
    </row>
    <row r="78" spans="1:16" s="238" customFormat="1" ht="44.25" customHeight="1" x14ac:dyDescent="0.25">
      <c r="A78" s="190" t="s">
        <v>194</v>
      </c>
      <c r="B78" s="85">
        <v>900</v>
      </c>
      <c r="C78" s="86" t="s">
        <v>22</v>
      </c>
      <c r="D78" s="86" t="s">
        <v>25</v>
      </c>
      <c r="E78" s="181" t="s">
        <v>354</v>
      </c>
      <c r="F78" s="133" t="s">
        <v>24</v>
      </c>
      <c r="G78" s="133" t="s">
        <v>68</v>
      </c>
      <c r="H78" s="133" t="s">
        <v>355</v>
      </c>
      <c r="I78" s="87" t="s">
        <v>184</v>
      </c>
      <c r="J78" s="88" t="e">
        <f>#REF!+#REF!</f>
        <v>#REF!</v>
      </c>
      <c r="K78" s="88">
        <v>70.2</v>
      </c>
      <c r="L78" s="88">
        <v>70.3</v>
      </c>
      <c r="M78" s="88">
        <v>70.400000000000006</v>
      </c>
      <c r="N78" s="240"/>
      <c r="P78" s="104"/>
    </row>
    <row r="79" spans="1:16" s="238" customFormat="1" ht="63" x14ac:dyDescent="0.25">
      <c r="A79" s="177" t="s">
        <v>170</v>
      </c>
      <c r="B79" s="85">
        <v>900</v>
      </c>
      <c r="C79" s="86" t="s">
        <v>22</v>
      </c>
      <c r="D79" s="86" t="s">
        <v>25</v>
      </c>
      <c r="E79" s="181" t="s">
        <v>354</v>
      </c>
      <c r="F79" s="133" t="s">
        <v>24</v>
      </c>
      <c r="G79" s="133" t="s">
        <v>68</v>
      </c>
      <c r="H79" s="133" t="s">
        <v>356</v>
      </c>
      <c r="I79" s="87"/>
      <c r="J79" s="143" t="e">
        <f t="shared" ref="J79:M80" si="14">J80</f>
        <v>#REF!</v>
      </c>
      <c r="K79" s="143">
        <f t="shared" si="14"/>
        <v>0.6</v>
      </c>
      <c r="L79" s="143">
        <f t="shared" si="14"/>
        <v>0.6</v>
      </c>
      <c r="M79" s="143">
        <f t="shared" si="14"/>
        <v>0.6</v>
      </c>
      <c r="N79" s="606"/>
      <c r="P79" s="104"/>
    </row>
    <row r="80" spans="1:16" s="238" customFormat="1" ht="39.75" customHeight="1" x14ac:dyDescent="0.25">
      <c r="A80" s="179" t="s">
        <v>191</v>
      </c>
      <c r="B80" s="85">
        <v>900</v>
      </c>
      <c r="C80" s="86" t="s">
        <v>22</v>
      </c>
      <c r="D80" s="86" t="s">
        <v>25</v>
      </c>
      <c r="E80" s="181" t="s">
        <v>354</v>
      </c>
      <c r="F80" s="133" t="s">
        <v>24</v>
      </c>
      <c r="G80" s="133" t="s">
        <v>68</v>
      </c>
      <c r="H80" s="133" t="s">
        <v>356</v>
      </c>
      <c r="I80" s="87" t="s">
        <v>189</v>
      </c>
      <c r="J80" s="143" t="e">
        <f t="shared" si="14"/>
        <v>#REF!</v>
      </c>
      <c r="K80" s="143">
        <f t="shared" si="14"/>
        <v>0.6</v>
      </c>
      <c r="L80" s="143">
        <f t="shared" si="14"/>
        <v>0.6</v>
      </c>
      <c r="M80" s="143">
        <f t="shared" si="14"/>
        <v>0.6</v>
      </c>
      <c r="N80" s="606"/>
      <c r="P80" s="104"/>
    </row>
    <row r="81" spans="1:16" s="238" customFormat="1" ht="43.5" customHeight="1" x14ac:dyDescent="0.25">
      <c r="A81" s="179" t="s">
        <v>192</v>
      </c>
      <c r="B81" s="85">
        <v>900</v>
      </c>
      <c r="C81" s="86" t="s">
        <v>22</v>
      </c>
      <c r="D81" s="86" t="s">
        <v>25</v>
      </c>
      <c r="E81" s="181" t="s">
        <v>354</v>
      </c>
      <c r="F81" s="133" t="s">
        <v>24</v>
      </c>
      <c r="G81" s="133" t="s">
        <v>68</v>
      </c>
      <c r="H81" s="133" t="s">
        <v>356</v>
      </c>
      <c r="I81" s="87" t="s">
        <v>190</v>
      </c>
      <c r="J81" s="143" t="e">
        <f>#REF!</f>
        <v>#REF!</v>
      </c>
      <c r="K81" s="143">
        <v>0.6</v>
      </c>
      <c r="L81" s="143">
        <v>0.6</v>
      </c>
      <c r="M81" s="143">
        <v>0.6</v>
      </c>
      <c r="N81" s="240"/>
      <c r="P81" s="104"/>
    </row>
    <row r="82" spans="1:16" s="238" customFormat="1" ht="80.25" customHeight="1" x14ac:dyDescent="0.25">
      <c r="A82" s="388" t="s">
        <v>327</v>
      </c>
      <c r="B82" s="85">
        <v>900</v>
      </c>
      <c r="C82" s="86" t="s">
        <v>22</v>
      </c>
      <c r="D82" s="86" t="s">
        <v>25</v>
      </c>
      <c r="E82" s="181" t="s">
        <v>354</v>
      </c>
      <c r="F82" s="133" t="s">
        <v>24</v>
      </c>
      <c r="G82" s="133" t="s">
        <v>68</v>
      </c>
      <c r="H82" s="382" t="s">
        <v>419</v>
      </c>
      <c r="I82" s="383"/>
      <c r="J82" s="377"/>
      <c r="K82" s="377">
        <f>K83+K85</f>
        <v>21.9</v>
      </c>
      <c r="L82" s="582">
        <f>L83+L85</f>
        <v>21.9</v>
      </c>
      <c r="M82" s="582">
        <f>M83+M85</f>
        <v>21.9</v>
      </c>
      <c r="N82" s="240"/>
      <c r="P82" s="292"/>
    </row>
    <row r="83" spans="1:16" s="238" customFormat="1" ht="33.75" customHeight="1" x14ac:dyDescent="0.25">
      <c r="A83" s="177" t="s">
        <v>193</v>
      </c>
      <c r="B83" s="85">
        <v>900</v>
      </c>
      <c r="C83" s="86" t="s">
        <v>22</v>
      </c>
      <c r="D83" s="86" t="s">
        <v>25</v>
      </c>
      <c r="E83" s="181" t="s">
        <v>354</v>
      </c>
      <c r="F83" s="133" t="s">
        <v>24</v>
      </c>
      <c r="G83" s="133" t="s">
        <v>68</v>
      </c>
      <c r="H83" s="382" t="s">
        <v>419</v>
      </c>
      <c r="I83" s="383" t="s">
        <v>186</v>
      </c>
      <c r="J83" s="377"/>
      <c r="K83" s="377">
        <f>K84</f>
        <v>19.5</v>
      </c>
      <c r="L83" s="377">
        <f>L84</f>
        <v>19.5</v>
      </c>
      <c r="M83" s="377">
        <f>M84</f>
        <v>19.5</v>
      </c>
      <c r="N83" s="240"/>
      <c r="P83" s="104"/>
    </row>
    <row r="84" spans="1:16" s="238" customFormat="1" ht="36" customHeight="1" x14ac:dyDescent="0.25">
      <c r="A84" s="177" t="s">
        <v>194</v>
      </c>
      <c r="B84" s="85">
        <v>900</v>
      </c>
      <c r="C84" s="86" t="s">
        <v>22</v>
      </c>
      <c r="D84" s="86" t="s">
        <v>25</v>
      </c>
      <c r="E84" s="181" t="s">
        <v>354</v>
      </c>
      <c r="F84" s="133" t="s">
        <v>24</v>
      </c>
      <c r="G84" s="133" t="s">
        <v>68</v>
      </c>
      <c r="H84" s="382" t="s">
        <v>419</v>
      </c>
      <c r="I84" s="383" t="s">
        <v>184</v>
      </c>
      <c r="J84" s="377"/>
      <c r="K84" s="552">
        <v>19.5</v>
      </c>
      <c r="L84" s="552">
        <v>19.5</v>
      </c>
      <c r="M84" s="552">
        <v>19.5</v>
      </c>
      <c r="N84" s="240"/>
      <c r="P84" s="104"/>
    </row>
    <row r="85" spans="1:16" s="238" customFormat="1" ht="36" customHeight="1" x14ac:dyDescent="0.25">
      <c r="A85" s="179" t="s">
        <v>191</v>
      </c>
      <c r="B85" s="85">
        <v>900</v>
      </c>
      <c r="C85" s="86" t="s">
        <v>22</v>
      </c>
      <c r="D85" s="86" t="s">
        <v>25</v>
      </c>
      <c r="E85" s="181" t="s">
        <v>354</v>
      </c>
      <c r="F85" s="133" t="s">
        <v>24</v>
      </c>
      <c r="G85" s="133" t="s">
        <v>68</v>
      </c>
      <c r="H85" s="382" t="s">
        <v>419</v>
      </c>
      <c r="I85" s="383" t="s">
        <v>189</v>
      </c>
      <c r="J85" s="377"/>
      <c r="K85" s="552">
        <v>2.4</v>
      </c>
      <c r="L85" s="552">
        <v>2.4</v>
      </c>
      <c r="M85" s="552">
        <v>2.4</v>
      </c>
      <c r="N85" s="240"/>
      <c r="P85" s="104"/>
    </row>
    <row r="86" spans="1:16" s="238" customFormat="1" ht="36" customHeight="1" x14ac:dyDescent="0.25">
      <c r="A86" s="179" t="s">
        <v>192</v>
      </c>
      <c r="B86" s="85">
        <v>900</v>
      </c>
      <c r="C86" s="86" t="s">
        <v>22</v>
      </c>
      <c r="D86" s="86" t="s">
        <v>25</v>
      </c>
      <c r="E86" s="181" t="s">
        <v>354</v>
      </c>
      <c r="F86" s="133" t="s">
        <v>24</v>
      </c>
      <c r="G86" s="133" t="s">
        <v>68</v>
      </c>
      <c r="H86" s="382" t="s">
        <v>419</v>
      </c>
      <c r="I86" s="383" t="s">
        <v>190</v>
      </c>
      <c r="J86" s="377"/>
      <c r="K86" s="406">
        <v>2.4</v>
      </c>
      <c r="L86" s="406">
        <v>2.4</v>
      </c>
      <c r="M86" s="406">
        <v>2.4</v>
      </c>
      <c r="N86" s="240"/>
      <c r="P86" s="104"/>
    </row>
    <row r="87" spans="1:16" s="238" customFormat="1" ht="41.25" customHeight="1" x14ac:dyDescent="0.25">
      <c r="A87" s="179" t="s">
        <v>469</v>
      </c>
      <c r="B87" s="85">
        <v>900</v>
      </c>
      <c r="C87" s="86" t="s">
        <v>22</v>
      </c>
      <c r="D87" s="86" t="s">
        <v>25</v>
      </c>
      <c r="E87" s="181" t="s">
        <v>354</v>
      </c>
      <c r="F87" s="133" t="s">
        <v>24</v>
      </c>
      <c r="G87" s="133" t="s">
        <v>68</v>
      </c>
      <c r="H87" s="382" t="s">
        <v>468</v>
      </c>
      <c r="I87" s="383"/>
      <c r="J87" s="443"/>
      <c r="K87" s="443">
        <f t="shared" ref="K87:M88" si="15">K88</f>
        <v>64.099999999999994</v>
      </c>
      <c r="L87" s="443">
        <f t="shared" si="15"/>
        <v>0</v>
      </c>
      <c r="M87" s="443">
        <f t="shared" si="15"/>
        <v>0</v>
      </c>
      <c r="N87" s="240"/>
      <c r="P87" s="104"/>
    </row>
    <row r="88" spans="1:16" s="238" customFormat="1" ht="36" customHeight="1" x14ac:dyDescent="0.25">
      <c r="A88" s="179" t="s">
        <v>191</v>
      </c>
      <c r="B88" s="85">
        <v>900</v>
      </c>
      <c r="C88" s="86" t="s">
        <v>22</v>
      </c>
      <c r="D88" s="86" t="s">
        <v>25</v>
      </c>
      <c r="E88" s="181" t="s">
        <v>354</v>
      </c>
      <c r="F88" s="133" t="s">
        <v>24</v>
      </c>
      <c r="G88" s="133" t="s">
        <v>68</v>
      </c>
      <c r="H88" s="382" t="s">
        <v>468</v>
      </c>
      <c r="I88" s="383" t="s">
        <v>189</v>
      </c>
      <c r="J88" s="443"/>
      <c r="K88" s="443">
        <f t="shared" si="15"/>
        <v>64.099999999999994</v>
      </c>
      <c r="L88" s="443">
        <f t="shared" si="15"/>
        <v>0</v>
      </c>
      <c r="M88" s="443">
        <f t="shared" si="15"/>
        <v>0</v>
      </c>
      <c r="N88" s="240"/>
      <c r="P88" s="104"/>
    </row>
    <row r="89" spans="1:16" s="238" customFormat="1" ht="36" customHeight="1" x14ac:dyDescent="0.25">
      <c r="A89" s="179" t="s">
        <v>192</v>
      </c>
      <c r="B89" s="85">
        <v>900</v>
      </c>
      <c r="C89" s="86" t="s">
        <v>22</v>
      </c>
      <c r="D89" s="86" t="s">
        <v>25</v>
      </c>
      <c r="E89" s="181" t="s">
        <v>354</v>
      </c>
      <c r="F89" s="133" t="s">
        <v>24</v>
      </c>
      <c r="G89" s="133" t="s">
        <v>68</v>
      </c>
      <c r="H89" s="382" t="s">
        <v>468</v>
      </c>
      <c r="I89" s="383" t="s">
        <v>190</v>
      </c>
      <c r="J89" s="443"/>
      <c r="K89" s="443">
        <f>19.5+29.1+15.5</f>
        <v>64.099999999999994</v>
      </c>
      <c r="L89" s="443">
        <v>0</v>
      </c>
      <c r="M89" s="443">
        <v>0</v>
      </c>
      <c r="N89" s="240"/>
      <c r="P89" s="104"/>
    </row>
    <row r="90" spans="1:16" s="238" customFormat="1" x14ac:dyDescent="0.25">
      <c r="A90" s="250" t="s">
        <v>30</v>
      </c>
      <c r="B90" s="235">
        <v>900</v>
      </c>
      <c r="C90" s="176" t="s">
        <v>22</v>
      </c>
      <c r="D90" s="176" t="s">
        <v>31</v>
      </c>
      <c r="E90" s="191"/>
      <c r="F90" s="191"/>
      <c r="G90" s="191"/>
      <c r="H90" s="191"/>
      <c r="I90" s="213"/>
      <c r="J90" s="142">
        <f t="shared" ref="J90:M93" si="16">J91</f>
        <v>6.3</v>
      </c>
      <c r="K90" s="142">
        <f t="shared" si="16"/>
        <v>11.4</v>
      </c>
      <c r="L90" s="142">
        <f t="shared" si="16"/>
        <v>0</v>
      </c>
      <c r="M90" s="142">
        <f t="shared" si="16"/>
        <v>0</v>
      </c>
      <c r="N90" s="240"/>
      <c r="P90" s="104"/>
    </row>
    <row r="91" spans="1:16" s="238" customFormat="1" ht="31.5" x14ac:dyDescent="0.25">
      <c r="A91" s="379" t="s">
        <v>493</v>
      </c>
      <c r="B91" s="85">
        <v>900</v>
      </c>
      <c r="C91" s="87" t="s">
        <v>22</v>
      </c>
      <c r="D91" s="87" t="s">
        <v>31</v>
      </c>
      <c r="E91" s="181">
        <v>89</v>
      </c>
      <c r="F91" s="133"/>
      <c r="G91" s="133"/>
      <c r="H91" s="133"/>
      <c r="I91" s="87"/>
      <c r="J91" s="142">
        <f t="shared" si="16"/>
        <v>6.3</v>
      </c>
      <c r="K91" s="142">
        <f t="shared" si="16"/>
        <v>11.4</v>
      </c>
      <c r="L91" s="142">
        <f t="shared" si="16"/>
        <v>0</v>
      </c>
      <c r="M91" s="142">
        <f t="shared" si="16"/>
        <v>0</v>
      </c>
      <c r="N91" s="240"/>
      <c r="P91" s="364"/>
    </row>
    <row r="92" spans="1:16" s="238" customFormat="1" ht="47.25" x14ac:dyDescent="0.25">
      <c r="A92" s="379" t="s">
        <v>494</v>
      </c>
      <c r="B92" s="85">
        <v>900</v>
      </c>
      <c r="C92" s="87" t="s">
        <v>22</v>
      </c>
      <c r="D92" s="87" t="s">
        <v>31</v>
      </c>
      <c r="E92" s="181">
        <v>89</v>
      </c>
      <c r="F92" s="133" t="s">
        <v>24</v>
      </c>
      <c r="G92" s="133" t="s">
        <v>68</v>
      </c>
      <c r="H92" s="133"/>
      <c r="I92" s="87"/>
      <c r="J92" s="142">
        <f t="shared" ref="J92:K94" si="17">J93</f>
        <v>6.3</v>
      </c>
      <c r="K92" s="142">
        <f t="shared" si="17"/>
        <v>11.4</v>
      </c>
      <c r="L92" s="142">
        <f t="shared" si="16"/>
        <v>0</v>
      </c>
      <c r="M92" s="142">
        <f t="shared" si="16"/>
        <v>0</v>
      </c>
      <c r="N92" s="240"/>
      <c r="P92" s="104"/>
    </row>
    <row r="93" spans="1:16" s="238" customFormat="1" ht="78.75" x14ac:dyDescent="0.25">
      <c r="A93" s="177" t="s">
        <v>310</v>
      </c>
      <c r="B93" s="85">
        <v>900</v>
      </c>
      <c r="C93" s="87" t="s">
        <v>22</v>
      </c>
      <c r="D93" s="87" t="s">
        <v>31</v>
      </c>
      <c r="E93" s="181">
        <v>89</v>
      </c>
      <c r="F93" s="133" t="s">
        <v>24</v>
      </c>
      <c r="G93" s="133" t="s">
        <v>68</v>
      </c>
      <c r="H93" s="133" t="s">
        <v>357</v>
      </c>
      <c r="I93" s="87"/>
      <c r="J93" s="142">
        <f t="shared" si="17"/>
        <v>6.3</v>
      </c>
      <c r="K93" s="142">
        <f t="shared" si="17"/>
        <v>11.4</v>
      </c>
      <c r="L93" s="142">
        <f t="shared" si="16"/>
        <v>0</v>
      </c>
      <c r="M93" s="142">
        <f t="shared" si="16"/>
        <v>0</v>
      </c>
      <c r="N93" s="251"/>
      <c r="P93" s="104"/>
    </row>
    <row r="94" spans="1:16" s="238" customFormat="1" ht="31.5" x14ac:dyDescent="0.25">
      <c r="A94" s="179" t="s">
        <v>191</v>
      </c>
      <c r="B94" s="85">
        <v>900</v>
      </c>
      <c r="C94" s="87" t="s">
        <v>22</v>
      </c>
      <c r="D94" s="87" t="s">
        <v>31</v>
      </c>
      <c r="E94" s="181">
        <v>89</v>
      </c>
      <c r="F94" s="133" t="s">
        <v>24</v>
      </c>
      <c r="G94" s="133" t="s">
        <v>68</v>
      </c>
      <c r="H94" s="133" t="s">
        <v>357</v>
      </c>
      <c r="I94" s="87" t="s">
        <v>189</v>
      </c>
      <c r="J94" s="142">
        <f t="shared" si="17"/>
        <v>6.3</v>
      </c>
      <c r="K94" s="142">
        <f t="shared" si="17"/>
        <v>11.4</v>
      </c>
      <c r="L94" s="142">
        <f>L95</f>
        <v>0</v>
      </c>
      <c r="M94" s="142">
        <f>M95</f>
        <v>0</v>
      </c>
      <c r="N94" s="240"/>
      <c r="P94" s="104"/>
    </row>
    <row r="95" spans="1:16" s="238" customFormat="1" ht="47.25" x14ac:dyDescent="0.25">
      <c r="A95" s="179" t="s">
        <v>192</v>
      </c>
      <c r="B95" s="85">
        <v>900</v>
      </c>
      <c r="C95" s="87" t="s">
        <v>22</v>
      </c>
      <c r="D95" s="87" t="s">
        <v>31</v>
      </c>
      <c r="E95" s="181">
        <v>89</v>
      </c>
      <c r="F95" s="133" t="s">
        <v>24</v>
      </c>
      <c r="G95" s="133" t="s">
        <v>68</v>
      </c>
      <c r="H95" s="133" t="s">
        <v>357</v>
      </c>
      <c r="I95" s="87" t="s">
        <v>190</v>
      </c>
      <c r="J95" s="142">
        <v>6.3</v>
      </c>
      <c r="K95" s="142">
        <v>11.4</v>
      </c>
      <c r="L95" s="142">
        <v>0</v>
      </c>
      <c r="M95" s="142">
        <v>0</v>
      </c>
      <c r="N95" s="240"/>
      <c r="P95" s="104"/>
    </row>
    <row r="96" spans="1:16" s="238" customFormat="1" ht="24" customHeight="1" x14ac:dyDescent="0.25">
      <c r="A96" s="177" t="s">
        <v>32</v>
      </c>
      <c r="B96" s="85">
        <v>900</v>
      </c>
      <c r="C96" s="87" t="s">
        <v>22</v>
      </c>
      <c r="D96" s="87" t="s">
        <v>33</v>
      </c>
      <c r="E96" s="87"/>
      <c r="F96" s="87"/>
      <c r="G96" s="87"/>
      <c r="H96" s="87"/>
      <c r="I96" s="87"/>
      <c r="J96" s="239">
        <f t="shared" ref="J96:M100" si="18">J97</f>
        <v>125.1</v>
      </c>
      <c r="K96" s="239">
        <f t="shared" si="18"/>
        <v>0</v>
      </c>
      <c r="L96" s="239">
        <f t="shared" si="18"/>
        <v>125.1</v>
      </c>
      <c r="M96" s="239">
        <f t="shared" si="18"/>
        <v>125.1</v>
      </c>
      <c r="N96" s="252"/>
      <c r="P96" s="104"/>
    </row>
    <row r="97" spans="1:16" s="238" customFormat="1" ht="31.5" x14ac:dyDescent="0.25">
      <c r="A97" s="379" t="s">
        <v>493</v>
      </c>
      <c r="B97" s="85">
        <v>900</v>
      </c>
      <c r="C97" s="87" t="s">
        <v>22</v>
      </c>
      <c r="D97" s="87" t="s">
        <v>33</v>
      </c>
      <c r="E97" s="133" t="s">
        <v>354</v>
      </c>
      <c r="F97" s="133"/>
      <c r="G97" s="133"/>
      <c r="H97" s="133"/>
      <c r="I97" s="87"/>
      <c r="J97" s="239">
        <f t="shared" si="18"/>
        <v>125.1</v>
      </c>
      <c r="K97" s="239">
        <f t="shared" si="18"/>
        <v>0</v>
      </c>
      <c r="L97" s="239">
        <f t="shared" si="18"/>
        <v>125.1</v>
      </c>
      <c r="M97" s="239">
        <f t="shared" si="18"/>
        <v>125.1</v>
      </c>
      <c r="N97" s="240"/>
      <c r="P97" s="364"/>
    </row>
    <row r="98" spans="1:16" s="238" customFormat="1" ht="47.25" x14ac:dyDescent="0.25">
      <c r="A98" s="379" t="s">
        <v>494</v>
      </c>
      <c r="B98" s="196" t="s">
        <v>13</v>
      </c>
      <c r="C98" s="87" t="s">
        <v>22</v>
      </c>
      <c r="D98" s="87" t="s">
        <v>33</v>
      </c>
      <c r="E98" s="133" t="s">
        <v>354</v>
      </c>
      <c r="F98" s="133" t="s">
        <v>24</v>
      </c>
      <c r="G98" s="133"/>
      <c r="H98" s="133"/>
      <c r="I98" s="87"/>
      <c r="J98" s="239">
        <f t="shared" si="18"/>
        <v>125.1</v>
      </c>
      <c r="K98" s="239">
        <f t="shared" si="18"/>
        <v>0</v>
      </c>
      <c r="L98" s="239">
        <f t="shared" si="18"/>
        <v>125.1</v>
      </c>
      <c r="M98" s="239">
        <f t="shared" si="18"/>
        <v>125.1</v>
      </c>
      <c r="N98" s="240"/>
      <c r="P98" s="104"/>
    </row>
    <row r="99" spans="1:16" s="238" customFormat="1" ht="47.25" x14ac:dyDescent="0.25">
      <c r="A99" s="379" t="s">
        <v>495</v>
      </c>
      <c r="B99" s="85">
        <v>900</v>
      </c>
      <c r="C99" s="87" t="s">
        <v>22</v>
      </c>
      <c r="D99" s="87" t="s">
        <v>33</v>
      </c>
      <c r="E99" s="133" t="s">
        <v>354</v>
      </c>
      <c r="F99" s="133" t="s">
        <v>24</v>
      </c>
      <c r="G99" s="133" t="s">
        <v>68</v>
      </c>
      <c r="H99" s="133" t="s">
        <v>358</v>
      </c>
      <c r="I99" s="87"/>
      <c r="J99" s="88">
        <f t="shared" si="18"/>
        <v>125.1</v>
      </c>
      <c r="K99" s="88">
        <f t="shared" si="18"/>
        <v>0</v>
      </c>
      <c r="L99" s="88">
        <f t="shared" si="18"/>
        <v>125.1</v>
      </c>
      <c r="M99" s="88">
        <f t="shared" si="18"/>
        <v>125.1</v>
      </c>
      <c r="N99" s="240"/>
      <c r="P99" s="292"/>
    </row>
    <row r="100" spans="1:16" s="238" customFormat="1" ht="27" customHeight="1" x14ac:dyDescent="0.25">
      <c r="A100" s="177" t="s">
        <v>195</v>
      </c>
      <c r="B100" s="85">
        <v>900</v>
      </c>
      <c r="C100" s="87" t="s">
        <v>22</v>
      </c>
      <c r="D100" s="87" t="s">
        <v>33</v>
      </c>
      <c r="E100" s="133" t="s">
        <v>354</v>
      </c>
      <c r="F100" s="133" t="s">
        <v>24</v>
      </c>
      <c r="G100" s="133" t="s">
        <v>68</v>
      </c>
      <c r="H100" s="133" t="s">
        <v>358</v>
      </c>
      <c r="I100" s="87" t="s">
        <v>196</v>
      </c>
      <c r="J100" s="88">
        <f t="shared" si="18"/>
        <v>125.1</v>
      </c>
      <c r="K100" s="88">
        <f t="shared" si="18"/>
        <v>0</v>
      </c>
      <c r="L100" s="88">
        <f t="shared" si="18"/>
        <v>125.1</v>
      </c>
      <c r="M100" s="88">
        <f t="shared" si="18"/>
        <v>125.1</v>
      </c>
      <c r="N100" s="240"/>
      <c r="P100" s="104"/>
    </row>
    <row r="101" spans="1:16" s="238" customFormat="1" ht="25.5" customHeight="1" x14ac:dyDescent="0.25">
      <c r="A101" s="177" t="s">
        <v>102</v>
      </c>
      <c r="B101" s="85">
        <v>900</v>
      </c>
      <c r="C101" s="87" t="s">
        <v>22</v>
      </c>
      <c r="D101" s="87" t="s">
        <v>33</v>
      </c>
      <c r="E101" s="133" t="s">
        <v>354</v>
      </c>
      <c r="F101" s="133" t="s">
        <v>24</v>
      </c>
      <c r="G101" s="133" t="s">
        <v>68</v>
      </c>
      <c r="H101" s="133" t="s">
        <v>358</v>
      </c>
      <c r="I101" s="87" t="s">
        <v>101</v>
      </c>
      <c r="J101" s="142">
        <v>125.1</v>
      </c>
      <c r="K101" s="142">
        <v>0</v>
      </c>
      <c r="L101" s="245">
        <v>125.1</v>
      </c>
      <c r="M101" s="245">
        <v>125.1</v>
      </c>
      <c r="N101" s="240"/>
      <c r="P101" s="104"/>
    </row>
    <row r="102" spans="1:16" s="238" customFormat="1" ht="21.75" customHeight="1" x14ac:dyDescent="0.25">
      <c r="A102" s="177" t="s">
        <v>34</v>
      </c>
      <c r="B102" s="85">
        <v>900</v>
      </c>
      <c r="C102" s="87" t="s">
        <v>22</v>
      </c>
      <c r="D102" s="87" t="s">
        <v>35</v>
      </c>
      <c r="E102" s="133"/>
      <c r="F102" s="133"/>
      <c r="G102" s="133"/>
      <c r="H102" s="133"/>
      <c r="I102" s="87"/>
      <c r="J102" s="142" t="e">
        <f>J103+J108+J125+J136+J141</f>
        <v>#REF!</v>
      </c>
      <c r="K102" s="142">
        <f>K103+K108+K125+K136+K141+K131</f>
        <v>7761.7</v>
      </c>
      <c r="L102" s="142">
        <f>L103+L108+L125+L136+L141+L131</f>
        <v>4210.3</v>
      </c>
      <c r="M102" s="142">
        <f>M103+M108+M125+M136+M141+M131</f>
        <v>4210.3</v>
      </c>
      <c r="N102" s="252"/>
      <c r="P102" s="104"/>
    </row>
    <row r="103" spans="1:16" s="238" customFormat="1" ht="48" customHeight="1" x14ac:dyDescent="0.25">
      <c r="A103" s="379" t="s">
        <v>440</v>
      </c>
      <c r="B103" s="85">
        <v>900</v>
      </c>
      <c r="C103" s="87" t="s">
        <v>22</v>
      </c>
      <c r="D103" s="87" t="s">
        <v>35</v>
      </c>
      <c r="E103" s="133" t="s">
        <v>41</v>
      </c>
      <c r="F103" s="133"/>
      <c r="G103" s="133"/>
      <c r="H103" s="133"/>
      <c r="I103" s="87"/>
      <c r="J103" s="142" t="e">
        <f t="shared" ref="J103:M104" si="19">J104</f>
        <v>#REF!</v>
      </c>
      <c r="K103" s="142">
        <f t="shared" si="19"/>
        <v>3</v>
      </c>
      <c r="L103" s="142">
        <f t="shared" si="19"/>
        <v>3</v>
      </c>
      <c r="M103" s="142">
        <f t="shared" si="19"/>
        <v>3</v>
      </c>
      <c r="N103" s="240"/>
      <c r="P103" s="363"/>
    </row>
    <row r="104" spans="1:16" s="238" customFormat="1" ht="31.5" x14ac:dyDescent="0.25">
      <c r="A104" s="177" t="s">
        <v>286</v>
      </c>
      <c r="B104" s="85">
        <v>900</v>
      </c>
      <c r="C104" s="87" t="s">
        <v>22</v>
      </c>
      <c r="D104" s="87" t="s">
        <v>35</v>
      </c>
      <c r="E104" s="133" t="s">
        <v>41</v>
      </c>
      <c r="F104" s="133" t="s">
        <v>330</v>
      </c>
      <c r="G104" s="133" t="s">
        <v>31</v>
      </c>
      <c r="H104" s="133"/>
      <c r="I104" s="87"/>
      <c r="J104" s="142" t="e">
        <f t="shared" si="19"/>
        <v>#REF!</v>
      </c>
      <c r="K104" s="142">
        <f t="shared" si="19"/>
        <v>3</v>
      </c>
      <c r="L104" s="142">
        <f t="shared" si="19"/>
        <v>3</v>
      </c>
      <c r="M104" s="142">
        <f t="shared" si="19"/>
        <v>3</v>
      </c>
      <c r="N104" s="240"/>
      <c r="P104" s="104"/>
    </row>
    <row r="105" spans="1:16" s="238" customFormat="1" ht="20.25" customHeight="1" x14ac:dyDescent="0.25">
      <c r="A105" s="177" t="s">
        <v>138</v>
      </c>
      <c r="B105" s="85">
        <v>900</v>
      </c>
      <c r="C105" s="87" t="s">
        <v>22</v>
      </c>
      <c r="D105" s="87" t="s">
        <v>35</v>
      </c>
      <c r="E105" s="133" t="s">
        <v>41</v>
      </c>
      <c r="F105" s="133" t="s">
        <v>330</v>
      </c>
      <c r="G105" s="133" t="s">
        <v>31</v>
      </c>
      <c r="H105" s="133" t="s">
        <v>359</v>
      </c>
      <c r="I105" s="87"/>
      <c r="J105" s="142" t="e">
        <f>#REF!</f>
        <v>#REF!</v>
      </c>
      <c r="K105" s="142">
        <f>K107</f>
        <v>3</v>
      </c>
      <c r="L105" s="142">
        <f>L107</f>
        <v>3</v>
      </c>
      <c r="M105" s="142">
        <f>M107</f>
        <v>3</v>
      </c>
      <c r="N105" s="240"/>
      <c r="P105" s="104"/>
    </row>
    <row r="106" spans="1:16" s="238" customFormat="1" ht="31.5" x14ac:dyDescent="0.25">
      <c r="A106" s="179" t="s">
        <v>191</v>
      </c>
      <c r="B106" s="85">
        <v>900</v>
      </c>
      <c r="C106" s="87" t="s">
        <v>22</v>
      </c>
      <c r="D106" s="87" t="s">
        <v>35</v>
      </c>
      <c r="E106" s="133" t="s">
        <v>41</v>
      </c>
      <c r="F106" s="133" t="s">
        <v>330</v>
      </c>
      <c r="G106" s="133" t="s">
        <v>31</v>
      </c>
      <c r="H106" s="133" t="s">
        <v>359</v>
      </c>
      <c r="I106" s="87" t="s">
        <v>189</v>
      </c>
      <c r="J106" s="142">
        <f>J107</f>
        <v>3</v>
      </c>
      <c r="K106" s="142">
        <f>K107</f>
        <v>3</v>
      </c>
      <c r="L106" s="142">
        <f>L107</f>
        <v>3</v>
      </c>
      <c r="M106" s="142">
        <f>M107</f>
        <v>3</v>
      </c>
      <c r="N106" s="240"/>
      <c r="P106" s="104"/>
    </row>
    <row r="107" spans="1:16" s="238" customFormat="1" ht="47.25" x14ac:dyDescent="0.25">
      <c r="A107" s="179" t="s">
        <v>192</v>
      </c>
      <c r="B107" s="85">
        <v>900</v>
      </c>
      <c r="C107" s="87" t="s">
        <v>22</v>
      </c>
      <c r="D107" s="87" t="s">
        <v>35</v>
      </c>
      <c r="E107" s="133" t="s">
        <v>41</v>
      </c>
      <c r="F107" s="133" t="s">
        <v>330</v>
      </c>
      <c r="G107" s="133" t="s">
        <v>31</v>
      </c>
      <c r="H107" s="133" t="s">
        <v>359</v>
      </c>
      <c r="I107" s="87" t="s">
        <v>190</v>
      </c>
      <c r="J107" s="142">
        <v>3</v>
      </c>
      <c r="K107" s="597">
        <v>3</v>
      </c>
      <c r="L107" s="142">
        <v>3</v>
      </c>
      <c r="M107" s="142">
        <v>3</v>
      </c>
      <c r="N107" s="240"/>
      <c r="P107" s="104"/>
    </row>
    <row r="108" spans="1:16" s="238" customFormat="1" ht="48" customHeight="1" x14ac:dyDescent="0.25">
      <c r="A108" s="177" t="s">
        <v>146</v>
      </c>
      <c r="B108" s="85">
        <v>900</v>
      </c>
      <c r="C108" s="87" t="s">
        <v>22</v>
      </c>
      <c r="D108" s="87" t="s">
        <v>35</v>
      </c>
      <c r="E108" s="133" t="s">
        <v>39</v>
      </c>
      <c r="F108" s="133"/>
      <c r="G108" s="133"/>
      <c r="H108" s="133"/>
      <c r="I108" s="87"/>
      <c r="J108" s="142">
        <f>J109+J113+J117+J121</f>
        <v>120</v>
      </c>
      <c r="K108" s="142">
        <f>K109+K113+K117+K121</f>
        <v>205</v>
      </c>
      <c r="L108" s="142">
        <f>L109+L113+L117+L121</f>
        <v>120</v>
      </c>
      <c r="M108" s="142">
        <f>M109+M113+M117+M121</f>
        <v>120</v>
      </c>
      <c r="N108" s="240"/>
      <c r="P108" s="104"/>
    </row>
    <row r="109" spans="1:16" s="238" customFormat="1" ht="47.25" x14ac:dyDescent="0.25">
      <c r="A109" s="177" t="s">
        <v>276</v>
      </c>
      <c r="B109" s="85">
        <v>900</v>
      </c>
      <c r="C109" s="87" t="s">
        <v>22</v>
      </c>
      <c r="D109" s="87" t="s">
        <v>35</v>
      </c>
      <c r="E109" s="133" t="s">
        <v>39</v>
      </c>
      <c r="F109" s="133" t="s">
        <v>330</v>
      </c>
      <c r="G109" s="133" t="s">
        <v>25</v>
      </c>
      <c r="H109" s="133"/>
      <c r="I109" s="87"/>
      <c r="J109" s="142">
        <f t="shared" ref="J109:M110" si="20">J110</f>
        <v>50</v>
      </c>
      <c r="K109" s="142">
        <f t="shared" si="20"/>
        <v>111</v>
      </c>
      <c r="L109" s="142">
        <f t="shared" si="20"/>
        <v>50</v>
      </c>
      <c r="M109" s="142">
        <f t="shared" si="20"/>
        <v>50</v>
      </c>
      <c r="N109" s="240"/>
      <c r="P109" s="104"/>
    </row>
    <row r="110" spans="1:16" s="238" customFormat="1" ht="31.5" x14ac:dyDescent="0.25">
      <c r="A110" s="193" t="s">
        <v>147</v>
      </c>
      <c r="B110" s="85">
        <v>900</v>
      </c>
      <c r="C110" s="87" t="s">
        <v>22</v>
      </c>
      <c r="D110" s="87" t="s">
        <v>35</v>
      </c>
      <c r="E110" s="133" t="s">
        <v>39</v>
      </c>
      <c r="F110" s="133" t="s">
        <v>330</v>
      </c>
      <c r="G110" s="133" t="s">
        <v>25</v>
      </c>
      <c r="H110" s="133" t="s">
        <v>360</v>
      </c>
      <c r="I110" s="87"/>
      <c r="J110" s="142">
        <f t="shared" si="20"/>
        <v>50</v>
      </c>
      <c r="K110" s="142">
        <f t="shared" si="20"/>
        <v>111</v>
      </c>
      <c r="L110" s="142">
        <f t="shared" si="20"/>
        <v>50</v>
      </c>
      <c r="M110" s="142">
        <f t="shared" si="20"/>
        <v>50</v>
      </c>
      <c r="N110" s="240"/>
      <c r="P110" s="104"/>
    </row>
    <row r="111" spans="1:16" s="238" customFormat="1" ht="31.5" x14ac:dyDescent="0.25">
      <c r="A111" s="179" t="s">
        <v>191</v>
      </c>
      <c r="B111" s="85">
        <v>900</v>
      </c>
      <c r="C111" s="87" t="s">
        <v>22</v>
      </c>
      <c r="D111" s="87" t="s">
        <v>35</v>
      </c>
      <c r="E111" s="133" t="s">
        <v>39</v>
      </c>
      <c r="F111" s="133" t="s">
        <v>330</v>
      </c>
      <c r="G111" s="133" t="s">
        <v>25</v>
      </c>
      <c r="H111" s="133" t="s">
        <v>360</v>
      </c>
      <c r="I111" s="87" t="s">
        <v>189</v>
      </c>
      <c r="J111" s="142">
        <f>J112</f>
        <v>50</v>
      </c>
      <c r="K111" s="142">
        <f>K112</f>
        <v>111</v>
      </c>
      <c r="L111" s="142">
        <f>L112</f>
        <v>50</v>
      </c>
      <c r="M111" s="142">
        <f>M112</f>
        <v>50</v>
      </c>
      <c r="N111" s="240"/>
      <c r="P111" s="104"/>
    </row>
    <row r="112" spans="1:16" s="238" customFormat="1" ht="47.25" x14ac:dyDescent="0.25">
      <c r="A112" s="179" t="s">
        <v>192</v>
      </c>
      <c r="B112" s="85">
        <v>900</v>
      </c>
      <c r="C112" s="87" t="s">
        <v>22</v>
      </c>
      <c r="D112" s="87" t="s">
        <v>35</v>
      </c>
      <c r="E112" s="133" t="s">
        <v>39</v>
      </c>
      <c r="F112" s="133" t="s">
        <v>330</v>
      </c>
      <c r="G112" s="133" t="s">
        <v>25</v>
      </c>
      <c r="H112" s="133" t="s">
        <v>360</v>
      </c>
      <c r="I112" s="87" t="s">
        <v>190</v>
      </c>
      <c r="J112" s="142">
        <v>50</v>
      </c>
      <c r="K112" s="142">
        <f>50+45+16</f>
        <v>111</v>
      </c>
      <c r="L112" s="142">
        <v>50</v>
      </c>
      <c r="M112" s="142">
        <v>50</v>
      </c>
      <c r="N112" s="240"/>
      <c r="P112" s="104"/>
    </row>
    <row r="113" spans="1:16" s="238" customFormat="1" ht="31.5" x14ac:dyDescent="0.25">
      <c r="A113" s="177" t="s">
        <v>277</v>
      </c>
      <c r="B113" s="85">
        <v>900</v>
      </c>
      <c r="C113" s="87" t="s">
        <v>22</v>
      </c>
      <c r="D113" s="87" t="s">
        <v>35</v>
      </c>
      <c r="E113" s="133" t="s">
        <v>39</v>
      </c>
      <c r="F113" s="133" t="s">
        <v>330</v>
      </c>
      <c r="G113" s="133" t="s">
        <v>31</v>
      </c>
      <c r="H113" s="133"/>
      <c r="I113" s="87"/>
      <c r="J113" s="142">
        <f t="shared" ref="J113:M115" si="21">J114</f>
        <v>10</v>
      </c>
      <c r="K113" s="142">
        <f t="shared" si="21"/>
        <v>10</v>
      </c>
      <c r="L113" s="142">
        <f t="shared" si="21"/>
        <v>10</v>
      </c>
      <c r="M113" s="142">
        <f t="shared" si="21"/>
        <v>10</v>
      </c>
      <c r="N113" s="240"/>
      <c r="P113" s="104"/>
    </row>
    <row r="114" spans="1:16" s="238" customFormat="1" ht="31.5" x14ac:dyDescent="0.25">
      <c r="A114" s="177" t="s">
        <v>58</v>
      </c>
      <c r="B114" s="85">
        <v>900</v>
      </c>
      <c r="C114" s="87" t="s">
        <v>22</v>
      </c>
      <c r="D114" s="87" t="s">
        <v>35</v>
      </c>
      <c r="E114" s="133" t="s">
        <v>39</v>
      </c>
      <c r="F114" s="133" t="s">
        <v>330</v>
      </c>
      <c r="G114" s="133" t="s">
        <v>31</v>
      </c>
      <c r="H114" s="133" t="s">
        <v>360</v>
      </c>
      <c r="I114" s="87"/>
      <c r="J114" s="142">
        <f t="shared" si="21"/>
        <v>10</v>
      </c>
      <c r="K114" s="142">
        <f t="shared" si="21"/>
        <v>10</v>
      </c>
      <c r="L114" s="142">
        <f t="shared" si="21"/>
        <v>10</v>
      </c>
      <c r="M114" s="142">
        <f t="shared" si="21"/>
        <v>10</v>
      </c>
      <c r="N114" s="240"/>
      <c r="P114" s="104"/>
    </row>
    <row r="115" spans="1:16" s="238" customFormat="1" ht="31.5" x14ac:dyDescent="0.25">
      <c r="A115" s="179" t="s">
        <v>191</v>
      </c>
      <c r="B115" s="85">
        <v>900</v>
      </c>
      <c r="C115" s="87" t="s">
        <v>22</v>
      </c>
      <c r="D115" s="87" t="s">
        <v>35</v>
      </c>
      <c r="E115" s="133" t="s">
        <v>39</v>
      </c>
      <c r="F115" s="133" t="s">
        <v>330</v>
      </c>
      <c r="G115" s="133" t="s">
        <v>31</v>
      </c>
      <c r="H115" s="133" t="s">
        <v>360</v>
      </c>
      <c r="I115" s="87" t="s">
        <v>189</v>
      </c>
      <c r="J115" s="142">
        <f t="shared" si="21"/>
        <v>10</v>
      </c>
      <c r="K115" s="142">
        <f t="shared" si="21"/>
        <v>10</v>
      </c>
      <c r="L115" s="142">
        <f t="shared" si="21"/>
        <v>10</v>
      </c>
      <c r="M115" s="142">
        <f t="shared" si="21"/>
        <v>10</v>
      </c>
      <c r="N115" s="240"/>
      <c r="P115" s="104"/>
    </row>
    <row r="116" spans="1:16" s="238" customFormat="1" ht="47.25" x14ac:dyDescent="0.25">
      <c r="A116" s="179" t="s">
        <v>192</v>
      </c>
      <c r="B116" s="85">
        <v>900</v>
      </c>
      <c r="C116" s="87" t="s">
        <v>22</v>
      </c>
      <c r="D116" s="87" t="s">
        <v>35</v>
      </c>
      <c r="E116" s="133" t="s">
        <v>39</v>
      </c>
      <c r="F116" s="133" t="s">
        <v>330</v>
      </c>
      <c r="G116" s="133" t="s">
        <v>31</v>
      </c>
      <c r="H116" s="133" t="s">
        <v>360</v>
      </c>
      <c r="I116" s="87" t="s">
        <v>190</v>
      </c>
      <c r="J116" s="142">
        <v>10</v>
      </c>
      <c r="K116" s="142">
        <v>10</v>
      </c>
      <c r="L116" s="142">
        <v>10</v>
      </c>
      <c r="M116" s="142">
        <v>10</v>
      </c>
      <c r="N116" s="240"/>
      <c r="P116" s="104"/>
    </row>
    <row r="117" spans="1:16" s="238" customFormat="1" ht="77.25" customHeight="1" x14ac:dyDescent="0.25">
      <c r="A117" s="177" t="s">
        <v>278</v>
      </c>
      <c r="B117" s="85">
        <v>900</v>
      </c>
      <c r="C117" s="87" t="s">
        <v>22</v>
      </c>
      <c r="D117" s="87" t="s">
        <v>35</v>
      </c>
      <c r="E117" s="133" t="s">
        <v>39</v>
      </c>
      <c r="F117" s="133" t="s">
        <v>330</v>
      </c>
      <c r="G117" s="133" t="s">
        <v>40</v>
      </c>
      <c r="H117" s="133"/>
      <c r="I117" s="87"/>
      <c r="J117" s="142">
        <f t="shared" ref="J117:M119" si="22">J118</f>
        <v>50</v>
      </c>
      <c r="K117" s="142">
        <f t="shared" si="22"/>
        <v>72</v>
      </c>
      <c r="L117" s="142">
        <f t="shared" si="22"/>
        <v>50</v>
      </c>
      <c r="M117" s="142">
        <f t="shared" si="22"/>
        <v>50</v>
      </c>
      <c r="N117" s="240"/>
      <c r="P117" s="104"/>
    </row>
    <row r="118" spans="1:16" s="238" customFormat="1" ht="24.75" customHeight="1" x14ac:dyDescent="0.25">
      <c r="A118" s="193" t="s">
        <v>147</v>
      </c>
      <c r="B118" s="85">
        <v>900</v>
      </c>
      <c r="C118" s="87" t="s">
        <v>22</v>
      </c>
      <c r="D118" s="87" t="s">
        <v>35</v>
      </c>
      <c r="E118" s="133" t="s">
        <v>39</v>
      </c>
      <c r="F118" s="133" t="s">
        <v>330</v>
      </c>
      <c r="G118" s="133" t="s">
        <v>40</v>
      </c>
      <c r="H118" s="133" t="s">
        <v>360</v>
      </c>
      <c r="I118" s="87"/>
      <c r="J118" s="142">
        <f t="shared" si="22"/>
        <v>50</v>
      </c>
      <c r="K118" s="142">
        <f t="shared" si="22"/>
        <v>72</v>
      </c>
      <c r="L118" s="142">
        <f t="shared" si="22"/>
        <v>50</v>
      </c>
      <c r="M118" s="142">
        <f t="shared" si="22"/>
        <v>50</v>
      </c>
      <c r="N118" s="240"/>
      <c r="P118" s="104"/>
    </row>
    <row r="119" spans="1:16" s="238" customFormat="1" ht="31.5" x14ac:dyDescent="0.25">
      <c r="A119" s="179" t="s">
        <v>191</v>
      </c>
      <c r="B119" s="85">
        <v>900</v>
      </c>
      <c r="C119" s="87" t="s">
        <v>22</v>
      </c>
      <c r="D119" s="87" t="s">
        <v>35</v>
      </c>
      <c r="E119" s="133" t="s">
        <v>39</v>
      </c>
      <c r="F119" s="133" t="s">
        <v>330</v>
      </c>
      <c r="G119" s="133" t="s">
        <v>40</v>
      </c>
      <c r="H119" s="133" t="s">
        <v>360</v>
      </c>
      <c r="I119" s="87" t="s">
        <v>189</v>
      </c>
      <c r="J119" s="142">
        <f t="shared" si="22"/>
        <v>50</v>
      </c>
      <c r="K119" s="142">
        <f t="shared" si="22"/>
        <v>72</v>
      </c>
      <c r="L119" s="142">
        <f t="shared" si="22"/>
        <v>50</v>
      </c>
      <c r="M119" s="142">
        <f t="shared" si="22"/>
        <v>50</v>
      </c>
      <c r="N119" s="240"/>
      <c r="P119" s="104"/>
    </row>
    <row r="120" spans="1:16" s="238" customFormat="1" ht="38.25" customHeight="1" x14ac:dyDescent="0.25">
      <c r="A120" s="179" t="s">
        <v>192</v>
      </c>
      <c r="B120" s="85">
        <v>900</v>
      </c>
      <c r="C120" s="87" t="s">
        <v>22</v>
      </c>
      <c r="D120" s="87" t="s">
        <v>35</v>
      </c>
      <c r="E120" s="133" t="s">
        <v>39</v>
      </c>
      <c r="F120" s="133" t="s">
        <v>330</v>
      </c>
      <c r="G120" s="133" t="s">
        <v>40</v>
      </c>
      <c r="H120" s="133" t="s">
        <v>360</v>
      </c>
      <c r="I120" s="87" t="s">
        <v>190</v>
      </c>
      <c r="J120" s="142">
        <v>50</v>
      </c>
      <c r="K120" s="142">
        <f>50+10+12</f>
        <v>72</v>
      </c>
      <c r="L120" s="142">
        <v>50</v>
      </c>
      <c r="M120" s="142">
        <v>50</v>
      </c>
      <c r="N120" s="240"/>
      <c r="P120" s="104"/>
    </row>
    <row r="121" spans="1:16" s="238" customFormat="1" ht="47.25" x14ac:dyDescent="0.25">
      <c r="A121" s="177" t="s">
        <v>279</v>
      </c>
      <c r="B121" s="85">
        <v>900</v>
      </c>
      <c r="C121" s="87" t="s">
        <v>22</v>
      </c>
      <c r="D121" s="87" t="s">
        <v>35</v>
      </c>
      <c r="E121" s="133" t="s">
        <v>39</v>
      </c>
      <c r="F121" s="133" t="s">
        <v>330</v>
      </c>
      <c r="G121" s="133" t="s">
        <v>41</v>
      </c>
      <c r="H121" s="133"/>
      <c r="I121" s="87"/>
      <c r="J121" s="142">
        <f t="shared" ref="J121:M123" si="23">J122</f>
        <v>10</v>
      </c>
      <c r="K121" s="142">
        <f t="shared" si="23"/>
        <v>12</v>
      </c>
      <c r="L121" s="142">
        <f t="shared" si="23"/>
        <v>10</v>
      </c>
      <c r="M121" s="142">
        <f t="shared" si="23"/>
        <v>10</v>
      </c>
      <c r="N121" s="240"/>
      <c r="P121" s="104"/>
    </row>
    <row r="122" spans="1:16" s="238" customFormat="1" ht="23.25" customHeight="1" x14ac:dyDescent="0.25">
      <c r="A122" s="193" t="s">
        <v>147</v>
      </c>
      <c r="B122" s="85">
        <v>900</v>
      </c>
      <c r="C122" s="87" t="s">
        <v>22</v>
      </c>
      <c r="D122" s="87" t="s">
        <v>35</v>
      </c>
      <c r="E122" s="133" t="s">
        <v>39</v>
      </c>
      <c r="F122" s="133" t="s">
        <v>330</v>
      </c>
      <c r="G122" s="133" t="s">
        <v>41</v>
      </c>
      <c r="H122" s="133" t="s">
        <v>360</v>
      </c>
      <c r="I122" s="87"/>
      <c r="J122" s="142">
        <f t="shared" si="23"/>
        <v>10</v>
      </c>
      <c r="K122" s="142">
        <f t="shared" si="23"/>
        <v>12</v>
      </c>
      <c r="L122" s="142">
        <f t="shared" si="23"/>
        <v>10</v>
      </c>
      <c r="M122" s="142">
        <f t="shared" si="23"/>
        <v>10</v>
      </c>
      <c r="N122" s="240"/>
      <c r="P122" s="104"/>
    </row>
    <row r="123" spans="1:16" s="238" customFormat="1" ht="31.5" x14ac:dyDescent="0.25">
      <c r="A123" s="179" t="s">
        <v>191</v>
      </c>
      <c r="B123" s="85">
        <v>900</v>
      </c>
      <c r="C123" s="87" t="s">
        <v>22</v>
      </c>
      <c r="D123" s="87" t="s">
        <v>35</v>
      </c>
      <c r="E123" s="133" t="s">
        <v>39</v>
      </c>
      <c r="F123" s="133" t="s">
        <v>330</v>
      </c>
      <c r="G123" s="133" t="s">
        <v>41</v>
      </c>
      <c r="H123" s="133" t="s">
        <v>360</v>
      </c>
      <c r="I123" s="87" t="s">
        <v>189</v>
      </c>
      <c r="J123" s="142">
        <f t="shared" si="23"/>
        <v>10</v>
      </c>
      <c r="K123" s="142">
        <f t="shared" si="23"/>
        <v>12</v>
      </c>
      <c r="L123" s="142">
        <f t="shared" si="23"/>
        <v>10</v>
      </c>
      <c r="M123" s="142">
        <f t="shared" si="23"/>
        <v>10</v>
      </c>
      <c r="N123" s="240"/>
      <c r="P123" s="104"/>
    </row>
    <row r="124" spans="1:16" s="238" customFormat="1" ht="47.25" x14ac:dyDescent="0.25">
      <c r="A124" s="179" t="s">
        <v>192</v>
      </c>
      <c r="B124" s="85">
        <v>900</v>
      </c>
      <c r="C124" s="87" t="s">
        <v>22</v>
      </c>
      <c r="D124" s="87" t="s">
        <v>35</v>
      </c>
      <c r="E124" s="133" t="s">
        <v>39</v>
      </c>
      <c r="F124" s="133" t="s">
        <v>330</v>
      </c>
      <c r="G124" s="133" t="s">
        <v>41</v>
      </c>
      <c r="H124" s="133" t="s">
        <v>360</v>
      </c>
      <c r="I124" s="87" t="s">
        <v>190</v>
      </c>
      <c r="J124" s="142">
        <v>10</v>
      </c>
      <c r="K124" s="389">
        <f>10+2</f>
        <v>12</v>
      </c>
      <c r="L124" s="142">
        <v>10</v>
      </c>
      <c r="M124" s="142">
        <v>10</v>
      </c>
      <c r="N124" s="240"/>
      <c r="P124" s="104"/>
    </row>
    <row r="125" spans="1:16" s="238" customFormat="1" ht="63" customHeight="1" x14ac:dyDescent="0.25">
      <c r="A125" s="379" t="s">
        <v>436</v>
      </c>
      <c r="B125" s="85">
        <v>900</v>
      </c>
      <c r="C125" s="87" t="s">
        <v>22</v>
      </c>
      <c r="D125" s="87" t="s">
        <v>35</v>
      </c>
      <c r="E125" s="133" t="s">
        <v>361</v>
      </c>
      <c r="F125" s="133"/>
      <c r="G125" s="133"/>
      <c r="H125" s="133"/>
      <c r="I125" s="87"/>
      <c r="J125" s="142">
        <f t="shared" ref="J125:M126" si="24">J126</f>
        <v>95</v>
      </c>
      <c r="K125" s="142">
        <f t="shared" si="24"/>
        <v>30</v>
      </c>
      <c r="L125" s="142">
        <f t="shared" si="24"/>
        <v>95</v>
      </c>
      <c r="M125" s="142">
        <f t="shared" si="24"/>
        <v>95</v>
      </c>
      <c r="N125" s="253"/>
      <c r="P125" s="363"/>
    </row>
    <row r="126" spans="1:16" s="238" customFormat="1" ht="78.75" x14ac:dyDescent="0.25">
      <c r="A126" s="399" t="s">
        <v>437</v>
      </c>
      <c r="B126" s="85">
        <v>900</v>
      </c>
      <c r="C126" s="87" t="s">
        <v>22</v>
      </c>
      <c r="D126" s="87" t="s">
        <v>35</v>
      </c>
      <c r="E126" s="133" t="s">
        <v>361</v>
      </c>
      <c r="F126" s="133" t="s">
        <v>24</v>
      </c>
      <c r="G126" s="133"/>
      <c r="H126" s="133"/>
      <c r="I126" s="87"/>
      <c r="J126" s="142">
        <f t="shared" si="24"/>
        <v>95</v>
      </c>
      <c r="K126" s="142">
        <f t="shared" si="24"/>
        <v>30</v>
      </c>
      <c r="L126" s="142">
        <f t="shared" si="24"/>
        <v>95</v>
      </c>
      <c r="M126" s="142">
        <f t="shared" si="24"/>
        <v>95</v>
      </c>
      <c r="N126" s="240"/>
      <c r="P126" s="363"/>
    </row>
    <row r="127" spans="1:16" s="238" customFormat="1" ht="32.25" customHeight="1" x14ac:dyDescent="0.25">
      <c r="A127" s="177" t="s">
        <v>280</v>
      </c>
      <c r="B127" s="85">
        <v>900</v>
      </c>
      <c r="C127" s="87" t="s">
        <v>22</v>
      </c>
      <c r="D127" s="87" t="s">
        <v>35</v>
      </c>
      <c r="E127" s="133" t="s">
        <v>361</v>
      </c>
      <c r="F127" s="133" t="s">
        <v>24</v>
      </c>
      <c r="G127" s="133" t="s">
        <v>23</v>
      </c>
      <c r="H127" s="133"/>
      <c r="I127" s="87"/>
      <c r="J127" s="142">
        <f t="shared" ref="J127:M129" si="25">J128</f>
        <v>95</v>
      </c>
      <c r="K127" s="142">
        <f t="shared" si="25"/>
        <v>30</v>
      </c>
      <c r="L127" s="142">
        <f t="shared" si="25"/>
        <v>95</v>
      </c>
      <c r="M127" s="142">
        <f t="shared" si="25"/>
        <v>95</v>
      </c>
      <c r="N127" s="253"/>
      <c r="P127" s="104"/>
    </row>
    <row r="128" spans="1:16" s="238" customFormat="1" ht="31.5" x14ac:dyDescent="0.25">
      <c r="A128" s="379" t="s">
        <v>90</v>
      </c>
      <c r="B128" s="85">
        <v>900</v>
      </c>
      <c r="C128" s="87" t="s">
        <v>22</v>
      </c>
      <c r="D128" s="87" t="s">
        <v>35</v>
      </c>
      <c r="E128" s="133" t="s">
        <v>361</v>
      </c>
      <c r="F128" s="133" t="s">
        <v>24</v>
      </c>
      <c r="G128" s="133" t="s">
        <v>23</v>
      </c>
      <c r="H128" s="133" t="s">
        <v>368</v>
      </c>
      <c r="I128" s="87"/>
      <c r="J128" s="142">
        <f t="shared" si="25"/>
        <v>95</v>
      </c>
      <c r="K128" s="142">
        <f t="shared" si="25"/>
        <v>30</v>
      </c>
      <c r="L128" s="142">
        <f t="shared" si="25"/>
        <v>95</v>
      </c>
      <c r="M128" s="142">
        <f t="shared" si="25"/>
        <v>95</v>
      </c>
      <c r="N128" s="240"/>
      <c r="P128" s="104"/>
    </row>
    <row r="129" spans="1:16" s="238" customFormat="1" ht="31.5" x14ac:dyDescent="0.25">
      <c r="A129" s="177" t="s">
        <v>243</v>
      </c>
      <c r="B129" s="85">
        <v>900</v>
      </c>
      <c r="C129" s="87" t="s">
        <v>22</v>
      </c>
      <c r="D129" s="87" t="s">
        <v>35</v>
      </c>
      <c r="E129" s="133" t="s">
        <v>361</v>
      </c>
      <c r="F129" s="133" t="s">
        <v>24</v>
      </c>
      <c r="G129" s="133" t="s">
        <v>23</v>
      </c>
      <c r="H129" s="133" t="s">
        <v>368</v>
      </c>
      <c r="I129" s="87" t="s">
        <v>223</v>
      </c>
      <c r="J129" s="142">
        <f t="shared" si="25"/>
        <v>95</v>
      </c>
      <c r="K129" s="142">
        <f t="shared" si="25"/>
        <v>30</v>
      </c>
      <c r="L129" s="142">
        <f t="shared" si="25"/>
        <v>95</v>
      </c>
      <c r="M129" s="142">
        <f t="shared" si="25"/>
        <v>95</v>
      </c>
      <c r="N129" s="240"/>
      <c r="P129" s="104"/>
    </row>
    <row r="130" spans="1:16" s="238" customFormat="1" ht="29.25" customHeight="1" x14ac:dyDescent="0.25">
      <c r="A130" s="177" t="s">
        <v>244</v>
      </c>
      <c r="B130" s="85">
        <v>900</v>
      </c>
      <c r="C130" s="87" t="s">
        <v>22</v>
      </c>
      <c r="D130" s="87" t="s">
        <v>35</v>
      </c>
      <c r="E130" s="133" t="s">
        <v>361</v>
      </c>
      <c r="F130" s="133" t="s">
        <v>24</v>
      </c>
      <c r="G130" s="133" t="s">
        <v>23</v>
      </c>
      <c r="H130" s="133" t="s">
        <v>368</v>
      </c>
      <c r="I130" s="87" t="s">
        <v>242</v>
      </c>
      <c r="J130" s="142">
        <v>95</v>
      </c>
      <c r="K130" s="142">
        <f>95-65</f>
        <v>30</v>
      </c>
      <c r="L130" s="142">
        <v>95</v>
      </c>
      <c r="M130" s="142">
        <v>95</v>
      </c>
      <c r="N130" s="240"/>
      <c r="P130" s="370"/>
    </row>
    <row r="131" spans="1:16" s="238" customFormat="1" ht="53.25" customHeight="1" x14ac:dyDescent="0.25">
      <c r="A131" s="583" t="s">
        <v>501</v>
      </c>
      <c r="B131" s="85">
        <v>900</v>
      </c>
      <c r="C131" s="87" t="s">
        <v>22</v>
      </c>
      <c r="D131" s="87" t="s">
        <v>35</v>
      </c>
      <c r="E131" s="133" t="s">
        <v>500</v>
      </c>
      <c r="F131" s="133" t="s">
        <v>330</v>
      </c>
      <c r="G131" s="133"/>
      <c r="H131" s="133"/>
      <c r="I131" s="87"/>
      <c r="J131" s="142"/>
      <c r="K131" s="142">
        <f t="shared" ref="K131:M134" si="26">K132</f>
        <v>1</v>
      </c>
      <c r="L131" s="142">
        <f t="shared" si="26"/>
        <v>1</v>
      </c>
      <c r="M131" s="142">
        <f t="shared" si="26"/>
        <v>1</v>
      </c>
      <c r="N131" s="240"/>
      <c r="P131" s="370"/>
    </row>
    <row r="132" spans="1:16" s="238" customFormat="1" ht="36.75" customHeight="1" x14ac:dyDescent="0.25">
      <c r="A132" s="180" t="s">
        <v>502</v>
      </c>
      <c r="B132" s="85">
        <v>900</v>
      </c>
      <c r="C132" s="87" t="s">
        <v>22</v>
      </c>
      <c r="D132" s="87" t="s">
        <v>35</v>
      </c>
      <c r="E132" s="133" t="s">
        <v>500</v>
      </c>
      <c r="F132" s="133" t="s">
        <v>330</v>
      </c>
      <c r="G132" s="133" t="s">
        <v>22</v>
      </c>
      <c r="H132" s="133"/>
      <c r="I132" s="87"/>
      <c r="J132" s="142"/>
      <c r="K132" s="142">
        <f t="shared" si="26"/>
        <v>1</v>
      </c>
      <c r="L132" s="142">
        <f t="shared" si="26"/>
        <v>1</v>
      </c>
      <c r="M132" s="142">
        <f t="shared" si="26"/>
        <v>1</v>
      </c>
      <c r="N132" s="240"/>
      <c r="P132" s="370"/>
    </row>
    <row r="133" spans="1:16" s="238" customFormat="1" ht="36.75" customHeight="1" x14ac:dyDescent="0.25">
      <c r="A133" s="180" t="s">
        <v>148</v>
      </c>
      <c r="B133" s="85">
        <v>900</v>
      </c>
      <c r="C133" s="87" t="s">
        <v>22</v>
      </c>
      <c r="D133" s="87" t="s">
        <v>35</v>
      </c>
      <c r="E133" s="133" t="s">
        <v>500</v>
      </c>
      <c r="F133" s="133" t="s">
        <v>330</v>
      </c>
      <c r="G133" s="133" t="s">
        <v>22</v>
      </c>
      <c r="H133" s="133" t="s">
        <v>362</v>
      </c>
      <c r="I133" s="87"/>
      <c r="J133" s="142"/>
      <c r="K133" s="142">
        <f t="shared" si="26"/>
        <v>1</v>
      </c>
      <c r="L133" s="142">
        <f t="shared" si="26"/>
        <v>1</v>
      </c>
      <c r="M133" s="142">
        <f t="shared" si="26"/>
        <v>1</v>
      </c>
      <c r="N133" s="240"/>
      <c r="P133" s="370"/>
    </row>
    <row r="134" spans="1:16" s="238" customFormat="1" ht="36.75" customHeight="1" x14ac:dyDescent="0.25">
      <c r="A134" s="179" t="s">
        <v>191</v>
      </c>
      <c r="B134" s="85">
        <v>900</v>
      </c>
      <c r="C134" s="87" t="s">
        <v>22</v>
      </c>
      <c r="D134" s="87" t="s">
        <v>35</v>
      </c>
      <c r="E134" s="133" t="s">
        <v>500</v>
      </c>
      <c r="F134" s="133" t="s">
        <v>330</v>
      </c>
      <c r="G134" s="133" t="s">
        <v>22</v>
      </c>
      <c r="H134" s="133" t="s">
        <v>362</v>
      </c>
      <c r="I134" s="87" t="s">
        <v>189</v>
      </c>
      <c r="J134" s="142"/>
      <c r="K134" s="142">
        <f t="shared" si="26"/>
        <v>1</v>
      </c>
      <c r="L134" s="142">
        <f t="shared" si="26"/>
        <v>1</v>
      </c>
      <c r="M134" s="142">
        <f t="shared" si="26"/>
        <v>1</v>
      </c>
      <c r="N134" s="240"/>
      <c r="P134" s="370"/>
    </row>
    <row r="135" spans="1:16" s="238" customFormat="1" ht="36.75" customHeight="1" x14ac:dyDescent="0.25">
      <c r="A135" s="179" t="s">
        <v>192</v>
      </c>
      <c r="B135" s="85">
        <v>900</v>
      </c>
      <c r="C135" s="87" t="s">
        <v>22</v>
      </c>
      <c r="D135" s="87" t="s">
        <v>35</v>
      </c>
      <c r="E135" s="133" t="s">
        <v>500</v>
      </c>
      <c r="F135" s="133" t="s">
        <v>330</v>
      </c>
      <c r="G135" s="133" t="s">
        <v>22</v>
      </c>
      <c r="H135" s="133" t="s">
        <v>362</v>
      </c>
      <c r="I135" s="87" t="s">
        <v>190</v>
      </c>
      <c r="J135" s="142"/>
      <c r="K135" s="142">
        <v>1</v>
      </c>
      <c r="L135" s="142">
        <v>1</v>
      </c>
      <c r="M135" s="142">
        <v>1</v>
      </c>
      <c r="N135" s="240"/>
      <c r="P135" s="370"/>
    </row>
    <row r="136" spans="1:16" s="238" customFormat="1" ht="72.75" customHeight="1" x14ac:dyDescent="0.25">
      <c r="A136" s="379" t="s">
        <v>438</v>
      </c>
      <c r="B136" s="85">
        <v>900</v>
      </c>
      <c r="C136" s="87" t="s">
        <v>22</v>
      </c>
      <c r="D136" s="87" t="s">
        <v>35</v>
      </c>
      <c r="E136" s="133" t="s">
        <v>365</v>
      </c>
      <c r="F136" s="133"/>
      <c r="G136" s="133"/>
      <c r="H136" s="133"/>
      <c r="I136" s="87"/>
      <c r="J136" s="142">
        <f t="shared" ref="J136:M138" si="27">J137</f>
        <v>2</v>
      </c>
      <c r="K136" s="142">
        <f t="shared" si="27"/>
        <v>2</v>
      </c>
      <c r="L136" s="142">
        <f t="shared" si="27"/>
        <v>2</v>
      </c>
      <c r="M136" s="142">
        <f t="shared" si="27"/>
        <v>2</v>
      </c>
      <c r="N136" s="253"/>
      <c r="P136" s="363"/>
    </row>
    <row r="137" spans="1:16" s="238" customFormat="1" ht="31.5" x14ac:dyDescent="0.25">
      <c r="A137" s="177" t="s">
        <v>282</v>
      </c>
      <c r="B137" s="85">
        <v>900</v>
      </c>
      <c r="C137" s="87" t="s">
        <v>22</v>
      </c>
      <c r="D137" s="87" t="s">
        <v>35</v>
      </c>
      <c r="E137" s="133" t="s">
        <v>365</v>
      </c>
      <c r="F137" s="133" t="s">
        <v>330</v>
      </c>
      <c r="G137" s="133" t="s">
        <v>366</v>
      </c>
      <c r="H137" s="133"/>
      <c r="I137" s="87"/>
      <c r="J137" s="142">
        <f t="shared" si="27"/>
        <v>2</v>
      </c>
      <c r="K137" s="142">
        <f t="shared" si="27"/>
        <v>2</v>
      </c>
      <c r="L137" s="142">
        <f t="shared" si="27"/>
        <v>2</v>
      </c>
      <c r="M137" s="142">
        <f t="shared" si="27"/>
        <v>2</v>
      </c>
      <c r="N137" s="240"/>
      <c r="P137" s="104"/>
    </row>
    <row r="138" spans="1:16" s="238" customFormat="1" ht="21.75" customHeight="1" x14ac:dyDescent="0.25">
      <c r="A138" s="177" t="s">
        <v>145</v>
      </c>
      <c r="B138" s="85">
        <v>900</v>
      </c>
      <c r="C138" s="87" t="s">
        <v>22</v>
      </c>
      <c r="D138" s="87" t="s">
        <v>35</v>
      </c>
      <c r="E138" s="133" t="s">
        <v>365</v>
      </c>
      <c r="F138" s="133" t="s">
        <v>330</v>
      </c>
      <c r="G138" s="133" t="s">
        <v>366</v>
      </c>
      <c r="H138" s="133" t="s">
        <v>367</v>
      </c>
      <c r="I138" s="87"/>
      <c r="J138" s="142">
        <f t="shared" si="27"/>
        <v>2</v>
      </c>
      <c r="K138" s="142">
        <f t="shared" si="27"/>
        <v>2</v>
      </c>
      <c r="L138" s="142">
        <f t="shared" si="27"/>
        <v>2</v>
      </c>
      <c r="M138" s="142">
        <f t="shared" si="27"/>
        <v>2</v>
      </c>
      <c r="N138" s="240"/>
      <c r="P138" s="104"/>
    </row>
    <row r="139" spans="1:16" s="238" customFormat="1" ht="31.5" x14ac:dyDescent="0.25">
      <c r="A139" s="179" t="s">
        <v>191</v>
      </c>
      <c r="B139" s="85">
        <v>900</v>
      </c>
      <c r="C139" s="87" t="s">
        <v>22</v>
      </c>
      <c r="D139" s="87" t="s">
        <v>35</v>
      </c>
      <c r="E139" s="133" t="s">
        <v>365</v>
      </c>
      <c r="F139" s="133" t="s">
        <v>330</v>
      </c>
      <c r="G139" s="133" t="s">
        <v>366</v>
      </c>
      <c r="H139" s="133" t="s">
        <v>367</v>
      </c>
      <c r="I139" s="87" t="s">
        <v>189</v>
      </c>
      <c r="J139" s="142">
        <f>J140</f>
        <v>2</v>
      </c>
      <c r="K139" s="142">
        <f>K140</f>
        <v>2</v>
      </c>
      <c r="L139" s="142">
        <f>L140</f>
        <v>2</v>
      </c>
      <c r="M139" s="142">
        <f>M140</f>
        <v>2</v>
      </c>
      <c r="N139" s="240"/>
      <c r="P139" s="104"/>
    </row>
    <row r="140" spans="1:16" s="238" customFormat="1" ht="34.5" customHeight="1" x14ac:dyDescent="0.25">
      <c r="A140" s="179" t="s">
        <v>192</v>
      </c>
      <c r="B140" s="85">
        <v>900</v>
      </c>
      <c r="C140" s="87" t="s">
        <v>22</v>
      </c>
      <c r="D140" s="87" t="s">
        <v>35</v>
      </c>
      <c r="E140" s="133" t="s">
        <v>365</v>
      </c>
      <c r="F140" s="133" t="s">
        <v>330</v>
      </c>
      <c r="G140" s="133" t="s">
        <v>366</v>
      </c>
      <c r="H140" s="133" t="s">
        <v>367</v>
      </c>
      <c r="I140" s="87" t="s">
        <v>190</v>
      </c>
      <c r="J140" s="142">
        <v>2</v>
      </c>
      <c r="K140" s="142">
        <v>2</v>
      </c>
      <c r="L140" s="142">
        <v>2</v>
      </c>
      <c r="M140" s="142">
        <v>2</v>
      </c>
      <c r="N140" s="240"/>
      <c r="P140" s="104"/>
    </row>
    <row r="141" spans="1:16" s="238" customFormat="1" ht="31.5" x14ac:dyDescent="0.25">
      <c r="A141" s="379" t="s">
        <v>493</v>
      </c>
      <c r="B141" s="85">
        <v>900</v>
      </c>
      <c r="C141" s="87" t="s">
        <v>22</v>
      </c>
      <c r="D141" s="87" t="s">
        <v>35</v>
      </c>
      <c r="E141" s="133" t="s">
        <v>354</v>
      </c>
      <c r="F141" s="133"/>
      <c r="G141" s="133"/>
      <c r="H141" s="133"/>
      <c r="I141" s="87"/>
      <c r="J141" s="142" t="e">
        <f>J142+#REF!</f>
        <v>#REF!</v>
      </c>
      <c r="K141" s="142">
        <f>K142</f>
        <v>7520.7</v>
      </c>
      <c r="L141" s="142">
        <f>L142</f>
        <v>3989.3</v>
      </c>
      <c r="M141" s="142">
        <f>M142</f>
        <v>3989.3</v>
      </c>
      <c r="N141" s="252"/>
      <c r="P141" s="364"/>
    </row>
    <row r="142" spans="1:16" s="238" customFormat="1" ht="47.25" x14ac:dyDescent="0.25">
      <c r="A142" s="379" t="s">
        <v>494</v>
      </c>
      <c r="B142" s="85">
        <v>900</v>
      </c>
      <c r="C142" s="87" t="s">
        <v>22</v>
      </c>
      <c r="D142" s="87" t="s">
        <v>35</v>
      </c>
      <c r="E142" s="133" t="s">
        <v>354</v>
      </c>
      <c r="F142" s="133" t="s">
        <v>24</v>
      </c>
      <c r="G142" s="133" t="s">
        <v>68</v>
      </c>
      <c r="H142" s="133"/>
      <c r="I142" s="87"/>
      <c r="J142" s="142" t="e">
        <f>J146+#REF!+#REF!+#REF!</f>
        <v>#REF!</v>
      </c>
      <c r="K142" s="142">
        <f>K146+K143+K149</f>
        <v>7520.7</v>
      </c>
      <c r="L142" s="142">
        <f>L146+L143</f>
        <v>3989.3</v>
      </c>
      <c r="M142" s="142">
        <f>M146+M143</f>
        <v>3989.3</v>
      </c>
      <c r="N142" s="240"/>
      <c r="P142" s="104"/>
    </row>
    <row r="143" spans="1:16" s="238" customFormat="1" ht="30" x14ac:dyDescent="0.25">
      <c r="A143" s="107" t="s">
        <v>505</v>
      </c>
      <c r="B143" s="85">
        <v>900</v>
      </c>
      <c r="C143" s="87" t="s">
        <v>22</v>
      </c>
      <c r="D143" s="87" t="s">
        <v>35</v>
      </c>
      <c r="E143" s="133" t="s">
        <v>354</v>
      </c>
      <c r="F143" s="133" t="s">
        <v>24</v>
      </c>
      <c r="G143" s="133" t="s">
        <v>68</v>
      </c>
      <c r="H143" s="133" t="s">
        <v>504</v>
      </c>
      <c r="I143" s="87"/>
      <c r="J143" s="142"/>
      <c r="K143" s="142">
        <f t="shared" ref="K143:M144" si="28">K144</f>
        <v>7</v>
      </c>
      <c r="L143" s="142">
        <f t="shared" si="28"/>
        <v>0</v>
      </c>
      <c r="M143" s="142">
        <f t="shared" si="28"/>
        <v>0</v>
      </c>
      <c r="N143" s="240"/>
      <c r="P143" s="104"/>
    </row>
    <row r="144" spans="1:16" s="238" customFormat="1" ht="31.5" x14ac:dyDescent="0.25">
      <c r="A144" s="179" t="s">
        <v>191</v>
      </c>
      <c r="B144" s="85">
        <v>900</v>
      </c>
      <c r="C144" s="87" t="s">
        <v>22</v>
      </c>
      <c r="D144" s="87" t="s">
        <v>35</v>
      </c>
      <c r="E144" s="133" t="s">
        <v>354</v>
      </c>
      <c r="F144" s="133" t="s">
        <v>24</v>
      </c>
      <c r="G144" s="133" t="s">
        <v>68</v>
      </c>
      <c r="H144" s="133" t="s">
        <v>504</v>
      </c>
      <c r="I144" s="87" t="s">
        <v>189</v>
      </c>
      <c r="J144" s="142"/>
      <c r="K144" s="142">
        <f t="shared" si="28"/>
        <v>7</v>
      </c>
      <c r="L144" s="142">
        <f t="shared" si="28"/>
        <v>0</v>
      </c>
      <c r="M144" s="142">
        <f t="shared" si="28"/>
        <v>0</v>
      </c>
      <c r="N144" s="240"/>
      <c r="P144" s="104"/>
    </row>
    <row r="145" spans="1:16" s="238" customFormat="1" ht="47.25" x14ac:dyDescent="0.25">
      <c r="A145" s="179" t="s">
        <v>192</v>
      </c>
      <c r="B145" s="85">
        <v>900</v>
      </c>
      <c r="C145" s="87" t="s">
        <v>22</v>
      </c>
      <c r="D145" s="87" t="s">
        <v>35</v>
      </c>
      <c r="E145" s="133" t="s">
        <v>354</v>
      </c>
      <c r="F145" s="133" t="s">
        <v>24</v>
      </c>
      <c r="G145" s="133" t="s">
        <v>68</v>
      </c>
      <c r="H145" s="133" t="s">
        <v>504</v>
      </c>
      <c r="I145" s="87" t="s">
        <v>190</v>
      </c>
      <c r="J145" s="142"/>
      <c r="K145" s="142">
        <v>7</v>
      </c>
      <c r="L145" s="142">
        <v>0</v>
      </c>
      <c r="M145" s="142">
        <v>0</v>
      </c>
      <c r="N145" s="240"/>
      <c r="P145" s="104"/>
    </row>
    <row r="146" spans="1:16" s="238" customFormat="1" ht="31.5" x14ac:dyDescent="0.25">
      <c r="A146" s="379" t="s">
        <v>90</v>
      </c>
      <c r="B146" s="391">
        <v>900</v>
      </c>
      <c r="C146" s="383" t="s">
        <v>22</v>
      </c>
      <c r="D146" s="383" t="s">
        <v>35</v>
      </c>
      <c r="E146" s="382" t="s">
        <v>354</v>
      </c>
      <c r="F146" s="382" t="s">
        <v>24</v>
      </c>
      <c r="G146" s="382" t="s">
        <v>68</v>
      </c>
      <c r="H146" s="382" t="s">
        <v>368</v>
      </c>
      <c r="I146" s="383"/>
      <c r="J146" s="389" t="e">
        <f>#REF!+#REF!+#REF!+#REF!+#REF!</f>
        <v>#REF!</v>
      </c>
      <c r="K146" s="389">
        <f>K148</f>
        <v>7168</v>
      </c>
      <c r="L146" s="389">
        <f>L148</f>
        <v>3989.3</v>
      </c>
      <c r="M146" s="389">
        <f>M148</f>
        <v>3989.3</v>
      </c>
      <c r="N146" s="240"/>
      <c r="P146" s="104"/>
    </row>
    <row r="147" spans="1:16" s="254" customFormat="1" ht="36.75" customHeight="1" x14ac:dyDescent="0.25">
      <c r="A147" s="177" t="s">
        <v>243</v>
      </c>
      <c r="B147" s="85">
        <v>900</v>
      </c>
      <c r="C147" s="87" t="s">
        <v>22</v>
      </c>
      <c r="D147" s="87" t="s">
        <v>35</v>
      </c>
      <c r="E147" s="133" t="s">
        <v>354</v>
      </c>
      <c r="F147" s="133" t="s">
        <v>24</v>
      </c>
      <c r="G147" s="133" t="s">
        <v>68</v>
      </c>
      <c r="H147" s="133" t="s">
        <v>368</v>
      </c>
      <c r="I147" s="87" t="s">
        <v>223</v>
      </c>
      <c r="J147" s="142">
        <f>J148</f>
        <v>3905.7</v>
      </c>
      <c r="K147" s="142">
        <f>K148</f>
        <v>7168</v>
      </c>
      <c r="L147" s="142">
        <f>L148</f>
        <v>3989.3</v>
      </c>
      <c r="M147" s="142">
        <f>M148</f>
        <v>3989.3</v>
      </c>
      <c r="N147" s="256"/>
      <c r="P147" s="370"/>
    </row>
    <row r="148" spans="1:16" s="254" customFormat="1" ht="24.75" customHeight="1" x14ac:dyDescent="0.25">
      <c r="A148" s="177" t="s">
        <v>244</v>
      </c>
      <c r="B148" s="85">
        <v>900</v>
      </c>
      <c r="C148" s="87" t="s">
        <v>22</v>
      </c>
      <c r="D148" s="87" t="s">
        <v>35</v>
      </c>
      <c r="E148" s="133" t="s">
        <v>354</v>
      </c>
      <c r="F148" s="133" t="s">
        <v>24</v>
      </c>
      <c r="G148" s="133" t="s">
        <v>68</v>
      </c>
      <c r="H148" s="133" t="s">
        <v>368</v>
      </c>
      <c r="I148" s="87" t="s">
        <v>242</v>
      </c>
      <c r="J148" s="142">
        <f>3496+409.7</f>
        <v>3905.7</v>
      </c>
      <c r="K148" s="602">
        <f>3496+409.7+1857.3+1405</f>
        <v>7168</v>
      </c>
      <c r="L148" s="142">
        <f>3496+493.3</f>
        <v>3989.3</v>
      </c>
      <c r="M148" s="142">
        <f>3496+493.3</f>
        <v>3989.3</v>
      </c>
      <c r="N148" s="256"/>
      <c r="P148" s="370"/>
    </row>
    <row r="149" spans="1:16" s="254" customFormat="1" ht="68.25" customHeight="1" x14ac:dyDescent="0.25">
      <c r="A149" s="177" t="s">
        <v>507</v>
      </c>
      <c r="B149" s="85">
        <v>900</v>
      </c>
      <c r="C149" s="87" t="s">
        <v>22</v>
      </c>
      <c r="D149" s="87" t="s">
        <v>35</v>
      </c>
      <c r="E149" s="133" t="s">
        <v>354</v>
      </c>
      <c r="F149" s="133" t="s">
        <v>24</v>
      </c>
      <c r="G149" s="133" t="s">
        <v>68</v>
      </c>
      <c r="H149" s="133" t="s">
        <v>506</v>
      </c>
      <c r="I149" s="87"/>
      <c r="J149" s="142"/>
      <c r="K149" s="142">
        <f t="shared" ref="K149:M150" si="29">K150</f>
        <v>345.7</v>
      </c>
      <c r="L149" s="142">
        <f t="shared" si="29"/>
        <v>0</v>
      </c>
      <c r="M149" s="142">
        <f t="shared" si="29"/>
        <v>0</v>
      </c>
      <c r="N149" s="256"/>
      <c r="P149" s="370"/>
    </row>
    <row r="150" spans="1:16" s="254" customFormat="1" ht="36.75" customHeight="1" x14ac:dyDescent="0.25">
      <c r="A150" s="177" t="s">
        <v>243</v>
      </c>
      <c r="B150" s="85">
        <v>900</v>
      </c>
      <c r="C150" s="87" t="s">
        <v>22</v>
      </c>
      <c r="D150" s="87" t="s">
        <v>35</v>
      </c>
      <c r="E150" s="133" t="s">
        <v>354</v>
      </c>
      <c r="F150" s="133" t="s">
        <v>24</v>
      </c>
      <c r="G150" s="133" t="s">
        <v>68</v>
      </c>
      <c r="H150" s="133" t="s">
        <v>506</v>
      </c>
      <c r="I150" s="87" t="s">
        <v>223</v>
      </c>
      <c r="J150" s="142"/>
      <c r="K150" s="142">
        <f t="shared" si="29"/>
        <v>345.7</v>
      </c>
      <c r="L150" s="142">
        <f t="shared" si="29"/>
        <v>0</v>
      </c>
      <c r="M150" s="142">
        <f t="shared" si="29"/>
        <v>0</v>
      </c>
      <c r="N150" s="256"/>
      <c r="P150" s="370"/>
    </row>
    <row r="151" spans="1:16" s="254" customFormat="1" ht="24.75" customHeight="1" x14ac:dyDescent="0.25">
      <c r="A151" s="177" t="s">
        <v>244</v>
      </c>
      <c r="B151" s="85">
        <v>900</v>
      </c>
      <c r="C151" s="87" t="s">
        <v>22</v>
      </c>
      <c r="D151" s="87" t="s">
        <v>35</v>
      </c>
      <c r="E151" s="133" t="s">
        <v>354</v>
      </c>
      <c r="F151" s="133" t="s">
        <v>24</v>
      </c>
      <c r="G151" s="133" t="s">
        <v>68</v>
      </c>
      <c r="H151" s="133" t="s">
        <v>506</v>
      </c>
      <c r="I151" s="87" t="s">
        <v>242</v>
      </c>
      <c r="J151" s="142"/>
      <c r="K151" s="142">
        <v>345.7</v>
      </c>
      <c r="L151" s="142">
        <v>0</v>
      </c>
      <c r="M151" s="142">
        <v>0</v>
      </c>
      <c r="N151" s="256"/>
      <c r="P151" s="370"/>
    </row>
    <row r="152" spans="1:16" s="238" customFormat="1" ht="35.25" customHeight="1" x14ac:dyDescent="0.25">
      <c r="A152" s="177" t="s">
        <v>97</v>
      </c>
      <c r="B152" s="85">
        <v>900</v>
      </c>
      <c r="C152" s="87" t="s">
        <v>36</v>
      </c>
      <c r="D152" s="87"/>
      <c r="E152" s="87"/>
      <c r="F152" s="87"/>
      <c r="G152" s="87"/>
      <c r="H152" s="87"/>
      <c r="I152" s="87"/>
      <c r="J152" s="88" t="e">
        <f t="shared" ref="J152:M155" si="30">J153</f>
        <v>#REF!</v>
      </c>
      <c r="K152" s="88">
        <f t="shared" si="30"/>
        <v>926.2</v>
      </c>
      <c r="L152" s="88">
        <f t="shared" si="30"/>
        <v>610.30000000000007</v>
      </c>
      <c r="M152" s="88">
        <f t="shared" si="30"/>
        <v>621</v>
      </c>
      <c r="N152" s="252"/>
      <c r="P152" s="104"/>
    </row>
    <row r="153" spans="1:16" s="238" customFormat="1" ht="18.75" customHeight="1" x14ac:dyDescent="0.25">
      <c r="A153" s="177" t="s">
        <v>98</v>
      </c>
      <c r="B153" s="85">
        <v>900</v>
      </c>
      <c r="C153" s="87" t="s">
        <v>36</v>
      </c>
      <c r="D153" s="87" t="s">
        <v>25</v>
      </c>
      <c r="E153" s="87"/>
      <c r="F153" s="87"/>
      <c r="G153" s="87"/>
      <c r="H153" s="87"/>
      <c r="I153" s="87"/>
      <c r="J153" s="88" t="e">
        <f t="shared" si="30"/>
        <v>#REF!</v>
      </c>
      <c r="K153" s="88">
        <f t="shared" si="30"/>
        <v>926.2</v>
      </c>
      <c r="L153" s="88">
        <f t="shared" si="30"/>
        <v>610.30000000000007</v>
      </c>
      <c r="M153" s="88">
        <f t="shared" si="30"/>
        <v>621</v>
      </c>
      <c r="N153" s="240"/>
      <c r="P153" s="104"/>
    </row>
    <row r="154" spans="1:16" s="238" customFormat="1" ht="31.5" x14ac:dyDescent="0.25">
      <c r="A154" s="379" t="s">
        <v>493</v>
      </c>
      <c r="B154" s="85">
        <v>900</v>
      </c>
      <c r="C154" s="87" t="s">
        <v>36</v>
      </c>
      <c r="D154" s="87" t="s">
        <v>25</v>
      </c>
      <c r="E154" s="133">
        <v>89</v>
      </c>
      <c r="F154" s="182"/>
      <c r="G154" s="182"/>
      <c r="H154" s="182"/>
      <c r="I154" s="87"/>
      <c r="J154" s="88" t="e">
        <f t="shared" si="30"/>
        <v>#REF!</v>
      </c>
      <c r="K154" s="88">
        <f t="shared" si="30"/>
        <v>926.2</v>
      </c>
      <c r="L154" s="88">
        <f t="shared" si="30"/>
        <v>610.30000000000007</v>
      </c>
      <c r="M154" s="88">
        <f t="shared" si="30"/>
        <v>621</v>
      </c>
      <c r="N154" s="240"/>
      <c r="P154" s="364"/>
    </row>
    <row r="155" spans="1:16" s="238" customFormat="1" ht="47.25" x14ac:dyDescent="0.25">
      <c r="A155" s="379" t="s">
        <v>494</v>
      </c>
      <c r="B155" s="85">
        <v>900</v>
      </c>
      <c r="C155" s="87" t="s">
        <v>36</v>
      </c>
      <c r="D155" s="87" t="s">
        <v>25</v>
      </c>
      <c r="E155" s="133" t="s">
        <v>354</v>
      </c>
      <c r="F155" s="133" t="s">
        <v>24</v>
      </c>
      <c r="G155" s="133" t="s">
        <v>68</v>
      </c>
      <c r="H155" s="182"/>
      <c r="I155" s="87"/>
      <c r="J155" s="88" t="e">
        <f>J156+#REF!</f>
        <v>#REF!</v>
      </c>
      <c r="K155" s="88">
        <f>K156</f>
        <v>926.2</v>
      </c>
      <c r="L155" s="88">
        <f t="shared" si="30"/>
        <v>610.30000000000007</v>
      </c>
      <c r="M155" s="88">
        <f t="shared" si="30"/>
        <v>621</v>
      </c>
      <c r="N155" s="240"/>
      <c r="P155" s="104"/>
    </row>
    <row r="156" spans="1:16" s="238" customFormat="1" ht="53.25" customHeight="1" x14ac:dyDescent="0.25">
      <c r="A156" s="385" t="s">
        <v>420</v>
      </c>
      <c r="B156" s="391">
        <v>900</v>
      </c>
      <c r="C156" s="383" t="s">
        <v>36</v>
      </c>
      <c r="D156" s="383" t="s">
        <v>25</v>
      </c>
      <c r="E156" s="382" t="s">
        <v>354</v>
      </c>
      <c r="F156" s="382" t="s">
        <v>24</v>
      </c>
      <c r="G156" s="382" t="s">
        <v>68</v>
      </c>
      <c r="H156" s="382" t="s">
        <v>421</v>
      </c>
      <c r="I156" s="383"/>
      <c r="J156" s="384" t="e">
        <f>J157+J159</f>
        <v>#REF!</v>
      </c>
      <c r="K156" s="384">
        <f>K157+K159</f>
        <v>926.2</v>
      </c>
      <c r="L156" s="384">
        <f>L157+L159</f>
        <v>610.30000000000007</v>
      </c>
      <c r="M156" s="384">
        <f>M157+M159</f>
        <v>621</v>
      </c>
      <c r="N156" s="240"/>
      <c r="P156" s="361"/>
    </row>
    <row r="157" spans="1:16" s="238" customFormat="1" ht="78.75" x14ac:dyDescent="0.25">
      <c r="A157" s="388" t="s">
        <v>201</v>
      </c>
      <c r="B157" s="391">
        <v>900</v>
      </c>
      <c r="C157" s="383" t="s">
        <v>36</v>
      </c>
      <c r="D157" s="383" t="s">
        <v>25</v>
      </c>
      <c r="E157" s="382" t="s">
        <v>354</v>
      </c>
      <c r="F157" s="382" t="s">
        <v>24</v>
      </c>
      <c r="G157" s="382" t="s">
        <v>68</v>
      </c>
      <c r="H157" s="382" t="s">
        <v>421</v>
      </c>
      <c r="I157" s="383" t="s">
        <v>186</v>
      </c>
      <c r="J157" s="377" t="e">
        <f>J158</f>
        <v>#REF!</v>
      </c>
      <c r="K157" s="377">
        <f>K158</f>
        <v>640.1</v>
      </c>
      <c r="L157" s="377">
        <f>L158</f>
        <v>563.20000000000005</v>
      </c>
      <c r="M157" s="377">
        <f>M158</f>
        <v>573.9</v>
      </c>
      <c r="N157" s="240"/>
      <c r="P157" s="104"/>
    </row>
    <row r="158" spans="1:16" s="392" customFormat="1" ht="36" customHeight="1" x14ac:dyDescent="0.25">
      <c r="A158" s="388" t="s">
        <v>187</v>
      </c>
      <c r="B158" s="391">
        <v>900</v>
      </c>
      <c r="C158" s="383" t="s">
        <v>36</v>
      </c>
      <c r="D158" s="383" t="s">
        <v>25</v>
      </c>
      <c r="E158" s="382" t="s">
        <v>354</v>
      </c>
      <c r="F158" s="382" t="s">
        <v>24</v>
      </c>
      <c r="G158" s="382" t="s">
        <v>68</v>
      </c>
      <c r="H158" s="382" t="s">
        <v>421</v>
      </c>
      <c r="I158" s="383" t="s">
        <v>184</v>
      </c>
      <c r="J158" s="377" t="e">
        <f>#REF!+#REF!+#REF!</f>
        <v>#REF!</v>
      </c>
      <c r="K158" s="406">
        <f>734.6+89.9-184.4</f>
        <v>640.1</v>
      </c>
      <c r="L158" s="406">
        <v>563.20000000000005</v>
      </c>
      <c r="M158" s="406">
        <v>573.9</v>
      </c>
      <c r="N158" s="376"/>
      <c r="P158" s="102"/>
    </row>
    <row r="159" spans="1:16" s="392" customFormat="1" ht="31.5" x14ac:dyDescent="0.25">
      <c r="A159" s="387" t="s">
        <v>191</v>
      </c>
      <c r="B159" s="391">
        <v>900</v>
      </c>
      <c r="C159" s="383" t="s">
        <v>36</v>
      </c>
      <c r="D159" s="383" t="s">
        <v>25</v>
      </c>
      <c r="E159" s="382" t="s">
        <v>354</v>
      </c>
      <c r="F159" s="382" t="s">
        <v>24</v>
      </c>
      <c r="G159" s="382" t="s">
        <v>68</v>
      </c>
      <c r="H159" s="382" t="s">
        <v>421</v>
      </c>
      <c r="I159" s="383" t="s">
        <v>189</v>
      </c>
      <c r="J159" s="377">
        <f>J160</f>
        <v>111.4</v>
      </c>
      <c r="K159" s="377">
        <f>K160</f>
        <v>286.10000000000002</v>
      </c>
      <c r="L159" s="377">
        <f>L160</f>
        <v>47.100000000000009</v>
      </c>
      <c r="M159" s="377">
        <f>M160</f>
        <v>47.100000000000009</v>
      </c>
      <c r="N159" s="376"/>
      <c r="P159" s="102"/>
    </row>
    <row r="160" spans="1:16" s="392" customFormat="1" ht="37.5" customHeight="1" x14ac:dyDescent="0.25">
      <c r="A160" s="387" t="s">
        <v>192</v>
      </c>
      <c r="B160" s="391">
        <v>900</v>
      </c>
      <c r="C160" s="383" t="s">
        <v>36</v>
      </c>
      <c r="D160" s="383" t="s">
        <v>25</v>
      </c>
      <c r="E160" s="382" t="s">
        <v>354</v>
      </c>
      <c r="F160" s="382" t="s">
        <v>24</v>
      </c>
      <c r="G160" s="382" t="s">
        <v>68</v>
      </c>
      <c r="H160" s="382" t="s">
        <v>421</v>
      </c>
      <c r="I160" s="383" t="s">
        <v>190</v>
      </c>
      <c r="J160" s="393">
        <f>141.4-30</f>
        <v>111.4</v>
      </c>
      <c r="K160" s="393">
        <f>141.4-30-9.7+184.4</f>
        <v>286.10000000000002</v>
      </c>
      <c r="L160" s="393">
        <f>116.4+25-94.3</f>
        <v>47.100000000000009</v>
      </c>
      <c r="M160" s="393">
        <f>116.4+25-94.3</f>
        <v>47.100000000000009</v>
      </c>
      <c r="N160" s="376"/>
      <c r="P160" s="102"/>
    </row>
    <row r="161" spans="1:16" s="238" customFormat="1" ht="21.75" customHeight="1" x14ac:dyDescent="0.25">
      <c r="A161" s="177" t="s">
        <v>37</v>
      </c>
      <c r="B161" s="85">
        <v>900</v>
      </c>
      <c r="C161" s="87" t="s">
        <v>25</v>
      </c>
      <c r="D161" s="87"/>
      <c r="E161" s="87"/>
      <c r="F161" s="87"/>
      <c r="G161" s="87"/>
      <c r="H161" s="87"/>
      <c r="I161" s="87"/>
      <c r="J161" s="88" t="e">
        <f>J162+J186+J208+#REF!</f>
        <v>#REF!</v>
      </c>
      <c r="K161" s="88">
        <f>K162+K186+K208+K180</f>
        <v>44584.140000000007</v>
      </c>
      <c r="L161" s="88">
        <f>L162+L186+L208</f>
        <v>32592.2</v>
      </c>
      <c r="M161" s="88">
        <f>M162+M186+M208</f>
        <v>9966.9000000000015</v>
      </c>
      <c r="N161" s="252"/>
      <c r="P161" s="104"/>
    </row>
    <row r="162" spans="1:16" s="238" customFormat="1" ht="18.75" customHeight="1" x14ac:dyDescent="0.25">
      <c r="A162" s="177" t="s">
        <v>38</v>
      </c>
      <c r="B162" s="85">
        <v>900</v>
      </c>
      <c r="C162" s="87" t="s">
        <v>25</v>
      </c>
      <c r="D162" s="87" t="s">
        <v>31</v>
      </c>
      <c r="E162" s="87"/>
      <c r="F162" s="87"/>
      <c r="G162" s="87"/>
      <c r="H162" s="87"/>
      <c r="I162" s="87"/>
      <c r="J162" s="88" t="e">
        <f>J163+J175+#REF!</f>
        <v>#REF!</v>
      </c>
      <c r="K162" s="88">
        <f>K163+K175</f>
        <v>606.29999999999995</v>
      </c>
      <c r="L162" s="88">
        <f>L163+L175</f>
        <v>1796.3000000000002</v>
      </c>
      <c r="M162" s="88">
        <f>M163+M175</f>
        <v>1336.5000000000002</v>
      </c>
      <c r="N162" s="252"/>
      <c r="P162" s="104"/>
    </row>
    <row r="163" spans="1:16" s="238" customFormat="1" ht="78.75" x14ac:dyDescent="0.25">
      <c r="A163" s="199" t="s">
        <v>305</v>
      </c>
      <c r="B163" s="85">
        <v>900</v>
      </c>
      <c r="C163" s="87" t="s">
        <v>25</v>
      </c>
      <c r="D163" s="87" t="s">
        <v>31</v>
      </c>
      <c r="E163" s="181" t="s">
        <v>28</v>
      </c>
      <c r="F163" s="181"/>
      <c r="G163" s="181"/>
      <c r="H163" s="181"/>
      <c r="I163" s="87"/>
      <c r="J163" s="88">
        <f t="shared" ref="J163:M164" si="31">J164</f>
        <v>1942.5</v>
      </c>
      <c r="K163" s="88">
        <f t="shared" si="31"/>
        <v>474.4</v>
      </c>
      <c r="L163" s="88">
        <f t="shared" si="31"/>
        <v>1690.8000000000002</v>
      </c>
      <c r="M163" s="88">
        <f t="shared" si="31"/>
        <v>1257.3000000000002</v>
      </c>
      <c r="N163" s="240"/>
      <c r="P163" s="104"/>
    </row>
    <row r="164" spans="1:16" s="238" customFormat="1" ht="31.5" x14ac:dyDescent="0.25">
      <c r="A164" s="179" t="s">
        <v>116</v>
      </c>
      <c r="B164" s="85">
        <v>900</v>
      </c>
      <c r="C164" s="87" t="s">
        <v>25</v>
      </c>
      <c r="D164" s="87" t="s">
        <v>31</v>
      </c>
      <c r="E164" s="181" t="s">
        <v>28</v>
      </c>
      <c r="F164" s="181" t="s">
        <v>26</v>
      </c>
      <c r="G164" s="181"/>
      <c r="H164" s="181"/>
      <c r="I164" s="87"/>
      <c r="J164" s="88">
        <f t="shared" si="31"/>
        <v>1942.5</v>
      </c>
      <c r="K164" s="88">
        <f t="shared" si="31"/>
        <v>474.4</v>
      </c>
      <c r="L164" s="88">
        <f t="shared" si="31"/>
        <v>1690.8000000000002</v>
      </c>
      <c r="M164" s="88">
        <f t="shared" si="31"/>
        <v>1257.3000000000002</v>
      </c>
      <c r="N164" s="240"/>
      <c r="P164" s="104"/>
    </row>
    <row r="165" spans="1:16" s="238" customFormat="1" ht="47.25" x14ac:dyDescent="0.25">
      <c r="A165" s="179" t="s">
        <v>117</v>
      </c>
      <c r="B165" s="85">
        <v>900</v>
      </c>
      <c r="C165" s="87" t="s">
        <v>25</v>
      </c>
      <c r="D165" s="87" t="s">
        <v>31</v>
      </c>
      <c r="E165" s="181" t="s">
        <v>28</v>
      </c>
      <c r="F165" s="181" t="s">
        <v>26</v>
      </c>
      <c r="G165" s="181" t="s">
        <v>22</v>
      </c>
      <c r="H165" s="181"/>
      <c r="I165" s="87"/>
      <c r="J165" s="88">
        <f>J166+J169+J172</f>
        <v>1942.5</v>
      </c>
      <c r="K165" s="88">
        <f>K166+K169+K172</f>
        <v>474.4</v>
      </c>
      <c r="L165" s="88">
        <f>L166+L169+L172</f>
        <v>1690.8000000000002</v>
      </c>
      <c r="M165" s="88">
        <f>M166+M169+M172</f>
        <v>1257.3000000000002</v>
      </c>
      <c r="N165" s="240"/>
      <c r="P165" s="104"/>
    </row>
    <row r="166" spans="1:16" s="238" customFormat="1" ht="74.25" customHeight="1" x14ac:dyDescent="0.25">
      <c r="A166" s="201" t="s">
        <v>332</v>
      </c>
      <c r="B166" s="85">
        <v>900</v>
      </c>
      <c r="C166" s="87" t="s">
        <v>25</v>
      </c>
      <c r="D166" s="87" t="s">
        <v>31</v>
      </c>
      <c r="E166" s="181" t="s">
        <v>28</v>
      </c>
      <c r="F166" s="181" t="s">
        <v>26</v>
      </c>
      <c r="G166" s="181" t="s">
        <v>22</v>
      </c>
      <c r="H166" s="181" t="s">
        <v>372</v>
      </c>
      <c r="I166" s="87"/>
      <c r="J166" s="88">
        <f t="shared" ref="J166:M167" si="32">J167</f>
        <v>235.4</v>
      </c>
      <c r="K166" s="88">
        <f t="shared" si="32"/>
        <v>108.80000000000001</v>
      </c>
      <c r="L166" s="88">
        <f t="shared" si="32"/>
        <v>167.2</v>
      </c>
      <c r="M166" s="88">
        <f t="shared" si="32"/>
        <v>179.1</v>
      </c>
      <c r="N166" s="240"/>
      <c r="P166" s="104"/>
    </row>
    <row r="167" spans="1:16" s="238" customFormat="1" ht="30" customHeight="1" x14ac:dyDescent="0.25">
      <c r="A167" s="79" t="s">
        <v>210</v>
      </c>
      <c r="B167" s="85">
        <v>900</v>
      </c>
      <c r="C167" s="87" t="s">
        <v>25</v>
      </c>
      <c r="D167" s="87" t="s">
        <v>31</v>
      </c>
      <c r="E167" s="181" t="s">
        <v>28</v>
      </c>
      <c r="F167" s="181" t="s">
        <v>26</v>
      </c>
      <c r="G167" s="181" t="s">
        <v>22</v>
      </c>
      <c r="H167" s="181" t="s">
        <v>372</v>
      </c>
      <c r="I167" s="87" t="s">
        <v>203</v>
      </c>
      <c r="J167" s="88">
        <f t="shared" si="32"/>
        <v>235.4</v>
      </c>
      <c r="K167" s="88">
        <f t="shared" si="32"/>
        <v>108.80000000000001</v>
      </c>
      <c r="L167" s="88">
        <f t="shared" si="32"/>
        <v>167.2</v>
      </c>
      <c r="M167" s="88">
        <f t="shared" si="32"/>
        <v>179.1</v>
      </c>
      <c r="N167" s="240"/>
      <c r="P167" s="104"/>
    </row>
    <row r="168" spans="1:16" s="238" customFormat="1" x14ac:dyDescent="0.25">
      <c r="A168" s="177" t="s">
        <v>135</v>
      </c>
      <c r="B168" s="85">
        <v>900</v>
      </c>
      <c r="C168" s="87" t="s">
        <v>25</v>
      </c>
      <c r="D168" s="87" t="s">
        <v>31</v>
      </c>
      <c r="E168" s="181" t="s">
        <v>28</v>
      </c>
      <c r="F168" s="181" t="s">
        <v>26</v>
      </c>
      <c r="G168" s="181" t="s">
        <v>22</v>
      </c>
      <c r="H168" s="181" t="s">
        <v>372</v>
      </c>
      <c r="I168" s="87" t="s">
        <v>120</v>
      </c>
      <c r="J168" s="143">
        <v>235.4</v>
      </c>
      <c r="K168" s="584">
        <f>155.8-47</f>
        <v>108.80000000000001</v>
      </c>
      <c r="L168" s="584">
        <v>167.2</v>
      </c>
      <c r="M168" s="584">
        <v>179.1</v>
      </c>
      <c r="N168" s="240"/>
      <c r="P168" s="104"/>
    </row>
    <row r="169" spans="1:16" s="238" customFormat="1" ht="171.75" customHeight="1" x14ac:dyDescent="0.25">
      <c r="A169" s="100" t="s">
        <v>551</v>
      </c>
      <c r="B169" s="85">
        <v>900</v>
      </c>
      <c r="C169" s="87" t="s">
        <v>25</v>
      </c>
      <c r="D169" s="87" t="s">
        <v>31</v>
      </c>
      <c r="E169" s="181" t="s">
        <v>28</v>
      </c>
      <c r="F169" s="181" t="s">
        <v>26</v>
      </c>
      <c r="G169" s="181" t="s">
        <v>22</v>
      </c>
      <c r="H169" s="181" t="s">
        <v>373</v>
      </c>
      <c r="I169" s="87"/>
      <c r="J169" s="153">
        <f t="shared" ref="J169:M170" si="33">J170</f>
        <v>863.4</v>
      </c>
      <c r="K169" s="153">
        <f t="shared" si="33"/>
        <v>242.79999999999995</v>
      </c>
      <c r="L169" s="153">
        <f t="shared" si="33"/>
        <v>835</v>
      </c>
      <c r="M169" s="153">
        <f t="shared" si="33"/>
        <v>583.1</v>
      </c>
      <c r="N169" s="240"/>
      <c r="P169" s="104"/>
    </row>
    <row r="170" spans="1:16" s="238" customFormat="1" ht="32.25" customHeight="1" x14ac:dyDescent="0.25">
      <c r="A170" s="79" t="s">
        <v>210</v>
      </c>
      <c r="B170" s="85">
        <v>900</v>
      </c>
      <c r="C170" s="87" t="s">
        <v>25</v>
      </c>
      <c r="D170" s="87" t="s">
        <v>31</v>
      </c>
      <c r="E170" s="181" t="s">
        <v>28</v>
      </c>
      <c r="F170" s="181" t="s">
        <v>26</v>
      </c>
      <c r="G170" s="181" t="s">
        <v>22</v>
      </c>
      <c r="H170" s="181" t="s">
        <v>373</v>
      </c>
      <c r="I170" s="87" t="s">
        <v>203</v>
      </c>
      <c r="J170" s="153">
        <f t="shared" si="33"/>
        <v>863.4</v>
      </c>
      <c r="K170" s="153">
        <f t="shared" si="33"/>
        <v>242.79999999999995</v>
      </c>
      <c r="L170" s="153">
        <f t="shared" si="33"/>
        <v>835</v>
      </c>
      <c r="M170" s="153">
        <f t="shared" si="33"/>
        <v>583.1</v>
      </c>
      <c r="N170" s="240"/>
      <c r="P170" s="104"/>
    </row>
    <row r="171" spans="1:16" s="238" customFormat="1" ht="28.5" customHeight="1" x14ac:dyDescent="0.25">
      <c r="A171" s="177" t="s">
        <v>70</v>
      </c>
      <c r="B171" s="85">
        <v>900</v>
      </c>
      <c r="C171" s="87" t="s">
        <v>25</v>
      </c>
      <c r="D171" s="87" t="s">
        <v>31</v>
      </c>
      <c r="E171" s="181" t="s">
        <v>28</v>
      </c>
      <c r="F171" s="181" t="s">
        <v>26</v>
      </c>
      <c r="G171" s="181" t="s">
        <v>22</v>
      </c>
      <c r="H171" s="181" t="s">
        <v>373</v>
      </c>
      <c r="I171" s="87" t="s">
        <v>71</v>
      </c>
      <c r="J171" s="153">
        <v>863.4</v>
      </c>
      <c r="K171" s="153">
        <f>594.3-351.5</f>
        <v>242.79999999999995</v>
      </c>
      <c r="L171" s="153">
        <v>835</v>
      </c>
      <c r="M171" s="153">
        <v>583.1</v>
      </c>
      <c r="N171" s="240"/>
      <c r="P171" s="104"/>
    </row>
    <row r="172" spans="1:16" s="238" customFormat="1" ht="99" customHeight="1" x14ac:dyDescent="0.25">
      <c r="A172" s="100" t="s">
        <v>552</v>
      </c>
      <c r="B172" s="85">
        <v>900</v>
      </c>
      <c r="C172" s="87" t="s">
        <v>25</v>
      </c>
      <c r="D172" s="87" t="s">
        <v>31</v>
      </c>
      <c r="E172" s="181" t="s">
        <v>28</v>
      </c>
      <c r="F172" s="181" t="s">
        <v>26</v>
      </c>
      <c r="G172" s="181" t="s">
        <v>22</v>
      </c>
      <c r="H172" s="181" t="s">
        <v>374</v>
      </c>
      <c r="I172" s="87"/>
      <c r="J172" s="143">
        <f t="shared" ref="J172:M173" si="34">J173</f>
        <v>843.7</v>
      </c>
      <c r="K172" s="143">
        <f t="shared" si="34"/>
        <v>122.80000000000001</v>
      </c>
      <c r="L172" s="143">
        <f t="shared" si="34"/>
        <v>688.6</v>
      </c>
      <c r="M172" s="143">
        <f t="shared" si="34"/>
        <v>495.1</v>
      </c>
      <c r="N172" s="240"/>
      <c r="P172" s="104"/>
    </row>
    <row r="173" spans="1:16" s="238" customFormat="1" ht="37.5" customHeight="1" x14ac:dyDescent="0.25">
      <c r="A173" s="79" t="s">
        <v>204</v>
      </c>
      <c r="B173" s="85">
        <v>900</v>
      </c>
      <c r="C173" s="87" t="s">
        <v>25</v>
      </c>
      <c r="D173" s="87" t="s">
        <v>31</v>
      </c>
      <c r="E173" s="181" t="s">
        <v>28</v>
      </c>
      <c r="F173" s="181" t="s">
        <v>26</v>
      </c>
      <c r="G173" s="181" t="s">
        <v>22</v>
      </c>
      <c r="H173" s="181" t="s">
        <v>374</v>
      </c>
      <c r="I173" s="87" t="s">
        <v>203</v>
      </c>
      <c r="J173" s="143">
        <f t="shared" si="34"/>
        <v>843.7</v>
      </c>
      <c r="K173" s="143">
        <f t="shared" si="34"/>
        <v>122.80000000000001</v>
      </c>
      <c r="L173" s="143">
        <f t="shared" si="34"/>
        <v>688.6</v>
      </c>
      <c r="M173" s="143">
        <f t="shared" si="34"/>
        <v>495.1</v>
      </c>
      <c r="N173" s="240"/>
      <c r="P173" s="104"/>
    </row>
    <row r="174" spans="1:16" s="238" customFormat="1" ht="27.75" customHeight="1" x14ac:dyDescent="0.25">
      <c r="A174" s="177" t="s">
        <v>70</v>
      </c>
      <c r="B174" s="85">
        <v>900</v>
      </c>
      <c r="C174" s="87" t="s">
        <v>25</v>
      </c>
      <c r="D174" s="87" t="s">
        <v>31</v>
      </c>
      <c r="E174" s="181" t="s">
        <v>28</v>
      </c>
      <c r="F174" s="181" t="s">
        <v>26</v>
      </c>
      <c r="G174" s="181" t="s">
        <v>22</v>
      </c>
      <c r="H174" s="181" t="s">
        <v>374</v>
      </c>
      <c r="I174" s="87" t="s">
        <v>71</v>
      </c>
      <c r="J174" s="143">
        <v>843.7</v>
      </c>
      <c r="K174" s="143">
        <f>484.3-361.5</f>
        <v>122.80000000000001</v>
      </c>
      <c r="L174" s="143">
        <v>688.6</v>
      </c>
      <c r="M174" s="143">
        <v>495.1</v>
      </c>
      <c r="N174" s="240"/>
      <c r="P174" s="104"/>
    </row>
    <row r="175" spans="1:16" s="238" customFormat="1" ht="31.5" x14ac:dyDescent="0.25">
      <c r="A175" s="379" t="s">
        <v>493</v>
      </c>
      <c r="B175" s="85">
        <v>900</v>
      </c>
      <c r="C175" s="87" t="s">
        <v>25</v>
      </c>
      <c r="D175" s="87" t="s">
        <v>31</v>
      </c>
      <c r="E175" s="181" t="s">
        <v>354</v>
      </c>
      <c r="F175" s="181"/>
      <c r="G175" s="181"/>
      <c r="H175" s="181"/>
      <c r="I175" s="87"/>
      <c r="J175" s="143" t="e">
        <f>J176</f>
        <v>#REF!</v>
      </c>
      <c r="K175" s="143">
        <f>K176</f>
        <v>131.9</v>
      </c>
      <c r="L175" s="143">
        <f>L176</f>
        <v>105.5</v>
      </c>
      <c r="M175" s="143">
        <f>M176</f>
        <v>79.2</v>
      </c>
      <c r="N175" s="252"/>
      <c r="P175" s="364"/>
    </row>
    <row r="176" spans="1:16" s="238" customFormat="1" ht="47.25" x14ac:dyDescent="0.25">
      <c r="A176" s="379" t="s">
        <v>494</v>
      </c>
      <c r="B176" s="85">
        <v>900</v>
      </c>
      <c r="C176" s="87" t="s">
        <v>25</v>
      </c>
      <c r="D176" s="87" t="s">
        <v>31</v>
      </c>
      <c r="E176" s="181" t="s">
        <v>354</v>
      </c>
      <c r="F176" s="181" t="s">
        <v>24</v>
      </c>
      <c r="G176" s="181" t="s">
        <v>68</v>
      </c>
      <c r="H176" s="181"/>
      <c r="I176" s="87"/>
      <c r="J176" s="153" t="e">
        <f>#REF!+J178</f>
        <v>#REF!</v>
      </c>
      <c r="K176" s="153">
        <f>K178</f>
        <v>131.9</v>
      </c>
      <c r="L176" s="153">
        <f>L178</f>
        <v>105.5</v>
      </c>
      <c r="M176" s="153">
        <f>M178</f>
        <v>79.2</v>
      </c>
      <c r="N176" s="240"/>
      <c r="P176" s="104"/>
    </row>
    <row r="177" spans="1:16" s="238" customFormat="1" ht="68.25" customHeight="1" x14ac:dyDescent="0.25">
      <c r="A177" s="179" t="s">
        <v>270</v>
      </c>
      <c r="B177" s="85">
        <v>900</v>
      </c>
      <c r="C177" s="87" t="s">
        <v>25</v>
      </c>
      <c r="D177" s="87" t="s">
        <v>31</v>
      </c>
      <c r="E177" s="181" t="s">
        <v>354</v>
      </c>
      <c r="F177" s="181" t="s">
        <v>24</v>
      </c>
      <c r="G177" s="181" t="s">
        <v>68</v>
      </c>
      <c r="H177" s="181" t="s">
        <v>375</v>
      </c>
      <c r="I177" s="87"/>
      <c r="J177" s="143">
        <f t="shared" ref="J177:M178" si="35">J178</f>
        <v>140.19999999999999</v>
      </c>
      <c r="K177" s="143">
        <f t="shared" si="35"/>
        <v>131.9</v>
      </c>
      <c r="L177" s="143">
        <f t="shared" si="35"/>
        <v>105.5</v>
      </c>
      <c r="M177" s="143">
        <f t="shared" si="35"/>
        <v>79.2</v>
      </c>
      <c r="N177" s="240"/>
      <c r="P177" s="104"/>
    </row>
    <row r="178" spans="1:16" s="238" customFormat="1" ht="46.5" customHeight="1" x14ac:dyDescent="0.25">
      <c r="A178" s="179" t="s">
        <v>191</v>
      </c>
      <c r="B178" s="85">
        <v>900</v>
      </c>
      <c r="C178" s="87" t="s">
        <v>25</v>
      </c>
      <c r="D178" s="87" t="s">
        <v>31</v>
      </c>
      <c r="E178" s="181" t="s">
        <v>354</v>
      </c>
      <c r="F178" s="181" t="s">
        <v>24</v>
      </c>
      <c r="G178" s="181" t="s">
        <v>68</v>
      </c>
      <c r="H178" s="181" t="s">
        <v>375</v>
      </c>
      <c r="I178" s="87" t="s">
        <v>189</v>
      </c>
      <c r="J178" s="143">
        <f t="shared" si="35"/>
        <v>140.19999999999999</v>
      </c>
      <c r="K178" s="143">
        <f t="shared" si="35"/>
        <v>131.9</v>
      </c>
      <c r="L178" s="143">
        <f t="shared" si="35"/>
        <v>105.5</v>
      </c>
      <c r="M178" s="143">
        <f t="shared" si="35"/>
        <v>79.2</v>
      </c>
      <c r="N178" s="240"/>
      <c r="P178" s="104"/>
    </row>
    <row r="179" spans="1:16" s="238" customFormat="1" ht="40.5" customHeight="1" x14ac:dyDescent="0.25">
      <c r="A179" s="179" t="s">
        <v>192</v>
      </c>
      <c r="B179" s="85">
        <v>900</v>
      </c>
      <c r="C179" s="87" t="s">
        <v>25</v>
      </c>
      <c r="D179" s="87" t="s">
        <v>31</v>
      </c>
      <c r="E179" s="181" t="s">
        <v>354</v>
      </c>
      <c r="F179" s="181" t="s">
        <v>24</v>
      </c>
      <c r="G179" s="181" t="s">
        <v>68</v>
      </c>
      <c r="H179" s="181" t="s">
        <v>375</v>
      </c>
      <c r="I179" s="87" t="s">
        <v>190</v>
      </c>
      <c r="J179" s="143">
        <v>140.19999999999999</v>
      </c>
      <c r="K179" s="143">
        <v>131.9</v>
      </c>
      <c r="L179" s="143">
        <v>105.5</v>
      </c>
      <c r="M179" s="143">
        <v>79.2</v>
      </c>
      <c r="N179" s="240"/>
      <c r="P179" s="104"/>
    </row>
    <row r="180" spans="1:16" s="238" customFormat="1" ht="31.5" customHeight="1" x14ac:dyDescent="0.25">
      <c r="A180" s="379" t="s">
        <v>443</v>
      </c>
      <c r="B180" s="85">
        <v>900</v>
      </c>
      <c r="C180" s="87" t="s">
        <v>25</v>
      </c>
      <c r="D180" s="87" t="s">
        <v>63</v>
      </c>
      <c r="E180" s="181"/>
      <c r="F180" s="181"/>
      <c r="G180" s="181"/>
      <c r="H180" s="181"/>
      <c r="I180" s="87"/>
      <c r="J180" s="143"/>
      <c r="K180" s="142">
        <f t="shared" ref="K180:M181" si="36">K181</f>
        <v>2692.9</v>
      </c>
      <c r="L180" s="142">
        <f t="shared" si="36"/>
        <v>0</v>
      </c>
      <c r="M180" s="142">
        <f t="shared" si="36"/>
        <v>0</v>
      </c>
      <c r="N180" s="240"/>
      <c r="P180" s="104"/>
    </row>
    <row r="181" spans="1:16" s="238" customFormat="1" ht="40.5" customHeight="1" x14ac:dyDescent="0.25">
      <c r="A181" s="379" t="s">
        <v>306</v>
      </c>
      <c r="B181" s="85">
        <v>900</v>
      </c>
      <c r="C181" s="87" t="s">
        <v>25</v>
      </c>
      <c r="D181" s="87" t="s">
        <v>63</v>
      </c>
      <c r="E181" s="181" t="s">
        <v>35</v>
      </c>
      <c r="F181" s="181" t="s">
        <v>330</v>
      </c>
      <c r="G181" s="181"/>
      <c r="H181" s="181"/>
      <c r="I181" s="87"/>
      <c r="J181" s="143"/>
      <c r="K181" s="142">
        <f t="shared" si="36"/>
        <v>2692.9</v>
      </c>
      <c r="L181" s="142">
        <f t="shared" si="36"/>
        <v>0</v>
      </c>
      <c r="M181" s="142">
        <f t="shared" si="36"/>
        <v>0</v>
      </c>
      <c r="N181" s="240"/>
      <c r="P181" s="104"/>
    </row>
    <row r="182" spans="1:16" s="238" customFormat="1" ht="71.25" customHeight="1" x14ac:dyDescent="0.25">
      <c r="A182" s="379" t="s">
        <v>442</v>
      </c>
      <c r="B182" s="85">
        <v>900</v>
      </c>
      <c r="C182" s="87" t="s">
        <v>25</v>
      </c>
      <c r="D182" s="87" t="s">
        <v>63</v>
      </c>
      <c r="E182" s="181" t="s">
        <v>35</v>
      </c>
      <c r="F182" s="181" t="s">
        <v>330</v>
      </c>
      <c r="G182" s="181" t="s">
        <v>23</v>
      </c>
      <c r="H182" s="181"/>
      <c r="I182" s="87"/>
      <c r="J182" s="143"/>
      <c r="K182" s="142">
        <f>K185</f>
        <v>2692.9</v>
      </c>
      <c r="L182" s="142">
        <f>L185</f>
        <v>0</v>
      </c>
      <c r="M182" s="142">
        <f>M185</f>
        <v>0</v>
      </c>
      <c r="N182" s="240"/>
      <c r="P182" s="104"/>
    </row>
    <row r="183" spans="1:16" s="238" customFormat="1" ht="48.75" customHeight="1" x14ac:dyDescent="0.25">
      <c r="A183" s="379" t="s">
        <v>467</v>
      </c>
      <c r="B183" s="85">
        <v>900</v>
      </c>
      <c r="C183" s="87" t="s">
        <v>25</v>
      </c>
      <c r="D183" s="87" t="s">
        <v>63</v>
      </c>
      <c r="E183" s="181" t="s">
        <v>35</v>
      </c>
      <c r="F183" s="181" t="s">
        <v>330</v>
      </c>
      <c r="G183" s="181" t="s">
        <v>23</v>
      </c>
      <c r="H183" s="181" t="s">
        <v>466</v>
      </c>
      <c r="I183" s="87"/>
      <c r="J183" s="143"/>
      <c r="K183" s="142">
        <f t="shared" ref="K183:M184" si="37">K184</f>
        <v>2692.9</v>
      </c>
      <c r="L183" s="142">
        <f t="shared" si="37"/>
        <v>0</v>
      </c>
      <c r="M183" s="142">
        <f t="shared" si="37"/>
        <v>0</v>
      </c>
      <c r="N183" s="240"/>
      <c r="P183" s="104"/>
    </row>
    <row r="184" spans="1:16" s="238" customFormat="1" ht="40.5" customHeight="1" x14ac:dyDescent="0.25">
      <c r="A184" s="179" t="s">
        <v>191</v>
      </c>
      <c r="B184" s="85">
        <v>900</v>
      </c>
      <c r="C184" s="87" t="s">
        <v>25</v>
      </c>
      <c r="D184" s="87" t="s">
        <v>63</v>
      </c>
      <c r="E184" s="181" t="s">
        <v>35</v>
      </c>
      <c r="F184" s="181" t="s">
        <v>330</v>
      </c>
      <c r="G184" s="181" t="s">
        <v>23</v>
      </c>
      <c r="H184" s="181" t="s">
        <v>466</v>
      </c>
      <c r="I184" s="87" t="s">
        <v>189</v>
      </c>
      <c r="J184" s="143"/>
      <c r="K184" s="142">
        <f t="shared" si="37"/>
        <v>2692.9</v>
      </c>
      <c r="L184" s="142">
        <f t="shared" si="37"/>
        <v>0</v>
      </c>
      <c r="M184" s="142">
        <f t="shared" si="37"/>
        <v>0</v>
      </c>
      <c r="N184" s="240"/>
      <c r="P184" s="104"/>
    </row>
    <row r="185" spans="1:16" s="238" customFormat="1" ht="40.5" customHeight="1" x14ac:dyDescent="0.25">
      <c r="A185" s="179" t="s">
        <v>192</v>
      </c>
      <c r="B185" s="85">
        <v>900</v>
      </c>
      <c r="C185" s="87" t="s">
        <v>25</v>
      </c>
      <c r="D185" s="87" t="s">
        <v>63</v>
      </c>
      <c r="E185" s="181" t="s">
        <v>35</v>
      </c>
      <c r="F185" s="181" t="s">
        <v>330</v>
      </c>
      <c r="G185" s="181" t="s">
        <v>23</v>
      </c>
      <c r="H185" s="181" t="s">
        <v>466</v>
      </c>
      <c r="I185" s="87" t="s">
        <v>190</v>
      </c>
      <c r="J185" s="143"/>
      <c r="K185" s="142">
        <f>2496.9+196</f>
        <v>2692.9</v>
      </c>
      <c r="L185" s="142">
        <v>0</v>
      </c>
      <c r="M185" s="142">
        <v>0</v>
      </c>
      <c r="N185" s="240"/>
      <c r="P185" s="104"/>
    </row>
    <row r="186" spans="1:16" s="238" customFormat="1" ht="28.5" customHeight="1" x14ac:dyDescent="0.25">
      <c r="A186" s="177" t="s">
        <v>205</v>
      </c>
      <c r="B186" s="85">
        <v>900</v>
      </c>
      <c r="C186" s="87" t="s">
        <v>25</v>
      </c>
      <c r="D186" s="87" t="s">
        <v>28</v>
      </c>
      <c r="E186" s="191"/>
      <c r="F186" s="191"/>
      <c r="G186" s="191"/>
      <c r="H186" s="191"/>
      <c r="I186" s="87"/>
      <c r="J186" s="142" t="e">
        <f>J187</f>
        <v>#REF!</v>
      </c>
      <c r="K186" s="143">
        <f>K187</f>
        <v>40910.740000000005</v>
      </c>
      <c r="L186" s="143">
        <f>L187</f>
        <v>30793.9</v>
      </c>
      <c r="M186" s="143">
        <f>M187</f>
        <v>8628.4000000000015</v>
      </c>
      <c r="N186" s="252"/>
      <c r="P186" s="104"/>
    </row>
    <row r="187" spans="1:16" s="238" customFormat="1" ht="31.5" x14ac:dyDescent="0.25">
      <c r="A187" s="379" t="s">
        <v>306</v>
      </c>
      <c r="B187" s="85">
        <v>900</v>
      </c>
      <c r="C187" s="87" t="s">
        <v>25</v>
      </c>
      <c r="D187" s="87" t="s">
        <v>28</v>
      </c>
      <c r="E187" s="181" t="s">
        <v>35</v>
      </c>
      <c r="F187" s="181"/>
      <c r="G187" s="181"/>
      <c r="H187" s="181"/>
      <c r="I187" s="176"/>
      <c r="J187" s="143" t="e">
        <f>J188+#REF!</f>
        <v>#REF!</v>
      </c>
      <c r="K187" s="142">
        <f>K188</f>
        <v>40910.740000000005</v>
      </c>
      <c r="L187" s="142">
        <f>L188</f>
        <v>30793.9</v>
      </c>
      <c r="M187" s="142">
        <f>M188</f>
        <v>8628.4000000000015</v>
      </c>
      <c r="N187" s="240"/>
      <c r="P187" s="375"/>
    </row>
    <row r="188" spans="1:16" s="238" customFormat="1" ht="31.5" x14ac:dyDescent="0.25">
      <c r="A188" s="379" t="s">
        <v>311</v>
      </c>
      <c r="B188" s="85">
        <v>900</v>
      </c>
      <c r="C188" s="87" t="s">
        <v>25</v>
      </c>
      <c r="D188" s="87" t="s">
        <v>28</v>
      </c>
      <c r="E188" s="181" t="s">
        <v>35</v>
      </c>
      <c r="F188" s="181" t="s">
        <v>330</v>
      </c>
      <c r="G188" s="181" t="s">
        <v>22</v>
      </c>
      <c r="H188" s="181"/>
      <c r="I188" s="176"/>
      <c r="J188" s="143" t="e">
        <f>J190+J193+J196+#REF!</f>
        <v>#REF!</v>
      </c>
      <c r="K188" s="142">
        <f>K190+K193+K196+K201+K204+K207</f>
        <v>40910.740000000005</v>
      </c>
      <c r="L188" s="142">
        <f t="shared" ref="L188:M188" si="38">L190+L193+L196+L201+L204+L207</f>
        <v>30793.9</v>
      </c>
      <c r="M188" s="142">
        <f t="shared" si="38"/>
        <v>8628.4000000000015</v>
      </c>
      <c r="N188" s="232"/>
      <c r="O188" s="258"/>
      <c r="P188" s="104"/>
    </row>
    <row r="189" spans="1:16" s="238" customFormat="1" ht="31.5" x14ac:dyDescent="0.25">
      <c r="A189" s="177" t="s">
        <v>77</v>
      </c>
      <c r="B189" s="85">
        <v>900</v>
      </c>
      <c r="C189" s="87" t="s">
        <v>25</v>
      </c>
      <c r="D189" s="87" t="s">
        <v>28</v>
      </c>
      <c r="E189" s="181" t="s">
        <v>35</v>
      </c>
      <c r="F189" s="181" t="s">
        <v>330</v>
      </c>
      <c r="G189" s="181" t="s">
        <v>22</v>
      </c>
      <c r="H189" s="181" t="s">
        <v>376</v>
      </c>
      <c r="I189" s="176"/>
      <c r="J189" s="143">
        <v>3058</v>
      </c>
      <c r="K189" s="142">
        <v>3058</v>
      </c>
      <c r="L189" s="143">
        <f t="shared" ref="J189:M190" si="39">L190</f>
        <v>2708</v>
      </c>
      <c r="M189" s="143">
        <f t="shared" si="39"/>
        <v>2708</v>
      </c>
      <c r="N189" s="240"/>
      <c r="P189" s="104"/>
    </row>
    <row r="190" spans="1:16" s="238" customFormat="1" ht="48" customHeight="1" x14ac:dyDescent="0.25">
      <c r="A190" s="177" t="s">
        <v>168</v>
      </c>
      <c r="B190" s="85">
        <v>900</v>
      </c>
      <c r="C190" s="87" t="s">
        <v>25</v>
      </c>
      <c r="D190" s="87" t="s">
        <v>28</v>
      </c>
      <c r="E190" s="181" t="s">
        <v>35</v>
      </c>
      <c r="F190" s="181" t="s">
        <v>330</v>
      </c>
      <c r="G190" s="181" t="s">
        <v>22</v>
      </c>
      <c r="H190" s="181" t="s">
        <v>376</v>
      </c>
      <c r="I190" s="176"/>
      <c r="J190" s="143">
        <f t="shared" si="39"/>
        <v>2708</v>
      </c>
      <c r="K190" s="142">
        <f t="shared" si="39"/>
        <v>324.00000000000011</v>
      </c>
      <c r="L190" s="142">
        <f t="shared" si="39"/>
        <v>2708</v>
      </c>
      <c r="M190" s="142">
        <f t="shared" si="39"/>
        <v>2708</v>
      </c>
      <c r="N190" s="240"/>
      <c r="P190" s="104"/>
    </row>
    <row r="191" spans="1:16" s="238" customFormat="1" ht="32.25" customHeight="1" x14ac:dyDescent="0.25">
      <c r="A191" s="179" t="s">
        <v>191</v>
      </c>
      <c r="B191" s="85">
        <v>900</v>
      </c>
      <c r="C191" s="87" t="s">
        <v>25</v>
      </c>
      <c r="D191" s="87" t="s">
        <v>28</v>
      </c>
      <c r="E191" s="181" t="s">
        <v>35</v>
      </c>
      <c r="F191" s="181" t="s">
        <v>330</v>
      </c>
      <c r="G191" s="181" t="s">
        <v>22</v>
      </c>
      <c r="H191" s="181" t="s">
        <v>376</v>
      </c>
      <c r="I191" s="87" t="s">
        <v>189</v>
      </c>
      <c r="J191" s="153">
        <f>J192</f>
        <v>2708</v>
      </c>
      <c r="K191" s="153">
        <f>K192</f>
        <v>324.00000000000011</v>
      </c>
      <c r="L191" s="153">
        <f>L192</f>
        <v>2708</v>
      </c>
      <c r="M191" s="153">
        <f>M192</f>
        <v>2708</v>
      </c>
      <c r="N191" s="240"/>
      <c r="P191" s="104"/>
    </row>
    <row r="192" spans="1:16" s="238" customFormat="1" ht="42.75" customHeight="1" x14ac:dyDescent="0.25">
      <c r="A192" s="179" t="s">
        <v>192</v>
      </c>
      <c r="B192" s="85">
        <v>900</v>
      </c>
      <c r="C192" s="87" t="s">
        <v>25</v>
      </c>
      <c r="D192" s="87" t="s">
        <v>28</v>
      </c>
      <c r="E192" s="181" t="s">
        <v>35</v>
      </c>
      <c r="F192" s="181" t="s">
        <v>330</v>
      </c>
      <c r="G192" s="181" t="s">
        <v>22</v>
      </c>
      <c r="H192" s="181" t="s">
        <v>376</v>
      </c>
      <c r="I192" s="87" t="s">
        <v>190</v>
      </c>
      <c r="J192" s="153">
        <v>2708</v>
      </c>
      <c r="K192" s="153">
        <f>2708-126.5-2045.6-535.9+324</f>
        <v>324.00000000000011</v>
      </c>
      <c r="L192" s="153">
        <f>7908-350-2200-2300-350</f>
        <v>2708</v>
      </c>
      <c r="M192" s="153">
        <f>7908-350-2200-2300-350</f>
        <v>2708</v>
      </c>
      <c r="N192" s="240"/>
      <c r="P192" s="104"/>
    </row>
    <row r="193" spans="1:16" s="238" customFormat="1" ht="46.5" customHeight="1" x14ac:dyDescent="0.25">
      <c r="A193" s="177" t="s">
        <v>180</v>
      </c>
      <c r="B193" s="85">
        <v>900</v>
      </c>
      <c r="C193" s="87" t="s">
        <v>25</v>
      </c>
      <c r="D193" s="87" t="s">
        <v>28</v>
      </c>
      <c r="E193" s="181" t="s">
        <v>35</v>
      </c>
      <c r="F193" s="181" t="s">
        <v>330</v>
      </c>
      <c r="G193" s="181" t="s">
        <v>22</v>
      </c>
      <c r="H193" s="181" t="s">
        <v>377</v>
      </c>
      <c r="I193" s="87"/>
      <c r="J193" s="142">
        <f t="shared" ref="J193:M194" si="40">J194</f>
        <v>2326.5</v>
      </c>
      <c r="K193" s="142">
        <f t="shared" si="40"/>
        <v>2889.4399999999996</v>
      </c>
      <c r="L193" s="142">
        <f t="shared" si="40"/>
        <v>2579</v>
      </c>
      <c r="M193" s="142">
        <f t="shared" si="40"/>
        <v>2579</v>
      </c>
      <c r="N193" s="240"/>
      <c r="P193" s="104"/>
    </row>
    <row r="194" spans="1:16" s="238" customFormat="1" ht="33" customHeight="1" x14ac:dyDescent="0.25">
      <c r="A194" s="179" t="s">
        <v>191</v>
      </c>
      <c r="B194" s="85">
        <v>900</v>
      </c>
      <c r="C194" s="87" t="s">
        <v>25</v>
      </c>
      <c r="D194" s="87" t="s">
        <v>28</v>
      </c>
      <c r="E194" s="181" t="s">
        <v>35</v>
      </c>
      <c r="F194" s="181" t="s">
        <v>330</v>
      </c>
      <c r="G194" s="181" t="s">
        <v>22</v>
      </c>
      <c r="H194" s="181" t="s">
        <v>377</v>
      </c>
      <c r="I194" s="87" t="s">
        <v>189</v>
      </c>
      <c r="J194" s="142">
        <f t="shared" si="40"/>
        <v>2326.5</v>
      </c>
      <c r="K194" s="142">
        <f t="shared" si="40"/>
        <v>2889.4399999999996</v>
      </c>
      <c r="L194" s="142">
        <f t="shared" si="40"/>
        <v>2579</v>
      </c>
      <c r="M194" s="142">
        <f t="shared" si="40"/>
        <v>2579</v>
      </c>
      <c r="N194" s="240"/>
      <c r="P194" s="104"/>
    </row>
    <row r="195" spans="1:16" s="238" customFormat="1" ht="42" customHeight="1" x14ac:dyDescent="0.25">
      <c r="A195" s="179" t="s">
        <v>192</v>
      </c>
      <c r="B195" s="85">
        <v>900</v>
      </c>
      <c r="C195" s="87" t="s">
        <v>25</v>
      </c>
      <c r="D195" s="87" t="s">
        <v>28</v>
      </c>
      <c r="E195" s="181" t="s">
        <v>35</v>
      </c>
      <c r="F195" s="181" t="s">
        <v>330</v>
      </c>
      <c r="G195" s="181" t="s">
        <v>22</v>
      </c>
      <c r="H195" s="181" t="s">
        <v>377</v>
      </c>
      <c r="I195" s="87" t="s">
        <v>190</v>
      </c>
      <c r="J195" s="142">
        <f>2200+350-223.5</f>
        <v>2326.5</v>
      </c>
      <c r="K195" s="142">
        <f>2200+350-223.5-161.26+2157.2-3322.4+426.1+1249.3+214</f>
        <v>2889.4399999999996</v>
      </c>
      <c r="L195" s="142">
        <f>2200+553.4+650-824.4</f>
        <v>2579</v>
      </c>
      <c r="M195" s="142">
        <f>2200+553.4+650-824.4</f>
        <v>2579</v>
      </c>
      <c r="N195" s="240"/>
      <c r="P195" s="104"/>
    </row>
    <row r="196" spans="1:16" s="238" customFormat="1" ht="50.25" customHeight="1" x14ac:dyDescent="0.25">
      <c r="A196" s="177" t="s">
        <v>181</v>
      </c>
      <c r="B196" s="85">
        <v>900</v>
      </c>
      <c r="C196" s="87" t="s">
        <v>25</v>
      </c>
      <c r="D196" s="87" t="s">
        <v>28</v>
      </c>
      <c r="E196" s="181" t="s">
        <v>35</v>
      </c>
      <c r="F196" s="181" t="s">
        <v>330</v>
      </c>
      <c r="G196" s="181" t="s">
        <v>22</v>
      </c>
      <c r="H196" s="181" t="s">
        <v>378</v>
      </c>
      <c r="I196" s="87"/>
      <c r="J196" s="142">
        <f t="shared" ref="J196:M197" si="41">J197</f>
        <v>2461.4</v>
      </c>
      <c r="K196" s="142">
        <f t="shared" si="41"/>
        <v>1489.1</v>
      </c>
      <c r="L196" s="142">
        <f t="shared" si="41"/>
        <v>2574.6000000000004</v>
      </c>
      <c r="M196" s="142">
        <f t="shared" si="41"/>
        <v>3341.4000000000005</v>
      </c>
      <c r="N196" s="240"/>
      <c r="P196" s="104"/>
    </row>
    <row r="197" spans="1:16" s="238" customFormat="1" ht="42" customHeight="1" x14ac:dyDescent="0.25">
      <c r="A197" s="179" t="s">
        <v>191</v>
      </c>
      <c r="B197" s="85">
        <v>900</v>
      </c>
      <c r="C197" s="87" t="s">
        <v>25</v>
      </c>
      <c r="D197" s="87" t="s">
        <v>28</v>
      </c>
      <c r="E197" s="181" t="s">
        <v>35</v>
      </c>
      <c r="F197" s="181" t="s">
        <v>330</v>
      </c>
      <c r="G197" s="181" t="s">
        <v>22</v>
      </c>
      <c r="H197" s="181" t="s">
        <v>378</v>
      </c>
      <c r="I197" s="87" t="s">
        <v>189</v>
      </c>
      <c r="J197" s="142">
        <f t="shared" si="41"/>
        <v>2461.4</v>
      </c>
      <c r="K197" s="142">
        <f t="shared" si="41"/>
        <v>1489.1</v>
      </c>
      <c r="L197" s="142">
        <f t="shared" si="41"/>
        <v>2574.6000000000004</v>
      </c>
      <c r="M197" s="142">
        <f t="shared" si="41"/>
        <v>3341.4000000000005</v>
      </c>
      <c r="N197" s="240"/>
      <c r="P197" s="104"/>
    </row>
    <row r="198" spans="1:16" s="238" customFormat="1" ht="42" customHeight="1" x14ac:dyDescent="0.25">
      <c r="A198" s="179" t="s">
        <v>192</v>
      </c>
      <c r="B198" s="85">
        <v>900</v>
      </c>
      <c r="C198" s="87" t="s">
        <v>25</v>
      </c>
      <c r="D198" s="87" t="s">
        <v>28</v>
      </c>
      <c r="E198" s="181" t="s">
        <v>35</v>
      </c>
      <c r="F198" s="181" t="s">
        <v>330</v>
      </c>
      <c r="G198" s="181" t="s">
        <v>22</v>
      </c>
      <c r="H198" s="181" t="s">
        <v>378</v>
      </c>
      <c r="I198" s="87" t="s">
        <v>190</v>
      </c>
      <c r="J198" s="142">
        <f>2431.8+29.6</f>
        <v>2461.4</v>
      </c>
      <c r="K198" s="142">
        <f>2431.8+29.6+403.5-310-397.8-16.6-713.4+62</f>
        <v>1489.1</v>
      </c>
      <c r="L198" s="142">
        <f>2300+131.8+93.9+278.3-161.1-68.3</f>
        <v>2574.6000000000004</v>
      </c>
      <c r="M198" s="142">
        <f>2300+131.8+93.9+815.7</f>
        <v>3341.4000000000005</v>
      </c>
      <c r="N198" s="240"/>
      <c r="P198" s="104"/>
    </row>
    <row r="199" spans="1:16" s="238" customFormat="1" ht="42" customHeight="1" x14ac:dyDescent="0.25">
      <c r="A199" s="179" t="s">
        <v>464</v>
      </c>
      <c r="B199" s="85">
        <v>900</v>
      </c>
      <c r="C199" s="87" t="s">
        <v>25</v>
      </c>
      <c r="D199" s="87" t="s">
        <v>28</v>
      </c>
      <c r="E199" s="181" t="s">
        <v>35</v>
      </c>
      <c r="F199" s="181" t="s">
        <v>330</v>
      </c>
      <c r="G199" s="181" t="s">
        <v>22</v>
      </c>
      <c r="H199" s="181" t="s">
        <v>463</v>
      </c>
      <c r="I199" s="87"/>
      <c r="J199" s="142"/>
      <c r="K199" s="142">
        <f t="shared" ref="K199:M200" si="42">K200</f>
        <v>34540.9</v>
      </c>
      <c r="L199" s="142">
        <f t="shared" si="42"/>
        <v>16109.7</v>
      </c>
      <c r="M199" s="142">
        <f t="shared" si="42"/>
        <v>0</v>
      </c>
      <c r="N199" s="240"/>
      <c r="P199" s="104"/>
    </row>
    <row r="200" spans="1:16" s="238" customFormat="1" ht="42" customHeight="1" x14ac:dyDescent="0.25">
      <c r="A200" s="179" t="s">
        <v>191</v>
      </c>
      <c r="B200" s="85">
        <v>900</v>
      </c>
      <c r="C200" s="87" t="s">
        <v>25</v>
      </c>
      <c r="D200" s="87" t="s">
        <v>28</v>
      </c>
      <c r="E200" s="181" t="s">
        <v>35</v>
      </c>
      <c r="F200" s="181" t="s">
        <v>330</v>
      </c>
      <c r="G200" s="181" t="s">
        <v>22</v>
      </c>
      <c r="H200" s="181" t="s">
        <v>463</v>
      </c>
      <c r="I200" s="87" t="s">
        <v>189</v>
      </c>
      <c r="J200" s="142"/>
      <c r="K200" s="142">
        <f t="shared" si="42"/>
        <v>34540.9</v>
      </c>
      <c r="L200" s="142">
        <f t="shared" si="42"/>
        <v>16109.7</v>
      </c>
      <c r="M200" s="142">
        <f t="shared" si="42"/>
        <v>0</v>
      </c>
      <c r="N200" s="240"/>
      <c r="P200" s="104"/>
    </row>
    <row r="201" spans="1:16" s="238" customFormat="1" ht="42" customHeight="1" x14ac:dyDescent="0.25">
      <c r="A201" s="179" t="s">
        <v>192</v>
      </c>
      <c r="B201" s="85">
        <v>900</v>
      </c>
      <c r="C201" s="87" t="s">
        <v>25</v>
      </c>
      <c r="D201" s="87" t="s">
        <v>28</v>
      </c>
      <c r="E201" s="181" t="s">
        <v>35</v>
      </c>
      <c r="F201" s="181" t="s">
        <v>330</v>
      </c>
      <c r="G201" s="181" t="s">
        <v>22</v>
      </c>
      <c r="H201" s="181" t="s">
        <v>463</v>
      </c>
      <c r="I201" s="87" t="s">
        <v>190</v>
      </c>
      <c r="J201" s="142"/>
      <c r="K201" s="142">
        <f>28775.1+5765.8</f>
        <v>34540.9</v>
      </c>
      <c r="L201" s="603">
        <v>16109.7</v>
      </c>
      <c r="M201" s="142">
        <v>0</v>
      </c>
      <c r="N201" s="240"/>
      <c r="P201" s="104" t="s">
        <v>549</v>
      </c>
    </row>
    <row r="202" spans="1:16" s="238" customFormat="1" ht="42" customHeight="1" x14ac:dyDescent="0.25">
      <c r="A202" s="179" t="s">
        <v>513</v>
      </c>
      <c r="B202" s="85">
        <v>900</v>
      </c>
      <c r="C202" s="87" t="s">
        <v>25</v>
      </c>
      <c r="D202" s="87" t="s">
        <v>28</v>
      </c>
      <c r="E202" s="181" t="s">
        <v>35</v>
      </c>
      <c r="F202" s="181" t="s">
        <v>330</v>
      </c>
      <c r="G202" s="181" t="s">
        <v>22</v>
      </c>
      <c r="H202" s="181" t="s">
        <v>512</v>
      </c>
      <c r="I202" s="87"/>
      <c r="J202" s="142"/>
      <c r="K202" s="142">
        <f t="shared" ref="K202:M203" si="43">K203</f>
        <v>1667.3</v>
      </c>
      <c r="L202" s="142">
        <f t="shared" si="43"/>
        <v>0</v>
      </c>
      <c r="M202" s="142">
        <f t="shared" si="43"/>
        <v>0</v>
      </c>
      <c r="N202" s="240"/>
      <c r="P202" s="104"/>
    </row>
    <row r="203" spans="1:16" s="238" customFormat="1" ht="42" customHeight="1" x14ac:dyDescent="0.25">
      <c r="A203" s="179" t="s">
        <v>191</v>
      </c>
      <c r="B203" s="85">
        <v>900</v>
      </c>
      <c r="C203" s="87" t="s">
        <v>25</v>
      </c>
      <c r="D203" s="87" t="s">
        <v>28</v>
      </c>
      <c r="E203" s="181" t="s">
        <v>35</v>
      </c>
      <c r="F203" s="181" t="s">
        <v>330</v>
      </c>
      <c r="G203" s="181" t="s">
        <v>22</v>
      </c>
      <c r="H203" s="181" t="s">
        <v>512</v>
      </c>
      <c r="I203" s="87" t="s">
        <v>189</v>
      </c>
      <c r="J203" s="142"/>
      <c r="K203" s="142">
        <f t="shared" si="43"/>
        <v>1667.3</v>
      </c>
      <c r="L203" s="142">
        <f t="shared" si="43"/>
        <v>0</v>
      </c>
      <c r="M203" s="142">
        <f t="shared" si="43"/>
        <v>0</v>
      </c>
      <c r="N203" s="240"/>
      <c r="P203" s="104"/>
    </row>
    <row r="204" spans="1:16" s="238" customFormat="1" ht="42" customHeight="1" x14ac:dyDescent="0.25">
      <c r="A204" s="179" t="s">
        <v>192</v>
      </c>
      <c r="B204" s="85">
        <v>900</v>
      </c>
      <c r="C204" s="87" t="s">
        <v>25</v>
      </c>
      <c r="D204" s="87" t="s">
        <v>28</v>
      </c>
      <c r="E204" s="181" t="s">
        <v>35</v>
      </c>
      <c r="F204" s="181" t="s">
        <v>330</v>
      </c>
      <c r="G204" s="181" t="s">
        <v>22</v>
      </c>
      <c r="H204" s="181" t="s">
        <v>512</v>
      </c>
      <c r="I204" s="87" t="s">
        <v>190</v>
      </c>
      <c r="J204" s="142"/>
      <c r="K204" s="142">
        <v>1667.3</v>
      </c>
      <c r="L204" s="603"/>
      <c r="M204" s="142">
        <v>0</v>
      </c>
      <c r="N204" s="240"/>
      <c r="P204" s="104"/>
    </row>
    <row r="205" spans="1:16" s="238" customFormat="1" ht="42" customHeight="1" x14ac:dyDescent="0.25">
      <c r="A205" s="179" t="s">
        <v>464</v>
      </c>
      <c r="B205" s="85">
        <v>900</v>
      </c>
      <c r="C205" s="87" t="s">
        <v>25</v>
      </c>
      <c r="D205" s="87" t="s">
        <v>28</v>
      </c>
      <c r="E205" s="181" t="s">
        <v>35</v>
      </c>
      <c r="F205" s="181" t="s">
        <v>330</v>
      </c>
      <c r="G205" s="181" t="s">
        <v>22</v>
      </c>
      <c r="H205" s="181" t="s">
        <v>556</v>
      </c>
      <c r="I205" s="87"/>
      <c r="J205" s="142"/>
      <c r="K205" s="142"/>
      <c r="L205" s="603"/>
      <c r="M205" s="142"/>
      <c r="N205" s="240"/>
      <c r="P205" s="104"/>
    </row>
    <row r="206" spans="1:16" s="238" customFormat="1" ht="42" customHeight="1" x14ac:dyDescent="0.25">
      <c r="A206" s="179" t="s">
        <v>191</v>
      </c>
      <c r="B206" s="85">
        <v>900</v>
      </c>
      <c r="C206" s="87" t="s">
        <v>25</v>
      </c>
      <c r="D206" s="87" t="s">
        <v>28</v>
      </c>
      <c r="E206" s="181" t="s">
        <v>35</v>
      </c>
      <c r="F206" s="181" t="s">
        <v>330</v>
      </c>
      <c r="G206" s="181" t="s">
        <v>22</v>
      </c>
      <c r="H206" s="181" t="s">
        <v>556</v>
      </c>
      <c r="I206" s="87" t="s">
        <v>189</v>
      </c>
      <c r="J206" s="142"/>
      <c r="K206" s="142"/>
      <c r="L206" s="603"/>
      <c r="M206" s="142"/>
      <c r="N206" s="240"/>
      <c r="P206" s="104"/>
    </row>
    <row r="207" spans="1:16" s="238" customFormat="1" ht="42" customHeight="1" x14ac:dyDescent="0.25">
      <c r="A207" s="179" t="s">
        <v>192</v>
      </c>
      <c r="B207" s="85">
        <v>900</v>
      </c>
      <c r="C207" s="87" t="s">
        <v>25</v>
      </c>
      <c r="D207" s="87" t="s">
        <v>28</v>
      </c>
      <c r="E207" s="181" t="s">
        <v>35</v>
      </c>
      <c r="F207" s="181" t="s">
        <v>330</v>
      </c>
      <c r="G207" s="181" t="s">
        <v>22</v>
      </c>
      <c r="H207" s="181" t="s">
        <v>556</v>
      </c>
      <c r="I207" s="87" t="s">
        <v>190</v>
      </c>
      <c r="J207" s="142"/>
      <c r="K207" s="142">
        <v>0</v>
      </c>
      <c r="L207" s="603">
        <v>6822.6</v>
      </c>
      <c r="M207" s="142">
        <v>0</v>
      </c>
      <c r="N207" s="240"/>
      <c r="P207" s="104" t="s">
        <v>554</v>
      </c>
    </row>
    <row r="208" spans="1:16" s="238" customFormat="1" ht="33" customHeight="1" x14ac:dyDescent="0.25">
      <c r="A208" s="177" t="s">
        <v>80</v>
      </c>
      <c r="B208" s="85">
        <v>900</v>
      </c>
      <c r="C208" s="87" t="s">
        <v>25</v>
      </c>
      <c r="D208" s="87" t="s">
        <v>99</v>
      </c>
      <c r="E208" s="182"/>
      <c r="F208" s="182"/>
      <c r="G208" s="182"/>
      <c r="H208" s="182"/>
      <c r="I208" s="176"/>
      <c r="J208" s="142">
        <f>J215</f>
        <v>2</v>
      </c>
      <c r="K208" s="142">
        <f>K215+K209</f>
        <v>374.2</v>
      </c>
      <c r="L208" s="142">
        <f>L215+L209</f>
        <v>2</v>
      </c>
      <c r="M208" s="142">
        <f>M215+M209</f>
        <v>2</v>
      </c>
      <c r="N208" s="240"/>
      <c r="P208" s="104"/>
    </row>
    <row r="209" spans="1:16" s="238" customFormat="1" ht="65.25" customHeight="1" x14ac:dyDescent="0.25">
      <c r="A209" s="177" t="s">
        <v>439</v>
      </c>
      <c r="B209" s="85">
        <v>900</v>
      </c>
      <c r="C209" s="87" t="s">
        <v>25</v>
      </c>
      <c r="D209" s="87" t="s">
        <v>99</v>
      </c>
      <c r="E209" s="181">
        <v>17</v>
      </c>
      <c r="F209" s="182"/>
      <c r="G209" s="182"/>
      <c r="H209" s="182"/>
      <c r="I209" s="176"/>
      <c r="J209" s="142"/>
      <c r="K209" s="142">
        <f>K210</f>
        <v>372.2</v>
      </c>
      <c r="L209" s="142">
        <f t="shared" ref="L209:M213" si="44">L210</f>
        <v>0</v>
      </c>
      <c r="M209" s="142">
        <f t="shared" si="44"/>
        <v>0</v>
      </c>
      <c r="N209" s="240"/>
      <c r="P209" s="104"/>
    </row>
    <row r="210" spans="1:16" s="238" customFormat="1" ht="33" customHeight="1" x14ac:dyDescent="0.25">
      <c r="A210" s="177" t="s">
        <v>522</v>
      </c>
      <c r="B210" s="85">
        <v>900</v>
      </c>
      <c r="C210" s="87" t="s">
        <v>25</v>
      </c>
      <c r="D210" s="87" t="s">
        <v>99</v>
      </c>
      <c r="E210" s="181">
        <v>17</v>
      </c>
      <c r="F210" s="181">
        <v>4</v>
      </c>
      <c r="G210" s="182"/>
      <c r="H210" s="182"/>
      <c r="I210" s="176"/>
      <c r="J210" s="142"/>
      <c r="K210" s="142">
        <f>K211</f>
        <v>372.2</v>
      </c>
      <c r="L210" s="142">
        <f t="shared" si="44"/>
        <v>0</v>
      </c>
      <c r="M210" s="142">
        <f t="shared" si="44"/>
        <v>0</v>
      </c>
      <c r="N210" s="240"/>
      <c r="P210" s="104"/>
    </row>
    <row r="211" spans="1:16" s="238" customFormat="1" ht="33" customHeight="1" x14ac:dyDescent="0.25">
      <c r="A211" s="177" t="s">
        <v>521</v>
      </c>
      <c r="B211" s="85">
        <v>900</v>
      </c>
      <c r="C211" s="87" t="s">
        <v>25</v>
      </c>
      <c r="D211" s="87" t="s">
        <v>99</v>
      </c>
      <c r="E211" s="181">
        <v>17</v>
      </c>
      <c r="F211" s="181">
        <v>4</v>
      </c>
      <c r="G211" s="181" t="s">
        <v>22</v>
      </c>
      <c r="H211" s="182"/>
      <c r="I211" s="176"/>
      <c r="J211" s="142"/>
      <c r="K211" s="142">
        <f>K212</f>
        <v>372.2</v>
      </c>
      <c r="L211" s="142">
        <f t="shared" si="44"/>
        <v>0</v>
      </c>
      <c r="M211" s="142">
        <f t="shared" si="44"/>
        <v>0</v>
      </c>
      <c r="N211" s="240"/>
      <c r="P211" s="104"/>
    </row>
    <row r="212" spans="1:16" s="238" customFormat="1" ht="33" customHeight="1" x14ac:dyDescent="0.25">
      <c r="A212" s="177" t="s">
        <v>520</v>
      </c>
      <c r="B212" s="85">
        <v>900</v>
      </c>
      <c r="C212" s="87" t="s">
        <v>25</v>
      </c>
      <c r="D212" s="87" t="s">
        <v>99</v>
      </c>
      <c r="E212" s="181">
        <v>17</v>
      </c>
      <c r="F212" s="181">
        <v>4</v>
      </c>
      <c r="G212" s="181" t="s">
        <v>22</v>
      </c>
      <c r="H212" s="182" t="s">
        <v>519</v>
      </c>
      <c r="I212" s="176"/>
      <c r="J212" s="142"/>
      <c r="K212" s="142">
        <f>K213</f>
        <v>372.2</v>
      </c>
      <c r="L212" s="142">
        <f t="shared" si="44"/>
        <v>0</v>
      </c>
      <c r="M212" s="142">
        <f t="shared" si="44"/>
        <v>0</v>
      </c>
      <c r="N212" s="240"/>
      <c r="P212" s="104"/>
    </row>
    <row r="213" spans="1:16" s="238" customFormat="1" ht="33" customHeight="1" x14ac:dyDescent="0.25">
      <c r="A213" s="179" t="s">
        <v>191</v>
      </c>
      <c r="B213" s="85">
        <v>900</v>
      </c>
      <c r="C213" s="87" t="s">
        <v>25</v>
      </c>
      <c r="D213" s="87" t="s">
        <v>99</v>
      </c>
      <c r="E213" s="181">
        <v>17</v>
      </c>
      <c r="F213" s="181">
        <v>4</v>
      </c>
      <c r="G213" s="181" t="s">
        <v>22</v>
      </c>
      <c r="H213" s="182" t="s">
        <v>519</v>
      </c>
      <c r="I213" s="87" t="s">
        <v>189</v>
      </c>
      <c r="J213" s="142"/>
      <c r="K213" s="142">
        <f>K214</f>
        <v>372.2</v>
      </c>
      <c r="L213" s="142">
        <f t="shared" si="44"/>
        <v>0</v>
      </c>
      <c r="M213" s="142">
        <f t="shared" si="44"/>
        <v>0</v>
      </c>
      <c r="N213" s="240"/>
      <c r="P213" s="104"/>
    </row>
    <row r="214" spans="1:16" s="238" customFormat="1" ht="33" customHeight="1" x14ac:dyDescent="0.25">
      <c r="A214" s="179" t="s">
        <v>192</v>
      </c>
      <c r="B214" s="85">
        <v>900</v>
      </c>
      <c r="C214" s="87" t="s">
        <v>25</v>
      </c>
      <c r="D214" s="87" t="s">
        <v>99</v>
      </c>
      <c r="E214" s="181">
        <v>17</v>
      </c>
      <c r="F214" s="181">
        <v>4</v>
      </c>
      <c r="G214" s="181" t="s">
        <v>22</v>
      </c>
      <c r="H214" s="182" t="s">
        <v>519</v>
      </c>
      <c r="I214" s="87" t="s">
        <v>190</v>
      </c>
      <c r="J214" s="142"/>
      <c r="K214" s="142">
        <v>372.2</v>
      </c>
      <c r="L214" s="142">
        <v>0</v>
      </c>
      <c r="M214" s="142">
        <v>0</v>
      </c>
      <c r="N214" s="240"/>
      <c r="P214" s="104"/>
    </row>
    <row r="215" spans="1:16" s="238" customFormat="1" ht="63" x14ac:dyDescent="0.25">
      <c r="A215" s="379" t="s">
        <v>422</v>
      </c>
      <c r="B215" s="85">
        <v>900</v>
      </c>
      <c r="C215" s="87" t="s">
        <v>25</v>
      </c>
      <c r="D215" s="87" t="s">
        <v>99</v>
      </c>
      <c r="E215" s="181" t="s">
        <v>380</v>
      </c>
      <c r="F215" s="181"/>
      <c r="G215" s="181"/>
      <c r="H215" s="181"/>
      <c r="I215" s="87"/>
      <c r="J215" s="142">
        <f t="shared" ref="J215:M217" si="45">J216</f>
        <v>2</v>
      </c>
      <c r="K215" s="142">
        <f t="shared" si="45"/>
        <v>2</v>
      </c>
      <c r="L215" s="142">
        <f t="shared" si="45"/>
        <v>2</v>
      </c>
      <c r="M215" s="142">
        <f t="shared" si="45"/>
        <v>2</v>
      </c>
      <c r="N215" s="240"/>
      <c r="P215" s="374"/>
    </row>
    <row r="216" spans="1:16" s="238" customFormat="1" ht="63" x14ac:dyDescent="0.25">
      <c r="A216" s="177" t="s">
        <v>283</v>
      </c>
      <c r="B216" s="85">
        <v>900</v>
      </c>
      <c r="C216" s="87" t="s">
        <v>25</v>
      </c>
      <c r="D216" s="87" t="s">
        <v>99</v>
      </c>
      <c r="E216" s="181" t="s">
        <v>380</v>
      </c>
      <c r="F216" s="181" t="s">
        <v>330</v>
      </c>
      <c r="G216" s="181" t="s">
        <v>25</v>
      </c>
      <c r="H216" s="181"/>
      <c r="I216" s="87"/>
      <c r="J216" s="142">
        <f t="shared" si="45"/>
        <v>2</v>
      </c>
      <c r="K216" s="142">
        <f t="shared" si="45"/>
        <v>2</v>
      </c>
      <c r="L216" s="142">
        <f t="shared" si="45"/>
        <v>2</v>
      </c>
      <c r="M216" s="142">
        <f t="shared" si="45"/>
        <v>2</v>
      </c>
      <c r="N216" s="240"/>
      <c r="P216" s="104"/>
    </row>
    <row r="217" spans="1:16" s="238" customFormat="1" ht="31.5" x14ac:dyDescent="0.25">
      <c r="A217" s="177" t="s">
        <v>169</v>
      </c>
      <c r="B217" s="85">
        <v>900</v>
      </c>
      <c r="C217" s="87" t="s">
        <v>25</v>
      </c>
      <c r="D217" s="87" t="s">
        <v>99</v>
      </c>
      <c r="E217" s="181" t="s">
        <v>380</v>
      </c>
      <c r="F217" s="181" t="s">
        <v>330</v>
      </c>
      <c r="G217" s="181" t="s">
        <v>25</v>
      </c>
      <c r="H217" s="181" t="s">
        <v>381</v>
      </c>
      <c r="I217" s="87"/>
      <c r="J217" s="142">
        <f t="shared" si="45"/>
        <v>2</v>
      </c>
      <c r="K217" s="142">
        <f t="shared" si="45"/>
        <v>2</v>
      </c>
      <c r="L217" s="142">
        <f t="shared" si="45"/>
        <v>2</v>
      </c>
      <c r="M217" s="142">
        <f t="shared" si="45"/>
        <v>2</v>
      </c>
      <c r="N217" s="240"/>
      <c r="P217" s="104"/>
    </row>
    <row r="218" spans="1:16" s="238" customFormat="1" ht="31.5" x14ac:dyDescent="0.25">
      <c r="A218" s="179" t="s">
        <v>191</v>
      </c>
      <c r="B218" s="85">
        <v>900</v>
      </c>
      <c r="C218" s="87" t="s">
        <v>25</v>
      </c>
      <c r="D218" s="87" t="s">
        <v>99</v>
      </c>
      <c r="E218" s="181" t="s">
        <v>380</v>
      </c>
      <c r="F218" s="181" t="s">
        <v>330</v>
      </c>
      <c r="G218" s="181" t="s">
        <v>25</v>
      </c>
      <c r="H218" s="181" t="s">
        <v>381</v>
      </c>
      <c r="I218" s="87" t="s">
        <v>189</v>
      </c>
      <c r="J218" s="142">
        <f>J219</f>
        <v>2</v>
      </c>
      <c r="K218" s="142">
        <f>K219</f>
        <v>2</v>
      </c>
      <c r="L218" s="142">
        <f>L219</f>
        <v>2</v>
      </c>
      <c r="M218" s="142">
        <f>M219</f>
        <v>2</v>
      </c>
      <c r="N218" s="240"/>
      <c r="P218" s="104"/>
    </row>
    <row r="219" spans="1:16" s="238" customFormat="1" ht="47.25" x14ac:dyDescent="0.25">
      <c r="A219" s="179" t="s">
        <v>192</v>
      </c>
      <c r="B219" s="85">
        <v>900</v>
      </c>
      <c r="C219" s="87" t="s">
        <v>25</v>
      </c>
      <c r="D219" s="87" t="s">
        <v>99</v>
      </c>
      <c r="E219" s="181" t="s">
        <v>380</v>
      </c>
      <c r="F219" s="181" t="s">
        <v>330</v>
      </c>
      <c r="G219" s="181" t="s">
        <v>25</v>
      </c>
      <c r="H219" s="181" t="s">
        <v>381</v>
      </c>
      <c r="I219" s="87" t="s">
        <v>190</v>
      </c>
      <c r="J219" s="142">
        <v>2</v>
      </c>
      <c r="K219" s="142">
        <v>2</v>
      </c>
      <c r="L219" s="142">
        <v>2</v>
      </c>
      <c r="M219" s="142">
        <v>2</v>
      </c>
      <c r="N219" s="240"/>
      <c r="P219" s="104"/>
    </row>
    <row r="220" spans="1:16" s="238" customFormat="1" ht="24.75" customHeight="1" x14ac:dyDescent="0.25">
      <c r="A220" s="193" t="s">
        <v>9</v>
      </c>
      <c r="B220" s="85">
        <v>900</v>
      </c>
      <c r="C220" s="87" t="s">
        <v>31</v>
      </c>
      <c r="D220" s="87"/>
      <c r="E220" s="182"/>
      <c r="F220" s="182"/>
      <c r="G220" s="182"/>
      <c r="H220" s="182"/>
      <c r="I220" s="87"/>
      <c r="J220" s="142" t="e">
        <f>J221</f>
        <v>#REF!</v>
      </c>
      <c r="K220" s="142">
        <f>K221+K233</f>
        <v>2869.8</v>
      </c>
      <c r="L220" s="142">
        <f>L221+L233</f>
        <v>86.3</v>
      </c>
      <c r="M220" s="142">
        <f>M221+M233</f>
        <v>86.3</v>
      </c>
      <c r="N220" s="252"/>
      <c r="P220" s="104"/>
    </row>
    <row r="221" spans="1:16" s="238" customFormat="1" ht="21" customHeight="1" x14ac:dyDescent="0.25">
      <c r="A221" s="193" t="s">
        <v>142</v>
      </c>
      <c r="B221" s="85">
        <v>900</v>
      </c>
      <c r="C221" s="87" t="s">
        <v>31</v>
      </c>
      <c r="D221" s="87" t="s">
        <v>22</v>
      </c>
      <c r="E221" s="192"/>
      <c r="F221" s="192"/>
      <c r="G221" s="192"/>
      <c r="H221" s="192"/>
      <c r="I221" s="87"/>
      <c r="J221" s="239" t="e">
        <f>J228+J222</f>
        <v>#REF!</v>
      </c>
      <c r="K221" s="239">
        <f>K228+K222</f>
        <v>2597.1000000000004</v>
      </c>
      <c r="L221" s="239">
        <f>L228+L222</f>
        <v>86.3</v>
      </c>
      <c r="M221" s="239">
        <f>M228+M222</f>
        <v>86.3</v>
      </c>
      <c r="N221" s="240"/>
      <c r="P221" s="104"/>
    </row>
    <row r="222" spans="1:16" s="392" customFormat="1" ht="63" x14ac:dyDescent="0.25">
      <c r="A222" s="379" t="s">
        <v>307</v>
      </c>
      <c r="B222" s="391">
        <v>900</v>
      </c>
      <c r="C222" s="383" t="s">
        <v>31</v>
      </c>
      <c r="D222" s="383" t="s">
        <v>22</v>
      </c>
      <c r="E222" s="381" t="s">
        <v>382</v>
      </c>
      <c r="F222" s="381"/>
      <c r="G222" s="381"/>
      <c r="H222" s="381"/>
      <c r="I222" s="383"/>
      <c r="J222" s="383" t="e">
        <f>J223</f>
        <v>#REF!</v>
      </c>
      <c r="K222" s="439">
        <f>K223</f>
        <v>2505.3000000000002</v>
      </c>
      <c r="L222" s="439">
        <f>L223</f>
        <v>0</v>
      </c>
      <c r="M222" s="439">
        <f>M223</f>
        <v>0</v>
      </c>
      <c r="N222" s="438"/>
      <c r="P222" s="102"/>
    </row>
    <row r="223" spans="1:16" s="392" customFormat="1" ht="47.25" x14ac:dyDescent="0.25">
      <c r="A223" s="379" t="s">
        <v>215</v>
      </c>
      <c r="B223" s="391">
        <v>900</v>
      </c>
      <c r="C223" s="383" t="s">
        <v>31</v>
      </c>
      <c r="D223" s="383" t="s">
        <v>22</v>
      </c>
      <c r="E223" s="381" t="s">
        <v>382</v>
      </c>
      <c r="F223" s="381" t="s">
        <v>24</v>
      </c>
      <c r="G223" s="381"/>
      <c r="H223" s="381"/>
      <c r="I223" s="383"/>
      <c r="J223" s="383" t="e">
        <f>J224</f>
        <v>#REF!</v>
      </c>
      <c r="K223" s="439">
        <f>K224</f>
        <v>2505.3000000000002</v>
      </c>
      <c r="L223" s="439">
        <f>L225</f>
        <v>0</v>
      </c>
      <c r="M223" s="439">
        <f>M225</f>
        <v>0</v>
      </c>
      <c r="N223" s="438"/>
      <c r="P223" s="102"/>
    </row>
    <row r="224" spans="1:16" s="392" customFormat="1" ht="49.5" customHeight="1" x14ac:dyDescent="0.25">
      <c r="A224" s="379" t="s">
        <v>297</v>
      </c>
      <c r="B224" s="391">
        <v>900</v>
      </c>
      <c r="C224" s="383" t="s">
        <v>31</v>
      </c>
      <c r="D224" s="383" t="s">
        <v>22</v>
      </c>
      <c r="E224" s="381" t="s">
        <v>382</v>
      </c>
      <c r="F224" s="381" t="s">
        <v>24</v>
      </c>
      <c r="G224" s="381" t="s">
        <v>23</v>
      </c>
      <c r="H224" s="381"/>
      <c r="I224" s="383"/>
      <c r="J224" s="383" t="e">
        <f>J225+#REF!</f>
        <v>#REF!</v>
      </c>
      <c r="K224" s="439">
        <f>K225</f>
        <v>2505.3000000000002</v>
      </c>
      <c r="L224" s="439">
        <f t="shared" ref="L224:M226" si="46">L225</f>
        <v>0</v>
      </c>
      <c r="M224" s="439">
        <f t="shared" si="46"/>
        <v>0</v>
      </c>
      <c r="N224" s="90"/>
      <c r="P224" s="102"/>
    </row>
    <row r="225" spans="1:17" s="392" customFormat="1" ht="36" customHeight="1" x14ac:dyDescent="0.25">
      <c r="A225" s="567" t="s">
        <v>496</v>
      </c>
      <c r="B225" s="391">
        <v>900</v>
      </c>
      <c r="C225" s="383" t="s">
        <v>31</v>
      </c>
      <c r="D225" s="383" t="s">
        <v>22</v>
      </c>
      <c r="E225" s="381" t="s">
        <v>382</v>
      </c>
      <c r="F225" s="381" t="s">
        <v>24</v>
      </c>
      <c r="G225" s="381" t="s">
        <v>23</v>
      </c>
      <c r="H225" s="381" t="s">
        <v>383</v>
      </c>
      <c r="I225" s="383"/>
      <c r="J225" s="383">
        <f>J226</f>
        <v>2583.4</v>
      </c>
      <c r="K225" s="439">
        <f>K226</f>
        <v>2505.3000000000002</v>
      </c>
      <c r="L225" s="439">
        <f t="shared" si="46"/>
        <v>0</v>
      </c>
      <c r="M225" s="439">
        <f t="shared" si="46"/>
        <v>0</v>
      </c>
      <c r="N225" s="440"/>
      <c r="P225" s="102"/>
    </row>
    <row r="226" spans="1:17" s="392" customFormat="1" ht="47.25" x14ac:dyDescent="0.25">
      <c r="A226" s="419" t="s">
        <v>268</v>
      </c>
      <c r="B226" s="391">
        <v>900</v>
      </c>
      <c r="C226" s="383" t="s">
        <v>31</v>
      </c>
      <c r="D226" s="383" t="s">
        <v>22</v>
      </c>
      <c r="E226" s="381" t="s">
        <v>382</v>
      </c>
      <c r="F226" s="381" t="s">
        <v>24</v>
      </c>
      <c r="G226" s="381" t="s">
        <v>23</v>
      </c>
      <c r="H226" s="381" t="s">
        <v>383</v>
      </c>
      <c r="I226" s="383" t="s">
        <v>266</v>
      </c>
      <c r="J226" s="383">
        <f>J227</f>
        <v>2583.4</v>
      </c>
      <c r="K226" s="439">
        <f>K227</f>
        <v>2505.3000000000002</v>
      </c>
      <c r="L226" s="439">
        <f t="shared" si="46"/>
        <v>0</v>
      </c>
      <c r="M226" s="439">
        <f t="shared" si="46"/>
        <v>0</v>
      </c>
      <c r="N226" s="438"/>
      <c r="P226" s="102"/>
    </row>
    <row r="227" spans="1:17" s="392" customFormat="1" ht="29.25" customHeight="1" x14ac:dyDescent="0.25">
      <c r="A227" s="419" t="s">
        <v>269</v>
      </c>
      <c r="B227" s="391">
        <v>900</v>
      </c>
      <c r="C227" s="383" t="s">
        <v>31</v>
      </c>
      <c r="D227" s="383" t="s">
        <v>22</v>
      </c>
      <c r="E227" s="381" t="s">
        <v>382</v>
      </c>
      <c r="F227" s="381" t="s">
        <v>24</v>
      </c>
      <c r="G227" s="381" t="s">
        <v>23</v>
      </c>
      <c r="H227" s="381" t="s">
        <v>383</v>
      </c>
      <c r="I227" s="383" t="s">
        <v>267</v>
      </c>
      <c r="J227" s="383">
        <f>2551.5+25.5+6.4</f>
        <v>2583.4</v>
      </c>
      <c r="K227" s="439">
        <f>2029.3+476</f>
        <v>2505.3000000000002</v>
      </c>
      <c r="L227" s="439">
        <v>0</v>
      </c>
      <c r="M227" s="439">
        <v>0</v>
      </c>
      <c r="N227" s="438"/>
      <c r="P227" s="102"/>
    </row>
    <row r="228" spans="1:17" s="238" customFormat="1" ht="31.5" x14ac:dyDescent="0.25">
      <c r="A228" s="379" t="s">
        <v>493</v>
      </c>
      <c r="B228" s="85">
        <v>900</v>
      </c>
      <c r="C228" s="87" t="s">
        <v>31</v>
      </c>
      <c r="D228" s="87" t="s">
        <v>22</v>
      </c>
      <c r="E228" s="181" t="s">
        <v>354</v>
      </c>
      <c r="F228" s="181"/>
      <c r="G228" s="181"/>
      <c r="H228" s="181"/>
      <c r="I228" s="176"/>
      <c r="J228" s="87" t="str">
        <f t="shared" ref="J228:M229" si="47">J229</f>
        <v>83,0</v>
      </c>
      <c r="K228" s="87" t="str">
        <f t="shared" si="47"/>
        <v>91,8</v>
      </c>
      <c r="L228" s="87">
        <f t="shared" si="47"/>
        <v>86.3</v>
      </c>
      <c r="M228" s="87">
        <f t="shared" si="47"/>
        <v>86.3</v>
      </c>
      <c r="N228" s="240"/>
      <c r="P228" s="364"/>
    </row>
    <row r="229" spans="1:17" s="238" customFormat="1" ht="47.25" x14ac:dyDescent="0.25">
      <c r="A229" s="379" t="s">
        <v>494</v>
      </c>
      <c r="B229" s="85">
        <v>900</v>
      </c>
      <c r="C229" s="87" t="s">
        <v>31</v>
      </c>
      <c r="D229" s="87" t="s">
        <v>22</v>
      </c>
      <c r="E229" s="181" t="s">
        <v>354</v>
      </c>
      <c r="F229" s="181" t="s">
        <v>24</v>
      </c>
      <c r="G229" s="181" t="s">
        <v>68</v>
      </c>
      <c r="H229" s="181"/>
      <c r="I229" s="176"/>
      <c r="J229" s="87" t="str">
        <f t="shared" si="47"/>
        <v>83,0</v>
      </c>
      <c r="K229" s="87" t="str">
        <f t="shared" si="47"/>
        <v>91,8</v>
      </c>
      <c r="L229" s="87">
        <f t="shared" si="47"/>
        <v>86.3</v>
      </c>
      <c r="M229" s="87">
        <f t="shared" si="47"/>
        <v>86.3</v>
      </c>
      <c r="N229" s="240"/>
      <c r="P229" s="104"/>
    </row>
    <row r="230" spans="1:17" s="238" customFormat="1" ht="31.5" x14ac:dyDescent="0.25">
      <c r="A230" s="193" t="s">
        <v>11</v>
      </c>
      <c r="B230" s="85">
        <v>900</v>
      </c>
      <c r="C230" s="87" t="s">
        <v>31</v>
      </c>
      <c r="D230" s="87" t="s">
        <v>22</v>
      </c>
      <c r="E230" s="181" t="s">
        <v>354</v>
      </c>
      <c r="F230" s="181" t="s">
        <v>24</v>
      </c>
      <c r="G230" s="181" t="s">
        <v>68</v>
      </c>
      <c r="H230" s="181" t="s">
        <v>384</v>
      </c>
      <c r="I230" s="176"/>
      <c r="J230" s="87" t="str">
        <f t="shared" ref="J230:M231" si="48">J231</f>
        <v>83,0</v>
      </c>
      <c r="K230" s="87" t="str">
        <f t="shared" si="48"/>
        <v>91,8</v>
      </c>
      <c r="L230" s="87">
        <f t="shared" si="48"/>
        <v>86.3</v>
      </c>
      <c r="M230" s="87">
        <f t="shared" si="48"/>
        <v>86.3</v>
      </c>
      <c r="N230" s="240"/>
      <c r="P230" s="104"/>
    </row>
    <row r="231" spans="1:17" s="238" customFormat="1" ht="31.5" x14ac:dyDescent="0.25">
      <c r="A231" s="179" t="s">
        <v>191</v>
      </c>
      <c r="B231" s="85">
        <v>900</v>
      </c>
      <c r="C231" s="87" t="s">
        <v>31</v>
      </c>
      <c r="D231" s="87" t="s">
        <v>22</v>
      </c>
      <c r="E231" s="181" t="s">
        <v>354</v>
      </c>
      <c r="F231" s="181" t="s">
        <v>24</v>
      </c>
      <c r="G231" s="181" t="s">
        <v>68</v>
      </c>
      <c r="H231" s="181" t="s">
        <v>384</v>
      </c>
      <c r="I231" s="87" t="s">
        <v>189</v>
      </c>
      <c r="J231" s="87" t="str">
        <f t="shared" si="48"/>
        <v>83,0</v>
      </c>
      <c r="K231" s="87" t="str">
        <f t="shared" si="48"/>
        <v>91,8</v>
      </c>
      <c r="L231" s="87">
        <f t="shared" si="48"/>
        <v>86.3</v>
      </c>
      <c r="M231" s="87">
        <f t="shared" si="48"/>
        <v>86.3</v>
      </c>
      <c r="N231" s="240"/>
      <c r="P231" s="104"/>
    </row>
    <row r="232" spans="1:17" s="238" customFormat="1" ht="47.25" x14ac:dyDescent="0.25">
      <c r="A232" s="179" t="s">
        <v>192</v>
      </c>
      <c r="B232" s="85">
        <v>900</v>
      </c>
      <c r="C232" s="87" t="s">
        <v>31</v>
      </c>
      <c r="D232" s="87" t="s">
        <v>22</v>
      </c>
      <c r="E232" s="181" t="s">
        <v>354</v>
      </c>
      <c r="F232" s="181" t="s">
        <v>24</v>
      </c>
      <c r="G232" s="181" t="s">
        <v>68</v>
      </c>
      <c r="H232" s="181" t="s">
        <v>384</v>
      </c>
      <c r="I232" s="87" t="s">
        <v>190</v>
      </c>
      <c r="J232" s="87" t="s">
        <v>335</v>
      </c>
      <c r="K232" s="87" t="s">
        <v>465</v>
      </c>
      <c r="L232" s="87">
        <v>86.3</v>
      </c>
      <c r="M232" s="87">
        <v>86.3</v>
      </c>
      <c r="N232" s="240"/>
      <c r="P232" s="104"/>
      <c r="Q232" s="238">
        <v>20</v>
      </c>
    </row>
    <row r="233" spans="1:17" s="238" customFormat="1" x14ac:dyDescent="0.25">
      <c r="A233" s="379" t="s">
        <v>530</v>
      </c>
      <c r="B233" s="85">
        <v>900</v>
      </c>
      <c r="C233" s="87" t="s">
        <v>31</v>
      </c>
      <c r="D233" s="87" t="s">
        <v>23</v>
      </c>
      <c r="E233" s="181"/>
      <c r="F233" s="181"/>
      <c r="G233" s="181"/>
      <c r="H233" s="181"/>
      <c r="I233" s="87"/>
      <c r="J233" s="87"/>
      <c r="K233" s="239">
        <f t="shared" ref="K233:K238" si="49">K234</f>
        <v>272.7</v>
      </c>
      <c r="L233" s="239">
        <f t="shared" ref="L233:M238" si="50">L234</f>
        <v>0</v>
      </c>
      <c r="M233" s="239">
        <f t="shared" si="50"/>
        <v>0</v>
      </c>
      <c r="N233" s="240"/>
      <c r="P233" s="104"/>
    </row>
    <row r="234" spans="1:17" s="238" customFormat="1" ht="78.75" x14ac:dyDescent="0.25">
      <c r="A234" s="379" t="s">
        <v>531</v>
      </c>
      <c r="B234" s="85">
        <v>900</v>
      </c>
      <c r="C234" s="87" t="s">
        <v>31</v>
      </c>
      <c r="D234" s="87" t="s">
        <v>23</v>
      </c>
      <c r="E234" s="181" t="s">
        <v>528</v>
      </c>
      <c r="F234" s="181"/>
      <c r="G234" s="181"/>
      <c r="H234" s="181"/>
      <c r="I234" s="87"/>
      <c r="J234" s="87"/>
      <c r="K234" s="239">
        <f t="shared" si="49"/>
        <v>272.7</v>
      </c>
      <c r="L234" s="239">
        <f t="shared" si="50"/>
        <v>0</v>
      </c>
      <c r="M234" s="239">
        <f t="shared" si="50"/>
        <v>0</v>
      </c>
      <c r="N234" s="240"/>
      <c r="P234" s="104"/>
    </row>
    <row r="235" spans="1:17" s="238" customFormat="1" ht="47.25" x14ac:dyDescent="0.25">
      <c r="A235" s="379" t="s">
        <v>534</v>
      </c>
      <c r="B235" s="85">
        <v>900</v>
      </c>
      <c r="C235" s="87" t="s">
        <v>31</v>
      </c>
      <c r="D235" s="87" t="s">
        <v>23</v>
      </c>
      <c r="E235" s="181" t="s">
        <v>528</v>
      </c>
      <c r="F235" s="181" t="s">
        <v>24</v>
      </c>
      <c r="G235" s="181"/>
      <c r="H235" s="181"/>
      <c r="I235" s="87"/>
      <c r="J235" s="87"/>
      <c r="K235" s="239">
        <f t="shared" si="49"/>
        <v>272.7</v>
      </c>
      <c r="L235" s="239">
        <f t="shared" si="50"/>
        <v>0</v>
      </c>
      <c r="M235" s="239">
        <f t="shared" si="50"/>
        <v>0</v>
      </c>
      <c r="N235" s="240"/>
      <c r="P235" s="104"/>
    </row>
    <row r="236" spans="1:17" s="238" customFormat="1" ht="31.5" x14ac:dyDescent="0.25">
      <c r="A236" s="589" t="s">
        <v>532</v>
      </c>
      <c r="B236" s="85">
        <v>900</v>
      </c>
      <c r="C236" s="87" t="s">
        <v>31</v>
      </c>
      <c r="D236" s="87" t="s">
        <v>23</v>
      </c>
      <c r="E236" s="181" t="s">
        <v>528</v>
      </c>
      <c r="F236" s="181" t="s">
        <v>24</v>
      </c>
      <c r="G236" s="181" t="s">
        <v>22</v>
      </c>
      <c r="H236" s="181"/>
      <c r="I236" s="87"/>
      <c r="J236" s="87"/>
      <c r="K236" s="239">
        <f>K237+K240</f>
        <v>272.7</v>
      </c>
      <c r="L236" s="239">
        <f t="shared" si="50"/>
        <v>0</v>
      </c>
      <c r="M236" s="239">
        <f t="shared" si="50"/>
        <v>0</v>
      </c>
      <c r="N236" s="240"/>
      <c r="P236" s="104"/>
    </row>
    <row r="237" spans="1:17" s="238" customFormat="1" ht="47.25" x14ac:dyDescent="0.25">
      <c r="A237" s="589" t="s">
        <v>533</v>
      </c>
      <c r="B237" s="85">
        <v>900</v>
      </c>
      <c r="C237" s="87" t="s">
        <v>31</v>
      </c>
      <c r="D237" s="87" t="s">
        <v>23</v>
      </c>
      <c r="E237" s="181" t="s">
        <v>528</v>
      </c>
      <c r="F237" s="181" t="s">
        <v>24</v>
      </c>
      <c r="G237" s="181" t="s">
        <v>22</v>
      </c>
      <c r="H237" s="181" t="s">
        <v>529</v>
      </c>
      <c r="I237" s="87"/>
      <c r="J237" s="87"/>
      <c r="K237" s="239">
        <f t="shared" si="49"/>
        <v>245</v>
      </c>
      <c r="L237" s="239">
        <f t="shared" si="50"/>
        <v>0</v>
      </c>
      <c r="M237" s="239">
        <f t="shared" si="50"/>
        <v>0</v>
      </c>
      <c r="N237" s="240"/>
      <c r="P237" s="104"/>
    </row>
    <row r="238" spans="1:17" s="238" customFormat="1" ht="31.5" x14ac:dyDescent="0.25">
      <c r="A238" s="179" t="s">
        <v>191</v>
      </c>
      <c r="B238" s="85">
        <v>900</v>
      </c>
      <c r="C238" s="87" t="s">
        <v>31</v>
      </c>
      <c r="D238" s="87" t="s">
        <v>23</v>
      </c>
      <c r="E238" s="181" t="s">
        <v>528</v>
      </c>
      <c r="F238" s="181" t="s">
        <v>24</v>
      </c>
      <c r="G238" s="181" t="s">
        <v>22</v>
      </c>
      <c r="H238" s="181" t="s">
        <v>529</v>
      </c>
      <c r="I238" s="87" t="s">
        <v>189</v>
      </c>
      <c r="J238" s="87"/>
      <c r="K238" s="239">
        <f t="shared" si="49"/>
        <v>245</v>
      </c>
      <c r="L238" s="239">
        <f t="shared" si="50"/>
        <v>0</v>
      </c>
      <c r="M238" s="239">
        <f t="shared" si="50"/>
        <v>0</v>
      </c>
      <c r="N238" s="240"/>
      <c r="P238" s="104"/>
    </row>
    <row r="239" spans="1:17" s="238" customFormat="1" ht="33" customHeight="1" x14ac:dyDescent="0.25">
      <c r="A239" s="179" t="s">
        <v>192</v>
      </c>
      <c r="B239" s="85">
        <v>900</v>
      </c>
      <c r="C239" s="87" t="s">
        <v>31</v>
      </c>
      <c r="D239" s="87" t="s">
        <v>23</v>
      </c>
      <c r="E239" s="181" t="s">
        <v>528</v>
      </c>
      <c r="F239" s="181" t="s">
        <v>24</v>
      </c>
      <c r="G239" s="181" t="s">
        <v>22</v>
      </c>
      <c r="H239" s="181" t="s">
        <v>529</v>
      </c>
      <c r="I239" s="87" t="s">
        <v>190</v>
      </c>
      <c r="J239" s="87"/>
      <c r="K239" s="239">
        <v>245</v>
      </c>
      <c r="L239" s="239">
        <v>0</v>
      </c>
      <c r="M239" s="239">
        <v>0</v>
      </c>
      <c r="N239" s="240"/>
      <c r="P239" s="104"/>
    </row>
    <row r="240" spans="1:17" s="238" customFormat="1" ht="65.25" customHeight="1" x14ac:dyDescent="0.25">
      <c r="A240" s="589" t="s">
        <v>542</v>
      </c>
      <c r="B240" s="85">
        <v>900</v>
      </c>
      <c r="C240" s="87" t="s">
        <v>31</v>
      </c>
      <c r="D240" s="87" t="s">
        <v>23</v>
      </c>
      <c r="E240" s="181" t="s">
        <v>528</v>
      </c>
      <c r="F240" s="181" t="s">
        <v>24</v>
      </c>
      <c r="G240" s="181" t="s">
        <v>22</v>
      </c>
      <c r="H240" s="181" t="s">
        <v>541</v>
      </c>
      <c r="I240" s="87"/>
      <c r="J240" s="87"/>
      <c r="K240" s="239">
        <f t="shared" ref="K240:M241" si="51">K241</f>
        <v>27.7</v>
      </c>
      <c r="L240" s="239">
        <f t="shared" si="51"/>
        <v>0</v>
      </c>
      <c r="M240" s="239">
        <f t="shared" si="51"/>
        <v>0</v>
      </c>
      <c r="N240" s="240"/>
      <c r="P240" s="104"/>
    </row>
    <row r="241" spans="1:16" s="238" customFormat="1" ht="33" customHeight="1" x14ac:dyDescent="0.25">
      <c r="A241" s="179" t="s">
        <v>191</v>
      </c>
      <c r="B241" s="85">
        <v>900</v>
      </c>
      <c r="C241" s="87" t="s">
        <v>31</v>
      </c>
      <c r="D241" s="87" t="s">
        <v>23</v>
      </c>
      <c r="E241" s="181" t="s">
        <v>528</v>
      </c>
      <c r="F241" s="181" t="s">
        <v>24</v>
      </c>
      <c r="G241" s="181" t="s">
        <v>22</v>
      </c>
      <c r="H241" s="181" t="s">
        <v>541</v>
      </c>
      <c r="I241" s="87" t="s">
        <v>189</v>
      </c>
      <c r="J241" s="87"/>
      <c r="K241" s="239">
        <f t="shared" si="51"/>
        <v>27.7</v>
      </c>
      <c r="L241" s="239">
        <f t="shared" si="51"/>
        <v>0</v>
      </c>
      <c r="M241" s="239">
        <f t="shared" si="51"/>
        <v>0</v>
      </c>
      <c r="N241" s="240"/>
      <c r="P241" s="104"/>
    </row>
    <row r="242" spans="1:16" s="238" customFormat="1" ht="33" customHeight="1" x14ac:dyDescent="0.25">
      <c r="A242" s="179" t="s">
        <v>192</v>
      </c>
      <c r="B242" s="85">
        <v>900</v>
      </c>
      <c r="C242" s="87" t="s">
        <v>31</v>
      </c>
      <c r="D242" s="87" t="s">
        <v>23</v>
      </c>
      <c r="E242" s="181" t="s">
        <v>528</v>
      </c>
      <c r="F242" s="181" t="s">
        <v>24</v>
      </c>
      <c r="G242" s="181" t="s">
        <v>22</v>
      </c>
      <c r="H242" s="181" t="s">
        <v>541</v>
      </c>
      <c r="I242" s="87" t="s">
        <v>190</v>
      </c>
      <c r="J242" s="87"/>
      <c r="K242" s="239">
        <v>27.7</v>
      </c>
      <c r="L242" s="239">
        <v>0</v>
      </c>
      <c r="M242" s="239">
        <v>0</v>
      </c>
      <c r="N242" s="240"/>
      <c r="P242" s="104"/>
    </row>
    <row r="243" spans="1:16" s="238" customFormat="1" ht="25.5" customHeight="1" x14ac:dyDescent="0.25">
      <c r="A243" s="175" t="s">
        <v>62</v>
      </c>
      <c r="B243" s="235">
        <v>900</v>
      </c>
      <c r="C243" s="176" t="s">
        <v>63</v>
      </c>
      <c r="D243" s="176"/>
      <c r="E243" s="181"/>
      <c r="F243" s="181"/>
      <c r="G243" s="181"/>
      <c r="H243" s="181"/>
      <c r="I243" s="176"/>
      <c r="J243" s="87" t="e">
        <f>J244</f>
        <v>#REF!</v>
      </c>
      <c r="K243" s="87">
        <f>K244</f>
        <v>2055.1999999999998</v>
      </c>
      <c r="L243" s="87">
        <f>L244</f>
        <v>2055.1999999999998</v>
      </c>
      <c r="M243" s="87">
        <f>M244</f>
        <v>2055.1999999999998</v>
      </c>
      <c r="N243" s="240"/>
      <c r="P243" s="104"/>
    </row>
    <row r="244" spans="1:16" s="238" customFormat="1" ht="24" customHeight="1" x14ac:dyDescent="0.25">
      <c r="A244" s="177" t="s">
        <v>134</v>
      </c>
      <c r="B244" s="85">
        <v>900</v>
      </c>
      <c r="C244" s="87" t="s">
        <v>63</v>
      </c>
      <c r="D244" s="87" t="s">
        <v>25</v>
      </c>
      <c r="E244" s="181"/>
      <c r="F244" s="181"/>
      <c r="G244" s="181"/>
      <c r="H244" s="181"/>
      <c r="I244" s="87"/>
      <c r="J244" s="87" t="e">
        <f t="shared" ref="J244:M246" si="52">J245</f>
        <v>#REF!</v>
      </c>
      <c r="K244" s="87">
        <f t="shared" si="52"/>
        <v>2055.1999999999998</v>
      </c>
      <c r="L244" s="87">
        <f t="shared" si="52"/>
        <v>2055.1999999999998</v>
      </c>
      <c r="M244" s="87">
        <f t="shared" si="52"/>
        <v>2055.1999999999998</v>
      </c>
      <c r="N244" s="240"/>
      <c r="P244" s="104"/>
    </row>
    <row r="245" spans="1:16" s="238" customFormat="1" ht="57.75" customHeight="1" x14ac:dyDescent="0.25">
      <c r="A245" s="177" t="s">
        <v>304</v>
      </c>
      <c r="B245" s="85">
        <v>900</v>
      </c>
      <c r="C245" s="87" t="s">
        <v>63</v>
      </c>
      <c r="D245" s="87" t="s">
        <v>25</v>
      </c>
      <c r="E245" s="181" t="s">
        <v>208</v>
      </c>
      <c r="F245" s="181"/>
      <c r="G245" s="181"/>
      <c r="H245" s="181"/>
      <c r="I245" s="87"/>
      <c r="J245" s="87" t="e">
        <f t="shared" si="52"/>
        <v>#REF!</v>
      </c>
      <c r="K245" s="87">
        <f t="shared" si="52"/>
        <v>2055.1999999999998</v>
      </c>
      <c r="L245" s="87">
        <f t="shared" si="52"/>
        <v>2055.1999999999998</v>
      </c>
      <c r="M245" s="87">
        <f t="shared" si="52"/>
        <v>2055.1999999999998</v>
      </c>
      <c r="N245" s="240"/>
      <c r="P245" s="104"/>
    </row>
    <row r="246" spans="1:16" s="238" customFormat="1" ht="25.5" customHeight="1" x14ac:dyDescent="0.25">
      <c r="A246" s="198" t="s">
        <v>207</v>
      </c>
      <c r="B246" s="85">
        <v>900</v>
      </c>
      <c r="C246" s="87" t="s">
        <v>63</v>
      </c>
      <c r="D246" s="87" t="s">
        <v>25</v>
      </c>
      <c r="E246" s="181" t="s">
        <v>31</v>
      </c>
      <c r="F246" s="181" t="s">
        <v>24</v>
      </c>
      <c r="G246" s="181"/>
      <c r="H246" s="181"/>
      <c r="I246" s="87"/>
      <c r="J246" s="87" t="e">
        <f t="shared" si="52"/>
        <v>#REF!</v>
      </c>
      <c r="K246" s="87">
        <f t="shared" si="52"/>
        <v>2055.1999999999998</v>
      </c>
      <c r="L246" s="87">
        <f t="shared" si="52"/>
        <v>2055.1999999999998</v>
      </c>
      <c r="M246" s="87">
        <f t="shared" si="52"/>
        <v>2055.1999999999998</v>
      </c>
      <c r="N246" s="240"/>
      <c r="P246" s="104"/>
    </row>
    <row r="247" spans="1:16" s="238" customFormat="1" ht="63" x14ac:dyDescent="0.25">
      <c r="A247" s="198" t="s">
        <v>4</v>
      </c>
      <c r="B247" s="85">
        <v>900</v>
      </c>
      <c r="C247" s="87" t="s">
        <v>63</v>
      </c>
      <c r="D247" s="87" t="s">
        <v>25</v>
      </c>
      <c r="E247" s="181" t="s">
        <v>31</v>
      </c>
      <c r="F247" s="181" t="s">
        <v>24</v>
      </c>
      <c r="G247" s="181" t="s">
        <v>22</v>
      </c>
      <c r="H247" s="181"/>
      <c r="I247" s="87"/>
      <c r="J247" s="87" t="e">
        <f>J248</f>
        <v>#REF!</v>
      </c>
      <c r="K247" s="87">
        <f>K248</f>
        <v>2055.1999999999998</v>
      </c>
      <c r="L247" s="87">
        <f>L248</f>
        <v>2055.1999999999998</v>
      </c>
      <c r="M247" s="87">
        <f>M248</f>
        <v>2055.1999999999998</v>
      </c>
      <c r="N247" s="240"/>
      <c r="P247" s="104"/>
    </row>
    <row r="248" spans="1:16" s="238" customFormat="1" ht="31.5" x14ac:dyDescent="0.25">
      <c r="A248" s="177" t="s">
        <v>90</v>
      </c>
      <c r="B248" s="85">
        <v>900</v>
      </c>
      <c r="C248" s="87" t="s">
        <v>63</v>
      </c>
      <c r="D248" s="87" t="s">
        <v>25</v>
      </c>
      <c r="E248" s="181" t="s">
        <v>31</v>
      </c>
      <c r="F248" s="181" t="s">
        <v>24</v>
      </c>
      <c r="G248" s="181" t="s">
        <v>22</v>
      </c>
      <c r="H248" s="181" t="s">
        <v>368</v>
      </c>
      <c r="I248" s="87"/>
      <c r="J248" s="87" t="e">
        <f>#REF!</f>
        <v>#REF!</v>
      </c>
      <c r="K248" s="259">
        <f>K250</f>
        <v>2055.1999999999998</v>
      </c>
      <c r="L248" s="259">
        <f>L250</f>
        <v>2055.1999999999998</v>
      </c>
      <c r="M248" s="259">
        <f>M250</f>
        <v>2055.1999999999998</v>
      </c>
      <c r="N248" s="240"/>
      <c r="P248" s="104"/>
    </row>
    <row r="249" spans="1:16" s="238" customFormat="1" ht="31.5" x14ac:dyDescent="0.25">
      <c r="A249" s="177" t="s">
        <v>243</v>
      </c>
      <c r="B249" s="85">
        <v>900</v>
      </c>
      <c r="C249" s="87" t="s">
        <v>63</v>
      </c>
      <c r="D249" s="87" t="s">
        <v>25</v>
      </c>
      <c r="E249" s="181" t="s">
        <v>31</v>
      </c>
      <c r="F249" s="181" t="s">
        <v>24</v>
      </c>
      <c r="G249" s="181" t="s">
        <v>22</v>
      </c>
      <c r="H249" s="181" t="s">
        <v>368</v>
      </c>
      <c r="I249" s="87" t="s">
        <v>223</v>
      </c>
      <c r="J249" s="87">
        <f>J250</f>
        <v>2055.1999999999998</v>
      </c>
      <c r="K249" s="87">
        <f>K250</f>
        <v>2055.1999999999998</v>
      </c>
      <c r="L249" s="87">
        <f>L250</f>
        <v>2055.1999999999998</v>
      </c>
      <c r="M249" s="87">
        <f>M250</f>
        <v>2055.1999999999998</v>
      </c>
      <c r="N249" s="240"/>
      <c r="P249" s="104"/>
    </row>
    <row r="250" spans="1:16" s="238" customFormat="1" x14ac:dyDescent="0.25">
      <c r="A250" s="177" t="s">
        <v>244</v>
      </c>
      <c r="B250" s="85">
        <v>900</v>
      </c>
      <c r="C250" s="87" t="s">
        <v>63</v>
      </c>
      <c r="D250" s="87" t="s">
        <v>25</v>
      </c>
      <c r="E250" s="181" t="s">
        <v>31</v>
      </c>
      <c r="F250" s="181" t="s">
        <v>24</v>
      </c>
      <c r="G250" s="181" t="s">
        <v>22</v>
      </c>
      <c r="H250" s="181" t="s">
        <v>368</v>
      </c>
      <c r="I250" s="87" t="s">
        <v>242</v>
      </c>
      <c r="J250" s="87">
        <v>2055.1999999999998</v>
      </c>
      <c r="K250" s="87">
        <v>2055.1999999999998</v>
      </c>
      <c r="L250" s="87">
        <v>2055.1999999999998</v>
      </c>
      <c r="M250" s="87">
        <v>2055.1999999999998</v>
      </c>
      <c r="N250" s="240"/>
      <c r="P250" s="104"/>
    </row>
    <row r="251" spans="1:16" s="238" customFormat="1" ht="24.75" customHeight="1" x14ac:dyDescent="0.25">
      <c r="A251" s="177" t="s">
        <v>43</v>
      </c>
      <c r="B251" s="85">
        <v>900</v>
      </c>
      <c r="C251" s="87" t="s">
        <v>39</v>
      </c>
      <c r="D251" s="87"/>
      <c r="E251" s="87"/>
      <c r="F251" s="87"/>
      <c r="G251" s="87"/>
      <c r="H251" s="87"/>
      <c r="I251" s="87"/>
      <c r="J251" s="141" t="e">
        <f>J252+J258+J271</f>
        <v>#REF!</v>
      </c>
      <c r="K251" s="259">
        <f>K252+K258+K271</f>
        <v>4440.2000000000007</v>
      </c>
      <c r="L251" s="87">
        <f>L252+L258+L271</f>
        <v>3525.8</v>
      </c>
      <c r="M251" s="87">
        <f>M252+M258+M271</f>
        <v>3525.8</v>
      </c>
      <c r="N251" s="240"/>
      <c r="P251" s="104"/>
    </row>
    <row r="252" spans="1:16" s="238" customFormat="1" ht="22.5" customHeight="1" x14ac:dyDescent="0.25">
      <c r="A252" s="177" t="s">
        <v>44</v>
      </c>
      <c r="B252" s="85">
        <v>900</v>
      </c>
      <c r="C252" s="87" t="s">
        <v>39</v>
      </c>
      <c r="D252" s="87" t="s">
        <v>22</v>
      </c>
      <c r="E252" s="87"/>
      <c r="F252" s="87"/>
      <c r="G252" s="87"/>
      <c r="H252" s="87"/>
      <c r="I252" s="87"/>
      <c r="J252" s="87">
        <f t="shared" ref="J252:M254" si="53">J253</f>
        <v>1296.2</v>
      </c>
      <c r="K252" s="141">
        <f t="shared" si="53"/>
        <v>1001.1</v>
      </c>
      <c r="L252" s="87">
        <f t="shared" si="53"/>
        <v>1296.2</v>
      </c>
      <c r="M252" s="87">
        <f t="shared" si="53"/>
        <v>1296.2</v>
      </c>
      <c r="N252" s="240"/>
      <c r="P252" s="104"/>
    </row>
    <row r="253" spans="1:16" s="238" customFormat="1" ht="31.5" x14ac:dyDescent="0.25">
      <c r="A253" s="379" t="s">
        <v>493</v>
      </c>
      <c r="B253" s="85">
        <v>900</v>
      </c>
      <c r="C253" s="87" t="s">
        <v>39</v>
      </c>
      <c r="D253" s="87" t="s">
        <v>22</v>
      </c>
      <c r="E253" s="181" t="s">
        <v>354</v>
      </c>
      <c r="F253" s="181"/>
      <c r="G253" s="181"/>
      <c r="H253" s="181"/>
      <c r="I253" s="87"/>
      <c r="J253" s="87">
        <f t="shared" si="53"/>
        <v>1296.2</v>
      </c>
      <c r="K253" s="141">
        <f t="shared" si="53"/>
        <v>1001.1</v>
      </c>
      <c r="L253" s="87">
        <f t="shared" si="53"/>
        <v>1296.2</v>
      </c>
      <c r="M253" s="87">
        <f t="shared" si="53"/>
        <v>1296.2</v>
      </c>
      <c r="N253" s="240"/>
      <c r="P253" s="364"/>
    </row>
    <row r="254" spans="1:16" s="238" customFormat="1" ht="47.25" x14ac:dyDescent="0.25">
      <c r="A254" s="379" t="s">
        <v>494</v>
      </c>
      <c r="B254" s="85">
        <v>900</v>
      </c>
      <c r="C254" s="87" t="s">
        <v>39</v>
      </c>
      <c r="D254" s="87" t="s">
        <v>22</v>
      </c>
      <c r="E254" s="181" t="s">
        <v>354</v>
      </c>
      <c r="F254" s="181" t="s">
        <v>24</v>
      </c>
      <c r="G254" s="181" t="s">
        <v>68</v>
      </c>
      <c r="H254" s="181"/>
      <c r="I254" s="87"/>
      <c r="J254" s="87">
        <f t="shared" si="53"/>
        <v>1296.2</v>
      </c>
      <c r="K254" s="141">
        <f t="shared" si="53"/>
        <v>1001.1</v>
      </c>
      <c r="L254" s="87">
        <f t="shared" si="53"/>
        <v>1296.2</v>
      </c>
      <c r="M254" s="87">
        <f t="shared" si="53"/>
        <v>1296.2</v>
      </c>
      <c r="N254" s="240"/>
      <c r="P254" s="104"/>
    </row>
    <row r="255" spans="1:16" s="238" customFormat="1" ht="31.5" x14ac:dyDescent="0.25">
      <c r="A255" s="177" t="s">
        <v>79</v>
      </c>
      <c r="B255" s="85">
        <v>900</v>
      </c>
      <c r="C255" s="87" t="s">
        <v>39</v>
      </c>
      <c r="D255" s="87" t="s">
        <v>22</v>
      </c>
      <c r="E255" s="181" t="s">
        <v>354</v>
      </c>
      <c r="F255" s="181" t="s">
        <v>24</v>
      </c>
      <c r="G255" s="181" t="s">
        <v>68</v>
      </c>
      <c r="H255" s="181" t="s">
        <v>401</v>
      </c>
      <c r="I255" s="87"/>
      <c r="J255" s="87">
        <f t="shared" ref="J255:M256" si="54">J256</f>
        <v>1296.2</v>
      </c>
      <c r="K255" s="141">
        <f t="shared" si="54"/>
        <v>1001.1</v>
      </c>
      <c r="L255" s="87">
        <f t="shared" si="54"/>
        <v>1296.2</v>
      </c>
      <c r="M255" s="87">
        <f t="shared" si="54"/>
        <v>1296.2</v>
      </c>
      <c r="N255" s="240"/>
      <c r="P255" s="104"/>
    </row>
    <row r="256" spans="1:16" s="238" customFormat="1" ht="23.25" customHeight="1" x14ac:dyDescent="0.25">
      <c r="A256" s="177" t="s">
        <v>210</v>
      </c>
      <c r="B256" s="85">
        <v>900</v>
      </c>
      <c r="C256" s="87" t="s">
        <v>39</v>
      </c>
      <c r="D256" s="87" t="s">
        <v>22</v>
      </c>
      <c r="E256" s="181" t="s">
        <v>354</v>
      </c>
      <c r="F256" s="181" t="s">
        <v>24</v>
      </c>
      <c r="G256" s="181" t="s">
        <v>68</v>
      </c>
      <c r="H256" s="181" t="s">
        <v>401</v>
      </c>
      <c r="I256" s="87" t="s">
        <v>203</v>
      </c>
      <c r="J256" s="87">
        <f t="shared" si="54"/>
        <v>1296.2</v>
      </c>
      <c r="K256" s="141">
        <f t="shared" si="54"/>
        <v>1001.1</v>
      </c>
      <c r="L256" s="87">
        <f t="shared" si="54"/>
        <v>1296.2</v>
      </c>
      <c r="M256" s="87">
        <f t="shared" si="54"/>
        <v>1296.2</v>
      </c>
      <c r="N256" s="240"/>
      <c r="P256" s="104"/>
    </row>
    <row r="257" spans="1:16" s="238" customFormat="1" ht="31.5" x14ac:dyDescent="0.25">
      <c r="A257" s="177" t="s">
        <v>211</v>
      </c>
      <c r="B257" s="85">
        <v>900</v>
      </c>
      <c r="C257" s="87" t="s">
        <v>39</v>
      </c>
      <c r="D257" s="87" t="s">
        <v>22</v>
      </c>
      <c r="E257" s="181" t="s">
        <v>354</v>
      </c>
      <c r="F257" s="181" t="s">
        <v>24</v>
      </c>
      <c r="G257" s="181" t="s">
        <v>68</v>
      </c>
      <c r="H257" s="181" t="s">
        <v>401</v>
      </c>
      <c r="I257" s="87" t="s">
        <v>209</v>
      </c>
      <c r="J257" s="87">
        <v>1296.2</v>
      </c>
      <c r="K257" s="386">
        <f>1296.2-270-25.1</f>
        <v>1001.1</v>
      </c>
      <c r="L257" s="87">
        <v>1296.2</v>
      </c>
      <c r="M257" s="87">
        <v>1296.2</v>
      </c>
      <c r="N257" s="240"/>
      <c r="P257" s="104"/>
    </row>
    <row r="258" spans="1:16" s="238" customFormat="1" ht="24.75" customHeight="1" x14ac:dyDescent="0.25">
      <c r="A258" s="184" t="s">
        <v>45</v>
      </c>
      <c r="B258" s="85">
        <v>900</v>
      </c>
      <c r="C258" s="87" t="s">
        <v>39</v>
      </c>
      <c r="D258" s="87" t="s">
        <v>36</v>
      </c>
      <c r="E258" s="87"/>
      <c r="F258" s="87"/>
      <c r="G258" s="87"/>
      <c r="H258" s="87"/>
      <c r="I258" s="87"/>
      <c r="J258" s="87">
        <f>J259+J265</f>
        <v>125</v>
      </c>
      <c r="K258" s="141">
        <f>K259+K265</f>
        <v>0</v>
      </c>
      <c r="L258" s="259">
        <f>L259+L265</f>
        <v>125</v>
      </c>
      <c r="M258" s="259">
        <f>M259+M265</f>
        <v>125</v>
      </c>
      <c r="N258" s="240"/>
      <c r="P258" s="104"/>
    </row>
    <row r="259" spans="1:16" s="238" customFormat="1" ht="47.25" x14ac:dyDescent="0.25">
      <c r="A259" s="379" t="s">
        <v>424</v>
      </c>
      <c r="B259" s="85">
        <v>900</v>
      </c>
      <c r="C259" s="86" t="s">
        <v>39</v>
      </c>
      <c r="D259" s="192" t="s">
        <v>36</v>
      </c>
      <c r="E259" s="133" t="s">
        <v>25</v>
      </c>
      <c r="F259" s="133"/>
      <c r="G259" s="133"/>
      <c r="H259" s="133"/>
      <c r="I259" s="176"/>
      <c r="J259" s="87">
        <f t="shared" ref="J259:M263" si="55">J260</f>
        <v>110</v>
      </c>
      <c r="K259" s="259">
        <f t="shared" si="55"/>
        <v>0</v>
      </c>
      <c r="L259" s="259">
        <f t="shared" si="55"/>
        <v>110</v>
      </c>
      <c r="M259" s="259">
        <f t="shared" si="55"/>
        <v>110</v>
      </c>
      <c r="N259" s="240"/>
      <c r="P259" s="360"/>
    </row>
    <row r="260" spans="1:16" s="238" customFormat="1" ht="47.25" x14ac:dyDescent="0.25">
      <c r="A260" s="379" t="s">
        <v>425</v>
      </c>
      <c r="B260" s="85">
        <v>900</v>
      </c>
      <c r="C260" s="86" t="s">
        <v>39</v>
      </c>
      <c r="D260" s="192" t="s">
        <v>36</v>
      </c>
      <c r="E260" s="133" t="s">
        <v>25</v>
      </c>
      <c r="F260" s="133" t="s">
        <v>24</v>
      </c>
      <c r="G260" s="133"/>
      <c r="H260" s="133"/>
      <c r="I260" s="176"/>
      <c r="J260" s="87">
        <f t="shared" si="55"/>
        <v>110</v>
      </c>
      <c r="K260" s="259">
        <f t="shared" si="55"/>
        <v>0</v>
      </c>
      <c r="L260" s="259">
        <f t="shared" si="55"/>
        <v>110</v>
      </c>
      <c r="M260" s="259">
        <f t="shared" si="55"/>
        <v>110</v>
      </c>
      <c r="N260" s="232"/>
      <c r="P260" s="360"/>
    </row>
    <row r="261" spans="1:16" s="238" customFormat="1" ht="31.5" x14ac:dyDescent="0.2">
      <c r="A261" s="184" t="s">
        <v>256</v>
      </c>
      <c r="B261" s="218">
        <v>900</v>
      </c>
      <c r="C261" s="144" t="s">
        <v>39</v>
      </c>
      <c r="D261" s="144" t="s">
        <v>36</v>
      </c>
      <c r="E261" s="133" t="s">
        <v>25</v>
      </c>
      <c r="F261" s="133" t="s">
        <v>24</v>
      </c>
      <c r="G261" s="133" t="s">
        <v>22</v>
      </c>
      <c r="H261" s="133"/>
      <c r="I261" s="144"/>
      <c r="J261" s="87">
        <f t="shared" si="55"/>
        <v>110</v>
      </c>
      <c r="K261" s="259">
        <f t="shared" si="55"/>
        <v>0</v>
      </c>
      <c r="L261" s="259">
        <f t="shared" si="55"/>
        <v>110</v>
      </c>
      <c r="M261" s="259">
        <f t="shared" si="55"/>
        <v>110</v>
      </c>
      <c r="N261" s="240"/>
      <c r="P261" s="104"/>
    </row>
    <row r="262" spans="1:16" s="238" customFormat="1" ht="35.25" customHeight="1" x14ac:dyDescent="0.2">
      <c r="A262" s="184" t="s">
        <v>158</v>
      </c>
      <c r="B262" s="261">
        <v>900</v>
      </c>
      <c r="C262" s="86" t="s">
        <v>39</v>
      </c>
      <c r="D262" s="86" t="s">
        <v>36</v>
      </c>
      <c r="E262" s="133" t="s">
        <v>25</v>
      </c>
      <c r="F262" s="133" t="s">
        <v>24</v>
      </c>
      <c r="G262" s="133" t="s">
        <v>22</v>
      </c>
      <c r="H262" s="133" t="s">
        <v>404</v>
      </c>
      <c r="I262" s="144"/>
      <c r="J262" s="87">
        <f t="shared" si="55"/>
        <v>110</v>
      </c>
      <c r="K262" s="259">
        <f t="shared" si="55"/>
        <v>0</v>
      </c>
      <c r="L262" s="259">
        <f t="shared" si="55"/>
        <v>110</v>
      </c>
      <c r="M262" s="259">
        <f t="shared" si="55"/>
        <v>110</v>
      </c>
      <c r="N262" s="240"/>
      <c r="P262" s="104"/>
    </row>
    <row r="263" spans="1:16" s="238" customFormat="1" ht="25.5" customHeight="1" x14ac:dyDescent="0.2">
      <c r="A263" s="184" t="s">
        <v>204</v>
      </c>
      <c r="B263" s="261">
        <v>900</v>
      </c>
      <c r="C263" s="86" t="s">
        <v>39</v>
      </c>
      <c r="D263" s="86" t="s">
        <v>36</v>
      </c>
      <c r="E263" s="133" t="s">
        <v>25</v>
      </c>
      <c r="F263" s="133" t="s">
        <v>24</v>
      </c>
      <c r="G263" s="133" t="s">
        <v>22</v>
      </c>
      <c r="H263" s="133" t="s">
        <v>404</v>
      </c>
      <c r="I263" s="144">
        <v>300</v>
      </c>
      <c r="J263" s="87">
        <f t="shared" si="55"/>
        <v>110</v>
      </c>
      <c r="K263" s="259">
        <f t="shared" si="55"/>
        <v>0</v>
      </c>
      <c r="L263" s="259">
        <f t="shared" si="55"/>
        <v>110</v>
      </c>
      <c r="M263" s="259">
        <f t="shared" si="55"/>
        <v>110</v>
      </c>
      <c r="N263" s="240"/>
      <c r="P263" s="104"/>
    </row>
    <row r="264" spans="1:16" s="238" customFormat="1" ht="32.25" customHeight="1" x14ac:dyDescent="0.2">
      <c r="A264" s="184" t="s">
        <v>212</v>
      </c>
      <c r="B264" s="261">
        <v>900</v>
      </c>
      <c r="C264" s="86" t="s">
        <v>39</v>
      </c>
      <c r="D264" s="86" t="s">
        <v>36</v>
      </c>
      <c r="E264" s="133" t="s">
        <v>25</v>
      </c>
      <c r="F264" s="133" t="s">
        <v>24</v>
      </c>
      <c r="G264" s="133" t="s">
        <v>22</v>
      </c>
      <c r="H264" s="133" t="s">
        <v>404</v>
      </c>
      <c r="I264" s="144">
        <v>320</v>
      </c>
      <c r="J264" s="87">
        <v>110</v>
      </c>
      <c r="K264" s="259">
        <v>0</v>
      </c>
      <c r="L264" s="259">
        <v>110</v>
      </c>
      <c r="M264" s="259">
        <v>110</v>
      </c>
      <c r="N264" s="240"/>
      <c r="P264" s="104"/>
    </row>
    <row r="265" spans="1:16" s="238" customFormat="1" ht="63" x14ac:dyDescent="0.25">
      <c r="A265" s="177" t="s">
        <v>307</v>
      </c>
      <c r="B265" s="218">
        <v>900</v>
      </c>
      <c r="C265" s="86">
        <v>10</v>
      </c>
      <c r="D265" s="192" t="s">
        <v>36</v>
      </c>
      <c r="E265" s="133" t="s">
        <v>219</v>
      </c>
      <c r="F265" s="133"/>
      <c r="G265" s="133"/>
      <c r="H265" s="133"/>
      <c r="I265" s="87"/>
      <c r="J265" s="87">
        <f t="shared" ref="J265:M269" si="56">J266</f>
        <v>15</v>
      </c>
      <c r="K265" s="259">
        <f t="shared" si="56"/>
        <v>0</v>
      </c>
      <c r="L265" s="259">
        <f t="shared" si="56"/>
        <v>15</v>
      </c>
      <c r="M265" s="259">
        <f t="shared" si="56"/>
        <v>15</v>
      </c>
      <c r="N265" s="240"/>
      <c r="P265" s="104"/>
    </row>
    <row r="266" spans="1:16" s="238" customFormat="1" ht="47.25" x14ac:dyDescent="0.25">
      <c r="A266" s="177" t="s">
        <v>215</v>
      </c>
      <c r="B266" s="218">
        <v>900</v>
      </c>
      <c r="C266" s="86">
        <v>10</v>
      </c>
      <c r="D266" s="192" t="s">
        <v>36</v>
      </c>
      <c r="E266" s="133" t="s">
        <v>382</v>
      </c>
      <c r="F266" s="133" t="s">
        <v>24</v>
      </c>
      <c r="G266" s="133"/>
      <c r="H266" s="133"/>
      <c r="I266" s="87"/>
      <c r="J266" s="142">
        <f t="shared" si="56"/>
        <v>15</v>
      </c>
      <c r="K266" s="142">
        <f t="shared" si="56"/>
        <v>0</v>
      </c>
      <c r="L266" s="142">
        <f t="shared" si="56"/>
        <v>15</v>
      </c>
      <c r="M266" s="142">
        <f t="shared" si="56"/>
        <v>15</v>
      </c>
      <c r="N266" s="240"/>
      <c r="P266" s="104"/>
    </row>
    <row r="267" spans="1:16" s="238" customFormat="1" ht="47.25" x14ac:dyDescent="0.25">
      <c r="A267" s="177" t="s">
        <v>216</v>
      </c>
      <c r="B267" s="218">
        <v>900</v>
      </c>
      <c r="C267" s="86">
        <v>10</v>
      </c>
      <c r="D267" s="192" t="s">
        <v>36</v>
      </c>
      <c r="E267" s="133" t="s">
        <v>382</v>
      </c>
      <c r="F267" s="133" t="s">
        <v>24</v>
      </c>
      <c r="G267" s="133" t="s">
        <v>22</v>
      </c>
      <c r="H267" s="133"/>
      <c r="I267" s="87"/>
      <c r="J267" s="142">
        <f t="shared" si="56"/>
        <v>15</v>
      </c>
      <c r="K267" s="142">
        <f t="shared" si="56"/>
        <v>0</v>
      </c>
      <c r="L267" s="142">
        <f t="shared" si="56"/>
        <v>15</v>
      </c>
      <c r="M267" s="142">
        <f t="shared" si="56"/>
        <v>15</v>
      </c>
      <c r="N267" s="240"/>
      <c r="P267" s="104"/>
    </row>
    <row r="268" spans="1:16" s="238" customFormat="1" ht="28.5" customHeight="1" x14ac:dyDescent="0.25">
      <c r="A268" s="177" t="s">
        <v>217</v>
      </c>
      <c r="B268" s="218">
        <v>900</v>
      </c>
      <c r="C268" s="86">
        <v>10</v>
      </c>
      <c r="D268" s="192" t="s">
        <v>36</v>
      </c>
      <c r="E268" s="133" t="s">
        <v>382</v>
      </c>
      <c r="F268" s="133" t="s">
        <v>24</v>
      </c>
      <c r="G268" s="133" t="s">
        <v>22</v>
      </c>
      <c r="H268" s="133" t="s">
        <v>405</v>
      </c>
      <c r="I268" s="87"/>
      <c r="J268" s="142">
        <f t="shared" si="56"/>
        <v>15</v>
      </c>
      <c r="K268" s="142">
        <f t="shared" si="56"/>
        <v>0</v>
      </c>
      <c r="L268" s="142">
        <f t="shared" si="56"/>
        <v>15</v>
      </c>
      <c r="M268" s="142">
        <f t="shared" si="56"/>
        <v>15</v>
      </c>
      <c r="N268" s="240"/>
      <c r="P268" s="104"/>
    </row>
    <row r="269" spans="1:16" s="238" customFormat="1" ht="25.5" customHeight="1" x14ac:dyDescent="0.25">
      <c r="A269" s="184" t="s">
        <v>210</v>
      </c>
      <c r="B269" s="218">
        <v>900</v>
      </c>
      <c r="C269" s="86">
        <v>10</v>
      </c>
      <c r="D269" s="192" t="s">
        <v>36</v>
      </c>
      <c r="E269" s="133" t="s">
        <v>382</v>
      </c>
      <c r="F269" s="133" t="s">
        <v>24</v>
      </c>
      <c r="G269" s="133" t="s">
        <v>22</v>
      </c>
      <c r="H269" s="133" t="s">
        <v>405</v>
      </c>
      <c r="I269" s="87" t="s">
        <v>203</v>
      </c>
      <c r="J269" s="142">
        <f t="shared" si="56"/>
        <v>15</v>
      </c>
      <c r="K269" s="142">
        <f t="shared" si="56"/>
        <v>0</v>
      </c>
      <c r="L269" s="142">
        <f t="shared" si="56"/>
        <v>15</v>
      </c>
      <c r="M269" s="142">
        <f t="shared" si="56"/>
        <v>15</v>
      </c>
      <c r="N269" s="240"/>
      <c r="P269" s="104"/>
    </row>
    <row r="270" spans="1:16" s="238" customFormat="1" ht="31.5" x14ac:dyDescent="0.25">
      <c r="A270" s="177" t="s">
        <v>218</v>
      </c>
      <c r="B270" s="218">
        <v>900</v>
      </c>
      <c r="C270" s="86">
        <v>10</v>
      </c>
      <c r="D270" s="192" t="s">
        <v>36</v>
      </c>
      <c r="E270" s="133" t="s">
        <v>382</v>
      </c>
      <c r="F270" s="133" t="s">
        <v>24</v>
      </c>
      <c r="G270" s="133" t="s">
        <v>22</v>
      </c>
      <c r="H270" s="133" t="s">
        <v>405</v>
      </c>
      <c r="I270" s="87" t="s">
        <v>213</v>
      </c>
      <c r="J270" s="142">
        <v>15</v>
      </c>
      <c r="K270" s="142">
        <v>0</v>
      </c>
      <c r="L270" s="142">
        <v>15</v>
      </c>
      <c r="M270" s="142">
        <v>15</v>
      </c>
      <c r="N270" s="240"/>
      <c r="P270" s="104"/>
    </row>
    <row r="271" spans="1:16" s="238" customFormat="1" ht="24" customHeight="1" x14ac:dyDescent="0.25">
      <c r="A271" s="177" t="s">
        <v>61</v>
      </c>
      <c r="B271" s="218">
        <v>900</v>
      </c>
      <c r="C271" s="87" t="s">
        <v>39</v>
      </c>
      <c r="D271" s="87" t="s">
        <v>25</v>
      </c>
      <c r="E271" s="87"/>
      <c r="F271" s="87"/>
      <c r="G271" s="87"/>
      <c r="H271" s="87"/>
      <c r="I271" s="176"/>
      <c r="J271" s="154" t="e">
        <f t="shared" ref="J271:M275" si="57">J272</f>
        <v>#REF!</v>
      </c>
      <c r="K271" s="154">
        <f>K272+K279</f>
        <v>3439.1000000000004</v>
      </c>
      <c r="L271" s="154">
        <f>L272+L279</f>
        <v>2104.6</v>
      </c>
      <c r="M271" s="154">
        <f>M272+M279</f>
        <v>2104.6</v>
      </c>
      <c r="N271" s="154">
        <f>N272+N279</f>
        <v>0</v>
      </c>
      <c r="O271" s="154">
        <f>O272+O279</f>
        <v>0</v>
      </c>
      <c r="P271" s="104"/>
    </row>
    <row r="272" spans="1:16" s="238" customFormat="1" ht="47.25" x14ac:dyDescent="0.25">
      <c r="A272" s="177" t="s">
        <v>300</v>
      </c>
      <c r="B272" s="196" t="s">
        <v>13</v>
      </c>
      <c r="C272" s="87" t="s">
        <v>39</v>
      </c>
      <c r="D272" s="87" t="s">
        <v>25</v>
      </c>
      <c r="E272" s="133" t="s">
        <v>23</v>
      </c>
      <c r="F272" s="133"/>
      <c r="G272" s="133"/>
      <c r="H272" s="133"/>
      <c r="I272" s="87"/>
      <c r="J272" s="88" t="e">
        <f t="shared" si="57"/>
        <v>#REF!</v>
      </c>
      <c r="K272" s="88">
        <f t="shared" si="57"/>
        <v>1370.2</v>
      </c>
      <c r="L272" s="88">
        <f t="shared" si="57"/>
        <v>2104.6</v>
      </c>
      <c r="M272" s="88">
        <f t="shared" si="57"/>
        <v>2104.6</v>
      </c>
      <c r="N272" s="240"/>
      <c r="P272" s="104"/>
    </row>
    <row r="273" spans="1:16" s="238" customFormat="1" ht="78.75" x14ac:dyDescent="0.25">
      <c r="A273" s="179" t="s">
        <v>312</v>
      </c>
      <c r="B273" s="196" t="s">
        <v>13</v>
      </c>
      <c r="C273" s="87" t="s">
        <v>39</v>
      </c>
      <c r="D273" s="87" t="s">
        <v>25</v>
      </c>
      <c r="E273" s="133" t="s">
        <v>23</v>
      </c>
      <c r="F273" s="133" t="s">
        <v>27</v>
      </c>
      <c r="G273" s="133"/>
      <c r="H273" s="133"/>
      <c r="I273" s="87"/>
      <c r="J273" s="88" t="e">
        <f t="shared" si="57"/>
        <v>#REF!</v>
      </c>
      <c r="K273" s="88">
        <f t="shared" si="57"/>
        <v>1370.2</v>
      </c>
      <c r="L273" s="88">
        <f t="shared" si="57"/>
        <v>2104.6</v>
      </c>
      <c r="M273" s="88">
        <f t="shared" si="57"/>
        <v>2104.6</v>
      </c>
      <c r="N273" s="232"/>
      <c r="P273" s="104"/>
    </row>
    <row r="274" spans="1:16" s="238" customFormat="1" ht="61.5" customHeight="1" x14ac:dyDescent="0.25">
      <c r="A274" s="183" t="s">
        <v>114</v>
      </c>
      <c r="B274" s="196" t="s">
        <v>13</v>
      </c>
      <c r="C274" s="87" t="s">
        <v>39</v>
      </c>
      <c r="D274" s="87" t="s">
        <v>25</v>
      </c>
      <c r="E274" s="133" t="s">
        <v>23</v>
      </c>
      <c r="F274" s="133" t="s">
        <v>27</v>
      </c>
      <c r="G274" s="133" t="s">
        <v>22</v>
      </c>
      <c r="H274" s="133"/>
      <c r="I274" s="87"/>
      <c r="J274" s="88" t="e">
        <f t="shared" si="57"/>
        <v>#REF!</v>
      </c>
      <c r="K274" s="88">
        <f t="shared" si="57"/>
        <v>1370.2</v>
      </c>
      <c r="L274" s="88">
        <f t="shared" si="57"/>
        <v>2104.6</v>
      </c>
      <c r="M274" s="88">
        <f t="shared" si="57"/>
        <v>2104.6</v>
      </c>
      <c r="N274" s="240"/>
      <c r="P274" s="104"/>
    </row>
    <row r="275" spans="1:16" s="238" customFormat="1" ht="95.25" customHeight="1" x14ac:dyDescent="0.25">
      <c r="A275" s="79" t="s">
        <v>171</v>
      </c>
      <c r="B275" s="218">
        <v>900</v>
      </c>
      <c r="C275" s="86" t="s">
        <v>39</v>
      </c>
      <c r="D275" s="86" t="s">
        <v>25</v>
      </c>
      <c r="E275" s="133" t="s">
        <v>23</v>
      </c>
      <c r="F275" s="133" t="s">
        <v>27</v>
      </c>
      <c r="G275" s="133" t="s">
        <v>22</v>
      </c>
      <c r="H275" s="133" t="s">
        <v>406</v>
      </c>
      <c r="I275" s="87"/>
      <c r="J275" s="88" t="e">
        <f t="shared" si="57"/>
        <v>#REF!</v>
      </c>
      <c r="K275" s="88">
        <f t="shared" si="57"/>
        <v>1370.2</v>
      </c>
      <c r="L275" s="88">
        <f t="shared" si="57"/>
        <v>2104.6</v>
      </c>
      <c r="M275" s="88">
        <f t="shared" si="57"/>
        <v>2104.6</v>
      </c>
      <c r="N275" s="240"/>
      <c r="P275" s="104"/>
    </row>
    <row r="276" spans="1:16" s="238" customFormat="1" ht="30.75" customHeight="1" x14ac:dyDescent="0.25">
      <c r="A276" s="79" t="s">
        <v>210</v>
      </c>
      <c r="B276" s="218">
        <v>900</v>
      </c>
      <c r="C276" s="86" t="s">
        <v>39</v>
      </c>
      <c r="D276" s="86" t="s">
        <v>25</v>
      </c>
      <c r="E276" s="133" t="s">
        <v>23</v>
      </c>
      <c r="F276" s="133" t="s">
        <v>27</v>
      </c>
      <c r="G276" s="133" t="s">
        <v>22</v>
      </c>
      <c r="H276" s="133" t="s">
        <v>406</v>
      </c>
      <c r="I276" s="87" t="s">
        <v>203</v>
      </c>
      <c r="J276" s="143" t="e">
        <f>J277+J278</f>
        <v>#REF!</v>
      </c>
      <c r="K276" s="143">
        <f>K277+K278</f>
        <v>1370.2</v>
      </c>
      <c r="L276" s="143">
        <f>L277+L278</f>
        <v>2104.6</v>
      </c>
      <c r="M276" s="143">
        <f>M277+M278</f>
        <v>2104.6</v>
      </c>
      <c r="N276" s="240"/>
      <c r="P276" s="104"/>
    </row>
    <row r="277" spans="1:16" s="238" customFormat="1" ht="35.25" customHeight="1" x14ac:dyDescent="0.25">
      <c r="A277" s="79" t="s">
        <v>211</v>
      </c>
      <c r="B277" s="218">
        <v>900</v>
      </c>
      <c r="C277" s="86" t="s">
        <v>39</v>
      </c>
      <c r="D277" s="86" t="s">
        <v>25</v>
      </c>
      <c r="E277" s="133" t="s">
        <v>23</v>
      </c>
      <c r="F277" s="133" t="s">
        <v>27</v>
      </c>
      <c r="G277" s="133" t="s">
        <v>22</v>
      </c>
      <c r="H277" s="133" t="s">
        <v>406</v>
      </c>
      <c r="I277" s="87" t="s">
        <v>209</v>
      </c>
      <c r="J277" s="142" t="e">
        <f>#REF!</f>
        <v>#REF!</v>
      </c>
      <c r="K277" s="142">
        <f>1254.5-500+115.7</f>
        <v>870.2</v>
      </c>
      <c r="L277" s="142">
        <v>1254.5999999999999</v>
      </c>
      <c r="M277" s="142">
        <v>1254.5999999999999</v>
      </c>
      <c r="N277" s="240"/>
      <c r="P277" s="104"/>
    </row>
    <row r="278" spans="1:16" s="238" customFormat="1" ht="35.25" customHeight="1" x14ac:dyDescent="0.25">
      <c r="A278" s="79" t="s">
        <v>218</v>
      </c>
      <c r="B278" s="218">
        <v>900</v>
      </c>
      <c r="C278" s="86" t="s">
        <v>39</v>
      </c>
      <c r="D278" s="86" t="s">
        <v>25</v>
      </c>
      <c r="E278" s="133" t="s">
        <v>23</v>
      </c>
      <c r="F278" s="133" t="s">
        <v>27</v>
      </c>
      <c r="G278" s="133" t="s">
        <v>22</v>
      </c>
      <c r="H278" s="133" t="s">
        <v>406</v>
      </c>
      <c r="I278" s="87" t="s">
        <v>213</v>
      </c>
      <c r="J278" s="143" t="e">
        <f>#REF!</f>
        <v>#REF!</v>
      </c>
      <c r="K278" s="142">
        <f>850+165.7-400-115.7</f>
        <v>500.00000000000006</v>
      </c>
      <c r="L278" s="142">
        <v>850</v>
      </c>
      <c r="M278" s="142">
        <v>850</v>
      </c>
      <c r="N278" s="240"/>
      <c r="P278" s="104"/>
    </row>
    <row r="279" spans="1:16" s="238" customFormat="1" ht="35.25" customHeight="1" x14ac:dyDescent="0.25">
      <c r="A279" s="79" t="s">
        <v>518</v>
      </c>
      <c r="B279" s="218">
        <v>900</v>
      </c>
      <c r="C279" s="86" t="s">
        <v>39</v>
      </c>
      <c r="D279" s="86" t="s">
        <v>25</v>
      </c>
      <c r="E279" s="133" t="s">
        <v>25</v>
      </c>
      <c r="F279" s="133"/>
      <c r="G279" s="133"/>
      <c r="H279" s="133"/>
      <c r="I279" s="87"/>
      <c r="J279" s="143"/>
      <c r="K279" s="142">
        <f>K280</f>
        <v>2068.9</v>
      </c>
      <c r="L279" s="142">
        <f t="shared" ref="L279:M283" si="58">L280</f>
        <v>0</v>
      </c>
      <c r="M279" s="142">
        <f t="shared" si="58"/>
        <v>0</v>
      </c>
      <c r="N279" s="240"/>
      <c r="P279" s="104"/>
    </row>
    <row r="280" spans="1:16" s="238" customFormat="1" ht="76.5" customHeight="1" x14ac:dyDescent="0.25">
      <c r="A280" s="79" t="s">
        <v>517</v>
      </c>
      <c r="B280" s="218">
        <v>900</v>
      </c>
      <c r="C280" s="86" t="s">
        <v>39</v>
      </c>
      <c r="D280" s="86" t="s">
        <v>25</v>
      </c>
      <c r="E280" s="133" t="s">
        <v>25</v>
      </c>
      <c r="F280" s="133" t="s">
        <v>27</v>
      </c>
      <c r="G280" s="133"/>
      <c r="H280" s="133"/>
      <c r="I280" s="87"/>
      <c r="J280" s="143"/>
      <c r="K280" s="142">
        <f>K281</f>
        <v>2068.9</v>
      </c>
      <c r="L280" s="142">
        <f t="shared" si="58"/>
        <v>0</v>
      </c>
      <c r="M280" s="142">
        <f t="shared" si="58"/>
        <v>0</v>
      </c>
      <c r="N280" s="240"/>
      <c r="P280" s="104"/>
    </row>
    <row r="281" spans="1:16" s="238" customFormat="1" ht="87.75" customHeight="1" x14ac:dyDescent="0.25">
      <c r="A281" s="79" t="s">
        <v>525</v>
      </c>
      <c r="B281" s="218">
        <v>900</v>
      </c>
      <c r="C281" s="86" t="s">
        <v>39</v>
      </c>
      <c r="D281" s="86" t="s">
        <v>25</v>
      </c>
      <c r="E281" s="133" t="s">
        <v>25</v>
      </c>
      <c r="F281" s="133" t="s">
        <v>27</v>
      </c>
      <c r="G281" s="133" t="s">
        <v>22</v>
      </c>
      <c r="H281" s="133"/>
      <c r="I281" s="87"/>
      <c r="J281" s="143"/>
      <c r="K281" s="142">
        <f>K282+K285</f>
        <v>2068.9</v>
      </c>
      <c r="L281" s="142">
        <f t="shared" ref="L281:M281" si="59">L282+L285</f>
        <v>0</v>
      </c>
      <c r="M281" s="142">
        <f t="shared" si="59"/>
        <v>0</v>
      </c>
      <c r="N281" s="240"/>
      <c r="P281" s="104"/>
    </row>
    <row r="282" spans="1:16" s="238" customFormat="1" ht="93" customHeight="1" x14ac:dyDescent="0.25">
      <c r="A282" s="79" t="s">
        <v>515</v>
      </c>
      <c r="B282" s="218">
        <v>900</v>
      </c>
      <c r="C282" s="86" t="s">
        <v>39</v>
      </c>
      <c r="D282" s="86" t="s">
        <v>25</v>
      </c>
      <c r="E282" s="133" t="s">
        <v>25</v>
      </c>
      <c r="F282" s="133" t="s">
        <v>27</v>
      </c>
      <c r="G282" s="133" t="s">
        <v>22</v>
      </c>
      <c r="H282" s="133" t="s">
        <v>523</v>
      </c>
      <c r="I282" s="87"/>
      <c r="J282" s="143"/>
      <c r="K282" s="142">
        <f>K283</f>
        <v>2067</v>
      </c>
      <c r="L282" s="142">
        <f t="shared" si="58"/>
        <v>0</v>
      </c>
      <c r="M282" s="142">
        <f t="shared" si="58"/>
        <v>0</v>
      </c>
      <c r="N282" s="240"/>
      <c r="P282" s="104"/>
    </row>
    <row r="283" spans="1:16" s="238" customFormat="1" ht="36" customHeight="1" x14ac:dyDescent="0.25">
      <c r="A283" s="419" t="s">
        <v>524</v>
      </c>
      <c r="B283" s="218">
        <v>900</v>
      </c>
      <c r="C283" s="86" t="s">
        <v>39</v>
      </c>
      <c r="D283" s="86" t="s">
        <v>25</v>
      </c>
      <c r="E283" s="133" t="s">
        <v>25</v>
      </c>
      <c r="F283" s="133" t="s">
        <v>27</v>
      </c>
      <c r="G283" s="133" t="s">
        <v>22</v>
      </c>
      <c r="H283" s="133" t="s">
        <v>523</v>
      </c>
      <c r="I283" s="87" t="s">
        <v>266</v>
      </c>
      <c r="J283" s="143"/>
      <c r="K283" s="142">
        <f>K284</f>
        <v>2067</v>
      </c>
      <c r="L283" s="142">
        <f t="shared" si="58"/>
        <v>0</v>
      </c>
      <c r="M283" s="142">
        <f t="shared" si="58"/>
        <v>0</v>
      </c>
      <c r="N283" s="240"/>
      <c r="P283" s="104"/>
    </row>
    <row r="284" spans="1:16" s="238" customFormat="1" ht="35.25" customHeight="1" x14ac:dyDescent="0.25">
      <c r="A284" s="419" t="s">
        <v>269</v>
      </c>
      <c r="B284" s="218">
        <v>900</v>
      </c>
      <c r="C284" s="86" t="s">
        <v>39</v>
      </c>
      <c r="D284" s="86" t="s">
        <v>25</v>
      </c>
      <c r="E284" s="133" t="s">
        <v>25</v>
      </c>
      <c r="F284" s="133" t="s">
        <v>27</v>
      </c>
      <c r="G284" s="133" t="s">
        <v>22</v>
      </c>
      <c r="H284" s="133" t="s">
        <v>523</v>
      </c>
      <c r="I284" s="87" t="s">
        <v>267</v>
      </c>
      <c r="J284" s="143"/>
      <c r="K284" s="142">
        <f>2068.9-1.9</f>
        <v>2067</v>
      </c>
      <c r="L284" s="142">
        <v>0</v>
      </c>
      <c r="M284" s="142">
        <v>0</v>
      </c>
      <c r="N284" s="240"/>
      <c r="P284" s="104"/>
    </row>
    <row r="285" spans="1:16" s="238" customFormat="1" ht="78" customHeight="1" x14ac:dyDescent="0.25">
      <c r="A285" s="344" t="s">
        <v>515</v>
      </c>
      <c r="B285" s="218">
        <v>900</v>
      </c>
      <c r="C285" s="86">
        <v>10</v>
      </c>
      <c r="D285" s="192" t="s">
        <v>25</v>
      </c>
      <c r="E285" s="133" t="s">
        <v>25</v>
      </c>
      <c r="F285" s="133" t="s">
        <v>27</v>
      </c>
      <c r="G285" s="133" t="s">
        <v>22</v>
      </c>
      <c r="H285" s="133" t="s">
        <v>514</v>
      </c>
      <c r="I285" s="87"/>
      <c r="J285" s="143"/>
      <c r="K285" s="142">
        <f>K286</f>
        <v>1.9</v>
      </c>
      <c r="L285" s="142">
        <f t="shared" ref="L285:M285" si="60">L286</f>
        <v>0</v>
      </c>
      <c r="M285" s="142">
        <f t="shared" si="60"/>
        <v>0</v>
      </c>
      <c r="N285" s="240"/>
      <c r="P285" s="104"/>
    </row>
    <row r="286" spans="1:16" s="238" customFormat="1" ht="35.25" customHeight="1" x14ac:dyDescent="0.25">
      <c r="A286" s="419" t="s">
        <v>524</v>
      </c>
      <c r="B286" s="218">
        <v>900</v>
      </c>
      <c r="C286" s="86">
        <v>10</v>
      </c>
      <c r="D286" s="192" t="s">
        <v>25</v>
      </c>
      <c r="E286" s="133" t="s">
        <v>25</v>
      </c>
      <c r="F286" s="133" t="s">
        <v>27</v>
      </c>
      <c r="G286" s="133" t="s">
        <v>22</v>
      </c>
      <c r="H286" s="133" t="s">
        <v>514</v>
      </c>
      <c r="I286" s="87" t="s">
        <v>266</v>
      </c>
      <c r="J286" s="143"/>
      <c r="K286" s="142">
        <f>K287</f>
        <v>1.9</v>
      </c>
      <c r="L286" s="142">
        <f t="shared" ref="L286:M286" si="61">L287</f>
        <v>0</v>
      </c>
      <c r="M286" s="142">
        <f t="shared" si="61"/>
        <v>0</v>
      </c>
      <c r="N286" s="240"/>
      <c r="P286" s="104"/>
    </row>
    <row r="287" spans="1:16" s="238" customFormat="1" ht="35.25" customHeight="1" x14ac:dyDescent="0.25">
      <c r="A287" s="419" t="s">
        <v>269</v>
      </c>
      <c r="B287" s="218">
        <v>900</v>
      </c>
      <c r="C287" s="86">
        <v>10</v>
      </c>
      <c r="D287" s="192" t="s">
        <v>25</v>
      </c>
      <c r="E287" s="133" t="s">
        <v>25</v>
      </c>
      <c r="F287" s="133" t="s">
        <v>27</v>
      </c>
      <c r="G287" s="133" t="s">
        <v>22</v>
      </c>
      <c r="H287" s="133" t="s">
        <v>514</v>
      </c>
      <c r="I287" s="87" t="s">
        <v>267</v>
      </c>
      <c r="J287" s="143"/>
      <c r="K287" s="142">
        <v>1.9</v>
      </c>
      <c r="L287" s="142">
        <v>0</v>
      </c>
      <c r="M287" s="142">
        <v>0</v>
      </c>
      <c r="N287" s="240"/>
      <c r="P287" s="104"/>
    </row>
    <row r="288" spans="1:16" s="238" customFormat="1" x14ac:dyDescent="0.25">
      <c r="A288" s="177" t="s">
        <v>222</v>
      </c>
      <c r="B288" s="218">
        <v>900</v>
      </c>
      <c r="C288" s="87" t="s">
        <v>99</v>
      </c>
      <c r="D288" s="86"/>
      <c r="E288" s="236"/>
      <c r="F288" s="236"/>
      <c r="G288" s="236"/>
      <c r="H288" s="236"/>
      <c r="I288" s="87"/>
      <c r="J288" s="142">
        <f>J289</f>
        <v>1450</v>
      </c>
      <c r="K288" s="142">
        <f>K289</f>
        <v>1500</v>
      </c>
      <c r="L288" s="142">
        <f>L289</f>
        <v>1450</v>
      </c>
      <c r="M288" s="142">
        <f>M289</f>
        <v>1450</v>
      </c>
      <c r="N288" s="240"/>
      <c r="P288" s="104"/>
    </row>
    <row r="289" spans="1:16" s="234" customFormat="1" ht="21.75" customHeight="1" x14ac:dyDescent="0.25">
      <c r="A289" s="177" t="s">
        <v>131</v>
      </c>
      <c r="B289" s="218">
        <v>900</v>
      </c>
      <c r="C289" s="87" t="s">
        <v>99</v>
      </c>
      <c r="D289" s="87" t="s">
        <v>23</v>
      </c>
      <c r="E289" s="262"/>
      <c r="F289" s="262"/>
      <c r="G289" s="262"/>
      <c r="H289" s="262"/>
      <c r="I289" s="176"/>
      <c r="J289" s="142">
        <f t="shared" ref="J289:M292" si="62">J290</f>
        <v>1450</v>
      </c>
      <c r="K289" s="142">
        <f t="shared" si="62"/>
        <v>1500</v>
      </c>
      <c r="L289" s="142">
        <f t="shared" si="62"/>
        <v>1450</v>
      </c>
      <c r="M289" s="142">
        <f t="shared" si="62"/>
        <v>1450</v>
      </c>
      <c r="N289" s="240"/>
      <c r="P289" s="104"/>
    </row>
    <row r="290" spans="1:16" s="238" customFormat="1" ht="49.5" customHeight="1" x14ac:dyDescent="0.25">
      <c r="A290" s="177" t="s">
        <v>298</v>
      </c>
      <c r="B290" s="218">
        <v>900</v>
      </c>
      <c r="C290" s="87" t="s">
        <v>99</v>
      </c>
      <c r="D290" s="87" t="s">
        <v>23</v>
      </c>
      <c r="E290" s="133" t="s">
        <v>257</v>
      </c>
      <c r="F290" s="133"/>
      <c r="G290" s="133"/>
      <c r="H290" s="133"/>
      <c r="I290" s="87"/>
      <c r="J290" s="142">
        <f t="shared" si="62"/>
        <v>1450</v>
      </c>
      <c r="K290" s="142">
        <f t="shared" si="62"/>
        <v>1500</v>
      </c>
      <c r="L290" s="142">
        <f t="shared" si="62"/>
        <v>1450</v>
      </c>
      <c r="M290" s="142">
        <f t="shared" si="62"/>
        <v>1450</v>
      </c>
      <c r="N290" s="240"/>
      <c r="P290" s="104"/>
    </row>
    <row r="291" spans="1:16" s="238" customFormat="1" ht="43.5" customHeight="1" x14ac:dyDescent="0.25">
      <c r="A291" s="177" t="s">
        <v>227</v>
      </c>
      <c r="B291" s="218">
        <v>900</v>
      </c>
      <c r="C291" s="87" t="s">
        <v>99</v>
      </c>
      <c r="D291" s="87" t="s">
        <v>23</v>
      </c>
      <c r="E291" s="133" t="s">
        <v>36</v>
      </c>
      <c r="F291" s="133" t="s">
        <v>330</v>
      </c>
      <c r="G291" s="133" t="s">
        <v>23</v>
      </c>
      <c r="H291" s="133"/>
      <c r="I291" s="87"/>
      <c r="J291" s="142">
        <f>J292</f>
        <v>1450</v>
      </c>
      <c r="K291" s="142">
        <f>K292</f>
        <v>1500</v>
      </c>
      <c r="L291" s="142">
        <f>L292</f>
        <v>1450</v>
      </c>
      <c r="M291" s="142">
        <f>M292</f>
        <v>1450</v>
      </c>
      <c r="N291" s="240"/>
      <c r="P291" s="104"/>
    </row>
    <row r="292" spans="1:16" s="238" customFormat="1" ht="31.5" x14ac:dyDescent="0.25">
      <c r="A292" s="177" t="s">
        <v>132</v>
      </c>
      <c r="B292" s="218">
        <v>900</v>
      </c>
      <c r="C292" s="87" t="s">
        <v>99</v>
      </c>
      <c r="D292" s="87" t="s">
        <v>23</v>
      </c>
      <c r="E292" s="133" t="s">
        <v>36</v>
      </c>
      <c r="F292" s="133" t="s">
        <v>330</v>
      </c>
      <c r="G292" s="133" t="s">
        <v>23</v>
      </c>
      <c r="H292" s="133" t="s">
        <v>408</v>
      </c>
      <c r="I292" s="87"/>
      <c r="J292" s="142">
        <f t="shared" si="62"/>
        <v>1450</v>
      </c>
      <c r="K292" s="142">
        <f t="shared" si="62"/>
        <v>1500</v>
      </c>
      <c r="L292" s="142">
        <f t="shared" si="62"/>
        <v>1450</v>
      </c>
      <c r="M292" s="142">
        <f t="shared" si="62"/>
        <v>1450</v>
      </c>
      <c r="N292" s="606"/>
      <c r="P292" s="104"/>
    </row>
    <row r="293" spans="1:16" s="238" customFormat="1" ht="47.25" x14ac:dyDescent="0.25">
      <c r="A293" s="177" t="s">
        <v>225</v>
      </c>
      <c r="B293" s="218">
        <v>900</v>
      </c>
      <c r="C293" s="87" t="s">
        <v>99</v>
      </c>
      <c r="D293" s="87" t="s">
        <v>23</v>
      </c>
      <c r="E293" s="133" t="s">
        <v>36</v>
      </c>
      <c r="F293" s="133" t="s">
        <v>330</v>
      </c>
      <c r="G293" s="133" t="s">
        <v>23</v>
      </c>
      <c r="H293" s="133" t="s">
        <v>408</v>
      </c>
      <c r="I293" s="87" t="s">
        <v>223</v>
      </c>
      <c r="J293" s="142">
        <f>J294</f>
        <v>1450</v>
      </c>
      <c r="K293" s="142">
        <f>K294</f>
        <v>1500</v>
      </c>
      <c r="L293" s="142">
        <f>L294</f>
        <v>1450</v>
      </c>
      <c r="M293" s="142">
        <f>M294</f>
        <v>1450</v>
      </c>
      <c r="N293" s="606"/>
      <c r="P293" s="104"/>
    </row>
    <row r="294" spans="1:16" s="238" customFormat="1" ht="61.5" customHeight="1" x14ac:dyDescent="0.25">
      <c r="A294" s="177" t="s">
        <v>226</v>
      </c>
      <c r="B294" s="218">
        <v>900</v>
      </c>
      <c r="C294" s="87" t="s">
        <v>99</v>
      </c>
      <c r="D294" s="87" t="s">
        <v>23</v>
      </c>
      <c r="E294" s="133" t="s">
        <v>36</v>
      </c>
      <c r="F294" s="133" t="s">
        <v>330</v>
      </c>
      <c r="G294" s="133" t="s">
        <v>23</v>
      </c>
      <c r="H294" s="133" t="s">
        <v>408</v>
      </c>
      <c r="I294" s="87" t="s">
        <v>224</v>
      </c>
      <c r="J294" s="142">
        <v>1450</v>
      </c>
      <c r="K294" s="142">
        <f>1450+50</f>
        <v>1500</v>
      </c>
      <c r="L294" s="142">
        <v>1450</v>
      </c>
      <c r="M294" s="142">
        <v>1450</v>
      </c>
      <c r="N294" s="606"/>
      <c r="P294" s="104"/>
    </row>
    <row r="295" spans="1:16" s="238" customFormat="1" ht="48" x14ac:dyDescent="0.3">
      <c r="A295" s="177" t="s">
        <v>313</v>
      </c>
      <c r="B295" s="218">
        <v>901</v>
      </c>
      <c r="C295" s="176"/>
      <c r="D295" s="176"/>
      <c r="E295" s="206"/>
      <c r="F295" s="206"/>
      <c r="G295" s="206"/>
      <c r="H295" s="206"/>
      <c r="I295" s="176"/>
      <c r="J295" s="88" t="e">
        <f>J296+J326+J345+J352+J360</f>
        <v>#REF!</v>
      </c>
      <c r="K295" s="88">
        <f>K296+K326+K345+K352+K360</f>
        <v>9837</v>
      </c>
      <c r="L295" s="88">
        <f t="shared" ref="L295:M295" si="63">L296+L326+L345+L352+L360</f>
        <v>4745.8</v>
      </c>
      <c r="M295" s="88">
        <f t="shared" si="63"/>
        <v>4745.8</v>
      </c>
      <c r="N295" s="263"/>
      <c r="O295" s="264"/>
      <c r="P295" s="104"/>
    </row>
    <row r="296" spans="1:16" s="238" customFormat="1" x14ac:dyDescent="0.3">
      <c r="A296" s="177" t="s">
        <v>21</v>
      </c>
      <c r="B296" s="218">
        <v>901</v>
      </c>
      <c r="C296" s="87" t="s">
        <v>22</v>
      </c>
      <c r="D296" s="176"/>
      <c r="E296" s="206"/>
      <c r="F296" s="206"/>
      <c r="G296" s="206"/>
      <c r="H296" s="206"/>
      <c r="I296" s="176"/>
      <c r="J296" s="88" t="e">
        <f>J297+J316</f>
        <v>#REF!</v>
      </c>
      <c r="K296" s="88">
        <f>K297+K316</f>
        <v>3338.3</v>
      </c>
      <c r="L296" s="88">
        <f>L297+L316</f>
        <v>2708.6</v>
      </c>
      <c r="M296" s="88">
        <f>M297+M316</f>
        <v>2708.6</v>
      </c>
      <c r="N296" s="232"/>
      <c r="O296" s="264"/>
      <c r="P296" s="104"/>
    </row>
    <row r="297" spans="1:16" s="238" customFormat="1" ht="47.25" x14ac:dyDescent="0.25">
      <c r="A297" s="177" t="s">
        <v>55</v>
      </c>
      <c r="B297" s="218">
        <v>901</v>
      </c>
      <c r="C297" s="87" t="s">
        <v>22</v>
      </c>
      <c r="D297" s="87" t="s">
        <v>40</v>
      </c>
      <c r="E297" s="87"/>
      <c r="F297" s="87"/>
      <c r="G297" s="87"/>
      <c r="H297" s="87"/>
      <c r="I297" s="87"/>
      <c r="J297" s="88" t="e">
        <f>J298+J303</f>
        <v>#REF!</v>
      </c>
      <c r="K297" s="88">
        <f>K298+K303</f>
        <v>3022.9</v>
      </c>
      <c r="L297" s="88">
        <f>L298+L303</f>
        <v>2437.1999999999998</v>
      </c>
      <c r="M297" s="88">
        <f>M298+M303</f>
        <v>2437.1999999999998</v>
      </c>
      <c r="N297" s="240"/>
      <c r="P297" s="104"/>
    </row>
    <row r="298" spans="1:16" s="238" customFormat="1" ht="47.25" x14ac:dyDescent="0.25">
      <c r="A298" s="177" t="s">
        <v>299</v>
      </c>
      <c r="B298" s="218">
        <v>901</v>
      </c>
      <c r="C298" s="87" t="s">
        <v>22</v>
      </c>
      <c r="D298" s="87" t="s">
        <v>40</v>
      </c>
      <c r="E298" s="181" t="s">
        <v>22</v>
      </c>
      <c r="F298" s="133"/>
      <c r="G298" s="133"/>
      <c r="H298" s="133"/>
      <c r="I298" s="87"/>
      <c r="J298" s="88">
        <f t="shared" ref="J298:M301" si="64">J299</f>
        <v>2</v>
      </c>
      <c r="K298" s="88">
        <f t="shared" si="64"/>
        <v>2</v>
      </c>
      <c r="L298" s="88">
        <f t="shared" si="64"/>
        <v>2</v>
      </c>
      <c r="M298" s="88">
        <f t="shared" si="64"/>
        <v>2</v>
      </c>
      <c r="N298" s="240"/>
      <c r="P298" s="104"/>
    </row>
    <row r="299" spans="1:16" s="238" customFormat="1" ht="31.5" x14ac:dyDescent="0.25">
      <c r="A299" s="177" t="s">
        <v>127</v>
      </c>
      <c r="B299" s="218">
        <v>901</v>
      </c>
      <c r="C299" s="87" t="s">
        <v>22</v>
      </c>
      <c r="D299" s="87" t="s">
        <v>40</v>
      </c>
      <c r="E299" s="181" t="s">
        <v>22</v>
      </c>
      <c r="F299" s="133" t="s">
        <v>330</v>
      </c>
      <c r="G299" s="133" t="s">
        <v>22</v>
      </c>
      <c r="H299" s="133"/>
      <c r="I299" s="87"/>
      <c r="J299" s="88">
        <f t="shared" si="64"/>
        <v>2</v>
      </c>
      <c r="K299" s="88">
        <f t="shared" si="64"/>
        <v>2</v>
      </c>
      <c r="L299" s="88">
        <f t="shared" si="64"/>
        <v>2</v>
      </c>
      <c r="M299" s="88">
        <f t="shared" si="64"/>
        <v>2</v>
      </c>
      <c r="N299" s="606"/>
      <c r="P299" s="104"/>
    </row>
    <row r="300" spans="1:16" s="238" customFormat="1" ht="31.5" x14ac:dyDescent="0.25">
      <c r="A300" s="177" t="s">
        <v>130</v>
      </c>
      <c r="B300" s="218">
        <v>901</v>
      </c>
      <c r="C300" s="87" t="s">
        <v>22</v>
      </c>
      <c r="D300" s="87" t="s">
        <v>40</v>
      </c>
      <c r="E300" s="181" t="s">
        <v>22</v>
      </c>
      <c r="F300" s="133" t="s">
        <v>330</v>
      </c>
      <c r="G300" s="133" t="s">
        <v>22</v>
      </c>
      <c r="H300" s="133" t="s">
        <v>346</v>
      </c>
      <c r="I300" s="87"/>
      <c r="J300" s="88">
        <f t="shared" si="64"/>
        <v>2</v>
      </c>
      <c r="K300" s="88">
        <f t="shared" si="64"/>
        <v>2</v>
      </c>
      <c r="L300" s="88">
        <f t="shared" si="64"/>
        <v>2</v>
      </c>
      <c r="M300" s="88">
        <f t="shared" si="64"/>
        <v>2</v>
      </c>
      <c r="N300" s="606"/>
      <c r="P300" s="104"/>
    </row>
    <row r="301" spans="1:16" s="238" customFormat="1" ht="78.75" x14ac:dyDescent="0.25">
      <c r="A301" s="177" t="s">
        <v>201</v>
      </c>
      <c r="B301" s="218">
        <v>901</v>
      </c>
      <c r="C301" s="87" t="s">
        <v>22</v>
      </c>
      <c r="D301" s="87" t="s">
        <v>40</v>
      </c>
      <c r="E301" s="181" t="s">
        <v>22</v>
      </c>
      <c r="F301" s="133" t="s">
        <v>330</v>
      </c>
      <c r="G301" s="133" t="s">
        <v>22</v>
      </c>
      <c r="H301" s="133" t="s">
        <v>346</v>
      </c>
      <c r="I301" s="87" t="s">
        <v>186</v>
      </c>
      <c r="J301" s="88">
        <v>2</v>
      </c>
      <c r="K301" s="88">
        <v>2</v>
      </c>
      <c r="L301" s="88">
        <f t="shared" si="64"/>
        <v>2</v>
      </c>
      <c r="M301" s="88">
        <f t="shared" si="64"/>
        <v>2</v>
      </c>
      <c r="N301" s="606"/>
      <c r="P301" s="104"/>
    </row>
    <row r="302" spans="1:16" s="238" customFormat="1" ht="31.5" x14ac:dyDescent="0.25">
      <c r="A302" s="177" t="s">
        <v>199</v>
      </c>
      <c r="B302" s="218">
        <v>901</v>
      </c>
      <c r="C302" s="87" t="s">
        <v>22</v>
      </c>
      <c r="D302" s="87" t="s">
        <v>40</v>
      </c>
      <c r="E302" s="181" t="s">
        <v>22</v>
      </c>
      <c r="F302" s="133" t="s">
        <v>330</v>
      </c>
      <c r="G302" s="133" t="s">
        <v>22</v>
      </c>
      <c r="H302" s="133" t="s">
        <v>346</v>
      </c>
      <c r="I302" s="87" t="s">
        <v>184</v>
      </c>
      <c r="J302" s="88">
        <v>2</v>
      </c>
      <c r="K302" s="88">
        <v>0</v>
      </c>
      <c r="L302" s="88">
        <v>2</v>
      </c>
      <c r="M302" s="88">
        <v>2</v>
      </c>
      <c r="N302" s="606"/>
      <c r="P302" s="104"/>
    </row>
    <row r="303" spans="1:16" s="238" customFormat="1" ht="63" x14ac:dyDescent="0.25">
      <c r="A303" s="177" t="s">
        <v>439</v>
      </c>
      <c r="B303" s="218">
        <v>901</v>
      </c>
      <c r="C303" s="192" t="s">
        <v>22</v>
      </c>
      <c r="D303" s="192" t="s">
        <v>40</v>
      </c>
      <c r="E303" s="133" t="s">
        <v>47</v>
      </c>
      <c r="F303" s="133"/>
      <c r="G303" s="133"/>
      <c r="H303" s="133"/>
      <c r="I303" s="87"/>
      <c r="J303" s="88" t="e">
        <f t="shared" ref="J303:M304" si="65">J304</f>
        <v>#REF!</v>
      </c>
      <c r="K303" s="88">
        <f t="shared" si="65"/>
        <v>3020.9</v>
      </c>
      <c r="L303" s="88">
        <f t="shared" si="65"/>
        <v>2435.1999999999998</v>
      </c>
      <c r="M303" s="88">
        <f t="shared" si="65"/>
        <v>2435.1999999999998</v>
      </c>
      <c r="N303" s="240"/>
      <c r="P303" s="104"/>
    </row>
    <row r="304" spans="1:16" s="238" customFormat="1" ht="31.5" x14ac:dyDescent="0.25">
      <c r="A304" s="177" t="s">
        <v>115</v>
      </c>
      <c r="B304" s="218">
        <v>901</v>
      </c>
      <c r="C304" s="192" t="s">
        <v>22</v>
      </c>
      <c r="D304" s="192" t="s">
        <v>40</v>
      </c>
      <c r="E304" s="133" t="s">
        <v>47</v>
      </c>
      <c r="F304" s="133" t="s">
        <v>24</v>
      </c>
      <c r="G304" s="133"/>
      <c r="H304" s="133"/>
      <c r="I304" s="87"/>
      <c r="J304" s="88" t="e">
        <f t="shared" si="65"/>
        <v>#REF!</v>
      </c>
      <c r="K304" s="88">
        <f t="shared" si="65"/>
        <v>3020.9</v>
      </c>
      <c r="L304" s="88">
        <f t="shared" si="65"/>
        <v>2435.1999999999998</v>
      </c>
      <c r="M304" s="88">
        <f t="shared" si="65"/>
        <v>2435.1999999999998</v>
      </c>
      <c r="N304" s="240"/>
      <c r="P304" s="104"/>
    </row>
    <row r="305" spans="1:16" s="238" customFormat="1" ht="63" x14ac:dyDescent="0.25">
      <c r="A305" s="177" t="s">
        <v>228</v>
      </c>
      <c r="B305" s="218">
        <v>901</v>
      </c>
      <c r="C305" s="192" t="s">
        <v>22</v>
      </c>
      <c r="D305" s="192" t="s">
        <v>40</v>
      </c>
      <c r="E305" s="133" t="s">
        <v>47</v>
      </c>
      <c r="F305" s="133" t="s">
        <v>24</v>
      </c>
      <c r="G305" s="133" t="s">
        <v>22</v>
      </c>
      <c r="H305" s="133"/>
      <c r="I305" s="87"/>
      <c r="J305" s="88" t="e">
        <f>J306+J309</f>
        <v>#REF!</v>
      </c>
      <c r="K305" s="88">
        <f>K306+K309</f>
        <v>3020.9</v>
      </c>
      <c r="L305" s="88">
        <f>L306+L309</f>
        <v>2435.1999999999998</v>
      </c>
      <c r="M305" s="88">
        <f>M306+M309</f>
        <v>2435.1999999999998</v>
      </c>
      <c r="N305" s="240"/>
      <c r="P305" s="104"/>
    </row>
    <row r="306" spans="1:16" s="238" customFormat="1" ht="31.5" x14ac:dyDescent="0.25">
      <c r="A306" s="177" t="s">
        <v>163</v>
      </c>
      <c r="B306" s="218">
        <v>901</v>
      </c>
      <c r="C306" s="87" t="s">
        <v>22</v>
      </c>
      <c r="D306" s="192" t="s">
        <v>40</v>
      </c>
      <c r="E306" s="133" t="s">
        <v>47</v>
      </c>
      <c r="F306" s="133" t="s">
        <v>24</v>
      </c>
      <c r="G306" s="133" t="s">
        <v>22</v>
      </c>
      <c r="H306" s="133" t="s">
        <v>351</v>
      </c>
      <c r="I306" s="87"/>
      <c r="J306" s="88" t="e">
        <f t="shared" ref="J306:M307" si="66">J307</f>
        <v>#REF!</v>
      </c>
      <c r="K306" s="88">
        <f t="shared" si="66"/>
        <v>2893</v>
      </c>
      <c r="L306" s="88">
        <f t="shared" si="66"/>
        <v>2306.5</v>
      </c>
      <c r="M306" s="88">
        <f t="shared" si="66"/>
        <v>2306.5</v>
      </c>
      <c r="N306" s="240"/>
      <c r="P306" s="104"/>
    </row>
    <row r="307" spans="1:16" s="238" customFormat="1" ht="78.75" x14ac:dyDescent="0.25">
      <c r="A307" s="177" t="s">
        <v>193</v>
      </c>
      <c r="B307" s="218">
        <v>901</v>
      </c>
      <c r="C307" s="87" t="s">
        <v>22</v>
      </c>
      <c r="D307" s="192" t="s">
        <v>40</v>
      </c>
      <c r="E307" s="133" t="s">
        <v>47</v>
      </c>
      <c r="F307" s="133" t="s">
        <v>24</v>
      </c>
      <c r="G307" s="133" t="s">
        <v>22</v>
      </c>
      <c r="H307" s="133" t="s">
        <v>351</v>
      </c>
      <c r="I307" s="87" t="s">
        <v>186</v>
      </c>
      <c r="J307" s="88" t="e">
        <f t="shared" si="66"/>
        <v>#REF!</v>
      </c>
      <c r="K307" s="88">
        <f t="shared" si="66"/>
        <v>2893</v>
      </c>
      <c r="L307" s="88">
        <f t="shared" si="66"/>
        <v>2306.5</v>
      </c>
      <c r="M307" s="88">
        <f t="shared" si="66"/>
        <v>2306.5</v>
      </c>
      <c r="N307" s="240"/>
      <c r="P307" s="104"/>
    </row>
    <row r="308" spans="1:16" s="238" customFormat="1" ht="31.5" x14ac:dyDescent="0.25">
      <c r="A308" s="177" t="s">
        <v>199</v>
      </c>
      <c r="B308" s="218">
        <v>901</v>
      </c>
      <c r="C308" s="87" t="s">
        <v>22</v>
      </c>
      <c r="D308" s="192" t="s">
        <v>40</v>
      </c>
      <c r="E308" s="133" t="s">
        <v>47</v>
      </c>
      <c r="F308" s="133" t="s">
        <v>24</v>
      </c>
      <c r="G308" s="133" t="s">
        <v>22</v>
      </c>
      <c r="H308" s="133" t="s">
        <v>351</v>
      </c>
      <c r="I308" s="87" t="s">
        <v>184</v>
      </c>
      <c r="J308" s="88" t="e">
        <f>#REF!+#REF!</f>
        <v>#REF!</v>
      </c>
      <c r="K308" s="88">
        <f>2306.5+570+16.5</f>
        <v>2893</v>
      </c>
      <c r="L308" s="88">
        <v>2306.5</v>
      </c>
      <c r="M308" s="88">
        <v>2306.5</v>
      </c>
      <c r="N308" s="240"/>
      <c r="P308" s="104"/>
    </row>
    <row r="309" spans="1:16" s="238" customFormat="1" ht="31.5" x14ac:dyDescent="0.25">
      <c r="A309" s="177" t="s">
        <v>253</v>
      </c>
      <c r="B309" s="218">
        <v>901</v>
      </c>
      <c r="C309" s="87" t="s">
        <v>22</v>
      </c>
      <c r="D309" s="192" t="s">
        <v>40</v>
      </c>
      <c r="E309" s="133" t="s">
        <v>47</v>
      </c>
      <c r="F309" s="133" t="s">
        <v>24</v>
      </c>
      <c r="G309" s="133" t="s">
        <v>22</v>
      </c>
      <c r="H309" s="133" t="s">
        <v>352</v>
      </c>
      <c r="I309" s="87"/>
      <c r="J309" s="142">
        <f>J310+J312+J314</f>
        <v>128.69999999999999</v>
      </c>
      <c r="K309" s="142">
        <f>K310+K312+K314</f>
        <v>127.89999999999998</v>
      </c>
      <c r="L309" s="142">
        <f>L310+L312+L314</f>
        <v>128.69999999999999</v>
      </c>
      <c r="M309" s="142">
        <f>M310+M312+M314</f>
        <v>128.69999999999999</v>
      </c>
      <c r="N309" s="240"/>
      <c r="P309" s="104"/>
    </row>
    <row r="310" spans="1:16" s="238" customFormat="1" ht="62.25" customHeight="1" x14ac:dyDescent="0.25">
      <c r="A310" s="177" t="s">
        <v>193</v>
      </c>
      <c r="B310" s="218">
        <v>901</v>
      </c>
      <c r="C310" s="87" t="s">
        <v>22</v>
      </c>
      <c r="D310" s="192" t="s">
        <v>40</v>
      </c>
      <c r="E310" s="133" t="s">
        <v>47</v>
      </c>
      <c r="F310" s="133" t="s">
        <v>24</v>
      </c>
      <c r="G310" s="133" t="s">
        <v>22</v>
      </c>
      <c r="H310" s="133" t="s">
        <v>352</v>
      </c>
      <c r="I310" s="87" t="s">
        <v>186</v>
      </c>
      <c r="J310" s="142">
        <f>J311</f>
        <v>6.4</v>
      </c>
      <c r="K310" s="142">
        <f>K311</f>
        <v>0</v>
      </c>
      <c r="L310" s="142">
        <f>L311</f>
        <v>6.4</v>
      </c>
      <c r="M310" s="142">
        <f>M311</f>
        <v>6.4</v>
      </c>
      <c r="N310" s="240"/>
      <c r="P310" s="104"/>
    </row>
    <row r="311" spans="1:16" s="238" customFormat="1" ht="31.5" x14ac:dyDescent="0.25">
      <c r="A311" s="177" t="s">
        <v>199</v>
      </c>
      <c r="B311" s="218">
        <v>901</v>
      </c>
      <c r="C311" s="87" t="s">
        <v>22</v>
      </c>
      <c r="D311" s="192" t="s">
        <v>40</v>
      </c>
      <c r="E311" s="133" t="s">
        <v>47</v>
      </c>
      <c r="F311" s="133" t="s">
        <v>24</v>
      </c>
      <c r="G311" s="133" t="s">
        <v>22</v>
      </c>
      <c r="H311" s="133" t="s">
        <v>352</v>
      </c>
      <c r="I311" s="87" t="s">
        <v>184</v>
      </c>
      <c r="J311" s="142">
        <v>6.4</v>
      </c>
      <c r="K311" s="142">
        <v>0</v>
      </c>
      <c r="L311" s="142">
        <v>6.4</v>
      </c>
      <c r="M311" s="142">
        <v>6.4</v>
      </c>
      <c r="N311" s="240"/>
      <c r="P311" s="104"/>
    </row>
    <row r="312" spans="1:16" s="238" customFormat="1" ht="31.5" x14ac:dyDescent="0.25">
      <c r="A312" s="177" t="s">
        <v>229</v>
      </c>
      <c r="B312" s="218">
        <v>901</v>
      </c>
      <c r="C312" s="87" t="s">
        <v>22</v>
      </c>
      <c r="D312" s="192" t="s">
        <v>40</v>
      </c>
      <c r="E312" s="133" t="s">
        <v>47</v>
      </c>
      <c r="F312" s="133" t="s">
        <v>24</v>
      </c>
      <c r="G312" s="133" t="s">
        <v>22</v>
      </c>
      <c r="H312" s="133" t="s">
        <v>352</v>
      </c>
      <c r="I312" s="87" t="s">
        <v>189</v>
      </c>
      <c r="J312" s="143">
        <f>J313</f>
        <v>116.1</v>
      </c>
      <c r="K312" s="143">
        <f>K313</f>
        <v>112.59999999999998</v>
      </c>
      <c r="L312" s="143">
        <f>L313</f>
        <v>116.1</v>
      </c>
      <c r="M312" s="143">
        <f>M313</f>
        <v>116.1</v>
      </c>
      <c r="N312" s="240"/>
      <c r="P312" s="104"/>
    </row>
    <row r="313" spans="1:16" s="238" customFormat="1" ht="47.25" x14ac:dyDescent="0.25">
      <c r="A313" s="177" t="s">
        <v>230</v>
      </c>
      <c r="B313" s="218">
        <v>901</v>
      </c>
      <c r="C313" s="87" t="s">
        <v>22</v>
      </c>
      <c r="D313" s="192" t="s">
        <v>40</v>
      </c>
      <c r="E313" s="133" t="s">
        <v>47</v>
      </c>
      <c r="F313" s="133" t="s">
        <v>24</v>
      </c>
      <c r="G313" s="133" t="s">
        <v>22</v>
      </c>
      <c r="H313" s="133" t="s">
        <v>352</v>
      </c>
      <c r="I313" s="87" t="s">
        <v>190</v>
      </c>
      <c r="J313" s="142">
        <v>116.1</v>
      </c>
      <c r="K313" s="143">
        <f>116.1+13.6-9.2-7.9</f>
        <v>112.59999999999998</v>
      </c>
      <c r="L313" s="143">
        <v>116.1</v>
      </c>
      <c r="M313" s="143">
        <v>116.1</v>
      </c>
      <c r="N313" s="240"/>
      <c r="P313" s="104"/>
    </row>
    <row r="314" spans="1:16" s="238" customFormat="1" x14ac:dyDescent="0.25">
      <c r="A314" s="177" t="s">
        <v>195</v>
      </c>
      <c r="B314" s="218">
        <v>901</v>
      </c>
      <c r="C314" s="87" t="s">
        <v>22</v>
      </c>
      <c r="D314" s="192" t="s">
        <v>40</v>
      </c>
      <c r="E314" s="133" t="s">
        <v>47</v>
      </c>
      <c r="F314" s="133" t="s">
        <v>24</v>
      </c>
      <c r="G314" s="133" t="s">
        <v>22</v>
      </c>
      <c r="H314" s="133" t="s">
        <v>352</v>
      </c>
      <c r="I314" s="87" t="s">
        <v>196</v>
      </c>
      <c r="J314" s="142">
        <v>6.1999999999999993</v>
      </c>
      <c r="K314" s="142">
        <f>K315</f>
        <v>15.3</v>
      </c>
      <c r="L314" s="142">
        <f>L315</f>
        <v>6.2</v>
      </c>
      <c r="M314" s="142">
        <f>M315</f>
        <v>6.2</v>
      </c>
      <c r="N314" s="240"/>
      <c r="P314" s="104"/>
    </row>
    <row r="315" spans="1:16" s="238" customFormat="1" x14ac:dyDescent="0.25">
      <c r="A315" s="177" t="s">
        <v>198</v>
      </c>
      <c r="B315" s="218">
        <v>901</v>
      </c>
      <c r="C315" s="87" t="s">
        <v>22</v>
      </c>
      <c r="D315" s="192" t="s">
        <v>40</v>
      </c>
      <c r="E315" s="133" t="s">
        <v>47</v>
      </c>
      <c r="F315" s="133" t="s">
        <v>24</v>
      </c>
      <c r="G315" s="133" t="s">
        <v>22</v>
      </c>
      <c r="H315" s="133" t="s">
        <v>352</v>
      </c>
      <c r="I315" s="87" t="s">
        <v>197</v>
      </c>
      <c r="J315" s="142">
        <v>6.1999999999999993</v>
      </c>
      <c r="K315" s="142">
        <f>6.2+9.1</f>
        <v>15.3</v>
      </c>
      <c r="L315" s="142">
        <v>6.2</v>
      </c>
      <c r="M315" s="142">
        <v>6.2</v>
      </c>
      <c r="N315" s="240"/>
      <c r="P315" s="104"/>
    </row>
    <row r="316" spans="1:16" s="238" customFormat="1" ht="24" customHeight="1" x14ac:dyDescent="0.25">
      <c r="A316" s="177" t="s">
        <v>34</v>
      </c>
      <c r="B316" s="218">
        <v>901</v>
      </c>
      <c r="C316" s="87" t="s">
        <v>22</v>
      </c>
      <c r="D316" s="87" t="s">
        <v>35</v>
      </c>
      <c r="E316" s="87"/>
      <c r="F316" s="87"/>
      <c r="G316" s="87"/>
      <c r="H316" s="87"/>
      <c r="I316" s="87"/>
      <c r="J316" s="154" t="e">
        <f t="shared" ref="J316:M318" si="67">J317</f>
        <v>#REF!</v>
      </c>
      <c r="K316" s="154">
        <f t="shared" si="67"/>
        <v>315.39999999999998</v>
      </c>
      <c r="L316" s="154">
        <f t="shared" si="67"/>
        <v>271.39999999999998</v>
      </c>
      <c r="M316" s="154">
        <f t="shared" si="67"/>
        <v>271.39999999999998</v>
      </c>
      <c r="N316" s="240"/>
      <c r="P316" s="104"/>
    </row>
    <row r="317" spans="1:16" s="238" customFormat="1" ht="31.5" x14ac:dyDescent="0.25">
      <c r="A317" s="568" t="s">
        <v>493</v>
      </c>
      <c r="B317" s="218">
        <v>901</v>
      </c>
      <c r="C317" s="192" t="s">
        <v>22</v>
      </c>
      <c r="D317" s="87" t="s">
        <v>35</v>
      </c>
      <c r="E317" s="133" t="s">
        <v>354</v>
      </c>
      <c r="F317" s="133"/>
      <c r="G317" s="133"/>
      <c r="H317" s="133"/>
      <c r="I317" s="87"/>
      <c r="J317" s="88" t="e">
        <f t="shared" si="67"/>
        <v>#REF!</v>
      </c>
      <c r="K317" s="88">
        <f t="shared" si="67"/>
        <v>315.39999999999998</v>
      </c>
      <c r="L317" s="88">
        <f t="shared" si="67"/>
        <v>271.39999999999998</v>
      </c>
      <c r="M317" s="88">
        <f t="shared" si="67"/>
        <v>271.39999999999998</v>
      </c>
      <c r="N317" s="240"/>
      <c r="P317" s="364"/>
    </row>
    <row r="318" spans="1:16" s="238" customFormat="1" ht="47.25" x14ac:dyDescent="0.25">
      <c r="A318" s="568" t="s">
        <v>494</v>
      </c>
      <c r="B318" s="218">
        <v>901</v>
      </c>
      <c r="C318" s="192" t="s">
        <v>22</v>
      </c>
      <c r="D318" s="87" t="s">
        <v>35</v>
      </c>
      <c r="E318" s="133" t="s">
        <v>354</v>
      </c>
      <c r="F318" s="133" t="s">
        <v>24</v>
      </c>
      <c r="G318" s="133" t="s">
        <v>68</v>
      </c>
      <c r="H318" s="133"/>
      <c r="I318" s="87"/>
      <c r="J318" s="88" t="e">
        <f t="shared" si="67"/>
        <v>#REF!</v>
      </c>
      <c r="K318" s="88">
        <f t="shared" si="67"/>
        <v>315.39999999999998</v>
      </c>
      <c r="L318" s="88">
        <f t="shared" si="67"/>
        <v>271.39999999999998</v>
      </c>
      <c r="M318" s="88">
        <f t="shared" si="67"/>
        <v>271.39999999999998</v>
      </c>
      <c r="N318" s="240"/>
      <c r="P318" s="104"/>
    </row>
    <row r="319" spans="1:16" s="238" customFormat="1" ht="24.75" customHeight="1" x14ac:dyDescent="0.25">
      <c r="A319" s="177" t="s">
        <v>76</v>
      </c>
      <c r="B319" s="218">
        <v>901</v>
      </c>
      <c r="C319" s="87" t="s">
        <v>22</v>
      </c>
      <c r="D319" s="87" t="s">
        <v>35</v>
      </c>
      <c r="E319" s="133" t="s">
        <v>354</v>
      </c>
      <c r="F319" s="133" t="s">
        <v>24</v>
      </c>
      <c r="G319" s="133" t="s">
        <v>68</v>
      </c>
      <c r="H319" s="133" t="s">
        <v>369</v>
      </c>
      <c r="I319" s="87"/>
      <c r="J319" s="88" t="e">
        <f>J320+J322+#REF!</f>
        <v>#REF!</v>
      </c>
      <c r="K319" s="88">
        <f>K320+K322+K325</f>
        <v>315.39999999999998</v>
      </c>
      <c r="L319" s="88">
        <f>L320+L322</f>
        <v>271.39999999999998</v>
      </c>
      <c r="M319" s="88">
        <f>M320+M322</f>
        <v>271.39999999999998</v>
      </c>
      <c r="N319" s="240"/>
      <c r="P319" s="104"/>
    </row>
    <row r="320" spans="1:16" s="238" customFormat="1" ht="64.5" customHeight="1" x14ac:dyDescent="0.25">
      <c r="A320" s="177" t="s">
        <v>201</v>
      </c>
      <c r="B320" s="218">
        <v>901</v>
      </c>
      <c r="C320" s="87" t="s">
        <v>22</v>
      </c>
      <c r="D320" s="87" t="s">
        <v>35</v>
      </c>
      <c r="E320" s="133" t="s">
        <v>354</v>
      </c>
      <c r="F320" s="133" t="s">
        <v>24</v>
      </c>
      <c r="G320" s="133" t="s">
        <v>68</v>
      </c>
      <c r="H320" s="133" t="s">
        <v>369</v>
      </c>
      <c r="I320" s="87" t="s">
        <v>186</v>
      </c>
      <c r="J320" s="88" t="e">
        <f>J321</f>
        <v>#REF!</v>
      </c>
      <c r="K320" s="88">
        <f>K321</f>
        <v>281.8</v>
      </c>
      <c r="L320" s="88">
        <f>L321</f>
        <v>268.2</v>
      </c>
      <c r="M320" s="88">
        <f>M321</f>
        <v>268.2</v>
      </c>
      <c r="N320" s="240"/>
      <c r="P320" s="104"/>
    </row>
    <row r="321" spans="1:16" s="238" customFormat="1" ht="24.75" customHeight="1" x14ac:dyDescent="0.25">
      <c r="A321" s="177" t="s">
        <v>202</v>
      </c>
      <c r="B321" s="218">
        <v>901</v>
      </c>
      <c r="C321" s="87" t="s">
        <v>22</v>
      </c>
      <c r="D321" s="87" t="s">
        <v>35</v>
      </c>
      <c r="E321" s="133" t="s">
        <v>354</v>
      </c>
      <c r="F321" s="133" t="s">
        <v>24</v>
      </c>
      <c r="G321" s="133" t="s">
        <v>68</v>
      </c>
      <c r="H321" s="133" t="s">
        <v>369</v>
      </c>
      <c r="I321" s="87" t="s">
        <v>200</v>
      </c>
      <c r="J321" s="88" t="e">
        <f>#REF!+#REF!</f>
        <v>#REF!</v>
      </c>
      <c r="K321" s="88">
        <f>273.8+18-10</f>
        <v>281.8</v>
      </c>
      <c r="L321" s="88">
        <v>268.2</v>
      </c>
      <c r="M321" s="88">
        <v>268.2</v>
      </c>
      <c r="N321" s="240"/>
      <c r="P321" s="104"/>
    </row>
    <row r="322" spans="1:16" s="238" customFormat="1" ht="31.5" x14ac:dyDescent="0.25">
      <c r="A322" s="199" t="s">
        <v>229</v>
      </c>
      <c r="B322" s="218">
        <v>901</v>
      </c>
      <c r="C322" s="87" t="s">
        <v>22</v>
      </c>
      <c r="D322" s="87" t="s">
        <v>35</v>
      </c>
      <c r="E322" s="133" t="s">
        <v>354</v>
      </c>
      <c r="F322" s="133" t="s">
        <v>24</v>
      </c>
      <c r="G322" s="133" t="s">
        <v>68</v>
      </c>
      <c r="H322" s="133" t="s">
        <v>369</v>
      </c>
      <c r="I322" s="87" t="s">
        <v>189</v>
      </c>
      <c r="J322" s="143">
        <f>J323</f>
        <v>3.2</v>
      </c>
      <c r="K322" s="143">
        <f>K323</f>
        <v>32.200000000000003</v>
      </c>
      <c r="L322" s="143">
        <f>L323</f>
        <v>3.2</v>
      </c>
      <c r="M322" s="143">
        <f>M323</f>
        <v>3.2</v>
      </c>
      <c r="N322" s="240"/>
      <c r="P322" s="104"/>
    </row>
    <row r="323" spans="1:16" s="238" customFormat="1" ht="47.25" x14ac:dyDescent="0.25">
      <c r="A323" s="199" t="s">
        <v>230</v>
      </c>
      <c r="B323" s="218">
        <v>901</v>
      </c>
      <c r="C323" s="87" t="s">
        <v>22</v>
      </c>
      <c r="D323" s="87" t="s">
        <v>35</v>
      </c>
      <c r="E323" s="133" t="s">
        <v>354</v>
      </c>
      <c r="F323" s="133" t="s">
        <v>24</v>
      </c>
      <c r="G323" s="133" t="s">
        <v>68</v>
      </c>
      <c r="H323" s="133" t="s">
        <v>369</v>
      </c>
      <c r="I323" s="87" t="s">
        <v>190</v>
      </c>
      <c r="J323" s="143">
        <v>3.2</v>
      </c>
      <c r="K323" s="143">
        <f>26.6+5.6</f>
        <v>32.200000000000003</v>
      </c>
      <c r="L323" s="143">
        <v>3.2</v>
      </c>
      <c r="M323" s="143">
        <v>3.2</v>
      </c>
      <c r="N323" s="240"/>
      <c r="P323" s="104"/>
    </row>
    <row r="324" spans="1:16" s="238" customFormat="1" x14ac:dyDescent="0.25">
      <c r="A324" s="177" t="s">
        <v>195</v>
      </c>
      <c r="B324" s="218">
        <v>901</v>
      </c>
      <c r="C324" s="87" t="s">
        <v>22</v>
      </c>
      <c r="D324" s="87" t="s">
        <v>35</v>
      </c>
      <c r="E324" s="133" t="s">
        <v>354</v>
      </c>
      <c r="F324" s="133" t="s">
        <v>24</v>
      </c>
      <c r="G324" s="133" t="s">
        <v>68</v>
      </c>
      <c r="H324" s="133" t="s">
        <v>369</v>
      </c>
      <c r="I324" s="87" t="s">
        <v>196</v>
      </c>
      <c r="J324" s="143"/>
      <c r="K324" s="142">
        <f>K325</f>
        <v>1.4</v>
      </c>
      <c r="L324" s="143">
        <v>0</v>
      </c>
      <c r="M324" s="143">
        <v>0</v>
      </c>
      <c r="N324" s="240"/>
      <c r="P324" s="104"/>
    </row>
    <row r="325" spans="1:16" s="238" customFormat="1" x14ac:dyDescent="0.25">
      <c r="A325" s="177" t="s">
        <v>198</v>
      </c>
      <c r="B325" s="218">
        <v>901</v>
      </c>
      <c r="C325" s="87" t="s">
        <v>22</v>
      </c>
      <c r="D325" s="87" t="s">
        <v>35</v>
      </c>
      <c r="E325" s="133" t="s">
        <v>354</v>
      </c>
      <c r="F325" s="133" t="s">
        <v>24</v>
      </c>
      <c r="G325" s="133" t="s">
        <v>68</v>
      </c>
      <c r="H325" s="133" t="s">
        <v>369</v>
      </c>
      <c r="I325" s="87" t="s">
        <v>197</v>
      </c>
      <c r="J325" s="143"/>
      <c r="K325" s="142">
        <v>1.4</v>
      </c>
      <c r="L325" s="143">
        <v>0</v>
      </c>
      <c r="M325" s="143">
        <v>0</v>
      </c>
      <c r="N325" s="240"/>
      <c r="P325" s="104"/>
    </row>
    <row r="326" spans="1:16" s="238" customFormat="1" ht="31.5" x14ac:dyDescent="0.25">
      <c r="A326" s="177" t="s">
        <v>97</v>
      </c>
      <c r="B326" s="218">
        <v>901</v>
      </c>
      <c r="C326" s="87" t="s">
        <v>36</v>
      </c>
      <c r="D326" s="176"/>
      <c r="E326" s="87"/>
      <c r="F326" s="87"/>
      <c r="G326" s="87"/>
      <c r="H326" s="87"/>
      <c r="I326" s="176"/>
      <c r="J326" s="154" t="e">
        <f>J327</f>
        <v>#REF!</v>
      </c>
      <c r="K326" s="154">
        <f>K327</f>
        <v>1207.4000000000001</v>
      </c>
      <c r="L326" s="154">
        <f>L327</f>
        <v>1202.5</v>
      </c>
      <c r="M326" s="154">
        <f>M327</f>
        <v>1202.5</v>
      </c>
      <c r="N326" s="240"/>
      <c r="P326" s="104"/>
    </row>
    <row r="327" spans="1:16" s="238" customFormat="1" ht="68.25" customHeight="1" x14ac:dyDescent="0.25">
      <c r="A327" s="177" t="s">
        <v>328</v>
      </c>
      <c r="B327" s="218">
        <v>901</v>
      </c>
      <c r="C327" s="87" t="s">
        <v>36</v>
      </c>
      <c r="D327" s="192" t="s">
        <v>39</v>
      </c>
      <c r="E327" s="192"/>
      <c r="F327" s="192"/>
      <c r="G327" s="192"/>
      <c r="H327" s="87"/>
      <c r="I327" s="87"/>
      <c r="J327" s="88" t="e">
        <f t="shared" ref="J327:M329" si="68">J328</f>
        <v>#REF!</v>
      </c>
      <c r="K327" s="88">
        <f t="shared" si="68"/>
        <v>1207.4000000000001</v>
      </c>
      <c r="L327" s="88">
        <f t="shared" si="68"/>
        <v>1202.5</v>
      </c>
      <c r="M327" s="88">
        <f t="shared" si="68"/>
        <v>1202.5</v>
      </c>
      <c r="N327" s="251"/>
      <c r="P327" s="104"/>
    </row>
    <row r="328" spans="1:16" s="238" customFormat="1" ht="116.25" customHeight="1" x14ac:dyDescent="0.25">
      <c r="A328" s="197" t="s">
        <v>156</v>
      </c>
      <c r="B328" s="218">
        <v>901</v>
      </c>
      <c r="C328" s="87" t="s">
        <v>36</v>
      </c>
      <c r="D328" s="192" t="s">
        <v>39</v>
      </c>
      <c r="E328" s="133" t="s">
        <v>63</v>
      </c>
      <c r="F328" s="133"/>
      <c r="G328" s="133"/>
      <c r="H328" s="133"/>
      <c r="I328" s="176"/>
      <c r="J328" s="88" t="e">
        <f t="shared" si="68"/>
        <v>#REF!</v>
      </c>
      <c r="K328" s="88">
        <f>K329+K338+K342</f>
        <v>1207.4000000000001</v>
      </c>
      <c r="L328" s="88">
        <f>L329+L338+L342</f>
        <v>1202.5</v>
      </c>
      <c r="M328" s="88">
        <f>M329+M338+M342</f>
        <v>1202.5</v>
      </c>
      <c r="N328" s="88">
        <f>N329+N338+N342</f>
        <v>0</v>
      </c>
      <c r="O328" s="88">
        <f>O329+O338+O342</f>
        <v>0</v>
      </c>
      <c r="P328" s="104"/>
    </row>
    <row r="329" spans="1:16" s="238" customFormat="1" ht="72" customHeight="1" x14ac:dyDescent="0.25">
      <c r="A329" s="197" t="s">
        <v>149</v>
      </c>
      <c r="B329" s="218">
        <v>901</v>
      </c>
      <c r="C329" s="87" t="s">
        <v>36</v>
      </c>
      <c r="D329" s="192" t="s">
        <v>39</v>
      </c>
      <c r="E329" s="133" t="s">
        <v>63</v>
      </c>
      <c r="F329" s="133" t="s">
        <v>24</v>
      </c>
      <c r="G329" s="133"/>
      <c r="H329" s="133"/>
      <c r="I329" s="176"/>
      <c r="J329" s="88" t="e">
        <f t="shared" si="68"/>
        <v>#REF!</v>
      </c>
      <c r="K329" s="88">
        <f t="shared" si="68"/>
        <v>1188.4000000000001</v>
      </c>
      <c r="L329" s="88">
        <f t="shared" si="68"/>
        <v>1183.5</v>
      </c>
      <c r="M329" s="88">
        <f t="shared" si="68"/>
        <v>1183.5</v>
      </c>
      <c r="N329" s="260"/>
      <c r="P329" s="104"/>
    </row>
    <row r="330" spans="1:16" s="238" customFormat="1" ht="47.25" x14ac:dyDescent="0.25">
      <c r="A330" s="197" t="s">
        <v>260</v>
      </c>
      <c r="B330" s="218">
        <v>901</v>
      </c>
      <c r="C330" s="87" t="s">
        <v>36</v>
      </c>
      <c r="D330" s="192" t="s">
        <v>39</v>
      </c>
      <c r="E330" s="133" t="s">
        <v>63</v>
      </c>
      <c r="F330" s="133" t="s">
        <v>24</v>
      </c>
      <c r="G330" s="133" t="s">
        <v>22</v>
      </c>
      <c r="H330" s="133"/>
      <c r="I330" s="176"/>
      <c r="J330" s="88" t="e">
        <f>J331</f>
        <v>#REF!</v>
      </c>
      <c r="K330" s="88">
        <f>K331</f>
        <v>1188.4000000000001</v>
      </c>
      <c r="L330" s="88">
        <f>L331</f>
        <v>1183.5</v>
      </c>
      <c r="M330" s="88">
        <f>M331</f>
        <v>1183.5</v>
      </c>
      <c r="N330" s="260"/>
      <c r="P330" s="104"/>
    </row>
    <row r="331" spans="1:16" s="238" customFormat="1" ht="47.25" x14ac:dyDescent="0.25">
      <c r="A331" s="198" t="s">
        <v>93</v>
      </c>
      <c r="B331" s="218">
        <v>901</v>
      </c>
      <c r="C331" s="87" t="s">
        <v>36</v>
      </c>
      <c r="D331" s="192" t="s">
        <v>39</v>
      </c>
      <c r="E331" s="133" t="s">
        <v>63</v>
      </c>
      <c r="F331" s="133" t="s">
        <v>24</v>
      </c>
      <c r="G331" s="133" t="s">
        <v>22</v>
      </c>
      <c r="H331" s="133" t="s">
        <v>371</v>
      </c>
      <c r="I331" s="176"/>
      <c r="J331" s="88" t="e">
        <f>J333+J334+J337</f>
        <v>#REF!</v>
      </c>
      <c r="K331" s="88">
        <f>K333+K334+K337</f>
        <v>1188.4000000000001</v>
      </c>
      <c r="L331" s="88">
        <f>L333+L334+L337</f>
        <v>1183.5</v>
      </c>
      <c r="M331" s="88">
        <f>M333+M334+M337</f>
        <v>1183.5</v>
      </c>
      <c r="N331" s="260"/>
      <c r="P331" s="104"/>
    </row>
    <row r="332" spans="1:16" s="238" customFormat="1" ht="78.75" x14ac:dyDescent="0.25">
      <c r="A332" s="198" t="s">
        <v>201</v>
      </c>
      <c r="B332" s="218">
        <v>901</v>
      </c>
      <c r="C332" s="87" t="s">
        <v>36</v>
      </c>
      <c r="D332" s="192" t="s">
        <v>39</v>
      </c>
      <c r="E332" s="133" t="s">
        <v>63</v>
      </c>
      <c r="F332" s="133" t="s">
        <v>24</v>
      </c>
      <c r="G332" s="133" t="s">
        <v>22</v>
      </c>
      <c r="H332" s="133" t="s">
        <v>371</v>
      </c>
      <c r="I332" s="87" t="s">
        <v>186</v>
      </c>
      <c r="J332" s="88" t="e">
        <f>J333</f>
        <v>#REF!</v>
      </c>
      <c r="K332" s="88">
        <f>K333</f>
        <v>1136</v>
      </c>
      <c r="L332" s="88">
        <f>L333</f>
        <v>1111.0999999999999</v>
      </c>
      <c r="M332" s="88">
        <f>M333</f>
        <v>1111.0999999999999</v>
      </c>
      <c r="N332" s="260"/>
      <c r="P332" s="104"/>
    </row>
    <row r="333" spans="1:16" s="238" customFormat="1" ht="31.5" x14ac:dyDescent="0.25">
      <c r="A333" s="198" t="s">
        <v>232</v>
      </c>
      <c r="B333" s="218">
        <v>901</v>
      </c>
      <c r="C333" s="87" t="s">
        <v>36</v>
      </c>
      <c r="D333" s="192" t="s">
        <v>39</v>
      </c>
      <c r="E333" s="133" t="s">
        <v>63</v>
      </c>
      <c r="F333" s="133" t="s">
        <v>24</v>
      </c>
      <c r="G333" s="133" t="s">
        <v>22</v>
      </c>
      <c r="H333" s="133" t="s">
        <v>371</v>
      </c>
      <c r="I333" s="87" t="s">
        <v>200</v>
      </c>
      <c r="J333" s="265" t="e">
        <f>#REF!+#REF!+#REF!</f>
        <v>#REF!</v>
      </c>
      <c r="K333" s="88">
        <f>1111.1-19+60.2-16.3</f>
        <v>1136</v>
      </c>
      <c r="L333" s="88">
        <v>1111.0999999999999</v>
      </c>
      <c r="M333" s="88">
        <v>1111.0999999999999</v>
      </c>
      <c r="N333" s="260"/>
      <c r="P333" s="104"/>
    </row>
    <row r="334" spans="1:16" s="238" customFormat="1" ht="31.5" x14ac:dyDescent="0.25">
      <c r="A334" s="199" t="s">
        <v>191</v>
      </c>
      <c r="B334" s="218">
        <v>901</v>
      </c>
      <c r="C334" s="87" t="s">
        <v>36</v>
      </c>
      <c r="D334" s="192" t="s">
        <v>39</v>
      </c>
      <c r="E334" s="133" t="s">
        <v>63</v>
      </c>
      <c r="F334" s="133" t="s">
        <v>24</v>
      </c>
      <c r="G334" s="133" t="s">
        <v>22</v>
      </c>
      <c r="H334" s="133" t="s">
        <v>371</v>
      </c>
      <c r="I334" s="87" t="s">
        <v>189</v>
      </c>
      <c r="J334" s="142" t="e">
        <f>J335</f>
        <v>#REF!</v>
      </c>
      <c r="K334" s="143">
        <f>K335</f>
        <v>40.000000000000007</v>
      </c>
      <c r="L334" s="143">
        <f>L335</f>
        <v>71.7</v>
      </c>
      <c r="M334" s="143">
        <f>M335</f>
        <v>71.7</v>
      </c>
      <c r="N334" s="260"/>
      <c r="P334" s="104"/>
    </row>
    <row r="335" spans="1:16" s="238" customFormat="1" ht="47.25" x14ac:dyDescent="0.25">
      <c r="A335" s="199" t="s">
        <v>192</v>
      </c>
      <c r="B335" s="218"/>
      <c r="C335" s="87" t="s">
        <v>36</v>
      </c>
      <c r="D335" s="192" t="s">
        <v>39</v>
      </c>
      <c r="E335" s="133" t="s">
        <v>63</v>
      </c>
      <c r="F335" s="133" t="s">
        <v>24</v>
      </c>
      <c r="G335" s="133" t="s">
        <v>22</v>
      </c>
      <c r="H335" s="133" t="s">
        <v>371</v>
      </c>
      <c r="I335" s="87" t="s">
        <v>190</v>
      </c>
      <c r="J335" s="142" t="e">
        <f>#REF!</f>
        <v>#REF!</v>
      </c>
      <c r="K335" s="143">
        <f>69.4-4.6+0.6-25.4</f>
        <v>40.000000000000007</v>
      </c>
      <c r="L335" s="143">
        <v>71.7</v>
      </c>
      <c r="M335" s="143">
        <v>71.7</v>
      </c>
      <c r="N335" s="260"/>
      <c r="P335" s="104"/>
    </row>
    <row r="336" spans="1:16" s="238" customFormat="1" x14ac:dyDescent="0.25">
      <c r="A336" s="177" t="s">
        <v>231</v>
      </c>
      <c r="B336" s="218">
        <v>901</v>
      </c>
      <c r="C336" s="87" t="s">
        <v>36</v>
      </c>
      <c r="D336" s="192" t="s">
        <v>39</v>
      </c>
      <c r="E336" s="133" t="s">
        <v>63</v>
      </c>
      <c r="F336" s="133" t="s">
        <v>24</v>
      </c>
      <c r="G336" s="133" t="s">
        <v>22</v>
      </c>
      <c r="H336" s="133" t="s">
        <v>371</v>
      </c>
      <c r="I336" s="87" t="s">
        <v>196</v>
      </c>
      <c r="J336" s="143">
        <f>J337</f>
        <v>0.7</v>
      </c>
      <c r="K336" s="143">
        <f>K337</f>
        <v>12.399999999999999</v>
      </c>
      <c r="L336" s="143">
        <f>L337</f>
        <v>0.7</v>
      </c>
      <c r="M336" s="143">
        <f>M337</f>
        <v>0.7</v>
      </c>
      <c r="N336" s="260"/>
      <c r="P336" s="104"/>
    </row>
    <row r="337" spans="1:16" s="238" customFormat="1" x14ac:dyDescent="0.25">
      <c r="A337" s="177" t="s">
        <v>198</v>
      </c>
      <c r="B337" s="218">
        <v>901</v>
      </c>
      <c r="C337" s="87" t="s">
        <v>36</v>
      </c>
      <c r="D337" s="192" t="s">
        <v>39</v>
      </c>
      <c r="E337" s="133" t="s">
        <v>63</v>
      </c>
      <c r="F337" s="133" t="s">
        <v>24</v>
      </c>
      <c r="G337" s="133" t="s">
        <v>22</v>
      </c>
      <c r="H337" s="133" t="s">
        <v>371</v>
      </c>
      <c r="I337" s="87" t="s">
        <v>197</v>
      </c>
      <c r="J337" s="143">
        <v>0.7</v>
      </c>
      <c r="K337" s="143">
        <f>0.7+4.6+7.1</f>
        <v>12.399999999999999</v>
      </c>
      <c r="L337" s="150">
        <v>0.7</v>
      </c>
      <c r="M337" s="150">
        <v>0.7</v>
      </c>
      <c r="N337" s="260"/>
      <c r="P337" s="104"/>
    </row>
    <row r="338" spans="1:16" s="238" customFormat="1" ht="69.75" customHeight="1" x14ac:dyDescent="0.25">
      <c r="A338" s="177" t="s">
        <v>294</v>
      </c>
      <c r="B338" s="218">
        <v>901</v>
      </c>
      <c r="C338" s="86" t="s">
        <v>36</v>
      </c>
      <c r="D338" s="86" t="s">
        <v>39</v>
      </c>
      <c r="E338" s="133" t="s">
        <v>63</v>
      </c>
      <c r="F338" s="133" t="s">
        <v>24</v>
      </c>
      <c r="G338" s="133" t="s">
        <v>23</v>
      </c>
      <c r="H338" s="133"/>
      <c r="I338" s="87"/>
      <c r="J338" s="142">
        <v>4</v>
      </c>
      <c r="K338" s="142">
        <v>4</v>
      </c>
      <c r="L338" s="142">
        <v>4</v>
      </c>
      <c r="M338" s="142">
        <v>4</v>
      </c>
      <c r="N338" s="240"/>
      <c r="P338" s="104"/>
    </row>
    <row r="339" spans="1:16" s="238" customFormat="1" ht="50.25" customHeight="1" x14ac:dyDescent="0.25">
      <c r="A339" s="198" t="s">
        <v>93</v>
      </c>
      <c r="B339" s="218">
        <v>901</v>
      </c>
      <c r="C339" s="86" t="s">
        <v>36</v>
      </c>
      <c r="D339" s="86" t="s">
        <v>39</v>
      </c>
      <c r="E339" s="133" t="s">
        <v>63</v>
      </c>
      <c r="F339" s="133" t="s">
        <v>24</v>
      </c>
      <c r="G339" s="133" t="s">
        <v>23</v>
      </c>
      <c r="H339" s="133" t="s">
        <v>371</v>
      </c>
      <c r="I339" s="87"/>
      <c r="J339" s="142">
        <v>4</v>
      </c>
      <c r="K339" s="142">
        <v>4</v>
      </c>
      <c r="L339" s="142">
        <v>4</v>
      </c>
      <c r="M339" s="142">
        <v>4</v>
      </c>
      <c r="N339" s="240"/>
      <c r="P339" s="104"/>
    </row>
    <row r="340" spans="1:16" s="238" customFormat="1" ht="37.5" customHeight="1" x14ac:dyDescent="0.25">
      <c r="A340" s="199" t="s">
        <v>191</v>
      </c>
      <c r="B340" s="218">
        <v>901</v>
      </c>
      <c r="C340" s="86" t="s">
        <v>36</v>
      </c>
      <c r="D340" s="86" t="s">
        <v>39</v>
      </c>
      <c r="E340" s="133" t="s">
        <v>63</v>
      </c>
      <c r="F340" s="133" t="s">
        <v>24</v>
      </c>
      <c r="G340" s="133" t="s">
        <v>23</v>
      </c>
      <c r="H340" s="133" t="s">
        <v>371</v>
      </c>
      <c r="I340" s="87" t="s">
        <v>189</v>
      </c>
      <c r="J340" s="142">
        <v>4</v>
      </c>
      <c r="K340" s="142">
        <v>4</v>
      </c>
      <c r="L340" s="142">
        <v>4</v>
      </c>
      <c r="M340" s="142">
        <v>4</v>
      </c>
      <c r="N340" s="240"/>
      <c r="P340" s="104"/>
    </row>
    <row r="341" spans="1:16" s="238" customFormat="1" ht="36.75" customHeight="1" x14ac:dyDescent="0.25">
      <c r="A341" s="199" t="s">
        <v>192</v>
      </c>
      <c r="B341" s="218">
        <v>901</v>
      </c>
      <c r="C341" s="86" t="s">
        <v>36</v>
      </c>
      <c r="D341" s="86" t="s">
        <v>39</v>
      </c>
      <c r="E341" s="133" t="s">
        <v>63</v>
      </c>
      <c r="F341" s="133" t="s">
        <v>24</v>
      </c>
      <c r="G341" s="133" t="s">
        <v>23</v>
      </c>
      <c r="H341" s="133" t="s">
        <v>371</v>
      </c>
      <c r="I341" s="87" t="s">
        <v>190</v>
      </c>
      <c r="J341" s="142">
        <v>4</v>
      </c>
      <c r="K341" s="142">
        <v>4</v>
      </c>
      <c r="L341" s="142">
        <v>4</v>
      </c>
      <c r="M341" s="142">
        <v>4</v>
      </c>
      <c r="N341" s="240"/>
      <c r="P341" s="104"/>
    </row>
    <row r="342" spans="1:16" s="238" customFormat="1" ht="39.75" customHeight="1" x14ac:dyDescent="0.25">
      <c r="A342" s="179" t="s">
        <v>331</v>
      </c>
      <c r="B342" s="218">
        <v>901</v>
      </c>
      <c r="C342" s="86" t="s">
        <v>36</v>
      </c>
      <c r="D342" s="86" t="s">
        <v>39</v>
      </c>
      <c r="E342" s="133" t="s">
        <v>63</v>
      </c>
      <c r="F342" s="133" t="s">
        <v>24</v>
      </c>
      <c r="G342" s="133" t="s">
        <v>36</v>
      </c>
      <c r="H342" s="185"/>
      <c r="I342" s="87"/>
      <c r="J342" s="142">
        <v>15</v>
      </c>
      <c r="K342" s="142">
        <v>15</v>
      </c>
      <c r="L342" s="142">
        <v>15</v>
      </c>
      <c r="M342" s="142">
        <v>15</v>
      </c>
      <c r="N342" s="240"/>
      <c r="P342" s="104"/>
    </row>
    <row r="343" spans="1:16" s="238" customFormat="1" ht="36.75" customHeight="1" x14ac:dyDescent="0.25">
      <c r="A343" s="199" t="s">
        <v>191</v>
      </c>
      <c r="B343" s="218">
        <v>901</v>
      </c>
      <c r="C343" s="86" t="s">
        <v>36</v>
      </c>
      <c r="D343" s="86" t="s">
        <v>39</v>
      </c>
      <c r="E343" s="133" t="s">
        <v>63</v>
      </c>
      <c r="F343" s="133" t="s">
        <v>24</v>
      </c>
      <c r="G343" s="133" t="s">
        <v>36</v>
      </c>
      <c r="H343" s="133" t="s">
        <v>371</v>
      </c>
      <c r="I343" s="87" t="s">
        <v>189</v>
      </c>
      <c r="J343" s="142">
        <v>15</v>
      </c>
      <c r="K343" s="142">
        <v>15</v>
      </c>
      <c r="L343" s="142">
        <v>15</v>
      </c>
      <c r="M343" s="142">
        <v>15</v>
      </c>
      <c r="N343" s="240"/>
      <c r="P343" s="104"/>
    </row>
    <row r="344" spans="1:16" s="238" customFormat="1" ht="36.75" customHeight="1" x14ac:dyDescent="0.25">
      <c r="A344" s="199" t="s">
        <v>192</v>
      </c>
      <c r="B344" s="218">
        <v>901</v>
      </c>
      <c r="C344" s="86" t="s">
        <v>36</v>
      </c>
      <c r="D344" s="86" t="s">
        <v>39</v>
      </c>
      <c r="E344" s="133" t="s">
        <v>63</v>
      </c>
      <c r="F344" s="133" t="s">
        <v>24</v>
      </c>
      <c r="G344" s="133" t="s">
        <v>36</v>
      </c>
      <c r="H344" s="133" t="s">
        <v>371</v>
      </c>
      <c r="I344" s="87" t="s">
        <v>190</v>
      </c>
      <c r="J344" s="142">
        <v>15</v>
      </c>
      <c r="K344" s="597">
        <v>15</v>
      </c>
      <c r="L344" s="142">
        <v>15</v>
      </c>
      <c r="M344" s="142">
        <v>15</v>
      </c>
      <c r="N344" s="240"/>
      <c r="P344" s="104"/>
    </row>
    <row r="345" spans="1:16" s="234" customFormat="1" ht="23.25" customHeight="1" x14ac:dyDescent="0.25">
      <c r="A345" s="177" t="s">
        <v>37</v>
      </c>
      <c r="B345" s="218">
        <v>901</v>
      </c>
      <c r="C345" s="87" t="s">
        <v>25</v>
      </c>
      <c r="D345" s="87"/>
      <c r="E345" s="182"/>
      <c r="F345" s="182"/>
      <c r="G345" s="182"/>
      <c r="H345" s="182"/>
      <c r="I345" s="176"/>
      <c r="J345" s="142">
        <f t="shared" ref="J345:M350" si="69">J346</f>
        <v>846</v>
      </c>
      <c r="K345" s="142">
        <f t="shared" si="69"/>
        <v>1216</v>
      </c>
      <c r="L345" s="142">
        <f t="shared" si="69"/>
        <v>781.7</v>
      </c>
      <c r="M345" s="142">
        <f t="shared" si="69"/>
        <v>781.7</v>
      </c>
      <c r="N345" s="240"/>
      <c r="P345" s="104"/>
    </row>
    <row r="346" spans="1:16" s="238" customFormat="1" ht="21.75" customHeight="1" x14ac:dyDescent="0.25">
      <c r="A346" s="177" t="s">
        <v>205</v>
      </c>
      <c r="B346" s="218">
        <v>901</v>
      </c>
      <c r="C346" s="87" t="s">
        <v>25</v>
      </c>
      <c r="D346" s="87" t="s">
        <v>28</v>
      </c>
      <c r="E346" s="182"/>
      <c r="F346" s="182"/>
      <c r="G346" s="182"/>
      <c r="H346" s="182"/>
      <c r="I346" s="87"/>
      <c r="J346" s="153">
        <f t="shared" si="69"/>
        <v>846</v>
      </c>
      <c r="K346" s="153">
        <f t="shared" si="69"/>
        <v>1216</v>
      </c>
      <c r="L346" s="153">
        <f t="shared" si="69"/>
        <v>781.7</v>
      </c>
      <c r="M346" s="153">
        <f t="shared" si="69"/>
        <v>781.7</v>
      </c>
      <c r="N346" s="240"/>
      <c r="P346" s="104"/>
    </row>
    <row r="347" spans="1:16" s="238" customFormat="1" ht="31.5" x14ac:dyDescent="0.25">
      <c r="A347" s="379" t="s">
        <v>306</v>
      </c>
      <c r="B347" s="218">
        <v>901</v>
      </c>
      <c r="C347" s="87" t="s">
        <v>25</v>
      </c>
      <c r="D347" s="87" t="s">
        <v>28</v>
      </c>
      <c r="E347" s="181" t="s">
        <v>35</v>
      </c>
      <c r="F347" s="181"/>
      <c r="G347" s="181"/>
      <c r="H347" s="181"/>
      <c r="I347" s="176"/>
      <c r="J347" s="142">
        <f t="shared" si="69"/>
        <v>846</v>
      </c>
      <c r="K347" s="142">
        <f t="shared" si="69"/>
        <v>1216</v>
      </c>
      <c r="L347" s="142">
        <f t="shared" si="69"/>
        <v>781.7</v>
      </c>
      <c r="M347" s="142">
        <f t="shared" si="69"/>
        <v>781.7</v>
      </c>
      <c r="N347" s="240"/>
      <c r="P347" s="375"/>
    </row>
    <row r="348" spans="1:16" s="238" customFormat="1" ht="31.5" x14ac:dyDescent="0.25">
      <c r="A348" s="379" t="s">
        <v>311</v>
      </c>
      <c r="B348" s="218">
        <v>901</v>
      </c>
      <c r="C348" s="87" t="s">
        <v>25</v>
      </c>
      <c r="D348" s="87" t="s">
        <v>28</v>
      </c>
      <c r="E348" s="181" t="s">
        <v>35</v>
      </c>
      <c r="F348" s="181" t="s">
        <v>330</v>
      </c>
      <c r="G348" s="181" t="s">
        <v>22</v>
      </c>
      <c r="H348" s="181"/>
      <c r="I348" s="87"/>
      <c r="J348" s="142">
        <f t="shared" si="69"/>
        <v>846</v>
      </c>
      <c r="K348" s="142">
        <f t="shared" si="69"/>
        <v>1216</v>
      </c>
      <c r="L348" s="142">
        <f t="shared" si="69"/>
        <v>781.7</v>
      </c>
      <c r="M348" s="142">
        <f t="shared" si="69"/>
        <v>781.7</v>
      </c>
      <c r="N348" s="232"/>
      <c r="P348" s="104"/>
    </row>
    <row r="349" spans="1:16" s="238" customFormat="1" ht="53.25" customHeight="1" x14ac:dyDescent="0.25">
      <c r="A349" s="177" t="s">
        <v>235</v>
      </c>
      <c r="B349" s="218">
        <v>901</v>
      </c>
      <c r="C349" s="87" t="s">
        <v>25</v>
      </c>
      <c r="D349" s="87" t="s">
        <v>28</v>
      </c>
      <c r="E349" s="181" t="s">
        <v>35</v>
      </c>
      <c r="F349" s="181" t="s">
        <v>330</v>
      </c>
      <c r="G349" s="181" t="s">
        <v>22</v>
      </c>
      <c r="H349" s="181" t="s">
        <v>379</v>
      </c>
      <c r="I349" s="87"/>
      <c r="J349" s="142">
        <f t="shared" si="69"/>
        <v>846</v>
      </c>
      <c r="K349" s="142">
        <f t="shared" si="69"/>
        <v>1216</v>
      </c>
      <c r="L349" s="142">
        <f t="shared" si="69"/>
        <v>781.7</v>
      </c>
      <c r="M349" s="142">
        <f t="shared" si="69"/>
        <v>781.7</v>
      </c>
      <c r="N349" s="611"/>
      <c r="P349" s="104"/>
    </row>
    <row r="350" spans="1:16" s="238" customFormat="1" ht="34.5" customHeight="1" x14ac:dyDescent="0.25">
      <c r="A350" s="177" t="s">
        <v>234</v>
      </c>
      <c r="B350" s="218">
        <v>901</v>
      </c>
      <c r="C350" s="87" t="s">
        <v>25</v>
      </c>
      <c r="D350" s="87" t="s">
        <v>28</v>
      </c>
      <c r="E350" s="181" t="s">
        <v>35</v>
      </c>
      <c r="F350" s="181" t="s">
        <v>330</v>
      </c>
      <c r="G350" s="181" t="s">
        <v>22</v>
      </c>
      <c r="H350" s="181" t="s">
        <v>379</v>
      </c>
      <c r="I350" s="87" t="s">
        <v>233</v>
      </c>
      <c r="J350" s="142">
        <f t="shared" si="69"/>
        <v>846</v>
      </c>
      <c r="K350" s="142">
        <f t="shared" si="69"/>
        <v>1216</v>
      </c>
      <c r="L350" s="142">
        <f t="shared" si="69"/>
        <v>781.7</v>
      </c>
      <c r="M350" s="142">
        <f t="shared" si="69"/>
        <v>781.7</v>
      </c>
      <c r="N350" s="606"/>
      <c r="P350" s="104"/>
    </row>
    <row r="351" spans="1:16" s="238" customFormat="1" ht="24.75" customHeight="1" x14ac:dyDescent="0.25">
      <c r="A351" s="177" t="s">
        <v>113</v>
      </c>
      <c r="B351" s="218">
        <v>901</v>
      </c>
      <c r="C351" s="87" t="s">
        <v>25</v>
      </c>
      <c r="D351" s="87" t="s">
        <v>28</v>
      </c>
      <c r="E351" s="181" t="s">
        <v>35</v>
      </c>
      <c r="F351" s="181" t="s">
        <v>330</v>
      </c>
      <c r="G351" s="181" t="s">
        <v>22</v>
      </c>
      <c r="H351" s="181" t="s">
        <v>379</v>
      </c>
      <c r="I351" s="87" t="s">
        <v>122</v>
      </c>
      <c r="J351" s="142">
        <v>846</v>
      </c>
      <c r="K351" s="142">
        <f>846+310+60</f>
        <v>1216</v>
      </c>
      <c r="L351" s="245">
        <v>781.7</v>
      </c>
      <c r="M351" s="245">
        <v>781.7</v>
      </c>
      <c r="N351" s="606"/>
      <c r="P351" s="104"/>
    </row>
    <row r="352" spans="1:16" s="238" customFormat="1" ht="42" customHeight="1" x14ac:dyDescent="0.25">
      <c r="A352" s="177" t="s">
        <v>264</v>
      </c>
      <c r="B352" s="218">
        <v>901</v>
      </c>
      <c r="C352" s="87" t="s">
        <v>35</v>
      </c>
      <c r="D352" s="176"/>
      <c r="E352" s="255"/>
      <c r="F352" s="255"/>
      <c r="G352" s="255"/>
      <c r="H352" s="255"/>
      <c r="I352" s="176"/>
      <c r="J352" s="88">
        <f t="shared" ref="J352:M353" si="70">J353</f>
        <v>50</v>
      </c>
      <c r="K352" s="88">
        <f t="shared" si="70"/>
        <v>50</v>
      </c>
      <c r="L352" s="88">
        <f t="shared" si="70"/>
        <v>50</v>
      </c>
      <c r="M352" s="88">
        <f t="shared" si="70"/>
        <v>50</v>
      </c>
      <c r="N352" s="232"/>
      <c r="P352" s="104"/>
    </row>
    <row r="353" spans="1:16" s="238" customFormat="1" ht="31.5" x14ac:dyDescent="0.25">
      <c r="A353" s="177" t="s">
        <v>265</v>
      </c>
      <c r="B353" s="218">
        <v>901</v>
      </c>
      <c r="C353" s="87" t="s">
        <v>35</v>
      </c>
      <c r="D353" s="87" t="s">
        <v>22</v>
      </c>
      <c r="E353" s="87"/>
      <c r="F353" s="87"/>
      <c r="G353" s="87"/>
      <c r="H353" s="87"/>
      <c r="I353" s="176"/>
      <c r="J353" s="88">
        <f t="shared" si="70"/>
        <v>50</v>
      </c>
      <c r="K353" s="88">
        <f t="shared" si="70"/>
        <v>50</v>
      </c>
      <c r="L353" s="88">
        <f t="shared" si="70"/>
        <v>50</v>
      </c>
      <c r="M353" s="88">
        <f t="shared" si="70"/>
        <v>50</v>
      </c>
      <c r="N353" s="232"/>
      <c r="P353" s="104"/>
    </row>
    <row r="354" spans="1:16" s="238" customFormat="1" ht="63" x14ac:dyDescent="0.25">
      <c r="A354" s="177" t="s">
        <v>155</v>
      </c>
      <c r="B354" s="218">
        <v>901</v>
      </c>
      <c r="C354" s="87" t="s">
        <v>35</v>
      </c>
      <c r="D354" s="87" t="s">
        <v>22</v>
      </c>
      <c r="E354" s="133" t="s">
        <v>47</v>
      </c>
      <c r="F354" s="133"/>
      <c r="G354" s="133"/>
      <c r="H354" s="133"/>
      <c r="I354" s="176"/>
      <c r="J354" s="88">
        <f t="shared" ref="J354:M355" si="71">J355</f>
        <v>50</v>
      </c>
      <c r="K354" s="88">
        <f t="shared" si="71"/>
        <v>50</v>
      </c>
      <c r="L354" s="88">
        <f t="shared" si="71"/>
        <v>50</v>
      </c>
      <c r="M354" s="88">
        <f t="shared" si="71"/>
        <v>50</v>
      </c>
      <c r="N354" s="240"/>
      <c r="P354" s="104"/>
    </row>
    <row r="355" spans="1:16" s="238" customFormat="1" ht="31.5" x14ac:dyDescent="0.25">
      <c r="A355" s="177" t="s">
        <v>177</v>
      </c>
      <c r="B355" s="218">
        <v>901</v>
      </c>
      <c r="C355" s="87" t="s">
        <v>35</v>
      </c>
      <c r="D355" s="87" t="s">
        <v>22</v>
      </c>
      <c r="E355" s="133" t="s">
        <v>47</v>
      </c>
      <c r="F355" s="133" t="s">
        <v>26</v>
      </c>
      <c r="G355" s="133"/>
      <c r="H355" s="133"/>
      <c r="I355" s="176"/>
      <c r="J355" s="88">
        <f t="shared" si="71"/>
        <v>50</v>
      </c>
      <c r="K355" s="88">
        <f t="shared" si="71"/>
        <v>50</v>
      </c>
      <c r="L355" s="88">
        <f t="shared" si="71"/>
        <v>50</v>
      </c>
      <c r="M355" s="88">
        <f t="shared" si="71"/>
        <v>50</v>
      </c>
      <c r="N355" s="240"/>
      <c r="P355" s="104"/>
    </row>
    <row r="356" spans="1:16" s="238" customFormat="1" ht="46.5" customHeight="1" x14ac:dyDescent="0.25">
      <c r="A356" s="177" t="s">
        <v>125</v>
      </c>
      <c r="B356" s="218">
        <v>901</v>
      </c>
      <c r="C356" s="87" t="s">
        <v>35</v>
      </c>
      <c r="D356" s="87" t="s">
        <v>22</v>
      </c>
      <c r="E356" s="133" t="s">
        <v>47</v>
      </c>
      <c r="F356" s="133" t="s">
        <v>26</v>
      </c>
      <c r="G356" s="133" t="s">
        <v>22</v>
      </c>
      <c r="H356" s="133"/>
      <c r="I356" s="176"/>
      <c r="J356" s="88">
        <f t="shared" ref="J356:M358" si="72">J357</f>
        <v>50</v>
      </c>
      <c r="K356" s="88">
        <f t="shared" si="72"/>
        <v>50</v>
      </c>
      <c r="L356" s="88">
        <f t="shared" si="72"/>
        <v>50</v>
      </c>
      <c r="M356" s="88">
        <f t="shared" si="72"/>
        <v>50</v>
      </c>
      <c r="N356" s="240"/>
      <c r="P356" s="104"/>
    </row>
    <row r="357" spans="1:16" s="238" customFormat="1" x14ac:dyDescent="0.25">
      <c r="A357" s="184" t="s">
        <v>74</v>
      </c>
      <c r="B357" s="218">
        <v>901</v>
      </c>
      <c r="C357" s="87" t="s">
        <v>35</v>
      </c>
      <c r="D357" s="87" t="s">
        <v>22</v>
      </c>
      <c r="E357" s="133" t="s">
        <v>47</v>
      </c>
      <c r="F357" s="133" t="s">
        <v>26</v>
      </c>
      <c r="G357" s="133" t="s">
        <v>22</v>
      </c>
      <c r="H357" s="133" t="s">
        <v>409</v>
      </c>
      <c r="I357" s="176"/>
      <c r="J357" s="88">
        <f t="shared" si="72"/>
        <v>50</v>
      </c>
      <c r="K357" s="88">
        <f t="shared" si="72"/>
        <v>50</v>
      </c>
      <c r="L357" s="88">
        <f t="shared" si="72"/>
        <v>50</v>
      </c>
      <c r="M357" s="88">
        <f t="shared" si="72"/>
        <v>50</v>
      </c>
      <c r="N357" s="240"/>
      <c r="P357" s="104"/>
    </row>
    <row r="358" spans="1:16" s="238" customFormat="1" ht="31.5" x14ac:dyDescent="0.25">
      <c r="A358" s="184" t="s">
        <v>237</v>
      </c>
      <c r="B358" s="218">
        <v>901</v>
      </c>
      <c r="C358" s="87" t="s">
        <v>35</v>
      </c>
      <c r="D358" s="87" t="s">
        <v>22</v>
      </c>
      <c r="E358" s="133" t="s">
        <v>47</v>
      </c>
      <c r="F358" s="133" t="s">
        <v>26</v>
      </c>
      <c r="G358" s="133" t="s">
        <v>22</v>
      </c>
      <c r="H358" s="133" t="s">
        <v>409</v>
      </c>
      <c r="I358" s="87" t="s">
        <v>236</v>
      </c>
      <c r="J358" s="88">
        <f t="shared" si="72"/>
        <v>50</v>
      </c>
      <c r="K358" s="88">
        <f t="shared" si="72"/>
        <v>50</v>
      </c>
      <c r="L358" s="88">
        <f t="shared" si="72"/>
        <v>50</v>
      </c>
      <c r="M358" s="88">
        <f t="shared" si="72"/>
        <v>50</v>
      </c>
      <c r="N358" s="240"/>
      <c r="P358" s="104"/>
    </row>
    <row r="359" spans="1:16" s="238" customFormat="1" x14ac:dyDescent="0.25">
      <c r="A359" s="184" t="s">
        <v>75</v>
      </c>
      <c r="B359" s="218">
        <v>901</v>
      </c>
      <c r="C359" s="87" t="s">
        <v>35</v>
      </c>
      <c r="D359" s="87" t="s">
        <v>22</v>
      </c>
      <c r="E359" s="133" t="s">
        <v>47</v>
      </c>
      <c r="F359" s="133" t="s">
        <v>26</v>
      </c>
      <c r="G359" s="133" t="s">
        <v>22</v>
      </c>
      <c r="H359" s="133" t="s">
        <v>409</v>
      </c>
      <c r="I359" s="87" t="s">
        <v>72</v>
      </c>
      <c r="J359" s="142">
        <v>50</v>
      </c>
      <c r="K359" s="142">
        <v>50</v>
      </c>
      <c r="L359" s="245">
        <v>50</v>
      </c>
      <c r="M359" s="245">
        <v>50</v>
      </c>
      <c r="N359" s="240"/>
      <c r="P359" s="104"/>
    </row>
    <row r="360" spans="1:16" s="238" customFormat="1" ht="43.5" customHeight="1" x14ac:dyDescent="0.25">
      <c r="A360" s="177" t="s">
        <v>238</v>
      </c>
      <c r="B360" s="218">
        <v>901</v>
      </c>
      <c r="C360" s="87" t="s">
        <v>51</v>
      </c>
      <c r="D360" s="87" t="s">
        <v>68</v>
      </c>
      <c r="E360" s="87"/>
      <c r="F360" s="87"/>
      <c r="G360" s="87"/>
      <c r="H360" s="87"/>
      <c r="I360" s="87"/>
      <c r="J360" s="153" t="e">
        <f>J361+#REF!</f>
        <v>#REF!</v>
      </c>
      <c r="K360" s="153">
        <f>K361+K369</f>
        <v>4025.3</v>
      </c>
      <c r="L360" s="153">
        <f>L361</f>
        <v>3</v>
      </c>
      <c r="M360" s="153">
        <f>M361</f>
        <v>3</v>
      </c>
      <c r="N360" s="240"/>
      <c r="P360" s="104"/>
    </row>
    <row r="361" spans="1:16" s="238" customFormat="1" ht="47.25" x14ac:dyDescent="0.25">
      <c r="A361" s="177" t="s">
        <v>50</v>
      </c>
      <c r="B361" s="218">
        <v>901</v>
      </c>
      <c r="C361" s="87" t="s">
        <v>51</v>
      </c>
      <c r="D361" s="87" t="s">
        <v>22</v>
      </c>
      <c r="E361" s="87"/>
      <c r="F361" s="87"/>
      <c r="G361" s="87"/>
      <c r="H361" s="87"/>
      <c r="I361" s="176"/>
      <c r="J361" s="153">
        <f t="shared" ref="J361:M365" si="73">J362</f>
        <v>3</v>
      </c>
      <c r="K361" s="153">
        <f t="shared" si="73"/>
        <v>3</v>
      </c>
      <c r="L361" s="153">
        <f t="shared" si="73"/>
        <v>3</v>
      </c>
      <c r="M361" s="153">
        <f t="shared" si="73"/>
        <v>3</v>
      </c>
      <c r="N361" s="240"/>
      <c r="P361" s="104"/>
    </row>
    <row r="362" spans="1:16" s="238" customFormat="1" ht="60" customHeight="1" x14ac:dyDescent="0.25">
      <c r="A362" s="177" t="s">
        <v>155</v>
      </c>
      <c r="B362" s="218">
        <v>901</v>
      </c>
      <c r="C362" s="87" t="s">
        <v>51</v>
      </c>
      <c r="D362" s="87" t="s">
        <v>22</v>
      </c>
      <c r="E362" s="133" t="s">
        <v>47</v>
      </c>
      <c r="F362" s="133"/>
      <c r="G362" s="133"/>
      <c r="H362" s="133"/>
      <c r="I362" s="176"/>
      <c r="J362" s="153">
        <f t="shared" si="73"/>
        <v>3</v>
      </c>
      <c r="K362" s="153">
        <f t="shared" si="73"/>
        <v>3</v>
      </c>
      <c r="L362" s="153">
        <f t="shared" si="73"/>
        <v>3</v>
      </c>
      <c r="M362" s="153">
        <f t="shared" si="73"/>
        <v>3</v>
      </c>
      <c r="N362" s="240"/>
      <c r="P362" s="104"/>
    </row>
    <row r="363" spans="1:16" s="238" customFormat="1" ht="31.5" x14ac:dyDescent="0.25">
      <c r="A363" s="177" t="s">
        <v>178</v>
      </c>
      <c r="B363" s="218">
        <v>901</v>
      </c>
      <c r="C363" s="87" t="s">
        <v>51</v>
      </c>
      <c r="D363" s="87" t="s">
        <v>22</v>
      </c>
      <c r="E363" s="133" t="s">
        <v>47</v>
      </c>
      <c r="F363" s="133" t="s">
        <v>27</v>
      </c>
      <c r="G363" s="133"/>
      <c r="H363" s="133"/>
      <c r="I363" s="176"/>
      <c r="J363" s="157">
        <f t="shared" si="73"/>
        <v>3</v>
      </c>
      <c r="K363" s="157">
        <f t="shared" si="73"/>
        <v>3</v>
      </c>
      <c r="L363" s="157">
        <f t="shared" si="73"/>
        <v>3</v>
      </c>
      <c r="M363" s="157">
        <f t="shared" si="73"/>
        <v>3</v>
      </c>
      <c r="N363" s="240"/>
      <c r="P363" s="104"/>
    </row>
    <row r="364" spans="1:16" s="238" customFormat="1" ht="31.5" x14ac:dyDescent="0.25">
      <c r="A364" s="177" t="s">
        <v>179</v>
      </c>
      <c r="B364" s="218">
        <v>901</v>
      </c>
      <c r="C364" s="87" t="s">
        <v>51</v>
      </c>
      <c r="D364" s="87" t="s">
        <v>22</v>
      </c>
      <c r="E364" s="133" t="s">
        <v>47</v>
      </c>
      <c r="F364" s="133" t="s">
        <v>27</v>
      </c>
      <c r="G364" s="133" t="s">
        <v>22</v>
      </c>
      <c r="H364" s="133"/>
      <c r="I364" s="176"/>
      <c r="J364" s="157">
        <f t="shared" si="73"/>
        <v>3</v>
      </c>
      <c r="K364" s="157">
        <f t="shared" si="73"/>
        <v>3</v>
      </c>
      <c r="L364" s="157">
        <f t="shared" si="73"/>
        <v>3</v>
      </c>
      <c r="M364" s="157">
        <f t="shared" si="73"/>
        <v>3</v>
      </c>
      <c r="N364" s="240"/>
      <c r="P364" s="104"/>
    </row>
    <row r="365" spans="1:16" s="238" customFormat="1" ht="29.25" customHeight="1" x14ac:dyDescent="0.25">
      <c r="A365" s="200" t="s">
        <v>52</v>
      </c>
      <c r="B365" s="218">
        <v>901</v>
      </c>
      <c r="C365" s="87" t="s">
        <v>51</v>
      </c>
      <c r="D365" s="87" t="s">
        <v>22</v>
      </c>
      <c r="E365" s="133" t="s">
        <v>47</v>
      </c>
      <c r="F365" s="133" t="s">
        <v>27</v>
      </c>
      <c r="G365" s="133" t="s">
        <v>22</v>
      </c>
      <c r="H365" s="133" t="s">
        <v>410</v>
      </c>
      <c r="I365" s="176"/>
      <c r="J365" s="157">
        <f t="shared" si="73"/>
        <v>3</v>
      </c>
      <c r="K365" s="157">
        <f t="shared" si="73"/>
        <v>3</v>
      </c>
      <c r="L365" s="157">
        <f t="shared" si="73"/>
        <v>3</v>
      </c>
      <c r="M365" s="157">
        <f t="shared" si="73"/>
        <v>3</v>
      </c>
      <c r="N365" s="240"/>
      <c r="P365" s="104"/>
    </row>
    <row r="366" spans="1:16" s="238" customFormat="1" ht="23.25" customHeight="1" x14ac:dyDescent="0.25">
      <c r="A366" s="200" t="s">
        <v>241</v>
      </c>
      <c r="B366" s="218">
        <v>901</v>
      </c>
      <c r="C366" s="87" t="s">
        <v>51</v>
      </c>
      <c r="D366" s="87" t="s">
        <v>22</v>
      </c>
      <c r="E366" s="133" t="s">
        <v>47</v>
      </c>
      <c r="F366" s="133" t="s">
        <v>27</v>
      </c>
      <c r="G366" s="133" t="s">
        <v>22</v>
      </c>
      <c r="H366" s="133" t="s">
        <v>410</v>
      </c>
      <c r="I366" s="87" t="s">
        <v>233</v>
      </c>
      <c r="J366" s="157">
        <f>J367</f>
        <v>3</v>
      </c>
      <c r="K366" s="157">
        <f>K367</f>
        <v>3</v>
      </c>
      <c r="L366" s="157">
        <f>L367</f>
        <v>3</v>
      </c>
      <c r="M366" s="157">
        <f>M367</f>
        <v>3</v>
      </c>
      <c r="N366" s="240"/>
      <c r="P366" s="104"/>
    </row>
    <row r="367" spans="1:16" s="238" customFormat="1" ht="24" customHeight="1" x14ac:dyDescent="0.25">
      <c r="A367" s="177" t="s">
        <v>240</v>
      </c>
      <c r="B367" s="218">
        <v>901</v>
      </c>
      <c r="C367" s="87" t="s">
        <v>51</v>
      </c>
      <c r="D367" s="87" t="s">
        <v>22</v>
      </c>
      <c r="E367" s="133" t="s">
        <v>47</v>
      </c>
      <c r="F367" s="133" t="s">
        <v>27</v>
      </c>
      <c r="G367" s="133" t="s">
        <v>22</v>
      </c>
      <c r="H367" s="133" t="s">
        <v>410</v>
      </c>
      <c r="I367" s="87" t="s">
        <v>239</v>
      </c>
      <c r="J367" s="157">
        <v>3</v>
      </c>
      <c r="K367" s="157">
        <v>3</v>
      </c>
      <c r="L367" s="157">
        <v>3</v>
      </c>
      <c r="M367" s="157">
        <v>3</v>
      </c>
      <c r="N367" s="240"/>
      <c r="P367" s="104"/>
    </row>
    <row r="368" spans="1:16" s="238" customFormat="1" ht="40.5" customHeight="1" x14ac:dyDescent="0.25">
      <c r="A368" s="387" t="s">
        <v>446</v>
      </c>
      <c r="B368" s="218">
        <v>901</v>
      </c>
      <c r="C368" s="87" t="s">
        <v>51</v>
      </c>
      <c r="D368" s="87" t="s">
        <v>36</v>
      </c>
      <c r="E368" s="133"/>
      <c r="F368" s="133"/>
      <c r="G368" s="133"/>
      <c r="H368" s="133"/>
      <c r="I368" s="87"/>
      <c r="J368" s="157"/>
      <c r="K368" s="157">
        <f t="shared" ref="K368:K373" si="74">K369</f>
        <v>4022.3</v>
      </c>
      <c r="L368" s="157">
        <f t="shared" ref="L368:M373" si="75">L369</f>
        <v>0</v>
      </c>
      <c r="M368" s="157">
        <f t="shared" si="75"/>
        <v>0</v>
      </c>
      <c r="N368" s="240"/>
      <c r="P368" s="104"/>
    </row>
    <row r="369" spans="1:16" s="238" customFormat="1" ht="70.5" customHeight="1" x14ac:dyDescent="0.25">
      <c r="A369" s="379" t="s">
        <v>155</v>
      </c>
      <c r="B369" s="218">
        <v>901</v>
      </c>
      <c r="C369" s="87" t="s">
        <v>51</v>
      </c>
      <c r="D369" s="87" t="s">
        <v>36</v>
      </c>
      <c r="E369" s="133" t="s">
        <v>47</v>
      </c>
      <c r="F369" s="133" t="s">
        <v>330</v>
      </c>
      <c r="G369" s="133"/>
      <c r="H369" s="133"/>
      <c r="I369" s="87"/>
      <c r="J369" s="157"/>
      <c r="K369" s="408">
        <f t="shared" si="74"/>
        <v>4022.3</v>
      </c>
      <c r="L369" s="408">
        <f t="shared" si="75"/>
        <v>0</v>
      </c>
      <c r="M369" s="408">
        <f t="shared" si="75"/>
        <v>0</v>
      </c>
      <c r="N369" s="240"/>
      <c r="P369" s="104"/>
    </row>
    <row r="370" spans="1:16" s="238" customFormat="1" ht="39.75" customHeight="1" x14ac:dyDescent="0.25">
      <c r="A370" s="379" t="s">
        <v>178</v>
      </c>
      <c r="B370" s="218">
        <v>901</v>
      </c>
      <c r="C370" s="87" t="s">
        <v>51</v>
      </c>
      <c r="D370" s="87" t="s">
        <v>36</v>
      </c>
      <c r="E370" s="133" t="s">
        <v>47</v>
      </c>
      <c r="F370" s="133" t="s">
        <v>27</v>
      </c>
      <c r="G370" s="133"/>
      <c r="H370" s="133"/>
      <c r="I370" s="87"/>
      <c r="J370" s="157"/>
      <c r="K370" s="408">
        <f t="shared" si="74"/>
        <v>4022.3</v>
      </c>
      <c r="L370" s="408">
        <f t="shared" si="75"/>
        <v>0</v>
      </c>
      <c r="M370" s="408">
        <f t="shared" si="75"/>
        <v>0</v>
      </c>
      <c r="N370" s="240"/>
      <c r="P370" s="104"/>
    </row>
    <row r="371" spans="1:16" s="238" customFormat="1" ht="39.75" customHeight="1" x14ac:dyDescent="0.25">
      <c r="A371" s="379" t="s">
        <v>447</v>
      </c>
      <c r="B371" s="218">
        <v>901</v>
      </c>
      <c r="C371" s="87" t="s">
        <v>51</v>
      </c>
      <c r="D371" s="87" t="s">
        <v>36</v>
      </c>
      <c r="E371" s="133" t="s">
        <v>47</v>
      </c>
      <c r="F371" s="133" t="s">
        <v>27</v>
      </c>
      <c r="G371" s="133" t="s">
        <v>23</v>
      </c>
      <c r="H371" s="133"/>
      <c r="I371" s="87"/>
      <c r="J371" s="157"/>
      <c r="K371" s="408">
        <f t="shared" si="74"/>
        <v>4022.3</v>
      </c>
      <c r="L371" s="408">
        <f t="shared" si="75"/>
        <v>0</v>
      </c>
      <c r="M371" s="408">
        <f t="shared" si="75"/>
        <v>0</v>
      </c>
      <c r="N371" s="240"/>
      <c r="P371" s="104"/>
    </row>
    <row r="372" spans="1:16" s="238" customFormat="1" ht="50.25" customHeight="1" x14ac:dyDescent="0.25">
      <c r="A372" s="379" t="s">
        <v>448</v>
      </c>
      <c r="B372" s="218">
        <v>901</v>
      </c>
      <c r="C372" s="87" t="s">
        <v>51</v>
      </c>
      <c r="D372" s="87" t="s">
        <v>36</v>
      </c>
      <c r="E372" s="133" t="s">
        <v>47</v>
      </c>
      <c r="F372" s="133" t="s">
        <v>27</v>
      </c>
      <c r="G372" s="133" t="s">
        <v>23</v>
      </c>
      <c r="H372" s="133" t="s">
        <v>449</v>
      </c>
      <c r="I372" s="87"/>
      <c r="J372" s="157"/>
      <c r="K372" s="408">
        <f t="shared" si="74"/>
        <v>4022.3</v>
      </c>
      <c r="L372" s="408">
        <f t="shared" si="75"/>
        <v>0</v>
      </c>
      <c r="M372" s="408">
        <f t="shared" si="75"/>
        <v>0</v>
      </c>
      <c r="N372" s="240"/>
      <c r="P372" s="104"/>
    </row>
    <row r="373" spans="1:16" s="238" customFormat="1" ht="39.75" customHeight="1" x14ac:dyDescent="0.25">
      <c r="A373" s="200" t="s">
        <v>241</v>
      </c>
      <c r="B373" s="218">
        <v>901</v>
      </c>
      <c r="C373" s="87" t="s">
        <v>51</v>
      </c>
      <c r="D373" s="87" t="s">
        <v>36</v>
      </c>
      <c r="E373" s="133" t="s">
        <v>47</v>
      </c>
      <c r="F373" s="133" t="s">
        <v>27</v>
      </c>
      <c r="G373" s="133" t="s">
        <v>23</v>
      </c>
      <c r="H373" s="133" t="s">
        <v>449</v>
      </c>
      <c r="I373" s="87" t="s">
        <v>233</v>
      </c>
      <c r="J373" s="157"/>
      <c r="K373" s="157">
        <f t="shared" si="74"/>
        <v>4022.3</v>
      </c>
      <c r="L373" s="157">
        <f t="shared" si="75"/>
        <v>0</v>
      </c>
      <c r="M373" s="157">
        <f t="shared" si="75"/>
        <v>0</v>
      </c>
      <c r="N373" s="240"/>
      <c r="P373" s="104"/>
    </row>
    <row r="374" spans="1:16" s="238" customFormat="1" ht="24" customHeight="1" x14ac:dyDescent="0.25">
      <c r="A374" s="379" t="s">
        <v>450</v>
      </c>
      <c r="B374" s="218">
        <v>901</v>
      </c>
      <c r="C374" s="87" t="s">
        <v>51</v>
      </c>
      <c r="D374" s="87" t="s">
        <v>36</v>
      </c>
      <c r="E374" s="133" t="s">
        <v>47</v>
      </c>
      <c r="F374" s="133" t="s">
        <v>27</v>
      </c>
      <c r="G374" s="133" t="s">
        <v>23</v>
      </c>
      <c r="H374" s="133" t="s">
        <v>449</v>
      </c>
      <c r="I374" s="87" t="s">
        <v>451</v>
      </c>
      <c r="J374" s="157"/>
      <c r="K374" s="157">
        <f>1192.2+60+325+3000+100+345.1-1000</f>
        <v>4022.3</v>
      </c>
      <c r="L374" s="157">
        <v>0</v>
      </c>
      <c r="M374" s="157">
        <v>0</v>
      </c>
      <c r="N374" s="240"/>
      <c r="P374" s="104"/>
    </row>
    <row r="375" spans="1:16" s="234" customFormat="1" ht="47.25" x14ac:dyDescent="0.25">
      <c r="A375" s="179" t="s">
        <v>10</v>
      </c>
      <c r="B375" s="218">
        <v>926</v>
      </c>
      <c r="C375" s="87"/>
      <c r="D375" s="87"/>
      <c r="E375" s="191"/>
      <c r="F375" s="191"/>
      <c r="G375" s="191"/>
      <c r="H375" s="191"/>
      <c r="I375" s="87"/>
      <c r="J375" s="266" t="e">
        <f>J376+J414+J500+J548+J557+J536</f>
        <v>#REF!</v>
      </c>
      <c r="K375" s="266">
        <f>K376+K414+K500+K548+K557+K536</f>
        <v>112574.7</v>
      </c>
      <c r="L375" s="266">
        <f t="shared" ref="L375:M375" si="76">L376+L414+L500+L548+L557+L536</f>
        <v>54330.200000000004</v>
      </c>
      <c r="M375" s="266">
        <f t="shared" si="76"/>
        <v>50105.200000000012</v>
      </c>
      <c r="N375" s="240"/>
      <c r="P375" s="104"/>
    </row>
    <row r="376" spans="1:16" s="234" customFormat="1" x14ac:dyDescent="0.25">
      <c r="A376" s="179" t="s">
        <v>21</v>
      </c>
      <c r="B376" s="218">
        <v>926</v>
      </c>
      <c r="C376" s="87" t="s">
        <v>22</v>
      </c>
      <c r="D376" s="87"/>
      <c r="E376" s="191"/>
      <c r="F376" s="191"/>
      <c r="G376" s="191"/>
      <c r="H376" s="191"/>
      <c r="I376" s="87"/>
      <c r="J376" s="266" t="e">
        <f>J377+J399</f>
        <v>#REF!</v>
      </c>
      <c r="K376" s="266">
        <f>K377+K399</f>
        <v>5496.2000000000007</v>
      </c>
      <c r="L376" s="266">
        <f>L377+L399</f>
        <v>4725</v>
      </c>
      <c r="M376" s="266">
        <f>M377+M399</f>
        <v>4725.1000000000004</v>
      </c>
      <c r="N376" s="240"/>
      <c r="P376" s="104"/>
    </row>
    <row r="377" spans="1:16" s="238" customFormat="1" ht="63" x14ac:dyDescent="0.25">
      <c r="A377" s="177" t="s">
        <v>188</v>
      </c>
      <c r="B377" s="218">
        <v>926</v>
      </c>
      <c r="C377" s="87" t="s">
        <v>22</v>
      </c>
      <c r="D377" s="87" t="s">
        <v>25</v>
      </c>
      <c r="E377" s="191"/>
      <c r="F377" s="191"/>
      <c r="G377" s="191"/>
      <c r="H377" s="191"/>
      <c r="I377" s="87"/>
      <c r="J377" s="266" t="e">
        <f>J378+J383+J389</f>
        <v>#REF!</v>
      </c>
      <c r="K377" s="266">
        <f>K378+K383+K389</f>
        <v>1724.2000000000003</v>
      </c>
      <c r="L377" s="266">
        <f>L378+L383+L389</f>
        <v>1495.2</v>
      </c>
      <c r="M377" s="266">
        <f>M378+M383+M389</f>
        <v>1495.3000000000002</v>
      </c>
      <c r="N377" s="240"/>
      <c r="P377" s="104"/>
    </row>
    <row r="378" spans="1:16" s="238" customFormat="1" ht="47.25" x14ac:dyDescent="0.25">
      <c r="A378" s="177" t="s">
        <v>299</v>
      </c>
      <c r="B378" s="143">
        <v>926</v>
      </c>
      <c r="C378" s="87" t="s">
        <v>22</v>
      </c>
      <c r="D378" s="87" t="s">
        <v>25</v>
      </c>
      <c r="E378" s="181" t="s">
        <v>22</v>
      </c>
      <c r="F378" s="181"/>
      <c r="G378" s="181"/>
      <c r="H378" s="181"/>
      <c r="I378" s="87"/>
      <c r="J378" s="266">
        <f t="shared" ref="J378:M381" si="77">J379</f>
        <v>3</v>
      </c>
      <c r="K378" s="266">
        <f t="shared" si="77"/>
        <v>0</v>
      </c>
      <c r="L378" s="266">
        <f t="shared" si="77"/>
        <v>3</v>
      </c>
      <c r="M378" s="266">
        <f t="shared" si="77"/>
        <v>3</v>
      </c>
      <c r="N378" s="240"/>
      <c r="P378" s="104"/>
    </row>
    <row r="379" spans="1:16" s="238" customFormat="1" ht="31.5" x14ac:dyDescent="0.25">
      <c r="A379" s="177" t="s">
        <v>127</v>
      </c>
      <c r="B379" s="143">
        <v>926</v>
      </c>
      <c r="C379" s="87" t="s">
        <v>22</v>
      </c>
      <c r="D379" s="87" t="s">
        <v>25</v>
      </c>
      <c r="E379" s="181" t="s">
        <v>22</v>
      </c>
      <c r="F379" s="178">
        <v>0</v>
      </c>
      <c r="G379" s="178" t="s">
        <v>22</v>
      </c>
      <c r="H379" s="178"/>
      <c r="I379" s="87"/>
      <c r="J379" s="266">
        <f t="shared" si="77"/>
        <v>3</v>
      </c>
      <c r="K379" s="266">
        <f t="shared" si="77"/>
        <v>0</v>
      </c>
      <c r="L379" s="266">
        <f t="shared" si="77"/>
        <v>3</v>
      </c>
      <c r="M379" s="266">
        <f t="shared" si="77"/>
        <v>3</v>
      </c>
      <c r="N379" s="606"/>
      <c r="P379" s="104"/>
    </row>
    <row r="380" spans="1:16" s="238" customFormat="1" ht="31.5" x14ac:dyDescent="0.25">
      <c r="A380" s="177" t="s">
        <v>130</v>
      </c>
      <c r="B380" s="143">
        <v>926</v>
      </c>
      <c r="C380" s="87" t="s">
        <v>22</v>
      </c>
      <c r="D380" s="87" t="s">
        <v>25</v>
      </c>
      <c r="E380" s="181" t="s">
        <v>22</v>
      </c>
      <c r="F380" s="178" t="s">
        <v>330</v>
      </c>
      <c r="G380" s="178" t="s">
        <v>22</v>
      </c>
      <c r="H380" s="178" t="s">
        <v>346</v>
      </c>
      <c r="I380" s="87"/>
      <c r="J380" s="266">
        <f t="shared" si="77"/>
        <v>3</v>
      </c>
      <c r="K380" s="266">
        <f t="shared" si="77"/>
        <v>0</v>
      </c>
      <c r="L380" s="266">
        <f t="shared" si="77"/>
        <v>3</v>
      </c>
      <c r="M380" s="266">
        <f t="shared" si="77"/>
        <v>3</v>
      </c>
      <c r="N380" s="606"/>
      <c r="P380" s="104"/>
    </row>
    <row r="381" spans="1:16" s="238" customFormat="1" ht="78.75" x14ac:dyDescent="0.25">
      <c r="A381" s="177" t="s">
        <v>193</v>
      </c>
      <c r="B381" s="143">
        <v>926</v>
      </c>
      <c r="C381" s="87" t="s">
        <v>22</v>
      </c>
      <c r="D381" s="87" t="s">
        <v>25</v>
      </c>
      <c r="E381" s="181" t="s">
        <v>22</v>
      </c>
      <c r="F381" s="178" t="s">
        <v>330</v>
      </c>
      <c r="G381" s="178" t="s">
        <v>22</v>
      </c>
      <c r="H381" s="178" t="s">
        <v>346</v>
      </c>
      <c r="I381" s="87" t="s">
        <v>186</v>
      </c>
      <c r="J381" s="266">
        <f t="shared" si="77"/>
        <v>3</v>
      </c>
      <c r="K381" s="266">
        <f t="shared" si="77"/>
        <v>0</v>
      </c>
      <c r="L381" s="266">
        <f t="shared" si="77"/>
        <v>3</v>
      </c>
      <c r="M381" s="266">
        <f t="shared" si="77"/>
        <v>3</v>
      </c>
      <c r="N381" s="606"/>
      <c r="P381" s="104"/>
    </row>
    <row r="382" spans="1:16" s="238" customFormat="1" ht="31.5" x14ac:dyDescent="0.25">
      <c r="A382" s="177" t="s">
        <v>199</v>
      </c>
      <c r="B382" s="143">
        <v>926</v>
      </c>
      <c r="C382" s="87" t="s">
        <v>22</v>
      </c>
      <c r="D382" s="87" t="s">
        <v>25</v>
      </c>
      <c r="E382" s="181" t="s">
        <v>22</v>
      </c>
      <c r="F382" s="178" t="s">
        <v>330</v>
      </c>
      <c r="G382" s="178" t="s">
        <v>22</v>
      </c>
      <c r="H382" s="178" t="s">
        <v>346</v>
      </c>
      <c r="I382" s="87" t="s">
        <v>184</v>
      </c>
      <c r="J382" s="266">
        <v>3</v>
      </c>
      <c r="K382" s="266">
        <v>0</v>
      </c>
      <c r="L382" s="266">
        <v>3</v>
      </c>
      <c r="M382" s="266">
        <v>3</v>
      </c>
      <c r="N382" s="606"/>
      <c r="P382" s="104"/>
    </row>
    <row r="383" spans="1:16" s="238" customFormat="1" ht="48.75" customHeight="1" x14ac:dyDescent="0.25">
      <c r="A383" s="177" t="s">
        <v>300</v>
      </c>
      <c r="B383" s="218">
        <v>926</v>
      </c>
      <c r="C383" s="86" t="s">
        <v>22</v>
      </c>
      <c r="D383" s="86" t="s">
        <v>25</v>
      </c>
      <c r="E383" s="181" t="s">
        <v>23</v>
      </c>
      <c r="F383" s="182"/>
      <c r="G383" s="178"/>
      <c r="H383" s="178"/>
      <c r="I383" s="87"/>
      <c r="J383" s="266" t="e">
        <f t="shared" ref="J383:M385" si="78">J384</f>
        <v>#REF!</v>
      </c>
      <c r="K383" s="266">
        <f t="shared" si="78"/>
        <v>56.2</v>
      </c>
      <c r="L383" s="266">
        <f t="shared" si="78"/>
        <v>56.3</v>
      </c>
      <c r="M383" s="266">
        <f t="shared" si="78"/>
        <v>56.4</v>
      </c>
      <c r="N383" s="240"/>
      <c r="P383" s="104"/>
    </row>
    <row r="384" spans="1:16" s="238" customFormat="1" ht="78.75" x14ac:dyDescent="0.25">
      <c r="A384" s="179" t="s">
        <v>314</v>
      </c>
      <c r="B384" s="218">
        <v>926</v>
      </c>
      <c r="C384" s="86" t="s">
        <v>22</v>
      </c>
      <c r="D384" s="86" t="s">
        <v>25</v>
      </c>
      <c r="E384" s="181" t="s">
        <v>23</v>
      </c>
      <c r="F384" s="178">
        <v>3</v>
      </c>
      <c r="G384" s="178"/>
      <c r="H384" s="178"/>
      <c r="I384" s="87"/>
      <c r="J384" s="88" t="e">
        <f t="shared" si="78"/>
        <v>#REF!</v>
      </c>
      <c r="K384" s="88">
        <f t="shared" si="78"/>
        <v>56.2</v>
      </c>
      <c r="L384" s="88">
        <f t="shared" si="78"/>
        <v>56.3</v>
      </c>
      <c r="M384" s="88">
        <f t="shared" si="78"/>
        <v>56.4</v>
      </c>
      <c r="N384" s="232"/>
      <c r="P384" s="104"/>
    </row>
    <row r="385" spans="1:16" s="238" customFormat="1" ht="48.75" customHeight="1" x14ac:dyDescent="0.25">
      <c r="A385" s="183" t="s">
        <v>0</v>
      </c>
      <c r="B385" s="218">
        <v>926</v>
      </c>
      <c r="C385" s="86" t="s">
        <v>22</v>
      </c>
      <c r="D385" s="86" t="s">
        <v>25</v>
      </c>
      <c r="E385" s="181" t="s">
        <v>23</v>
      </c>
      <c r="F385" s="178" t="s">
        <v>27</v>
      </c>
      <c r="G385" s="178" t="s">
        <v>23</v>
      </c>
      <c r="H385" s="178"/>
      <c r="I385" s="87"/>
      <c r="J385" s="88" t="e">
        <f t="shared" si="78"/>
        <v>#REF!</v>
      </c>
      <c r="K385" s="88">
        <f t="shared" si="78"/>
        <v>56.2</v>
      </c>
      <c r="L385" s="88">
        <f t="shared" si="78"/>
        <v>56.3</v>
      </c>
      <c r="M385" s="88">
        <f t="shared" si="78"/>
        <v>56.4</v>
      </c>
      <c r="N385" s="240"/>
      <c r="P385" s="104"/>
    </row>
    <row r="386" spans="1:16" s="238" customFormat="1" ht="67.5" customHeight="1" x14ac:dyDescent="0.25">
      <c r="A386" s="89" t="s">
        <v>172</v>
      </c>
      <c r="B386" s="218">
        <v>926</v>
      </c>
      <c r="C386" s="86" t="s">
        <v>22</v>
      </c>
      <c r="D386" s="86" t="s">
        <v>25</v>
      </c>
      <c r="E386" s="181" t="s">
        <v>23</v>
      </c>
      <c r="F386" s="178" t="s">
        <v>27</v>
      </c>
      <c r="G386" s="178" t="s">
        <v>23</v>
      </c>
      <c r="H386" s="178" t="s">
        <v>347</v>
      </c>
      <c r="I386" s="87"/>
      <c r="J386" s="88" t="e">
        <f t="shared" ref="J386:M387" si="79">J387</f>
        <v>#REF!</v>
      </c>
      <c r="K386" s="88">
        <f t="shared" si="79"/>
        <v>56.2</v>
      </c>
      <c r="L386" s="88">
        <f t="shared" si="79"/>
        <v>56.3</v>
      </c>
      <c r="M386" s="88">
        <f t="shared" si="79"/>
        <v>56.4</v>
      </c>
      <c r="N386" s="240"/>
      <c r="P386" s="104"/>
    </row>
    <row r="387" spans="1:16" s="238" customFormat="1" ht="62.25" customHeight="1" x14ac:dyDescent="0.25">
      <c r="A387" s="177" t="s">
        <v>193</v>
      </c>
      <c r="B387" s="218">
        <v>926</v>
      </c>
      <c r="C387" s="86" t="s">
        <v>22</v>
      </c>
      <c r="D387" s="86" t="s">
        <v>25</v>
      </c>
      <c r="E387" s="181" t="s">
        <v>23</v>
      </c>
      <c r="F387" s="178" t="s">
        <v>27</v>
      </c>
      <c r="G387" s="178" t="s">
        <v>23</v>
      </c>
      <c r="H387" s="178" t="s">
        <v>347</v>
      </c>
      <c r="I387" s="87" t="s">
        <v>186</v>
      </c>
      <c r="J387" s="88" t="e">
        <f t="shared" si="79"/>
        <v>#REF!</v>
      </c>
      <c r="K387" s="88">
        <f t="shared" si="79"/>
        <v>56.2</v>
      </c>
      <c r="L387" s="88">
        <f t="shared" si="79"/>
        <v>56.3</v>
      </c>
      <c r="M387" s="88">
        <f t="shared" si="79"/>
        <v>56.4</v>
      </c>
      <c r="N387" s="240"/>
      <c r="P387" s="104"/>
    </row>
    <row r="388" spans="1:16" s="238" customFormat="1" ht="33" customHeight="1" x14ac:dyDescent="0.25">
      <c r="A388" s="177" t="s">
        <v>199</v>
      </c>
      <c r="B388" s="218">
        <v>926</v>
      </c>
      <c r="C388" s="86" t="s">
        <v>22</v>
      </c>
      <c r="D388" s="86" t="s">
        <v>25</v>
      </c>
      <c r="E388" s="181" t="s">
        <v>23</v>
      </c>
      <c r="F388" s="178" t="s">
        <v>27</v>
      </c>
      <c r="G388" s="178" t="s">
        <v>23</v>
      </c>
      <c r="H388" s="178" t="s">
        <v>347</v>
      </c>
      <c r="I388" s="87" t="s">
        <v>184</v>
      </c>
      <c r="J388" s="88" t="e">
        <f>#REF!+#REF!</f>
        <v>#REF!</v>
      </c>
      <c r="K388" s="88">
        <v>56.2</v>
      </c>
      <c r="L388" s="88">
        <v>56.3</v>
      </c>
      <c r="M388" s="88">
        <v>56.4</v>
      </c>
      <c r="N388" s="240"/>
      <c r="P388" s="104"/>
    </row>
    <row r="389" spans="1:16" s="238" customFormat="1" ht="47.25" x14ac:dyDescent="0.25">
      <c r="A389" s="177" t="s">
        <v>273</v>
      </c>
      <c r="B389" s="218">
        <v>926</v>
      </c>
      <c r="C389" s="87" t="s">
        <v>22</v>
      </c>
      <c r="D389" s="87" t="s">
        <v>25</v>
      </c>
      <c r="E389" s="181">
        <v>65</v>
      </c>
      <c r="F389" s="182"/>
      <c r="G389" s="182"/>
      <c r="H389" s="182"/>
      <c r="I389" s="87"/>
      <c r="J389" s="266" t="e">
        <f>J390</f>
        <v>#REF!</v>
      </c>
      <c r="K389" s="266">
        <f>K390</f>
        <v>1668.0000000000002</v>
      </c>
      <c r="L389" s="266">
        <f>L390</f>
        <v>1435.9</v>
      </c>
      <c r="M389" s="266">
        <f>M390</f>
        <v>1435.9</v>
      </c>
      <c r="N389" s="240"/>
      <c r="P389" s="104"/>
    </row>
    <row r="390" spans="1:16" s="238" customFormat="1" ht="47.25" x14ac:dyDescent="0.25">
      <c r="A390" s="177" t="s">
        <v>274</v>
      </c>
      <c r="B390" s="218">
        <v>926</v>
      </c>
      <c r="C390" s="87" t="s">
        <v>22</v>
      </c>
      <c r="D390" s="87" t="s">
        <v>25</v>
      </c>
      <c r="E390" s="181">
        <v>65</v>
      </c>
      <c r="F390" s="181">
        <v>2</v>
      </c>
      <c r="G390" s="181"/>
      <c r="H390" s="181"/>
      <c r="I390" s="87"/>
      <c r="J390" s="266" t="e">
        <f>J391+J394</f>
        <v>#REF!</v>
      </c>
      <c r="K390" s="266">
        <f>K391+K394+K398</f>
        <v>1668.0000000000002</v>
      </c>
      <c r="L390" s="266">
        <f>L391+L394</f>
        <v>1435.9</v>
      </c>
      <c r="M390" s="266">
        <f>M391+M394</f>
        <v>1435.9</v>
      </c>
      <c r="N390" s="240"/>
      <c r="P390" s="104"/>
    </row>
    <row r="391" spans="1:16" s="238" customFormat="1" ht="31.5" x14ac:dyDescent="0.25">
      <c r="A391" s="177" t="s">
        <v>163</v>
      </c>
      <c r="B391" s="218">
        <v>926</v>
      </c>
      <c r="C391" s="87" t="s">
        <v>22</v>
      </c>
      <c r="D391" s="87" t="s">
        <v>25</v>
      </c>
      <c r="E391" s="181">
        <v>65</v>
      </c>
      <c r="F391" s="181" t="s">
        <v>26</v>
      </c>
      <c r="G391" s="181" t="s">
        <v>68</v>
      </c>
      <c r="H391" s="181" t="s">
        <v>351</v>
      </c>
      <c r="I391" s="87"/>
      <c r="J391" s="142" t="e">
        <f t="shared" ref="J391:M392" si="80">J392</f>
        <v>#REF!</v>
      </c>
      <c r="K391" s="142">
        <f t="shared" si="80"/>
        <v>1616.0000000000002</v>
      </c>
      <c r="L391" s="142">
        <f t="shared" si="80"/>
        <v>1381.9</v>
      </c>
      <c r="M391" s="142">
        <f t="shared" si="80"/>
        <v>1381.9</v>
      </c>
      <c r="N391" s="240"/>
      <c r="P391" s="104"/>
    </row>
    <row r="392" spans="1:16" s="238" customFormat="1" ht="78.75" x14ac:dyDescent="0.25">
      <c r="A392" s="177" t="s">
        <v>185</v>
      </c>
      <c r="B392" s="218">
        <v>926</v>
      </c>
      <c r="C392" s="87" t="s">
        <v>22</v>
      </c>
      <c r="D392" s="87" t="s">
        <v>25</v>
      </c>
      <c r="E392" s="181">
        <v>65</v>
      </c>
      <c r="F392" s="181" t="s">
        <v>26</v>
      </c>
      <c r="G392" s="181" t="s">
        <v>68</v>
      </c>
      <c r="H392" s="181" t="s">
        <v>351</v>
      </c>
      <c r="I392" s="87" t="s">
        <v>186</v>
      </c>
      <c r="J392" s="142" t="e">
        <f t="shared" si="80"/>
        <v>#REF!</v>
      </c>
      <c r="K392" s="142">
        <f t="shared" si="80"/>
        <v>1616.0000000000002</v>
      </c>
      <c r="L392" s="142">
        <f t="shared" si="80"/>
        <v>1381.9</v>
      </c>
      <c r="M392" s="142">
        <f t="shared" si="80"/>
        <v>1381.9</v>
      </c>
      <c r="N392" s="240"/>
      <c r="P392" s="104"/>
    </row>
    <row r="393" spans="1:16" s="238" customFormat="1" ht="30" customHeight="1" x14ac:dyDescent="0.25">
      <c r="A393" s="177" t="s">
        <v>187</v>
      </c>
      <c r="B393" s="218">
        <v>926</v>
      </c>
      <c r="C393" s="87" t="s">
        <v>22</v>
      </c>
      <c r="D393" s="87" t="s">
        <v>25</v>
      </c>
      <c r="E393" s="181">
        <v>65</v>
      </c>
      <c r="F393" s="181" t="s">
        <v>26</v>
      </c>
      <c r="G393" s="181" t="s">
        <v>68</v>
      </c>
      <c r="H393" s="181" t="s">
        <v>351</v>
      </c>
      <c r="I393" s="87" t="s">
        <v>184</v>
      </c>
      <c r="J393" s="142" t="e">
        <f>#REF!+#REF!</f>
        <v>#REF!</v>
      </c>
      <c r="K393" s="142">
        <f>1381.9+200-19.1+53.2</f>
        <v>1616.0000000000002</v>
      </c>
      <c r="L393" s="142">
        <v>1381.9</v>
      </c>
      <c r="M393" s="142">
        <v>1381.9</v>
      </c>
      <c r="N393" s="240"/>
      <c r="P393" s="104"/>
    </row>
    <row r="394" spans="1:16" s="238" customFormat="1" ht="30.75" customHeight="1" x14ac:dyDescent="0.25">
      <c r="A394" s="189" t="s">
        <v>164</v>
      </c>
      <c r="B394" s="218">
        <v>926</v>
      </c>
      <c r="C394" s="87" t="s">
        <v>22</v>
      </c>
      <c r="D394" s="87" t="s">
        <v>25</v>
      </c>
      <c r="E394" s="181">
        <v>65</v>
      </c>
      <c r="F394" s="181" t="s">
        <v>26</v>
      </c>
      <c r="G394" s="181" t="s">
        <v>68</v>
      </c>
      <c r="H394" s="181" t="s">
        <v>352</v>
      </c>
      <c r="I394" s="87"/>
      <c r="J394" s="142" t="e">
        <f>J395+#REF!</f>
        <v>#REF!</v>
      </c>
      <c r="K394" s="142">
        <f t="shared" ref="K394:M395" si="81">K395</f>
        <v>40</v>
      </c>
      <c r="L394" s="142">
        <f t="shared" si="81"/>
        <v>54</v>
      </c>
      <c r="M394" s="142">
        <f t="shared" si="81"/>
        <v>54</v>
      </c>
      <c r="N394" s="240"/>
      <c r="P394" s="104"/>
    </row>
    <row r="395" spans="1:16" s="238" customFormat="1" ht="31.5" x14ac:dyDescent="0.25">
      <c r="A395" s="199" t="s">
        <v>229</v>
      </c>
      <c r="B395" s="218">
        <v>926</v>
      </c>
      <c r="C395" s="87" t="s">
        <v>22</v>
      </c>
      <c r="D395" s="87" t="s">
        <v>25</v>
      </c>
      <c r="E395" s="181">
        <v>65</v>
      </c>
      <c r="F395" s="181" t="s">
        <v>26</v>
      </c>
      <c r="G395" s="181" t="s">
        <v>68</v>
      </c>
      <c r="H395" s="181" t="s">
        <v>352</v>
      </c>
      <c r="I395" s="87" t="s">
        <v>189</v>
      </c>
      <c r="J395" s="142">
        <f>J396</f>
        <v>54</v>
      </c>
      <c r="K395" s="142">
        <f t="shared" si="81"/>
        <v>40</v>
      </c>
      <c r="L395" s="142">
        <f t="shared" si="81"/>
        <v>54</v>
      </c>
      <c r="M395" s="142">
        <f t="shared" si="81"/>
        <v>54</v>
      </c>
      <c r="N395" s="240"/>
      <c r="P395" s="104"/>
    </row>
    <row r="396" spans="1:16" s="238" customFormat="1" ht="47.25" x14ac:dyDescent="0.25">
      <c r="A396" s="199" t="s">
        <v>230</v>
      </c>
      <c r="B396" s="218">
        <v>926</v>
      </c>
      <c r="C396" s="87" t="s">
        <v>22</v>
      </c>
      <c r="D396" s="87" t="s">
        <v>25</v>
      </c>
      <c r="E396" s="181">
        <v>65</v>
      </c>
      <c r="F396" s="181" t="s">
        <v>26</v>
      </c>
      <c r="G396" s="181" t="s">
        <v>68</v>
      </c>
      <c r="H396" s="181" t="s">
        <v>352</v>
      </c>
      <c r="I396" s="87" t="s">
        <v>190</v>
      </c>
      <c r="J396" s="142">
        <v>54</v>
      </c>
      <c r="K396" s="142">
        <f>54-10+30-18-16</f>
        <v>40</v>
      </c>
      <c r="L396" s="142">
        <v>54</v>
      </c>
      <c r="M396" s="142">
        <v>54</v>
      </c>
      <c r="N396" s="240"/>
      <c r="P396" s="104"/>
    </row>
    <row r="397" spans="1:16" s="238" customFormat="1" x14ac:dyDescent="0.25">
      <c r="A397" s="177" t="s">
        <v>195</v>
      </c>
      <c r="B397" s="218">
        <v>926</v>
      </c>
      <c r="C397" s="87" t="s">
        <v>22</v>
      </c>
      <c r="D397" s="87" t="s">
        <v>25</v>
      </c>
      <c r="E397" s="181">
        <v>65</v>
      </c>
      <c r="F397" s="181" t="s">
        <v>26</v>
      </c>
      <c r="G397" s="181" t="s">
        <v>68</v>
      </c>
      <c r="H397" s="181" t="s">
        <v>352</v>
      </c>
      <c r="I397" s="87" t="s">
        <v>196</v>
      </c>
      <c r="J397" s="142"/>
      <c r="K397" s="142">
        <f>K398</f>
        <v>12</v>
      </c>
      <c r="L397" s="142">
        <v>0</v>
      </c>
      <c r="M397" s="142">
        <v>0</v>
      </c>
      <c r="N397" s="240"/>
      <c r="P397" s="104"/>
    </row>
    <row r="398" spans="1:16" s="238" customFormat="1" x14ac:dyDescent="0.25">
      <c r="A398" s="177" t="s">
        <v>198</v>
      </c>
      <c r="B398" s="218">
        <v>926</v>
      </c>
      <c r="C398" s="87" t="s">
        <v>22</v>
      </c>
      <c r="D398" s="87" t="s">
        <v>25</v>
      </c>
      <c r="E398" s="181">
        <v>65</v>
      </c>
      <c r="F398" s="181" t="s">
        <v>26</v>
      </c>
      <c r="G398" s="181" t="s">
        <v>68</v>
      </c>
      <c r="H398" s="181" t="s">
        <v>352</v>
      </c>
      <c r="I398" s="87" t="s">
        <v>197</v>
      </c>
      <c r="J398" s="142"/>
      <c r="K398" s="142">
        <v>12</v>
      </c>
      <c r="L398" s="142">
        <v>0</v>
      </c>
      <c r="M398" s="142">
        <v>0</v>
      </c>
      <c r="N398" s="240"/>
      <c r="P398" s="104"/>
    </row>
    <row r="399" spans="1:16" s="238" customFormat="1" ht="24" customHeight="1" x14ac:dyDescent="0.25">
      <c r="A399" s="200" t="s">
        <v>34</v>
      </c>
      <c r="B399" s="218">
        <v>926</v>
      </c>
      <c r="C399" s="192" t="s">
        <v>22</v>
      </c>
      <c r="D399" s="87" t="s">
        <v>35</v>
      </c>
      <c r="E399" s="192"/>
      <c r="F399" s="192"/>
      <c r="G399" s="192"/>
      <c r="H399" s="192"/>
      <c r="I399" s="87"/>
      <c r="J399" s="88" t="e">
        <f>J400+J405</f>
        <v>#REF!</v>
      </c>
      <c r="K399" s="88">
        <f>K400+K405</f>
        <v>3772</v>
      </c>
      <c r="L399" s="88">
        <f>L400+L405</f>
        <v>3229.8</v>
      </c>
      <c r="M399" s="88">
        <f>M400+M405</f>
        <v>3229.8</v>
      </c>
      <c r="N399" s="252"/>
      <c r="P399" s="104"/>
    </row>
    <row r="400" spans="1:16" s="238" customFormat="1" ht="63" x14ac:dyDescent="0.25">
      <c r="A400" s="177" t="s">
        <v>302</v>
      </c>
      <c r="B400" s="218">
        <v>926</v>
      </c>
      <c r="C400" s="192" t="s">
        <v>22</v>
      </c>
      <c r="D400" s="87" t="s">
        <v>35</v>
      </c>
      <c r="E400" s="133" t="s">
        <v>363</v>
      </c>
      <c r="F400" s="133"/>
      <c r="G400" s="133"/>
      <c r="H400" s="133"/>
      <c r="I400" s="87"/>
      <c r="J400" s="142">
        <f t="shared" ref="J400:M403" si="82">J401</f>
        <v>2</v>
      </c>
      <c r="K400" s="142">
        <f t="shared" si="82"/>
        <v>2</v>
      </c>
      <c r="L400" s="142">
        <f t="shared" si="82"/>
        <v>2</v>
      </c>
      <c r="M400" s="142">
        <f t="shared" si="82"/>
        <v>2</v>
      </c>
      <c r="N400" s="240"/>
      <c r="P400" s="104"/>
    </row>
    <row r="401" spans="1:16" s="238" customFormat="1" ht="69.75" customHeight="1" x14ac:dyDescent="0.25">
      <c r="A401" s="177" t="s">
        <v>281</v>
      </c>
      <c r="B401" s="218">
        <v>926</v>
      </c>
      <c r="C401" s="192" t="s">
        <v>22</v>
      </c>
      <c r="D401" s="87" t="s">
        <v>35</v>
      </c>
      <c r="E401" s="133" t="s">
        <v>363</v>
      </c>
      <c r="F401" s="133" t="s">
        <v>330</v>
      </c>
      <c r="G401" s="133" t="s">
        <v>22</v>
      </c>
      <c r="H401" s="133"/>
      <c r="I401" s="87"/>
      <c r="J401" s="142">
        <f t="shared" si="82"/>
        <v>2</v>
      </c>
      <c r="K401" s="142">
        <f t="shared" si="82"/>
        <v>2</v>
      </c>
      <c r="L401" s="142">
        <f t="shared" si="82"/>
        <v>2</v>
      </c>
      <c r="M401" s="142">
        <f t="shared" si="82"/>
        <v>2</v>
      </c>
      <c r="N401" s="240"/>
      <c r="P401" s="104"/>
    </row>
    <row r="402" spans="1:16" s="238" customFormat="1" ht="24" customHeight="1" x14ac:dyDescent="0.25">
      <c r="A402" s="177" t="s">
        <v>143</v>
      </c>
      <c r="B402" s="218">
        <v>926</v>
      </c>
      <c r="C402" s="192" t="s">
        <v>22</v>
      </c>
      <c r="D402" s="87" t="s">
        <v>35</v>
      </c>
      <c r="E402" s="133" t="s">
        <v>363</v>
      </c>
      <c r="F402" s="133" t="s">
        <v>330</v>
      </c>
      <c r="G402" s="133" t="s">
        <v>22</v>
      </c>
      <c r="H402" s="133" t="s">
        <v>364</v>
      </c>
      <c r="I402" s="87"/>
      <c r="J402" s="142">
        <f t="shared" si="82"/>
        <v>2</v>
      </c>
      <c r="K402" s="142">
        <f t="shared" si="82"/>
        <v>2</v>
      </c>
      <c r="L402" s="142">
        <f t="shared" si="82"/>
        <v>2</v>
      </c>
      <c r="M402" s="142">
        <f t="shared" si="82"/>
        <v>2</v>
      </c>
      <c r="N402" s="240"/>
      <c r="P402" s="104"/>
    </row>
    <row r="403" spans="1:16" s="238" customFormat="1" ht="31.5" x14ac:dyDescent="0.25">
      <c r="A403" s="199" t="s">
        <v>229</v>
      </c>
      <c r="B403" s="218">
        <v>926</v>
      </c>
      <c r="C403" s="192" t="s">
        <v>22</v>
      </c>
      <c r="D403" s="87" t="s">
        <v>35</v>
      </c>
      <c r="E403" s="133" t="s">
        <v>363</v>
      </c>
      <c r="F403" s="133" t="s">
        <v>330</v>
      </c>
      <c r="G403" s="133" t="s">
        <v>22</v>
      </c>
      <c r="H403" s="133" t="s">
        <v>364</v>
      </c>
      <c r="I403" s="87" t="s">
        <v>189</v>
      </c>
      <c r="J403" s="142">
        <f t="shared" si="82"/>
        <v>2</v>
      </c>
      <c r="K403" s="142">
        <f t="shared" si="82"/>
        <v>2</v>
      </c>
      <c r="L403" s="142">
        <f t="shared" si="82"/>
        <v>2</v>
      </c>
      <c r="M403" s="142">
        <f t="shared" si="82"/>
        <v>2</v>
      </c>
      <c r="N403" s="240"/>
      <c r="P403" s="104"/>
    </row>
    <row r="404" spans="1:16" s="238" customFormat="1" ht="47.25" x14ac:dyDescent="0.25">
      <c r="A404" s="199" t="s">
        <v>230</v>
      </c>
      <c r="B404" s="218">
        <v>926</v>
      </c>
      <c r="C404" s="192" t="s">
        <v>22</v>
      </c>
      <c r="D404" s="87" t="s">
        <v>35</v>
      </c>
      <c r="E404" s="133" t="s">
        <v>363</v>
      </c>
      <c r="F404" s="133" t="s">
        <v>330</v>
      </c>
      <c r="G404" s="133" t="s">
        <v>22</v>
      </c>
      <c r="H404" s="133" t="s">
        <v>364</v>
      </c>
      <c r="I404" s="87" t="s">
        <v>190</v>
      </c>
      <c r="J404" s="142">
        <v>2</v>
      </c>
      <c r="K404" s="597">
        <v>2</v>
      </c>
      <c r="L404" s="142">
        <v>2</v>
      </c>
      <c r="M404" s="142">
        <v>2</v>
      </c>
      <c r="N404" s="240"/>
      <c r="P404" s="104"/>
    </row>
    <row r="405" spans="1:16" s="238" customFormat="1" ht="31.5" x14ac:dyDescent="0.25">
      <c r="A405" s="568" t="s">
        <v>493</v>
      </c>
      <c r="B405" s="218">
        <v>926</v>
      </c>
      <c r="C405" s="192" t="s">
        <v>22</v>
      </c>
      <c r="D405" s="87" t="s">
        <v>35</v>
      </c>
      <c r="E405" s="133" t="s">
        <v>354</v>
      </c>
      <c r="F405" s="249"/>
      <c r="G405" s="249"/>
      <c r="H405" s="249"/>
      <c r="I405" s="87"/>
      <c r="J405" s="88" t="e">
        <f t="shared" ref="J405:M406" si="83">J406</f>
        <v>#REF!</v>
      </c>
      <c r="K405" s="88">
        <f t="shared" si="83"/>
        <v>3770</v>
      </c>
      <c r="L405" s="88">
        <f t="shared" si="83"/>
        <v>3227.8</v>
      </c>
      <c r="M405" s="88">
        <f t="shared" si="83"/>
        <v>3227.8</v>
      </c>
      <c r="N405" s="267"/>
      <c r="P405" s="364"/>
    </row>
    <row r="406" spans="1:16" s="238" customFormat="1" ht="47.25" x14ac:dyDescent="0.25">
      <c r="A406" s="568" t="s">
        <v>494</v>
      </c>
      <c r="B406" s="218">
        <v>926</v>
      </c>
      <c r="C406" s="192" t="s">
        <v>22</v>
      </c>
      <c r="D406" s="87" t="s">
        <v>35</v>
      </c>
      <c r="E406" s="133" t="s">
        <v>354</v>
      </c>
      <c r="F406" s="133" t="s">
        <v>24</v>
      </c>
      <c r="G406" s="133" t="s">
        <v>68</v>
      </c>
      <c r="H406" s="249"/>
      <c r="I406" s="87"/>
      <c r="J406" s="88" t="e">
        <f t="shared" si="83"/>
        <v>#REF!</v>
      </c>
      <c r="K406" s="88">
        <f t="shared" si="83"/>
        <v>3770</v>
      </c>
      <c r="L406" s="88">
        <f t="shared" si="83"/>
        <v>3227.8</v>
      </c>
      <c r="M406" s="88">
        <f t="shared" si="83"/>
        <v>3227.8</v>
      </c>
      <c r="N406" s="246"/>
      <c r="P406" s="104"/>
    </row>
    <row r="407" spans="1:16" s="238" customFormat="1" ht="21" customHeight="1" x14ac:dyDescent="0.25">
      <c r="A407" s="194" t="s">
        <v>5</v>
      </c>
      <c r="B407" s="218">
        <v>926</v>
      </c>
      <c r="C407" s="192" t="s">
        <v>22</v>
      </c>
      <c r="D407" s="87" t="s">
        <v>35</v>
      </c>
      <c r="E407" s="133" t="s">
        <v>354</v>
      </c>
      <c r="F407" s="133" t="s">
        <v>24</v>
      </c>
      <c r="G407" s="133" t="s">
        <v>68</v>
      </c>
      <c r="H407" s="133" t="s">
        <v>370</v>
      </c>
      <c r="I407" s="87"/>
      <c r="J407" s="88" t="e">
        <f>J408+J410+J412</f>
        <v>#REF!</v>
      </c>
      <c r="K407" s="88">
        <f>K408+K410+K412</f>
        <v>3770</v>
      </c>
      <c r="L407" s="88">
        <f>L408+L410+L412</f>
        <v>3227.8</v>
      </c>
      <c r="M407" s="88">
        <f>M408+M410+M412</f>
        <v>3227.8</v>
      </c>
      <c r="N407" s="246"/>
      <c r="P407" s="104"/>
    </row>
    <row r="408" spans="1:16" s="238" customFormat="1" ht="21" customHeight="1" x14ac:dyDescent="0.25">
      <c r="A408" s="194" t="s">
        <v>193</v>
      </c>
      <c r="B408" s="218">
        <v>926</v>
      </c>
      <c r="C408" s="192" t="s">
        <v>22</v>
      </c>
      <c r="D408" s="87" t="s">
        <v>35</v>
      </c>
      <c r="E408" s="133" t="s">
        <v>354</v>
      </c>
      <c r="F408" s="133" t="s">
        <v>24</v>
      </c>
      <c r="G408" s="133" t="s">
        <v>68</v>
      </c>
      <c r="H408" s="133" t="s">
        <v>370</v>
      </c>
      <c r="I408" s="87" t="s">
        <v>186</v>
      </c>
      <c r="J408" s="88" t="e">
        <f>J409</f>
        <v>#REF!</v>
      </c>
      <c r="K408" s="88">
        <f>K409</f>
        <v>3132</v>
      </c>
      <c r="L408" s="88">
        <f>L409</f>
        <v>2559.5</v>
      </c>
      <c r="M408" s="88">
        <f>M409</f>
        <v>2559.5</v>
      </c>
      <c r="N408" s="246"/>
      <c r="P408" s="104"/>
    </row>
    <row r="409" spans="1:16" s="238" customFormat="1" ht="21" customHeight="1" x14ac:dyDescent="0.25">
      <c r="A409" s="194" t="s">
        <v>202</v>
      </c>
      <c r="B409" s="218">
        <v>926</v>
      </c>
      <c r="C409" s="192" t="s">
        <v>22</v>
      </c>
      <c r="D409" s="87" t="s">
        <v>35</v>
      </c>
      <c r="E409" s="133" t="s">
        <v>354</v>
      </c>
      <c r="F409" s="133" t="s">
        <v>24</v>
      </c>
      <c r="G409" s="133" t="s">
        <v>68</v>
      </c>
      <c r="H409" s="133" t="s">
        <v>370</v>
      </c>
      <c r="I409" s="87" t="s">
        <v>200</v>
      </c>
      <c r="J409" s="88" t="e">
        <f>#REF!+#REF!+#REF!</f>
        <v>#REF!</v>
      </c>
      <c r="K409" s="88">
        <f>2559.5+300+52.3+220.2</f>
        <v>3132</v>
      </c>
      <c r="L409" s="88">
        <v>2559.5</v>
      </c>
      <c r="M409" s="88">
        <v>2559.5</v>
      </c>
      <c r="N409" s="246"/>
      <c r="P409" s="104"/>
    </row>
    <row r="410" spans="1:16" s="238" customFormat="1" ht="31.5" x14ac:dyDescent="0.25">
      <c r="A410" s="199" t="s">
        <v>229</v>
      </c>
      <c r="B410" s="218">
        <v>926</v>
      </c>
      <c r="C410" s="192" t="s">
        <v>22</v>
      </c>
      <c r="D410" s="87" t="s">
        <v>35</v>
      </c>
      <c r="E410" s="133" t="s">
        <v>354</v>
      </c>
      <c r="F410" s="133" t="s">
        <v>24</v>
      </c>
      <c r="G410" s="133" t="s">
        <v>68</v>
      </c>
      <c r="H410" s="133" t="s">
        <v>370</v>
      </c>
      <c r="I410" s="87" t="s">
        <v>189</v>
      </c>
      <c r="J410" s="142">
        <f>J411</f>
        <v>647.5</v>
      </c>
      <c r="K410" s="142">
        <f>K411</f>
        <v>610</v>
      </c>
      <c r="L410" s="142">
        <f>L411</f>
        <v>647.5</v>
      </c>
      <c r="M410" s="142">
        <f>M411</f>
        <v>647.5</v>
      </c>
      <c r="N410" s="246"/>
      <c r="P410" s="104"/>
    </row>
    <row r="411" spans="1:16" s="238" customFormat="1" ht="47.25" x14ac:dyDescent="0.25">
      <c r="A411" s="199" t="s">
        <v>230</v>
      </c>
      <c r="B411" s="218">
        <v>926</v>
      </c>
      <c r="C411" s="192" t="s">
        <v>22</v>
      </c>
      <c r="D411" s="87" t="s">
        <v>35</v>
      </c>
      <c r="E411" s="133" t="s">
        <v>354</v>
      </c>
      <c r="F411" s="133" t="s">
        <v>24</v>
      </c>
      <c r="G411" s="133" t="s">
        <v>68</v>
      </c>
      <c r="H411" s="133" t="s">
        <v>370</v>
      </c>
      <c r="I411" s="87" t="s">
        <v>190</v>
      </c>
      <c r="J411" s="142">
        <v>647.5</v>
      </c>
      <c r="K411" s="142">
        <f>647.5-11.1-26.4</f>
        <v>610</v>
      </c>
      <c r="L411" s="142">
        <f>297.5+350</f>
        <v>647.5</v>
      </c>
      <c r="M411" s="142">
        <f>297.5+350</f>
        <v>647.5</v>
      </c>
      <c r="N411" s="246"/>
      <c r="P411" s="104"/>
    </row>
    <row r="412" spans="1:16" s="238" customFormat="1" x14ac:dyDescent="0.25">
      <c r="A412" s="177" t="s">
        <v>231</v>
      </c>
      <c r="B412" s="218">
        <v>926</v>
      </c>
      <c r="C412" s="192" t="s">
        <v>22</v>
      </c>
      <c r="D412" s="87" t="s">
        <v>35</v>
      </c>
      <c r="E412" s="133" t="s">
        <v>354</v>
      </c>
      <c r="F412" s="133" t="s">
        <v>24</v>
      </c>
      <c r="G412" s="133" t="s">
        <v>68</v>
      </c>
      <c r="H412" s="133" t="s">
        <v>370</v>
      </c>
      <c r="I412" s="87" t="s">
        <v>196</v>
      </c>
      <c r="J412" s="142">
        <f>J413</f>
        <v>20.8</v>
      </c>
      <c r="K412" s="142">
        <f>K413</f>
        <v>28</v>
      </c>
      <c r="L412" s="142">
        <f>L413</f>
        <v>20.8</v>
      </c>
      <c r="M412" s="142">
        <f>M413</f>
        <v>20.8</v>
      </c>
      <c r="N412" s="246"/>
      <c r="P412" s="104"/>
    </row>
    <row r="413" spans="1:16" s="238" customFormat="1" x14ac:dyDescent="0.25">
      <c r="A413" s="177" t="s">
        <v>198</v>
      </c>
      <c r="B413" s="218">
        <v>926</v>
      </c>
      <c r="C413" s="192" t="s">
        <v>22</v>
      </c>
      <c r="D413" s="87" t="s">
        <v>35</v>
      </c>
      <c r="E413" s="133" t="s">
        <v>354</v>
      </c>
      <c r="F413" s="133" t="s">
        <v>24</v>
      </c>
      <c r="G413" s="133" t="s">
        <v>68</v>
      </c>
      <c r="H413" s="133" t="s">
        <v>370</v>
      </c>
      <c r="I413" s="87" t="s">
        <v>197</v>
      </c>
      <c r="J413" s="142">
        <v>20.8</v>
      </c>
      <c r="K413" s="142">
        <v>28</v>
      </c>
      <c r="L413" s="142">
        <v>20.8</v>
      </c>
      <c r="M413" s="142">
        <v>20.8</v>
      </c>
      <c r="N413" s="246"/>
      <c r="P413" s="104"/>
    </row>
    <row r="414" spans="1:16" s="238" customFormat="1" ht="23.25" customHeight="1" x14ac:dyDescent="0.25">
      <c r="A414" s="177" t="s">
        <v>56</v>
      </c>
      <c r="B414" s="218">
        <v>926</v>
      </c>
      <c r="C414" s="87" t="s">
        <v>41</v>
      </c>
      <c r="D414" s="87"/>
      <c r="E414" s="191"/>
      <c r="F414" s="191"/>
      <c r="G414" s="191"/>
      <c r="H414" s="191"/>
      <c r="I414" s="87"/>
      <c r="J414" s="266" t="e">
        <f>J415+J425+J460+J473+J486</f>
        <v>#REF!</v>
      </c>
      <c r="K414" s="266">
        <f>K415+K425+K460+K473+K486</f>
        <v>84162.1</v>
      </c>
      <c r="L414" s="266">
        <f>L415+L425+L460+L473+L486</f>
        <v>40770.500000000007</v>
      </c>
      <c r="M414" s="266">
        <f>M415+M425+M460+M473+M486</f>
        <v>35870.700000000012</v>
      </c>
      <c r="N414" s="252"/>
      <c r="P414" s="104"/>
    </row>
    <row r="415" spans="1:16" s="230" customFormat="1" ht="23.25" customHeight="1" x14ac:dyDescent="0.3">
      <c r="A415" s="177" t="s">
        <v>73</v>
      </c>
      <c r="B415" s="218">
        <v>926</v>
      </c>
      <c r="C415" s="87" t="s">
        <v>41</v>
      </c>
      <c r="D415" s="87" t="s">
        <v>22</v>
      </c>
      <c r="E415" s="87"/>
      <c r="F415" s="87"/>
      <c r="G415" s="87"/>
      <c r="H415" s="87"/>
      <c r="I415" s="87"/>
      <c r="J415" s="88">
        <f t="shared" ref="J415:M417" si="84">J416</f>
        <v>5343.2</v>
      </c>
      <c r="K415" s="88">
        <f t="shared" si="84"/>
        <v>7862.7</v>
      </c>
      <c r="L415" s="88">
        <f t="shared" si="84"/>
        <v>5021.5</v>
      </c>
      <c r="M415" s="88">
        <f t="shared" si="84"/>
        <v>5043.6000000000004</v>
      </c>
      <c r="N415" s="252"/>
      <c r="P415" s="104"/>
    </row>
    <row r="416" spans="1:16" s="230" customFormat="1" ht="45" customHeight="1" x14ac:dyDescent="0.3">
      <c r="A416" s="177" t="s">
        <v>300</v>
      </c>
      <c r="B416" s="218">
        <v>926</v>
      </c>
      <c r="C416" s="87" t="s">
        <v>41</v>
      </c>
      <c r="D416" s="87" t="s">
        <v>22</v>
      </c>
      <c r="E416" s="181" t="s">
        <v>23</v>
      </c>
      <c r="F416" s="181"/>
      <c r="G416" s="181"/>
      <c r="H416" s="181"/>
      <c r="I416" s="176"/>
      <c r="J416" s="88">
        <f t="shared" si="84"/>
        <v>5343.2</v>
      </c>
      <c r="K416" s="88">
        <f t="shared" si="84"/>
        <v>7862.7</v>
      </c>
      <c r="L416" s="88">
        <f t="shared" si="84"/>
        <v>5021.5</v>
      </c>
      <c r="M416" s="88">
        <f t="shared" si="84"/>
        <v>5043.6000000000004</v>
      </c>
      <c r="N416" s="240"/>
      <c r="P416" s="104"/>
    </row>
    <row r="417" spans="1:16" s="230" customFormat="1" ht="65.25" customHeight="1" x14ac:dyDescent="0.3">
      <c r="A417" s="177" t="s">
        <v>315</v>
      </c>
      <c r="B417" s="218">
        <v>926</v>
      </c>
      <c r="C417" s="87" t="s">
        <v>41</v>
      </c>
      <c r="D417" s="87" t="s">
        <v>22</v>
      </c>
      <c r="E417" s="181" t="s">
        <v>23</v>
      </c>
      <c r="F417" s="181" t="s">
        <v>24</v>
      </c>
      <c r="G417" s="181"/>
      <c r="H417" s="181"/>
      <c r="I417" s="176"/>
      <c r="J417" s="88">
        <f t="shared" si="84"/>
        <v>5343.2</v>
      </c>
      <c r="K417" s="88">
        <f t="shared" si="84"/>
        <v>7862.7</v>
      </c>
      <c r="L417" s="88">
        <f t="shared" si="84"/>
        <v>5021.5</v>
      </c>
      <c r="M417" s="88">
        <f t="shared" si="84"/>
        <v>5043.6000000000004</v>
      </c>
      <c r="N417" s="232"/>
      <c r="P417" s="104"/>
    </row>
    <row r="418" spans="1:16" s="230" customFormat="1" ht="30" customHeight="1" x14ac:dyDescent="0.3">
      <c r="A418" s="179" t="s">
        <v>118</v>
      </c>
      <c r="B418" s="218">
        <v>926</v>
      </c>
      <c r="C418" s="87" t="s">
        <v>41</v>
      </c>
      <c r="D418" s="87" t="s">
        <v>22</v>
      </c>
      <c r="E418" s="181" t="s">
        <v>23</v>
      </c>
      <c r="F418" s="181" t="s">
        <v>24</v>
      </c>
      <c r="G418" s="181" t="s">
        <v>22</v>
      </c>
      <c r="H418" s="181"/>
      <c r="I418" s="176"/>
      <c r="J418" s="88">
        <f>J421+J424</f>
        <v>5343.2</v>
      </c>
      <c r="K418" s="88">
        <f>K421+K424</f>
        <v>7862.7</v>
      </c>
      <c r="L418" s="88">
        <f>L421+L424</f>
        <v>5021.5</v>
      </c>
      <c r="M418" s="88">
        <f>M421+M424</f>
        <v>5043.6000000000004</v>
      </c>
      <c r="N418" s="240"/>
      <c r="P418" s="104"/>
    </row>
    <row r="419" spans="1:16" s="230" customFormat="1" ht="21" customHeight="1" x14ac:dyDescent="0.3">
      <c r="A419" s="177" t="s">
        <v>83</v>
      </c>
      <c r="B419" s="218">
        <v>926</v>
      </c>
      <c r="C419" s="87" t="s">
        <v>41</v>
      </c>
      <c r="D419" s="87" t="s">
        <v>22</v>
      </c>
      <c r="E419" s="181" t="s">
        <v>23</v>
      </c>
      <c r="F419" s="181" t="s">
        <v>24</v>
      </c>
      <c r="G419" s="181" t="s">
        <v>22</v>
      </c>
      <c r="H419" s="181" t="s">
        <v>385</v>
      </c>
      <c r="I419" s="87"/>
      <c r="J419" s="88">
        <f t="shared" ref="J419:M420" si="85">J420</f>
        <v>748.8</v>
      </c>
      <c r="K419" s="88">
        <f t="shared" si="85"/>
        <v>1470</v>
      </c>
      <c r="L419" s="88">
        <f t="shared" si="85"/>
        <v>1488.9</v>
      </c>
      <c r="M419" s="88">
        <f t="shared" si="85"/>
        <v>2248.1000000000004</v>
      </c>
      <c r="N419" s="240"/>
      <c r="P419" s="104"/>
    </row>
    <row r="420" spans="1:16" s="230" customFormat="1" ht="32.25" x14ac:dyDescent="0.3">
      <c r="A420" s="177" t="s">
        <v>243</v>
      </c>
      <c r="B420" s="218">
        <v>926</v>
      </c>
      <c r="C420" s="87" t="s">
        <v>41</v>
      </c>
      <c r="D420" s="87" t="s">
        <v>22</v>
      </c>
      <c r="E420" s="181" t="s">
        <v>23</v>
      </c>
      <c r="F420" s="181" t="s">
        <v>24</v>
      </c>
      <c r="G420" s="181" t="s">
        <v>22</v>
      </c>
      <c r="H420" s="181" t="s">
        <v>385</v>
      </c>
      <c r="I420" s="87" t="s">
        <v>223</v>
      </c>
      <c r="J420" s="88">
        <f t="shared" si="85"/>
        <v>748.8</v>
      </c>
      <c r="K420" s="88">
        <f t="shared" si="85"/>
        <v>1470</v>
      </c>
      <c r="L420" s="88">
        <f t="shared" si="85"/>
        <v>1488.9</v>
      </c>
      <c r="M420" s="88">
        <f t="shared" si="85"/>
        <v>2248.1000000000004</v>
      </c>
      <c r="N420" s="240"/>
      <c r="P420" s="104"/>
    </row>
    <row r="421" spans="1:16" s="230" customFormat="1" x14ac:dyDescent="0.3">
      <c r="A421" s="177" t="s">
        <v>244</v>
      </c>
      <c r="B421" s="218">
        <v>926</v>
      </c>
      <c r="C421" s="87" t="s">
        <v>41</v>
      </c>
      <c r="D421" s="87" t="s">
        <v>22</v>
      </c>
      <c r="E421" s="181" t="s">
        <v>23</v>
      </c>
      <c r="F421" s="181" t="s">
        <v>24</v>
      </c>
      <c r="G421" s="181" t="s">
        <v>22</v>
      </c>
      <c r="H421" s="181" t="s">
        <v>385</v>
      </c>
      <c r="I421" s="87" t="s">
        <v>242</v>
      </c>
      <c r="J421" s="88">
        <f>1785.8-47.4+10.4-1000</f>
        <v>748.8</v>
      </c>
      <c r="K421" s="88">
        <f>748.8+700-90+150-38.8</f>
        <v>1470</v>
      </c>
      <c r="L421" s="268">
        <f>1738.4+10.4-1000+740.1</f>
        <v>1488.9</v>
      </c>
      <c r="M421" s="268">
        <f>1738.4+10.4-1000+1499.3</f>
        <v>2248.1000000000004</v>
      </c>
      <c r="N421" s="240"/>
      <c r="P421" s="104"/>
    </row>
    <row r="422" spans="1:16" s="230" customFormat="1" ht="69" customHeight="1" x14ac:dyDescent="0.3">
      <c r="A422" s="201" t="s">
        <v>333</v>
      </c>
      <c r="B422" s="218">
        <v>926</v>
      </c>
      <c r="C422" s="87" t="s">
        <v>41</v>
      </c>
      <c r="D422" s="87" t="s">
        <v>22</v>
      </c>
      <c r="E422" s="181" t="s">
        <v>23</v>
      </c>
      <c r="F422" s="181" t="s">
        <v>24</v>
      </c>
      <c r="G422" s="181" t="s">
        <v>22</v>
      </c>
      <c r="H422" s="181" t="s">
        <v>386</v>
      </c>
      <c r="I422" s="176"/>
      <c r="J422" s="88">
        <f t="shared" ref="J422:M423" si="86">J423</f>
        <v>4594.3999999999996</v>
      </c>
      <c r="K422" s="88">
        <f t="shared" si="86"/>
        <v>6392.7</v>
      </c>
      <c r="L422" s="88">
        <f>L423</f>
        <v>3532.6</v>
      </c>
      <c r="M422" s="88">
        <f>M423</f>
        <v>2795.5</v>
      </c>
      <c r="N422" s="240"/>
      <c r="P422" s="104"/>
    </row>
    <row r="423" spans="1:16" s="230" customFormat="1" ht="45.75" customHeight="1" x14ac:dyDescent="0.3">
      <c r="A423" s="205" t="s">
        <v>243</v>
      </c>
      <c r="B423" s="218">
        <v>926</v>
      </c>
      <c r="C423" s="87" t="s">
        <v>41</v>
      </c>
      <c r="D423" s="87" t="s">
        <v>22</v>
      </c>
      <c r="E423" s="181" t="s">
        <v>23</v>
      </c>
      <c r="F423" s="181" t="s">
        <v>24</v>
      </c>
      <c r="G423" s="181" t="s">
        <v>22</v>
      </c>
      <c r="H423" s="181" t="s">
        <v>386</v>
      </c>
      <c r="I423" s="87" t="s">
        <v>223</v>
      </c>
      <c r="J423" s="88">
        <f t="shared" si="86"/>
        <v>4594.3999999999996</v>
      </c>
      <c r="K423" s="88">
        <f t="shared" si="86"/>
        <v>6392.7</v>
      </c>
      <c r="L423" s="88">
        <f t="shared" si="86"/>
        <v>3532.6</v>
      </c>
      <c r="M423" s="88">
        <f t="shared" si="86"/>
        <v>2795.5</v>
      </c>
      <c r="N423" s="240"/>
      <c r="P423" s="104"/>
    </row>
    <row r="424" spans="1:16" s="230" customFormat="1" x14ac:dyDescent="0.3">
      <c r="A424" s="177" t="s">
        <v>244</v>
      </c>
      <c r="B424" s="218">
        <v>926</v>
      </c>
      <c r="C424" s="87" t="s">
        <v>41</v>
      </c>
      <c r="D424" s="87" t="s">
        <v>22</v>
      </c>
      <c r="E424" s="181" t="s">
        <v>23</v>
      </c>
      <c r="F424" s="181" t="s">
        <v>24</v>
      </c>
      <c r="G424" s="181" t="s">
        <v>22</v>
      </c>
      <c r="H424" s="181" t="s">
        <v>386</v>
      </c>
      <c r="I424" s="87" t="s">
        <v>242</v>
      </c>
      <c r="J424" s="265">
        <v>4594.3999999999996</v>
      </c>
      <c r="K424" s="88">
        <f>4109.3+5.5+12.9+155.5+2109.5</f>
        <v>6392.7</v>
      </c>
      <c r="L424" s="88">
        <f>3532.6</f>
        <v>3532.6</v>
      </c>
      <c r="M424" s="88">
        <f>2795.5</f>
        <v>2795.5</v>
      </c>
      <c r="N424" s="240"/>
      <c r="P424" s="104"/>
    </row>
    <row r="425" spans="1:16" s="230" customFormat="1" ht="26.25" customHeight="1" x14ac:dyDescent="0.3">
      <c r="A425" s="177" t="s">
        <v>57</v>
      </c>
      <c r="B425" s="218">
        <v>926</v>
      </c>
      <c r="C425" s="87" t="s">
        <v>41</v>
      </c>
      <c r="D425" s="87" t="s">
        <v>23</v>
      </c>
      <c r="E425" s="87"/>
      <c r="F425" s="87"/>
      <c r="G425" s="87"/>
      <c r="H425" s="87"/>
      <c r="I425" s="87"/>
      <c r="J425" s="88">
        <f t="shared" ref="J425:M427" si="87">J426</f>
        <v>42874.8</v>
      </c>
      <c r="K425" s="88">
        <f t="shared" si="87"/>
        <v>62978</v>
      </c>
      <c r="L425" s="88">
        <f t="shared" si="87"/>
        <v>32859.9</v>
      </c>
      <c r="M425" s="88">
        <f t="shared" si="87"/>
        <v>27938.000000000004</v>
      </c>
      <c r="N425" s="252"/>
      <c r="P425" s="104"/>
    </row>
    <row r="426" spans="1:16" s="230" customFormat="1" ht="46.5" customHeight="1" x14ac:dyDescent="0.3">
      <c r="A426" s="177" t="s">
        <v>300</v>
      </c>
      <c r="B426" s="218">
        <v>926</v>
      </c>
      <c r="C426" s="87" t="s">
        <v>41</v>
      </c>
      <c r="D426" s="87" t="s">
        <v>23</v>
      </c>
      <c r="E426" s="181" t="s">
        <v>23</v>
      </c>
      <c r="F426" s="181"/>
      <c r="G426" s="181"/>
      <c r="H426" s="181"/>
      <c r="I426" s="87"/>
      <c r="J426" s="88">
        <f t="shared" si="87"/>
        <v>42874.8</v>
      </c>
      <c r="K426" s="88">
        <f t="shared" si="87"/>
        <v>62978</v>
      </c>
      <c r="L426" s="88">
        <f t="shared" si="87"/>
        <v>32859.9</v>
      </c>
      <c r="M426" s="88">
        <f t="shared" si="87"/>
        <v>27938.000000000004</v>
      </c>
      <c r="N426" s="240"/>
      <c r="P426" s="104"/>
    </row>
    <row r="427" spans="1:16" s="230" customFormat="1" ht="63.75" x14ac:dyDescent="0.3">
      <c r="A427" s="177" t="s">
        <v>315</v>
      </c>
      <c r="B427" s="218">
        <v>926</v>
      </c>
      <c r="C427" s="87" t="s">
        <v>41</v>
      </c>
      <c r="D427" s="87" t="s">
        <v>23</v>
      </c>
      <c r="E427" s="181" t="s">
        <v>23</v>
      </c>
      <c r="F427" s="181" t="s">
        <v>24</v>
      </c>
      <c r="G427" s="181"/>
      <c r="H427" s="181"/>
      <c r="I427" s="87"/>
      <c r="J427" s="88">
        <f t="shared" si="87"/>
        <v>42874.8</v>
      </c>
      <c r="K427" s="88">
        <f>K428+K456</f>
        <v>62978</v>
      </c>
      <c r="L427" s="88">
        <f t="shared" si="87"/>
        <v>32859.9</v>
      </c>
      <c r="M427" s="88">
        <f t="shared" si="87"/>
        <v>27938.000000000004</v>
      </c>
      <c r="N427" s="232"/>
      <c r="P427" s="104"/>
    </row>
    <row r="428" spans="1:16" s="230" customFormat="1" ht="33" customHeight="1" x14ac:dyDescent="0.3">
      <c r="A428" s="179" t="s">
        <v>81</v>
      </c>
      <c r="B428" s="218">
        <v>926</v>
      </c>
      <c r="C428" s="87" t="s">
        <v>41</v>
      </c>
      <c r="D428" s="87" t="s">
        <v>23</v>
      </c>
      <c r="E428" s="181" t="s">
        <v>23</v>
      </c>
      <c r="F428" s="181">
        <v>1</v>
      </c>
      <c r="G428" s="181" t="s">
        <v>23</v>
      </c>
      <c r="H428" s="181"/>
      <c r="I428" s="87"/>
      <c r="J428" s="88">
        <f>J444+J447+J431+J452+J443</f>
        <v>42874.8</v>
      </c>
      <c r="K428" s="88">
        <f>K444+K447+K431+K452+K443+K432+K455+K435+K438</f>
        <v>62905</v>
      </c>
      <c r="L428" s="88">
        <f>L444+L447+L431+L452+L443+L432+L455+L435+L438</f>
        <v>32859.9</v>
      </c>
      <c r="M428" s="88">
        <f>M444+M447+M431+M452+M443+M432+M455+M435+M438</f>
        <v>27938.000000000004</v>
      </c>
      <c r="N428" s="240"/>
      <c r="P428" s="104"/>
    </row>
    <row r="429" spans="1:16" s="230" customFormat="1" ht="79.5" x14ac:dyDescent="0.3">
      <c r="A429" s="179" t="s">
        <v>292</v>
      </c>
      <c r="B429" s="218">
        <v>926</v>
      </c>
      <c r="C429" s="87" t="s">
        <v>41</v>
      </c>
      <c r="D429" s="87" t="s">
        <v>23</v>
      </c>
      <c r="E429" s="181" t="s">
        <v>23</v>
      </c>
      <c r="F429" s="181" t="s">
        <v>24</v>
      </c>
      <c r="G429" s="181" t="s">
        <v>23</v>
      </c>
      <c r="H429" s="181" t="s">
        <v>387</v>
      </c>
      <c r="I429" s="87"/>
      <c r="J429" s="88">
        <f t="shared" ref="J429:M430" si="88">J430</f>
        <v>100</v>
      </c>
      <c r="K429" s="88">
        <f t="shared" si="88"/>
        <v>150</v>
      </c>
      <c r="L429" s="88">
        <f t="shared" si="88"/>
        <v>100</v>
      </c>
      <c r="M429" s="88">
        <f t="shared" si="88"/>
        <v>100</v>
      </c>
      <c r="N429" s="253"/>
      <c r="P429" s="104"/>
    </row>
    <row r="430" spans="1:16" s="230" customFormat="1" ht="31.5" x14ac:dyDescent="0.3">
      <c r="A430" s="205" t="s">
        <v>243</v>
      </c>
      <c r="B430" s="218">
        <v>926</v>
      </c>
      <c r="C430" s="87" t="s">
        <v>41</v>
      </c>
      <c r="D430" s="87" t="s">
        <v>23</v>
      </c>
      <c r="E430" s="181" t="s">
        <v>23</v>
      </c>
      <c r="F430" s="181" t="s">
        <v>24</v>
      </c>
      <c r="G430" s="181" t="s">
        <v>23</v>
      </c>
      <c r="H430" s="181" t="s">
        <v>387</v>
      </c>
      <c r="I430" s="87" t="s">
        <v>223</v>
      </c>
      <c r="J430" s="88">
        <f t="shared" si="88"/>
        <v>100</v>
      </c>
      <c r="K430" s="88">
        <f t="shared" si="88"/>
        <v>150</v>
      </c>
      <c r="L430" s="88">
        <f t="shared" si="88"/>
        <v>100</v>
      </c>
      <c r="M430" s="88">
        <f t="shared" si="88"/>
        <v>100</v>
      </c>
      <c r="N430" s="240"/>
      <c r="P430" s="104"/>
    </row>
    <row r="431" spans="1:16" s="230" customFormat="1" ht="33" customHeight="1" x14ac:dyDescent="0.3">
      <c r="A431" s="177" t="s">
        <v>244</v>
      </c>
      <c r="B431" s="218">
        <v>926</v>
      </c>
      <c r="C431" s="87" t="s">
        <v>41</v>
      </c>
      <c r="D431" s="87" t="s">
        <v>23</v>
      </c>
      <c r="E431" s="181" t="s">
        <v>23</v>
      </c>
      <c r="F431" s="181" t="s">
        <v>24</v>
      </c>
      <c r="G431" s="181" t="s">
        <v>23</v>
      </c>
      <c r="H431" s="181" t="s">
        <v>387</v>
      </c>
      <c r="I431" s="87" t="s">
        <v>242</v>
      </c>
      <c r="J431" s="88">
        <v>100</v>
      </c>
      <c r="K431" s="88">
        <v>150</v>
      </c>
      <c r="L431" s="88">
        <v>100</v>
      </c>
      <c r="M431" s="88">
        <v>100</v>
      </c>
      <c r="N431" s="240"/>
      <c r="P431" s="104"/>
    </row>
    <row r="432" spans="1:16" s="230" customFormat="1" ht="33" customHeight="1" x14ac:dyDescent="0.3">
      <c r="A432" s="177" t="s">
        <v>527</v>
      </c>
      <c r="B432" s="218">
        <v>926</v>
      </c>
      <c r="C432" s="87" t="s">
        <v>41</v>
      </c>
      <c r="D432" s="87" t="s">
        <v>23</v>
      </c>
      <c r="E432" s="181" t="s">
        <v>23</v>
      </c>
      <c r="F432" s="181" t="s">
        <v>24</v>
      </c>
      <c r="G432" s="181" t="s">
        <v>23</v>
      </c>
      <c r="H432" s="181" t="s">
        <v>526</v>
      </c>
      <c r="I432" s="87"/>
      <c r="J432" s="88"/>
      <c r="K432" s="88">
        <f>K433</f>
        <v>1000</v>
      </c>
      <c r="L432" s="88">
        <f t="shared" ref="K432:M433" si="89">L433</f>
        <v>0</v>
      </c>
      <c r="M432" s="88">
        <f t="shared" si="89"/>
        <v>0</v>
      </c>
      <c r="N432" s="240"/>
      <c r="P432" s="104"/>
    </row>
    <row r="433" spans="1:16" s="230" customFormat="1" ht="33" customHeight="1" x14ac:dyDescent="0.3">
      <c r="A433" s="205" t="s">
        <v>243</v>
      </c>
      <c r="B433" s="218">
        <v>926</v>
      </c>
      <c r="C433" s="87" t="s">
        <v>41</v>
      </c>
      <c r="D433" s="87" t="s">
        <v>23</v>
      </c>
      <c r="E433" s="181" t="s">
        <v>23</v>
      </c>
      <c r="F433" s="181" t="s">
        <v>24</v>
      </c>
      <c r="G433" s="181" t="s">
        <v>23</v>
      </c>
      <c r="H433" s="181" t="s">
        <v>526</v>
      </c>
      <c r="I433" s="87" t="s">
        <v>223</v>
      </c>
      <c r="J433" s="88"/>
      <c r="K433" s="88">
        <f t="shared" si="89"/>
        <v>1000</v>
      </c>
      <c r="L433" s="88">
        <f t="shared" si="89"/>
        <v>0</v>
      </c>
      <c r="M433" s="88">
        <f t="shared" si="89"/>
        <v>0</v>
      </c>
      <c r="N433" s="240"/>
      <c r="P433" s="104"/>
    </row>
    <row r="434" spans="1:16" s="230" customFormat="1" ht="33" customHeight="1" x14ac:dyDescent="0.3">
      <c r="A434" s="177" t="s">
        <v>244</v>
      </c>
      <c r="B434" s="218">
        <v>926</v>
      </c>
      <c r="C434" s="87" t="s">
        <v>41</v>
      </c>
      <c r="D434" s="87" t="s">
        <v>23</v>
      </c>
      <c r="E434" s="181" t="s">
        <v>23</v>
      </c>
      <c r="F434" s="181" t="s">
        <v>24</v>
      </c>
      <c r="G434" s="181" t="s">
        <v>23</v>
      </c>
      <c r="H434" s="181" t="s">
        <v>526</v>
      </c>
      <c r="I434" s="87" t="s">
        <v>242</v>
      </c>
      <c r="J434" s="88"/>
      <c r="K434" s="88">
        <v>1000</v>
      </c>
      <c r="L434" s="88">
        <v>0</v>
      </c>
      <c r="M434" s="88">
        <v>0</v>
      </c>
      <c r="N434" s="240"/>
      <c r="P434" s="104"/>
    </row>
    <row r="435" spans="1:16" s="230" customFormat="1" ht="96.75" customHeight="1" x14ac:dyDescent="0.3">
      <c r="A435" s="595" t="s">
        <v>543</v>
      </c>
      <c r="B435" s="218">
        <v>926</v>
      </c>
      <c r="C435" s="87" t="s">
        <v>41</v>
      </c>
      <c r="D435" s="87" t="s">
        <v>23</v>
      </c>
      <c r="E435" s="181" t="s">
        <v>23</v>
      </c>
      <c r="F435" s="181" t="s">
        <v>24</v>
      </c>
      <c r="G435" s="181" t="s">
        <v>23</v>
      </c>
      <c r="H435" s="181" t="s">
        <v>539</v>
      </c>
      <c r="I435" s="87"/>
      <c r="J435" s="88"/>
      <c r="K435" s="588">
        <f t="shared" ref="K435:M436" si="90">K436</f>
        <v>12</v>
      </c>
      <c r="L435" s="588">
        <f t="shared" si="90"/>
        <v>0</v>
      </c>
      <c r="M435" s="588">
        <f t="shared" si="90"/>
        <v>0</v>
      </c>
      <c r="N435" s="240"/>
      <c r="P435" s="104"/>
    </row>
    <row r="436" spans="1:16" s="230" customFormat="1" ht="33" customHeight="1" x14ac:dyDescent="0.3">
      <c r="A436" s="205" t="s">
        <v>243</v>
      </c>
      <c r="B436" s="218">
        <v>926</v>
      </c>
      <c r="C436" s="87" t="s">
        <v>41</v>
      </c>
      <c r="D436" s="87" t="s">
        <v>23</v>
      </c>
      <c r="E436" s="181" t="s">
        <v>23</v>
      </c>
      <c r="F436" s="181" t="s">
        <v>24</v>
      </c>
      <c r="G436" s="181" t="s">
        <v>23</v>
      </c>
      <c r="H436" s="181" t="s">
        <v>539</v>
      </c>
      <c r="I436" s="87" t="s">
        <v>223</v>
      </c>
      <c r="J436" s="88"/>
      <c r="K436" s="588">
        <f t="shared" si="90"/>
        <v>12</v>
      </c>
      <c r="L436" s="588">
        <f t="shared" si="90"/>
        <v>0</v>
      </c>
      <c r="M436" s="588">
        <f t="shared" si="90"/>
        <v>0</v>
      </c>
      <c r="N436" s="240"/>
      <c r="P436" s="104"/>
    </row>
    <row r="437" spans="1:16" s="230" customFormat="1" ht="33" customHeight="1" x14ac:dyDescent="0.3">
      <c r="A437" s="177" t="s">
        <v>244</v>
      </c>
      <c r="B437" s="218">
        <v>926</v>
      </c>
      <c r="C437" s="87" t="s">
        <v>41</v>
      </c>
      <c r="D437" s="87" t="s">
        <v>23</v>
      </c>
      <c r="E437" s="181" t="s">
        <v>23</v>
      </c>
      <c r="F437" s="181" t="s">
        <v>24</v>
      </c>
      <c r="G437" s="181" t="s">
        <v>23</v>
      </c>
      <c r="H437" s="181" t="s">
        <v>539</v>
      </c>
      <c r="I437" s="87" t="s">
        <v>242</v>
      </c>
      <c r="J437" s="88"/>
      <c r="K437" s="588">
        <v>12</v>
      </c>
      <c r="L437" s="588">
        <v>0</v>
      </c>
      <c r="M437" s="588">
        <v>0</v>
      </c>
      <c r="N437" s="240"/>
      <c r="P437" s="104"/>
    </row>
    <row r="438" spans="1:16" s="230" customFormat="1" ht="98.25" customHeight="1" x14ac:dyDescent="0.3">
      <c r="A438" s="595" t="s">
        <v>544</v>
      </c>
      <c r="B438" s="218">
        <v>926</v>
      </c>
      <c r="C438" s="87" t="s">
        <v>41</v>
      </c>
      <c r="D438" s="87" t="s">
        <v>23</v>
      </c>
      <c r="E438" s="181" t="s">
        <v>23</v>
      </c>
      <c r="F438" s="181" t="s">
        <v>24</v>
      </c>
      <c r="G438" s="181" t="s">
        <v>23</v>
      </c>
      <c r="H438" s="181" t="s">
        <v>540</v>
      </c>
      <c r="I438" s="87"/>
      <c r="J438" s="88"/>
      <c r="K438" s="588">
        <f t="shared" ref="K438:M439" si="91">K439</f>
        <v>6</v>
      </c>
      <c r="L438" s="588">
        <f t="shared" si="91"/>
        <v>0</v>
      </c>
      <c r="M438" s="588">
        <f t="shared" si="91"/>
        <v>0</v>
      </c>
      <c r="N438" s="240"/>
      <c r="P438" s="104"/>
    </row>
    <row r="439" spans="1:16" s="230" customFormat="1" ht="33" customHeight="1" x14ac:dyDescent="0.3">
      <c r="A439" s="205" t="s">
        <v>243</v>
      </c>
      <c r="B439" s="218">
        <v>926</v>
      </c>
      <c r="C439" s="87" t="s">
        <v>41</v>
      </c>
      <c r="D439" s="87" t="s">
        <v>23</v>
      </c>
      <c r="E439" s="181" t="s">
        <v>23</v>
      </c>
      <c r="F439" s="181" t="s">
        <v>24</v>
      </c>
      <c r="G439" s="181" t="s">
        <v>23</v>
      </c>
      <c r="H439" s="181" t="s">
        <v>540</v>
      </c>
      <c r="I439" s="87" t="s">
        <v>223</v>
      </c>
      <c r="J439" s="88"/>
      <c r="K439" s="588">
        <f t="shared" si="91"/>
        <v>6</v>
      </c>
      <c r="L439" s="588">
        <f t="shared" si="91"/>
        <v>0</v>
      </c>
      <c r="M439" s="588">
        <f t="shared" si="91"/>
        <v>0</v>
      </c>
      <c r="N439" s="240"/>
      <c r="P439" s="104"/>
    </row>
    <row r="440" spans="1:16" s="230" customFormat="1" ht="33" customHeight="1" x14ac:dyDescent="0.3">
      <c r="A440" s="177" t="s">
        <v>244</v>
      </c>
      <c r="B440" s="218">
        <v>926</v>
      </c>
      <c r="C440" s="87" t="s">
        <v>41</v>
      </c>
      <c r="D440" s="87" t="s">
        <v>23</v>
      </c>
      <c r="E440" s="181" t="s">
        <v>23</v>
      </c>
      <c r="F440" s="181" t="s">
        <v>24</v>
      </c>
      <c r="G440" s="181" t="s">
        <v>23</v>
      </c>
      <c r="H440" s="181" t="s">
        <v>540</v>
      </c>
      <c r="I440" s="87" t="s">
        <v>242</v>
      </c>
      <c r="J440" s="88"/>
      <c r="K440" s="588">
        <v>6</v>
      </c>
      <c r="L440" s="588">
        <v>0</v>
      </c>
      <c r="M440" s="588">
        <v>0</v>
      </c>
      <c r="N440" s="240"/>
      <c r="P440" s="104"/>
    </row>
    <row r="441" spans="1:16" s="230" customFormat="1" ht="54" customHeight="1" x14ac:dyDescent="0.3">
      <c r="A441" s="601" t="s">
        <v>553</v>
      </c>
      <c r="B441" s="218">
        <v>926</v>
      </c>
      <c r="C441" s="87" t="s">
        <v>41</v>
      </c>
      <c r="D441" s="87" t="s">
        <v>23</v>
      </c>
      <c r="E441" s="181" t="s">
        <v>23</v>
      </c>
      <c r="F441" s="181" t="s">
        <v>24</v>
      </c>
      <c r="G441" s="181" t="s">
        <v>23</v>
      </c>
      <c r="H441" s="181" t="s">
        <v>388</v>
      </c>
      <c r="I441" s="87"/>
      <c r="J441" s="88">
        <f t="shared" ref="J441:M442" si="92">J442</f>
        <v>3437.3</v>
      </c>
      <c r="K441" s="88">
        <f t="shared" si="92"/>
        <v>3346</v>
      </c>
      <c r="L441" s="88">
        <f t="shared" si="92"/>
        <v>3459.7</v>
      </c>
      <c r="M441" s="88">
        <f t="shared" si="92"/>
        <v>3392.8</v>
      </c>
      <c r="N441" s="240"/>
      <c r="P441" s="104"/>
    </row>
    <row r="442" spans="1:16" s="230" customFormat="1" ht="33" customHeight="1" x14ac:dyDescent="0.3">
      <c r="A442" s="205" t="s">
        <v>243</v>
      </c>
      <c r="B442" s="218">
        <v>926</v>
      </c>
      <c r="C442" s="87" t="s">
        <v>41</v>
      </c>
      <c r="D442" s="87" t="s">
        <v>23</v>
      </c>
      <c r="E442" s="181" t="s">
        <v>23</v>
      </c>
      <c r="F442" s="181" t="s">
        <v>24</v>
      </c>
      <c r="G442" s="181" t="s">
        <v>23</v>
      </c>
      <c r="H442" s="181" t="s">
        <v>388</v>
      </c>
      <c r="I442" s="87" t="s">
        <v>223</v>
      </c>
      <c r="J442" s="88">
        <f t="shared" si="92"/>
        <v>3437.3</v>
      </c>
      <c r="K442" s="88">
        <f t="shared" si="92"/>
        <v>3346</v>
      </c>
      <c r="L442" s="88">
        <f t="shared" si="92"/>
        <v>3459.7</v>
      </c>
      <c r="M442" s="88">
        <f t="shared" si="92"/>
        <v>3392.8</v>
      </c>
      <c r="N442" s="240"/>
      <c r="P442" s="104"/>
    </row>
    <row r="443" spans="1:16" s="230" customFormat="1" ht="33" customHeight="1" x14ac:dyDescent="0.3">
      <c r="A443" s="177" t="s">
        <v>244</v>
      </c>
      <c r="B443" s="218">
        <v>926</v>
      </c>
      <c r="C443" s="87" t="s">
        <v>41</v>
      </c>
      <c r="D443" s="87" t="s">
        <v>23</v>
      </c>
      <c r="E443" s="181" t="s">
        <v>23</v>
      </c>
      <c r="F443" s="181" t="s">
        <v>24</v>
      </c>
      <c r="G443" s="181" t="s">
        <v>23</v>
      </c>
      <c r="H443" s="181" t="s">
        <v>388</v>
      </c>
      <c r="I443" s="87" t="s">
        <v>242</v>
      </c>
      <c r="J443" s="88">
        <v>3437.3</v>
      </c>
      <c r="K443" s="88">
        <f>3292.7+67-13.7</f>
        <v>3346</v>
      </c>
      <c r="L443" s="598">
        <f>3292.7+167</f>
        <v>3459.7</v>
      </c>
      <c r="M443" s="88">
        <v>3392.8</v>
      </c>
      <c r="N443" s="240"/>
      <c r="P443" s="104" t="s">
        <v>550</v>
      </c>
    </row>
    <row r="444" spans="1:16" s="230" customFormat="1" ht="32.25" x14ac:dyDescent="0.3">
      <c r="A444" s="177" t="s">
        <v>59</v>
      </c>
      <c r="B444" s="218">
        <v>926</v>
      </c>
      <c r="C444" s="87" t="s">
        <v>41</v>
      </c>
      <c r="D444" s="87" t="s">
        <v>23</v>
      </c>
      <c r="E444" s="181" t="s">
        <v>23</v>
      </c>
      <c r="F444" s="181" t="s">
        <v>24</v>
      </c>
      <c r="G444" s="181" t="s">
        <v>23</v>
      </c>
      <c r="H444" s="181" t="s">
        <v>389</v>
      </c>
      <c r="I444" s="87"/>
      <c r="J444" s="88">
        <f t="shared" ref="J444:M445" si="93">J445</f>
        <v>4397.9999999999991</v>
      </c>
      <c r="K444" s="88">
        <f t="shared" si="93"/>
        <v>11300</v>
      </c>
      <c r="L444" s="88">
        <f t="shared" si="93"/>
        <v>3769.4</v>
      </c>
      <c r="M444" s="88">
        <f t="shared" si="93"/>
        <v>3692.5000000000027</v>
      </c>
      <c r="N444" s="240"/>
      <c r="P444" s="104"/>
    </row>
    <row r="445" spans="1:16" s="230" customFormat="1" ht="31.5" x14ac:dyDescent="0.3">
      <c r="A445" s="205" t="s">
        <v>243</v>
      </c>
      <c r="B445" s="218">
        <v>926</v>
      </c>
      <c r="C445" s="87" t="s">
        <v>41</v>
      </c>
      <c r="D445" s="87" t="s">
        <v>23</v>
      </c>
      <c r="E445" s="181" t="s">
        <v>23</v>
      </c>
      <c r="F445" s="181" t="s">
        <v>24</v>
      </c>
      <c r="G445" s="181" t="s">
        <v>23</v>
      </c>
      <c r="H445" s="181" t="s">
        <v>389</v>
      </c>
      <c r="I445" s="87" t="s">
        <v>223</v>
      </c>
      <c r="J445" s="88">
        <f t="shared" si="93"/>
        <v>4397.9999999999991</v>
      </c>
      <c r="K445" s="88">
        <f t="shared" si="93"/>
        <v>11300</v>
      </c>
      <c r="L445" s="88">
        <f t="shared" si="93"/>
        <v>3769.4</v>
      </c>
      <c r="M445" s="88">
        <f t="shared" si="93"/>
        <v>3692.5000000000027</v>
      </c>
      <c r="N445" s="240"/>
      <c r="P445" s="104"/>
    </row>
    <row r="446" spans="1:16" s="230" customFormat="1" x14ac:dyDescent="0.3">
      <c r="A446" s="177" t="s">
        <v>244</v>
      </c>
      <c r="B446" s="218">
        <v>926</v>
      </c>
      <c r="C446" s="87" t="s">
        <v>41</v>
      </c>
      <c r="D446" s="87" t="s">
        <v>23</v>
      </c>
      <c r="E446" s="181" t="s">
        <v>23</v>
      </c>
      <c r="F446" s="181" t="s">
        <v>24</v>
      </c>
      <c r="G446" s="181" t="s">
        <v>23</v>
      </c>
      <c r="H446" s="181" t="s">
        <v>389</v>
      </c>
      <c r="I446" s="87" t="s">
        <v>242</v>
      </c>
      <c r="J446" s="257">
        <f>5757.9-323+4439.2-32-110-882-644.3-5000+1192.2</f>
        <v>4397.9999999999991</v>
      </c>
      <c r="K446" s="142">
        <f>5163.8+3000-500+1000-1500+4300-163.8</f>
        <v>11300</v>
      </c>
      <c r="L446" s="156">
        <f>3795.4-26</f>
        <v>3769.4</v>
      </c>
      <c r="M446" s="156">
        <f>13069.8-1112.3-1559.3-2286.2-4106.7-1500-747.4+4000-323+4792.8-119.8+239.6-33.3-110-1500.3-2898.8-100-5000+1192.2+3089.2-1226-68</f>
        <v>3692.5000000000027</v>
      </c>
      <c r="N446" s="240"/>
      <c r="P446" s="104"/>
    </row>
    <row r="447" spans="1:16" s="230" customFormat="1" ht="189" customHeight="1" x14ac:dyDescent="0.3">
      <c r="A447" s="201" t="s">
        <v>334</v>
      </c>
      <c r="B447" s="218">
        <v>926</v>
      </c>
      <c r="C447" s="86" t="s">
        <v>41</v>
      </c>
      <c r="D447" s="86" t="s">
        <v>23</v>
      </c>
      <c r="E447" s="181" t="s">
        <v>23</v>
      </c>
      <c r="F447" s="181" t="s">
        <v>24</v>
      </c>
      <c r="G447" s="181" t="s">
        <v>23</v>
      </c>
      <c r="H447" s="181" t="s">
        <v>390</v>
      </c>
      <c r="I447" s="87"/>
      <c r="J447" s="88">
        <f t="shared" ref="J447:M448" si="94">J448</f>
        <v>33654.400000000001</v>
      </c>
      <c r="K447" s="88">
        <f t="shared" si="94"/>
        <v>44670.2</v>
      </c>
      <c r="L447" s="88">
        <f t="shared" si="94"/>
        <v>24321.5</v>
      </c>
      <c r="M447" s="88">
        <f t="shared" si="94"/>
        <v>19509.5</v>
      </c>
      <c r="N447" s="240"/>
      <c r="P447" s="104"/>
    </row>
    <row r="448" spans="1:16" s="230" customFormat="1" ht="38.25" customHeight="1" x14ac:dyDescent="0.3">
      <c r="A448" s="205" t="s">
        <v>243</v>
      </c>
      <c r="B448" s="218">
        <v>926</v>
      </c>
      <c r="C448" s="87" t="s">
        <v>41</v>
      </c>
      <c r="D448" s="87" t="s">
        <v>23</v>
      </c>
      <c r="E448" s="181" t="s">
        <v>23</v>
      </c>
      <c r="F448" s="181" t="s">
        <v>24</v>
      </c>
      <c r="G448" s="181" t="s">
        <v>23</v>
      </c>
      <c r="H448" s="181" t="s">
        <v>390</v>
      </c>
      <c r="I448" s="87" t="s">
        <v>223</v>
      </c>
      <c r="J448" s="88">
        <f t="shared" si="94"/>
        <v>33654.400000000001</v>
      </c>
      <c r="K448" s="88">
        <f t="shared" si="94"/>
        <v>44670.2</v>
      </c>
      <c r="L448" s="88">
        <f t="shared" si="94"/>
        <v>24321.5</v>
      </c>
      <c r="M448" s="88">
        <f t="shared" si="94"/>
        <v>19509.5</v>
      </c>
      <c r="N448" s="240"/>
      <c r="P448" s="104"/>
    </row>
    <row r="449" spans="1:16" s="230" customFormat="1" ht="24" customHeight="1" x14ac:dyDescent="0.3">
      <c r="A449" s="177" t="s">
        <v>244</v>
      </c>
      <c r="B449" s="218">
        <v>926</v>
      </c>
      <c r="C449" s="87" t="s">
        <v>41</v>
      </c>
      <c r="D449" s="87" t="s">
        <v>23</v>
      </c>
      <c r="E449" s="181" t="s">
        <v>23</v>
      </c>
      <c r="F449" s="181" t="s">
        <v>24</v>
      </c>
      <c r="G449" s="181" t="s">
        <v>23</v>
      </c>
      <c r="H449" s="181" t="s">
        <v>390</v>
      </c>
      <c r="I449" s="87" t="s">
        <v>242</v>
      </c>
      <c r="J449" s="143">
        <v>33654.400000000001</v>
      </c>
      <c r="K449" s="143">
        <f>28530.6-1067.9+232.3+1662.9+15312.3</f>
        <v>44670.2</v>
      </c>
      <c r="L449" s="142">
        <v>24321.5</v>
      </c>
      <c r="M449" s="142">
        <v>19509.5</v>
      </c>
      <c r="N449" s="240"/>
      <c r="P449" s="104"/>
    </row>
    <row r="450" spans="1:16" s="230" customFormat="1" ht="65.25" customHeight="1" x14ac:dyDescent="0.3">
      <c r="A450" s="177" t="s">
        <v>293</v>
      </c>
      <c r="B450" s="218">
        <v>926</v>
      </c>
      <c r="C450" s="87" t="s">
        <v>41</v>
      </c>
      <c r="D450" s="87" t="s">
        <v>23</v>
      </c>
      <c r="E450" s="181" t="s">
        <v>23</v>
      </c>
      <c r="F450" s="181" t="s">
        <v>24</v>
      </c>
      <c r="G450" s="181" t="s">
        <v>23</v>
      </c>
      <c r="H450" s="181" t="s">
        <v>391</v>
      </c>
      <c r="I450" s="87"/>
      <c r="J450" s="143">
        <f t="shared" ref="J450:M451" si="95">J451</f>
        <v>1285.0999999999999</v>
      </c>
      <c r="K450" s="142">
        <f t="shared" si="95"/>
        <v>1270.3</v>
      </c>
      <c r="L450" s="142">
        <f t="shared" si="95"/>
        <v>1209.3</v>
      </c>
      <c r="M450" s="142">
        <f t="shared" si="95"/>
        <v>1243.2</v>
      </c>
      <c r="N450" s="253"/>
      <c r="P450" s="104"/>
    </row>
    <row r="451" spans="1:16" s="230" customFormat="1" ht="41.25" customHeight="1" x14ac:dyDescent="0.3">
      <c r="A451" s="205" t="s">
        <v>243</v>
      </c>
      <c r="B451" s="218">
        <v>926</v>
      </c>
      <c r="C451" s="87" t="s">
        <v>41</v>
      </c>
      <c r="D451" s="87" t="s">
        <v>23</v>
      </c>
      <c r="E451" s="181" t="s">
        <v>23</v>
      </c>
      <c r="F451" s="181" t="s">
        <v>24</v>
      </c>
      <c r="G451" s="181" t="s">
        <v>23</v>
      </c>
      <c r="H451" s="181" t="s">
        <v>391</v>
      </c>
      <c r="I451" s="87" t="s">
        <v>223</v>
      </c>
      <c r="J451" s="143">
        <f t="shared" si="95"/>
        <v>1285.0999999999999</v>
      </c>
      <c r="K451" s="142">
        <f t="shared" si="95"/>
        <v>1270.3</v>
      </c>
      <c r="L451" s="142">
        <f t="shared" si="95"/>
        <v>1209.3</v>
      </c>
      <c r="M451" s="142">
        <f t="shared" si="95"/>
        <v>1243.2</v>
      </c>
      <c r="N451" s="240"/>
      <c r="P451" s="104"/>
    </row>
    <row r="452" spans="1:16" s="230" customFormat="1" ht="24" customHeight="1" x14ac:dyDescent="0.3">
      <c r="A452" s="177" t="s">
        <v>244</v>
      </c>
      <c r="B452" s="218">
        <v>926</v>
      </c>
      <c r="C452" s="87" t="s">
        <v>41</v>
      </c>
      <c r="D452" s="87" t="s">
        <v>23</v>
      </c>
      <c r="E452" s="181" t="s">
        <v>23</v>
      </c>
      <c r="F452" s="181" t="s">
        <v>24</v>
      </c>
      <c r="G452" s="181" t="s">
        <v>23</v>
      </c>
      <c r="H452" s="181" t="s">
        <v>391</v>
      </c>
      <c r="I452" s="87" t="s">
        <v>242</v>
      </c>
      <c r="J452" s="143">
        <f>1283.8+1.3</f>
        <v>1285.0999999999999</v>
      </c>
      <c r="K452" s="142">
        <f>1269+1.3</f>
        <v>1270.3</v>
      </c>
      <c r="L452" s="142">
        <f>1208.1+1.2</f>
        <v>1209.3</v>
      </c>
      <c r="M452" s="142">
        <f>1242+1.2</f>
        <v>1243.2</v>
      </c>
      <c r="N452" s="240"/>
      <c r="P452" s="104"/>
    </row>
    <row r="453" spans="1:16" s="230" customFormat="1" ht="31.5" customHeight="1" x14ac:dyDescent="0.3">
      <c r="A453" s="205" t="s">
        <v>536</v>
      </c>
      <c r="B453" s="218">
        <v>926</v>
      </c>
      <c r="C453" s="87" t="s">
        <v>41</v>
      </c>
      <c r="D453" s="87" t="s">
        <v>23</v>
      </c>
      <c r="E453" s="181" t="s">
        <v>23</v>
      </c>
      <c r="F453" s="181" t="s">
        <v>24</v>
      </c>
      <c r="G453" s="181" t="s">
        <v>23</v>
      </c>
      <c r="H453" s="181" t="s">
        <v>535</v>
      </c>
      <c r="I453" s="87"/>
      <c r="J453" s="143"/>
      <c r="K453" s="142">
        <f t="shared" ref="K453:M454" si="96">K454</f>
        <v>1150.5</v>
      </c>
      <c r="L453" s="142">
        <f t="shared" si="96"/>
        <v>0</v>
      </c>
      <c r="M453" s="142">
        <f t="shared" si="96"/>
        <v>0</v>
      </c>
      <c r="N453" s="240"/>
      <c r="P453" s="104"/>
    </row>
    <row r="454" spans="1:16" s="230" customFormat="1" ht="24" customHeight="1" x14ac:dyDescent="0.3">
      <c r="A454" s="205" t="s">
        <v>243</v>
      </c>
      <c r="B454" s="218">
        <v>926</v>
      </c>
      <c r="C454" s="87" t="s">
        <v>41</v>
      </c>
      <c r="D454" s="87" t="s">
        <v>23</v>
      </c>
      <c r="E454" s="181" t="s">
        <v>23</v>
      </c>
      <c r="F454" s="181" t="s">
        <v>24</v>
      </c>
      <c r="G454" s="181" t="s">
        <v>23</v>
      </c>
      <c r="H454" s="181" t="s">
        <v>535</v>
      </c>
      <c r="I454" s="87" t="s">
        <v>223</v>
      </c>
      <c r="J454" s="143"/>
      <c r="K454" s="142">
        <f t="shared" si="96"/>
        <v>1150.5</v>
      </c>
      <c r="L454" s="142">
        <f t="shared" si="96"/>
        <v>0</v>
      </c>
      <c r="M454" s="142">
        <f t="shared" si="96"/>
        <v>0</v>
      </c>
      <c r="N454" s="240"/>
      <c r="P454" s="104"/>
    </row>
    <row r="455" spans="1:16" s="230" customFormat="1" ht="24" customHeight="1" x14ac:dyDescent="0.3">
      <c r="A455" s="177" t="s">
        <v>244</v>
      </c>
      <c r="B455" s="218">
        <v>926</v>
      </c>
      <c r="C455" s="87" t="s">
        <v>41</v>
      </c>
      <c r="D455" s="87" t="s">
        <v>23</v>
      </c>
      <c r="E455" s="181" t="s">
        <v>23</v>
      </c>
      <c r="F455" s="181" t="s">
        <v>24</v>
      </c>
      <c r="G455" s="181" t="s">
        <v>23</v>
      </c>
      <c r="H455" s="181" t="s">
        <v>535</v>
      </c>
      <c r="I455" s="87" t="s">
        <v>242</v>
      </c>
      <c r="J455" s="143"/>
      <c r="K455" s="142">
        <f>129+1021.5</f>
        <v>1150.5</v>
      </c>
      <c r="L455" s="142">
        <v>0</v>
      </c>
      <c r="M455" s="142">
        <v>0</v>
      </c>
      <c r="N455" s="240"/>
      <c r="P455" s="104"/>
    </row>
    <row r="456" spans="1:16" s="230" customFormat="1" ht="33" customHeight="1" x14ac:dyDescent="0.3">
      <c r="A456" s="177" t="s">
        <v>547</v>
      </c>
      <c r="B456" s="218">
        <v>926</v>
      </c>
      <c r="C456" s="87" t="s">
        <v>41</v>
      </c>
      <c r="D456" s="87" t="s">
        <v>23</v>
      </c>
      <c r="E456" s="181" t="s">
        <v>23</v>
      </c>
      <c r="F456" s="181" t="s">
        <v>24</v>
      </c>
      <c r="G456" s="181" t="s">
        <v>545</v>
      </c>
      <c r="H456" s="181"/>
      <c r="I456" s="87"/>
      <c r="J456" s="143"/>
      <c r="K456" s="596">
        <f t="shared" ref="K456:M458" si="97">K457</f>
        <v>73</v>
      </c>
      <c r="L456" s="596">
        <f t="shared" si="97"/>
        <v>0</v>
      </c>
      <c r="M456" s="596">
        <f t="shared" si="97"/>
        <v>0</v>
      </c>
      <c r="N456" s="240"/>
      <c r="P456" s="104"/>
    </row>
    <row r="457" spans="1:16" s="230" customFormat="1" ht="66" customHeight="1" x14ac:dyDescent="0.3">
      <c r="A457" s="177" t="s">
        <v>548</v>
      </c>
      <c r="B457" s="218">
        <v>926</v>
      </c>
      <c r="C457" s="87" t="s">
        <v>41</v>
      </c>
      <c r="D457" s="87" t="s">
        <v>23</v>
      </c>
      <c r="E457" s="181" t="s">
        <v>23</v>
      </c>
      <c r="F457" s="181" t="s">
        <v>24</v>
      </c>
      <c r="G457" s="181" t="s">
        <v>545</v>
      </c>
      <c r="H457" s="181" t="s">
        <v>546</v>
      </c>
      <c r="I457" s="87"/>
      <c r="J457" s="143"/>
      <c r="K457" s="596">
        <f t="shared" si="97"/>
        <v>73</v>
      </c>
      <c r="L457" s="596">
        <f t="shared" si="97"/>
        <v>0</v>
      </c>
      <c r="M457" s="596">
        <f t="shared" si="97"/>
        <v>0</v>
      </c>
      <c r="N457" s="240"/>
      <c r="P457" s="104"/>
    </row>
    <row r="458" spans="1:16" s="230" customFormat="1" ht="24" customHeight="1" x14ac:dyDescent="0.3">
      <c r="A458" s="205" t="s">
        <v>243</v>
      </c>
      <c r="B458" s="218">
        <v>926</v>
      </c>
      <c r="C458" s="87" t="s">
        <v>41</v>
      </c>
      <c r="D458" s="87" t="s">
        <v>23</v>
      </c>
      <c r="E458" s="181" t="s">
        <v>23</v>
      </c>
      <c r="F458" s="181" t="s">
        <v>24</v>
      </c>
      <c r="G458" s="181" t="s">
        <v>545</v>
      </c>
      <c r="H458" s="181" t="s">
        <v>546</v>
      </c>
      <c r="I458" s="87" t="s">
        <v>223</v>
      </c>
      <c r="J458" s="143"/>
      <c r="K458" s="596">
        <f t="shared" si="97"/>
        <v>73</v>
      </c>
      <c r="L458" s="596">
        <f t="shared" si="97"/>
        <v>0</v>
      </c>
      <c r="M458" s="596">
        <f t="shared" si="97"/>
        <v>0</v>
      </c>
      <c r="N458" s="240"/>
      <c r="P458" s="104"/>
    </row>
    <row r="459" spans="1:16" s="230" customFormat="1" ht="24" customHeight="1" x14ac:dyDescent="0.3">
      <c r="A459" s="177" t="s">
        <v>244</v>
      </c>
      <c r="B459" s="218">
        <v>926</v>
      </c>
      <c r="C459" s="87" t="s">
        <v>41</v>
      </c>
      <c r="D459" s="87" t="s">
        <v>23</v>
      </c>
      <c r="E459" s="181" t="s">
        <v>23</v>
      </c>
      <c r="F459" s="181" t="s">
        <v>24</v>
      </c>
      <c r="G459" s="181" t="s">
        <v>545</v>
      </c>
      <c r="H459" s="181" t="s">
        <v>546</v>
      </c>
      <c r="I459" s="87" t="s">
        <v>242</v>
      </c>
      <c r="J459" s="143"/>
      <c r="K459" s="596">
        <v>73</v>
      </c>
      <c r="L459" s="596">
        <v>0</v>
      </c>
      <c r="M459" s="596">
        <v>0</v>
      </c>
      <c r="N459" s="240"/>
      <c r="P459" s="104"/>
    </row>
    <row r="460" spans="1:16" s="230" customFormat="1" ht="26.25" customHeight="1" x14ac:dyDescent="0.3">
      <c r="A460" s="177" t="s">
        <v>133</v>
      </c>
      <c r="B460" s="218">
        <v>926</v>
      </c>
      <c r="C460" s="87" t="s">
        <v>41</v>
      </c>
      <c r="D460" s="87" t="s">
        <v>36</v>
      </c>
      <c r="E460" s="269"/>
      <c r="F460" s="269"/>
      <c r="G460" s="269"/>
      <c r="H460" s="269"/>
      <c r="I460" s="197"/>
      <c r="J460" s="88" t="e">
        <f t="shared" ref="J460:M461" si="98">J461</f>
        <v>#REF!</v>
      </c>
      <c r="K460" s="88">
        <f t="shared" si="98"/>
        <v>11450</v>
      </c>
      <c r="L460" s="88">
        <f t="shared" si="98"/>
        <v>1442.5</v>
      </c>
      <c r="M460" s="88">
        <f t="shared" si="98"/>
        <v>1442.5</v>
      </c>
      <c r="N460" s="252"/>
      <c r="P460" s="104"/>
    </row>
    <row r="461" spans="1:16" s="230" customFormat="1" ht="49.5" customHeight="1" x14ac:dyDescent="0.3">
      <c r="A461" s="177" t="s">
        <v>300</v>
      </c>
      <c r="B461" s="218">
        <v>926</v>
      </c>
      <c r="C461" s="87" t="s">
        <v>41</v>
      </c>
      <c r="D461" s="87" t="s">
        <v>36</v>
      </c>
      <c r="E461" s="181" t="s">
        <v>23</v>
      </c>
      <c r="F461" s="181"/>
      <c r="G461" s="181"/>
      <c r="H461" s="181"/>
      <c r="I461" s="270"/>
      <c r="J461" s="88" t="e">
        <f t="shared" si="98"/>
        <v>#REF!</v>
      </c>
      <c r="K461" s="88">
        <f t="shared" si="98"/>
        <v>11450</v>
      </c>
      <c r="L461" s="88">
        <f t="shared" si="98"/>
        <v>1442.5</v>
      </c>
      <c r="M461" s="88">
        <f t="shared" si="98"/>
        <v>1442.5</v>
      </c>
      <c r="N461" s="240"/>
      <c r="P461" s="104"/>
    </row>
    <row r="462" spans="1:16" s="230" customFormat="1" ht="63.75" x14ac:dyDescent="0.3">
      <c r="A462" s="177" t="s">
        <v>315</v>
      </c>
      <c r="B462" s="218">
        <v>926</v>
      </c>
      <c r="C462" s="87" t="s">
        <v>41</v>
      </c>
      <c r="D462" s="87" t="s">
        <v>36</v>
      </c>
      <c r="E462" s="181" t="s">
        <v>23</v>
      </c>
      <c r="F462" s="181" t="s">
        <v>24</v>
      </c>
      <c r="G462" s="181"/>
      <c r="H462" s="181"/>
      <c r="I462" s="270"/>
      <c r="J462" s="88" t="e">
        <f>J463+J468+#REF!</f>
        <v>#REF!</v>
      </c>
      <c r="K462" s="88">
        <f>K463+K468</f>
        <v>11450</v>
      </c>
      <c r="L462" s="88">
        <f>L463+L468</f>
        <v>1442.5</v>
      </c>
      <c r="M462" s="88">
        <f>M463+M468</f>
        <v>1442.5</v>
      </c>
      <c r="N462" s="232"/>
      <c r="P462" s="104"/>
    </row>
    <row r="463" spans="1:16" s="230" customFormat="1" ht="29.25" customHeight="1" x14ac:dyDescent="0.3">
      <c r="A463" s="179" t="s">
        <v>123</v>
      </c>
      <c r="B463" s="218">
        <v>926</v>
      </c>
      <c r="C463" s="87" t="s">
        <v>41</v>
      </c>
      <c r="D463" s="87" t="s">
        <v>36</v>
      </c>
      <c r="E463" s="181" t="s">
        <v>23</v>
      </c>
      <c r="F463" s="181" t="s">
        <v>24</v>
      </c>
      <c r="G463" s="181" t="s">
        <v>36</v>
      </c>
      <c r="H463" s="181"/>
      <c r="I463" s="270"/>
      <c r="J463" s="88">
        <f>J465</f>
        <v>1014.0999999999995</v>
      </c>
      <c r="K463" s="88">
        <f>K465</f>
        <v>11000</v>
      </c>
      <c r="L463" s="88">
        <f>L465</f>
        <v>1072.5</v>
      </c>
      <c r="M463" s="88">
        <f>M465</f>
        <v>1072.5</v>
      </c>
      <c r="N463" s="240"/>
      <c r="P463" s="104"/>
    </row>
    <row r="464" spans="1:16" s="230" customFormat="1" ht="48" x14ac:dyDescent="0.3">
      <c r="A464" s="177" t="s">
        <v>82</v>
      </c>
      <c r="B464" s="218">
        <v>926</v>
      </c>
      <c r="C464" s="87" t="s">
        <v>41</v>
      </c>
      <c r="D464" s="87" t="s">
        <v>36</v>
      </c>
      <c r="E464" s="181" t="s">
        <v>23</v>
      </c>
      <c r="F464" s="181" t="s">
        <v>24</v>
      </c>
      <c r="G464" s="181" t="s">
        <v>36</v>
      </c>
      <c r="H464" s="181" t="s">
        <v>392</v>
      </c>
      <c r="I464" s="270"/>
      <c r="J464" s="88">
        <v>6151.4</v>
      </c>
      <c r="K464" s="88">
        <v>6151.4</v>
      </c>
      <c r="L464" s="88">
        <f t="shared" ref="J464:M465" si="99">L465</f>
        <v>1072.5</v>
      </c>
      <c r="M464" s="88">
        <f t="shared" si="99"/>
        <v>1072.5</v>
      </c>
      <c r="N464" s="240"/>
      <c r="P464" s="104"/>
    </row>
    <row r="465" spans="1:17" s="230" customFormat="1" ht="21" customHeight="1" x14ac:dyDescent="0.3">
      <c r="A465" s="177" t="s">
        <v>60</v>
      </c>
      <c r="B465" s="218">
        <v>926</v>
      </c>
      <c r="C465" s="87" t="s">
        <v>41</v>
      </c>
      <c r="D465" s="87" t="s">
        <v>36</v>
      </c>
      <c r="E465" s="181" t="s">
        <v>23</v>
      </c>
      <c r="F465" s="181" t="s">
        <v>24</v>
      </c>
      <c r="G465" s="181" t="s">
        <v>36</v>
      </c>
      <c r="H465" s="181" t="s">
        <v>392</v>
      </c>
      <c r="I465" s="249"/>
      <c r="J465" s="88">
        <f t="shared" si="99"/>
        <v>1014.0999999999995</v>
      </c>
      <c r="K465" s="88">
        <f t="shared" si="99"/>
        <v>11000</v>
      </c>
      <c r="L465" s="88">
        <f t="shared" si="99"/>
        <v>1072.5</v>
      </c>
      <c r="M465" s="88">
        <f t="shared" si="99"/>
        <v>1072.5</v>
      </c>
      <c r="N465" s="240"/>
      <c r="P465" s="104"/>
    </row>
    <row r="466" spans="1:17" s="230" customFormat="1" ht="31.5" x14ac:dyDescent="0.3">
      <c r="A466" s="205" t="s">
        <v>243</v>
      </c>
      <c r="B466" s="218">
        <v>926</v>
      </c>
      <c r="C466" s="87" t="s">
        <v>41</v>
      </c>
      <c r="D466" s="87" t="s">
        <v>36</v>
      </c>
      <c r="E466" s="181" t="s">
        <v>23</v>
      </c>
      <c r="F466" s="181" t="s">
        <v>24</v>
      </c>
      <c r="G466" s="181" t="s">
        <v>36</v>
      </c>
      <c r="H466" s="181" t="s">
        <v>392</v>
      </c>
      <c r="I466" s="192">
        <v>600</v>
      </c>
      <c r="J466" s="88">
        <f>J467</f>
        <v>1014.0999999999995</v>
      </c>
      <c r="K466" s="88">
        <f>K467</f>
        <v>11000</v>
      </c>
      <c r="L466" s="88">
        <f>L467</f>
        <v>1072.5</v>
      </c>
      <c r="M466" s="88">
        <f>M467</f>
        <v>1072.5</v>
      </c>
      <c r="N466" s="240"/>
      <c r="P466" s="104"/>
    </row>
    <row r="467" spans="1:17" s="230" customFormat="1" x14ac:dyDescent="0.3">
      <c r="A467" s="177" t="s">
        <v>244</v>
      </c>
      <c r="B467" s="218">
        <v>926</v>
      </c>
      <c r="C467" s="87" t="s">
        <v>41</v>
      </c>
      <c r="D467" s="87" t="s">
        <v>36</v>
      </c>
      <c r="E467" s="181" t="s">
        <v>23</v>
      </c>
      <c r="F467" s="181" t="s">
        <v>24</v>
      </c>
      <c r="G467" s="181" t="s">
        <v>36</v>
      </c>
      <c r="H467" s="181" t="s">
        <v>392</v>
      </c>
      <c r="I467" s="192" t="s">
        <v>242</v>
      </c>
      <c r="J467" s="142">
        <f>6751.4-3440.1+1770+432.8-4500</f>
        <v>1014.0999999999995</v>
      </c>
      <c r="K467" s="389">
        <f>1014.1+5926+2000-500-140.5-1000+0.4+1000+2700</f>
        <v>11000</v>
      </c>
      <c r="L467" s="569">
        <f>8948-2500+2000-5360.1-2000+46.2+17.3+5000-2881.2+1770+432.8-400.5-4000</f>
        <v>1072.5</v>
      </c>
      <c r="M467" s="569">
        <f>8948-2500+2000-5360.1-2000+46.2+17.3+5000-2881.2+1770+432.8-400.5-4000</f>
        <v>1072.5</v>
      </c>
      <c r="N467" s="240"/>
      <c r="P467" s="104"/>
    </row>
    <row r="468" spans="1:17" s="230" customFormat="1" ht="81.75" customHeight="1" x14ac:dyDescent="0.3">
      <c r="A468" s="177" t="s">
        <v>288</v>
      </c>
      <c r="B468" s="218">
        <v>926</v>
      </c>
      <c r="C468" s="87" t="s">
        <v>41</v>
      </c>
      <c r="D468" s="87" t="s">
        <v>36</v>
      </c>
      <c r="E468" s="181" t="s">
        <v>23</v>
      </c>
      <c r="F468" s="181" t="s">
        <v>24</v>
      </c>
      <c r="G468" s="181" t="s">
        <v>25</v>
      </c>
      <c r="H468" s="181"/>
      <c r="I468" s="192"/>
      <c r="J468" s="142">
        <f t="shared" ref="J468:M470" si="100">J469</f>
        <v>460</v>
      </c>
      <c r="K468" s="142">
        <f t="shared" si="100"/>
        <v>450</v>
      </c>
      <c r="L468" s="156">
        <f t="shared" si="100"/>
        <v>370</v>
      </c>
      <c r="M468" s="156">
        <f t="shared" si="100"/>
        <v>370</v>
      </c>
      <c r="N468" s="240"/>
      <c r="P468" s="104"/>
    </row>
    <row r="469" spans="1:17" s="230" customFormat="1" ht="79.5" x14ac:dyDescent="0.3">
      <c r="A469" s="177" t="s">
        <v>291</v>
      </c>
      <c r="B469" s="218">
        <v>926</v>
      </c>
      <c r="C469" s="87" t="s">
        <v>41</v>
      </c>
      <c r="D469" s="87" t="s">
        <v>36</v>
      </c>
      <c r="E469" s="181" t="s">
        <v>23</v>
      </c>
      <c r="F469" s="181" t="s">
        <v>24</v>
      </c>
      <c r="G469" s="181" t="s">
        <v>25</v>
      </c>
      <c r="H469" s="181" t="s">
        <v>393</v>
      </c>
      <c r="I469" s="192"/>
      <c r="J469" s="142">
        <f t="shared" si="100"/>
        <v>460</v>
      </c>
      <c r="K469" s="142">
        <f t="shared" si="100"/>
        <v>450</v>
      </c>
      <c r="L469" s="142">
        <f t="shared" si="100"/>
        <v>370</v>
      </c>
      <c r="M469" s="142">
        <f t="shared" si="100"/>
        <v>370</v>
      </c>
      <c r="N469" s="253"/>
      <c r="P469" s="104"/>
    </row>
    <row r="470" spans="1:17" s="230" customFormat="1" ht="57.75" customHeight="1" x14ac:dyDescent="0.3">
      <c r="A470" s="205" t="s">
        <v>243</v>
      </c>
      <c r="B470" s="218">
        <v>926</v>
      </c>
      <c r="C470" s="87" t="s">
        <v>41</v>
      </c>
      <c r="D470" s="87" t="s">
        <v>36</v>
      </c>
      <c r="E470" s="181" t="s">
        <v>23</v>
      </c>
      <c r="F470" s="181" t="s">
        <v>24</v>
      </c>
      <c r="G470" s="181" t="s">
        <v>25</v>
      </c>
      <c r="H470" s="181" t="s">
        <v>393</v>
      </c>
      <c r="I470" s="192" t="s">
        <v>223</v>
      </c>
      <c r="J470" s="142">
        <f t="shared" si="100"/>
        <v>460</v>
      </c>
      <c r="K470" s="142">
        <f t="shared" si="100"/>
        <v>450</v>
      </c>
      <c r="L470" s="142">
        <f t="shared" si="100"/>
        <v>370</v>
      </c>
      <c r="M470" s="142">
        <f t="shared" si="100"/>
        <v>370</v>
      </c>
      <c r="N470" s="240"/>
      <c r="P470" s="104"/>
    </row>
    <row r="471" spans="1:17" s="230" customFormat="1" ht="65.25" customHeight="1" x14ac:dyDescent="0.3">
      <c r="A471" s="177" t="s">
        <v>289</v>
      </c>
      <c r="B471" s="218">
        <v>926</v>
      </c>
      <c r="C471" s="87" t="s">
        <v>41</v>
      </c>
      <c r="D471" s="87" t="s">
        <v>36</v>
      </c>
      <c r="E471" s="181" t="s">
        <v>23</v>
      </c>
      <c r="F471" s="181" t="s">
        <v>24</v>
      </c>
      <c r="G471" s="181" t="s">
        <v>25</v>
      </c>
      <c r="H471" s="181" t="s">
        <v>393</v>
      </c>
      <c r="I471" s="192" t="s">
        <v>224</v>
      </c>
      <c r="J471" s="257">
        <v>460</v>
      </c>
      <c r="K471" s="142">
        <f>370+140.5-60.5</f>
        <v>450</v>
      </c>
      <c r="L471" s="142">
        <v>370</v>
      </c>
      <c r="M471" s="142">
        <v>370</v>
      </c>
      <c r="N471" s="232"/>
      <c r="P471" s="104"/>
      <c r="Q471" s="230">
        <v>-110</v>
      </c>
    </row>
    <row r="472" spans="1:17" s="230" customFormat="1" ht="27.75" customHeight="1" x14ac:dyDescent="0.3">
      <c r="A472" s="379" t="s">
        <v>245</v>
      </c>
      <c r="B472" s="570">
        <v>926</v>
      </c>
      <c r="C472" s="571" t="s">
        <v>41</v>
      </c>
      <c r="D472" s="571" t="s">
        <v>41</v>
      </c>
      <c r="E472" s="181"/>
      <c r="F472" s="181"/>
      <c r="G472" s="181"/>
      <c r="H472" s="181"/>
      <c r="I472" s="192"/>
      <c r="J472" s="257"/>
      <c r="K472" s="142">
        <f t="shared" ref="K472:M473" si="101">K473</f>
        <v>703.6</v>
      </c>
      <c r="L472" s="142">
        <f t="shared" si="101"/>
        <v>635.79999999999995</v>
      </c>
      <c r="M472" s="142">
        <f t="shared" si="101"/>
        <v>635.79999999999995</v>
      </c>
      <c r="N472" s="232"/>
      <c r="P472" s="104"/>
    </row>
    <row r="473" spans="1:17" s="230" customFormat="1" ht="48" customHeight="1" x14ac:dyDescent="0.3">
      <c r="A473" s="379" t="s">
        <v>300</v>
      </c>
      <c r="B473" s="570">
        <v>926</v>
      </c>
      <c r="C473" s="571" t="s">
        <v>41</v>
      </c>
      <c r="D473" s="571" t="s">
        <v>41</v>
      </c>
      <c r="E473" s="381" t="s">
        <v>23</v>
      </c>
      <c r="F473" s="572"/>
      <c r="G473" s="572"/>
      <c r="H473" s="572"/>
      <c r="I473" s="573"/>
      <c r="J473" s="384">
        <f>J474</f>
        <v>800.1</v>
      </c>
      <c r="K473" s="384">
        <f t="shared" si="101"/>
        <v>703.6</v>
      </c>
      <c r="L473" s="384">
        <f t="shared" si="101"/>
        <v>635.79999999999995</v>
      </c>
      <c r="M473" s="384">
        <f t="shared" si="101"/>
        <v>635.79999999999995</v>
      </c>
      <c r="N473" s="240"/>
      <c r="P473" s="104"/>
    </row>
    <row r="474" spans="1:17" s="230" customFormat="1" ht="63.75" x14ac:dyDescent="0.3">
      <c r="A474" s="177" t="s">
        <v>308</v>
      </c>
      <c r="B474" s="218">
        <v>926</v>
      </c>
      <c r="C474" s="192" t="s">
        <v>41</v>
      </c>
      <c r="D474" s="192" t="s">
        <v>41</v>
      </c>
      <c r="E474" s="181" t="s">
        <v>23</v>
      </c>
      <c r="F474" s="181" t="s">
        <v>26</v>
      </c>
      <c r="G474" s="181"/>
      <c r="H474" s="181"/>
      <c r="I474" s="271"/>
      <c r="J474" s="88">
        <f>J475+J482</f>
        <v>800.1</v>
      </c>
      <c r="K474" s="88">
        <f>K475+K482</f>
        <v>703.6</v>
      </c>
      <c r="L474" s="88">
        <f>L475+L482</f>
        <v>635.79999999999995</v>
      </c>
      <c r="M474" s="88">
        <f>M475+M482</f>
        <v>635.79999999999995</v>
      </c>
      <c r="N474" s="232"/>
      <c r="P474" s="104"/>
    </row>
    <row r="475" spans="1:17" s="230" customFormat="1" ht="32.25" customHeight="1" x14ac:dyDescent="0.3">
      <c r="A475" s="177" t="s">
        <v>246</v>
      </c>
      <c r="B475" s="218">
        <v>926</v>
      </c>
      <c r="C475" s="192" t="s">
        <v>41</v>
      </c>
      <c r="D475" s="192" t="s">
        <v>41</v>
      </c>
      <c r="E475" s="181" t="s">
        <v>23</v>
      </c>
      <c r="F475" s="181" t="s">
        <v>26</v>
      </c>
      <c r="G475" s="181" t="s">
        <v>23</v>
      </c>
      <c r="H475" s="181"/>
      <c r="I475" s="271"/>
      <c r="J475" s="88">
        <f>J479</f>
        <v>772.5</v>
      </c>
      <c r="K475" s="88">
        <f>K479+K478</f>
        <v>676</v>
      </c>
      <c r="L475" s="88">
        <f>L479</f>
        <v>607.9</v>
      </c>
      <c r="M475" s="88">
        <f>M479</f>
        <v>607.9</v>
      </c>
      <c r="N475" s="240"/>
      <c r="P475" s="104"/>
    </row>
    <row r="476" spans="1:17" s="230" customFormat="1" ht="32.25" customHeight="1" x14ac:dyDescent="0.3">
      <c r="A476" s="177" t="s">
        <v>509</v>
      </c>
      <c r="B476" s="218">
        <v>926</v>
      </c>
      <c r="C476" s="192" t="s">
        <v>41</v>
      </c>
      <c r="D476" s="192" t="s">
        <v>41</v>
      </c>
      <c r="E476" s="181" t="s">
        <v>23</v>
      </c>
      <c r="F476" s="181" t="s">
        <v>26</v>
      </c>
      <c r="G476" s="181" t="s">
        <v>23</v>
      </c>
      <c r="H476" s="181" t="s">
        <v>508</v>
      </c>
      <c r="I476" s="271"/>
      <c r="J476" s="88"/>
      <c r="K476" s="88">
        <f>K477</f>
        <v>3</v>
      </c>
      <c r="L476" s="88">
        <f>L477</f>
        <v>0</v>
      </c>
      <c r="M476" s="88">
        <f>M477</f>
        <v>0</v>
      </c>
      <c r="N476" s="88">
        <f>N477</f>
        <v>0</v>
      </c>
      <c r="O476" s="88">
        <f>O477</f>
        <v>0</v>
      </c>
      <c r="P476" s="104"/>
    </row>
    <row r="477" spans="1:17" s="230" customFormat="1" ht="32.25" customHeight="1" x14ac:dyDescent="0.3">
      <c r="A477" s="205" t="s">
        <v>243</v>
      </c>
      <c r="B477" s="218">
        <v>926</v>
      </c>
      <c r="C477" s="192" t="s">
        <v>41</v>
      </c>
      <c r="D477" s="192" t="s">
        <v>41</v>
      </c>
      <c r="E477" s="181" t="s">
        <v>23</v>
      </c>
      <c r="F477" s="181" t="s">
        <v>26</v>
      </c>
      <c r="G477" s="181" t="s">
        <v>23</v>
      </c>
      <c r="H477" s="181" t="s">
        <v>508</v>
      </c>
      <c r="I477" s="181" t="s">
        <v>223</v>
      </c>
      <c r="J477" s="88"/>
      <c r="K477" s="88">
        <f>K478</f>
        <v>3</v>
      </c>
      <c r="L477" s="88">
        <f>L478</f>
        <v>0</v>
      </c>
      <c r="M477" s="88">
        <f>M478</f>
        <v>0</v>
      </c>
      <c r="N477" s="240"/>
      <c r="P477" s="104"/>
    </row>
    <row r="478" spans="1:17" s="230" customFormat="1" ht="32.25" customHeight="1" x14ac:dyDescent="0.3">
      <c r="A478" s="177" t="s">
        <v>244</v>
      </c>
      <c r="B478" s="218">
        <v>926</v>
      </c>
      <c r="C478" s="192" t="s">
        <v>41</v>
      </c>
      <c r="D478" s="192" t="s">
        <v>41</v>
      </c>
      <c r="E478" s="181" t="s">
        <v>23</v>
      </c>
      <c r="F478" s="181" t="s">
        <v>26</v>
      </c>
      <c r="G478" s="181" t="s">
        <v>23</v>
      </c>
      <c r="H478" s="181" t="s">
        <v>508</v>
      </c>
      <c r="I478" s="181" t="s">
        <v>242</v>
      </c>
      <c r="J478" s="88"/>
      <c r="K478" s="88">
        <f>32-29</f>
        <v>3</v>
      </c>
      <c r="L478" s="88">
        <v>0</v>
      </c>
      <c r="M478" s="88">
        <v>0</v>
      </c>
      <c r="N478" s="240"/>
      <c r="P478" s="104"/>
    </row>
    <row r="479" spans="1:17" s="230" customFormat="1" ht="66.75" customHeight="1" x14ac:dyDescent="0.3">
      <c r="A479" s="207" t="s">
        <v>271</v>
      </c>
      <c r="B479" s="218">
        <v>926</v>
      </c>
      <c r="C479" s="192" t="s">
        <v>41</v>
      </c>
      <c r="D479" s="192" t="s">
        <v>41</v>
      </c>
      <c r="E479" s="181" t="s">
        <v>23</v>
      </c>
      <c r="F479" s="181" t="s">
        <v>26</v>
      </c>
      <c r="G479" s="181" t="s">
        <v>23</v>
      </c>
      <c r="H479" s="181" t="s">
        <v>394</v>
      </c>
      <c r="I479" s="271"/>
      <c r="J479" s="88">
        <f t="shared" ref="J479:M480" si="102">J480</f>
        <v>772.5</v>
      </c>
      <c r="K479" s="88">
        <f t="shared" si="102"/>
        <v>673</v>
      </c>
      <c r="L479" s="88">
        <f t="shared" si="102"/>
        <v>607.9</v>
      </c>
      <c r="M479" s="88">
        <f t="shared" si="102"/>
        <v>607.9</v>
      </c>
      <c r="N479" s="240"/>
      <c r="P479" s="104"/>
    </row>
    <row r="480" spans="1:17" s="230" customFormat="1" ht="45.75" customHeight="1" x14ac:dyDescent="0.3">
      <c r="A480" s="205" t="s">
        <v>243</v>
      </c>
      <c r="B480" s="218">
        <v>926</v>
      </c>
      <c r="C480" s="192" t="s">
        <v>41</v>
      </c>
      <c r="D480" s="192" t="s">
        <v>41</v>
      </c>
      <c r="E480" s="181" t="s">
        <v>23</v>
      </c>
      <c r="F480" s="181" t="s">
        <v>26</v>
      </c>
      <c r="G480" s="181" t="s">
        <v>23</v>
      </c>
      <c r="H480" s="181" t="s">
        <v>394</v>
      </c>
      <c r="I480" s="192" t="s">
        <v>223</v>
      </c>
      <c r="J480" s="88">
        <f t="shared" si="102"/>
        <v>772.5</v>
      </c>
      <c r="K480" s="88">
        <f t="shared" si="102"/>
        <v>673</v>
      </c>
      <c r="L480" s="88">
        <f t="shared" si="102"/>
        <v>607.9</v>
      </c>
      <c r="M480" s="88">
        <f t="shared" si="102"/>
        <v>607.9</v>
      </c>
      <c r="N480" s="240"/>
      <c r="P480" s="104"/>
    </row>
    <row r="481" spans="1:16" s="230" customFormat="1" x14ac:dyDescent="0.3">
      <c r="A481" s="177" t="s">
        <v>244</v>
      </c>
      <c r="B481" s="218">
        <v>926</v>
      </c>
      <c r="C481" s="192" t="s">
        <v>41</v>
      </c>
      <c r="D481" s="192" t="s">
        <v>41</v>
      </c>
      <c r="E481" s="181" t="s">
        <v>23</v>
      </c>
      <c r="F481" s="181" t="s">
        <v>26</v>
      </c>
      <c r="G481" s="181" t="s">
        <v>23</v>
      </c>
      <c r="H481" s="181" t="s">
        <v>394</v>
      </c>
      <c r="I481" s="192" t="s">
        <v>242</v>
      </c>
      <c r="J481" s="88">
        <f>772.5</f>
        <v>772.5</v>
      </c>
      <c r="K481" s="88">
        <f>607.9+65.1</f>
        <v>673</v>
      </c>
      <c r="L481" s="142">
        <v>607.9</v>
      </c>
      <c r="M481" s="142">
        <v>607.9</v>
      </c>
      <c r="N481" s="240"/>
      <c r="P481" s="104"/>
    </row>
    <row r="482" spans="1:16" s="230" customFormat="1" ht="39.75" customHeight="1" x14ac:dyDescent="0.3">
      <c r="A482" s="177" t="s">
        <v>259</v>
      </c>
      <c r="B482" s="218">
        <v>926</v>
      </c>
      <c r="C482" s="192" t="s">
        <v>41</v>
      </c>
      <c r="D482" s="192" t="s">
        <v>41</v>
      </c>
      <c r="E482" s="181" t="s">
        <v>23</v>
      </c>
      <c r="F482" s="181" t="s">
        <v>26</v>
      </c>
      <c r="G482" s="181" t="s">
        <v>36</v>
      </c>
      <c r="H482" s="181"/>
      <c r="I482" s="192"/>
      <c r="J482" s="88">
        <f t="shared" ref="J482:M484" si="103">J483</f>
        <v>27.6</v>
      </c>
      <c r="K482" s="88">
        <f t="shared" si="103"/>
        <v>27.6</v>
      </c>
      <c r="L482" s="88">
        <f t="shared" si="103"/>
        <v>27.9</v>
      </c>
      <c r="M482" s="88">
        <f t="shared" si="103"/>
        <v>27.9</v>
      </c>
      <c r="N482" s="240"/>
      <c r="P482" s="104"/>
    </row>
    <row r="483" spans="1:16" s="238" customFormat="1" ht="23.25" customHeight="1" x14ac:dyDescent="0.25">
      <c r="A483" s="177" t="s">
        <v>84</v>
      </c>
      <c r="B483" s="218">
        <v>926</v>
      </c>
      <c r="C483" s="192" t="s">
        <v>41</v>
      </c>
      <c r="D483" s="192" t="s">
        <v>41</v>
      </c>
      <c r="E483" s="181" t="s">
        <v>23</v>
      </c>
      <c r="F483" s="181" t="s">
        <v>26</v>
      </c>
      <c r="G483" s="181" t="s">
        <v>36</v>
      </c>
      <c r="H483" s="181" t="s">
        <v>395</v>
      </c>
      <c r="I483" s="272"/>
      <c r="J483" s="88">
        <f t="shared" si="103"/>
        <v>27.6</v>
      </c>
      <c r="K483" s="88">
        <f t="shared" si="103"/>
        <v>27.6</v>
      </c>
      <c r="L483" s="88">
        <f t="shared" si="103"/>
        <v>27.9</v>
      </c>
      <c r="M483" s="88">
        <f t="shared" si="103"/>
        <v>27.9</v>
      </c>
      <c r="N483" s="240"/>
      <c r="P483" s="104"/>
    </row>
    <row r="484" spans="1:16" s="238" customFormat="1" ht="31.5" x14ac:dyDescent="0.25">
      <c r="A484" s="177" t="s">
        <v>229</v>
      </c>
      <c r="B484" s="218">
        <v>926</v>
      </c>
      <c r="C484" s="192" t="s">
        <v>41</v>
      </c>
      <c r="D484" s="192" t="s">
        <v>41</v>
      </c>
      <c r="E484" s="181" t="s">
        <v>23</v>
      </c>
      <c r="F484" s="181" t="s">
        <v>26</v>
      </c>
      <c r="G484" s="181" t="s">
        <v>36</v>
      </c>
      <c r="H484" s="181" t="s">
        <v>395</v>
      </c>
      <c r="I484" s="206" t="s">
        <v>189</v>
      </c>
      <c r="J484" s="88">
        <v>27.6</v>
      </c>
      <c r="K484" s="88">
        <v>27.6</v>
      </c>
      <c r="L484" s="88">
        <f t="shared" si="103"/>
        <v>27.9</v>
      </c>
      <c r="M484" s="88">
        <f t="shared" si="103"/>
        <v>27.9</v>
      </c>
      <c r="N484" s="240"/>
      <c r="P484" s="104"/>
    </row>
    <row r="485" spans="1:16" s="238" customFormat="1" ht="31.5" x14ac:dyDescent="0.25">
      <c r="A485" s="177" t="s">
        <v>247</v>
      </c>
      <c r="B485" s="218">
        <v>926</v>
      </c>
      <c r="C485" s="192" t="s">
        <v>41</v>
      </c>
      <c r="D485" s="192" t="s">
        <v>41</v>
      </c>
      <c r="E485" s="181" t="s">
        <v>23</v>
      </c>
      <c r="F485" s="181" t="s">
        <v>26</v>
      </c>
      <c r="G485" s="181" t="s">
        <v>36</v>
      </c>
      <c r="H485" s="181" t="s">
        <v>395</v>
      </c>
      <c r="I485" s="206" t="s">
        <v>190</v>
      </c>
      <c r="J485" s="88">
        <v>26.8</v>
      </c>
      <c r="K485" s="88">
        <v>27.6</v>
      </c>
      <c r="L485" s="88">
        <v>27.9</v>
      </c>
      <c r="M485" s="88">
        <v>27.9</v>
      </c>
      <c r="N485" s="240"/>
      <c r="P485" s="104"/>
    </row>
    <row r="486" spans="1:16" s="230" customFormat="1" ht="27.75" customHeight="1" x14ac:dyDescent="0.3">
      <c r="A486" s="209" t="s">
        <v>107</v>
      </c>
      <c r="B486" s="218">
        <v>926</v>
      </c>
      <c r="C486" s="206" t="s">
        <v>41</v>
      </c>
      <c r="D486" s="206" t="s">
        <v>28</v>
      </c>
      <c r="E486" s="191" t="s">
        <v>20</v>
      </c>
      <c r="F486" s="191"/>
      <c r="G486" s="191"/>
      <c r="H486" s="191"/>
      <c r="I486" s="87"/>
      <c r="J486" s="88" t="e">
        <f>J487</f>
        <v>#REF!</v>
      </c>
      <c r="K486" s="88">
        <f>K487</f>
        <v>1167.8</v>
      </c>
      <c r="L486" s="88">
        <f>L487</f>
        <v>810.80000000000007</v>
      </c>
      <c r="M486" s="88">
        <f>M487</f>
        <v>810.80000000000007</v>
      </c>
      <c r="N486" s="252"/>
      <c r="P486" s="104"/>
    </row>
    <row r="487" spans="1:16" s="230" customFormat="1" ht="48" x14ac:dyDescent="0.3">
      <c r="A487" s="177" t="s">
        <v>300</v>
      </c>
      <c r="B487" s="218">
        <v>926</v>
      </c>
      <c r="C487" s="206" t="s">
        <v>41</v>
      </c>
      <c r="D487" s="206" t="s">
        <v>28</v>
      </c>
      <c r="E487" s="181" t="s">
        <v>23</v>
      </c>
      <c r="F487" s="181"/>
      <c r="G487" s="181"/>
      <c r="H487" s="181"/>
      <c r="I487" s="176"/>
      <c r="J487" s="88" t="e">
        <f>J488+#REF!</f>
        <v>#REF!</v>
      </c>
      <c r="K487" s="88">
        <f>K488</f>
        <v>1167.8</v>
      </c>
      <c r="L487" s="88">
        <f>L488</f>
        <v>810.80000000000007</v>
      </c>
      <c r="M487" s="88">
        <f>M488</f>
        <v>810.80000000000007</v>
      </c>
      <c r="N487" s="240"/>
      <c r="P487" s="104"/>
    </row>
    <row r="488" spans="1:16" s="230" customFormat="1" ht="63.75" x14ac:dyDescent="0.3">
      <c r="A488" s="177" t="s">
        <v>308</v>
      </c>
      <c r="B488" s="218">
        <v>926</v>
      </c>
      <c r="C488" s="206" t="s">
        <v>41</v>
      </c>
      <c r="D488" s="206" t="s">
        <v>28</v>
      </c>
      <c r="E488" s="181" t="s">
        <v>23</v>
      </c>
      <c r="F488" s="181" t="s">
        <v>26</v>
      </c>
      <c r="G488" s="181"/>
      <c r="H488" s="181"/>
      <c r="I488" s="176"/>
      <c r="J488" s="88">
        <f t="shared" ref="J488:M490" si="104">J489</f>
        <v>10</v>
      </c>
      <c r="K488" s="88">
        <f>K489</f>
        <v>1167.8</v>
      </c>
      <c r="L488" s="88">
        <f t="shared" si="104"/>
        <v>810.80000000000007</v>
      </c>
      <c r="M488" s="88">
        <f t="shared" si="104"/>
        <v>810.80000000000007</v>
      </c>
      <c r="N488" s="232"/>
      <c r="P488" s="104"/>
    </row>
    <row r="489" spans="1:16" s="230" customFormat="1" ht="63.75" x14ac:dyDescent="0.3">
      <c r="A489" s="177" t="s">
        <v>248</v>
      </c>
      <c r="B489" s="218">
        <v>926</v>
      </c>
      <c r="C489" s="206" t="s">
        <v>41</v>
      </c>
      <c r="D489" s="206" t="s">
        <v>28</v>
      </c>
      <c r="E489" s="181" t="s">
        <v>23</v>
      </c>
      <c r="F489" s="181" t="s">
        <v>26</v>
      </c>
      <c r="G489" s="181" t="s">
        <v>22</v>
      </c>
      <c r="H489" s="181"/>
      <c r="I489" s="87"/>
      <c r="J489" s="88">
        <f t="shared" si="104"/>
        <v>10</v>
      </c>
      <c r="K489" s="88">
        <f>K490+K493</f>
        <v>1167.8</v>
      </c>
      <c r="L489" s="88">
        <f>L490+L493</f>
        <v>810.80000000000007</v>
      </c>
      <c r="M489" s="88">
        <f>M490+M493</f>
        <v>810.80000000000007</v>
      </c>
      <c r="N489" s="240"/>
      <c r="P489" s="104"/>
    </row>
    <row r="490" spans="1:16" s="230" customFormat="1" ht="32.25" x14ac:dyDescent="0.3">
      <c r="A490" s="189" t="s">
        <v>8</v>
      </c>
      <c r="B490" s="218">
        <v>926</v>
      </c>
      <c r="C490" s="206" t="s">
        <v>41</v>
      </c>
      <c r="D490" s="206" t="s">
        <v>28</v>
      </c>
      <c r="E490" s="181" t="s">
        <v>23</v>
      </c>
      <c r="F490" s="181" t="s">
        <v>26</v>
      </c>
      <c r="G490" s="181" t="s">
        <v>22</v>
      </c>
      <c r="H490" s="181" t="s">
        <v>396</v>
      </c>
      <c r="I490" s="87"/>
      <c r="J490" s="88">
        <v>10</v>
      </c>
      <c r="K490" s="88">
        <v>10</v>
      </c>
      <c r="L490" s="88">
        <f t="shared" si="104"/>
        <v>10</v>
      </c>
      <c r="M490" s="88">
        <f t="shared" si="104"/>
        <v>10</v>
      </c>
      <c r="N490" s="240"/>
      <c r="P490" s="104"/>
    </row>
    <row r="491" spans="1:16" s="230" customFormat="1" ht="32.25" x14ac:dyDescent="0.3">
      <c r="A491" s="189" t="s">
        <v>249</v>
      </c>
      <c r="B491" s="218">
        <v>926</v>
      </c>
      <c r="C491" s="206" t="s">
        <v>41</v>
      </c>
      <c r="D491" s="206" t="s">
        <v>28</v>
      </c>
      <c r="E491" s="181" t="s">
        <v>23</v>
      </c>
      <c r="F491" s="181" t="s">
        <v>26</v>
      </c>
      <c r="G491" s="181" t="s">
        <v>22</v>
      </c>
      <c r="H491" s="181" t="s">
        <v>396</v>
      </c>
      <c r="I491" s="87" t="s">
        <v>203</v>
      </c>
      <c r="J491" s="88">
        <v>10</v>
      </c>
      <c r="K491" s="88">
        <v>10</v>
      </c>
      <c r="L491" s="88">
        <f>L492</f>
        <v>10</v>
      </c>
      <c r="M491" s="88">
        <f>M492</f>
        <v>10</v>
      </c>
      <c r="N491" s="253"/>
      <c r="P491" s="104"/>
    </row>
    <row r="492" spans="1:16" s="230" customFormat="1" ht="24.75" customHeight="1" x14ac:dyDescent="0.3">
      <c r="A492" s="209" t="s">
        <v>7</v>
      </c>
      <c r="B492" s="218">
        <v>926</v>
      </c>
      <c r="C492" s="206" t="s">
        <v>41</v>
      </c>
      <c r="D492" s="206" t="s">
        <v>28</v>
      </c>
      <c r="E492" s="181" t="s">
        <v>23</v>
      </c>
      <c r="F492" s="181" t="s">
        <v>26</v>
      </c>
      <c r="G492" s="181" t="s">
        <v>22</v>
      </c>
      <c r="H492" s="181" t="s">
        <v>396</v>
      </c>
      <c r="I492" s="87" t="s">
        <v>6</v>
      </c>
      <c r="J492" s="88">
        <v>10</v>
      </c>
      <c r="K492" s="88">
        <v>10</v>
      </c>
      <c r="L492" s="156">
        <v>10</v>
      </c>
      <c r="M492" s="156">
        <v>10</v>
      </c>
      <c r="N492" s="240"/>
      <c r="P492" s="104"/>
    </row>
    <row r="493" spans="1:16" s="230" customFormat="1" ht="69" customHeight="1" x14ac:dyDescent="0.3">
      <c r="A493" s="177" t="s">
        <v>12</v>
      </c>
      <c r="B493" s="218">
        <v>926</v>
      </c>
      <c r="C493" s="206" t="s">
        <v>41</v>
      </c>
      <c r="D493" s="206" t="s">
        <v>28</v>
      </c>
      <c r="E493" s="181" t="s">
        <v>23</v>
      </c>
      <c r="F493" s="181" t="s">
        <v>26</v>
      </c>
      <c r="G493" s="181" t="s">
        <v>22</v>
      </c>
      <c r="H493" s="181" t="s">
        <v>397</v>
      </c>
      <c r="I493" s="87"/>
      <c r="J493" s="88" t="e">
        <f>J494+J496+#REF!</f>
        <v>#REF!</v>
      </c>
      <c r="K493" s="88">
        <f>K494+K496+K499</f>
        <v>1157.8</v>
      </c>
      <c r="L493" s="88">
        <f>L494+L496</f>
        <v>800.80000000000007</v>
      </c>
      <c r="M493" s="88">
        <f>M494+M496</f>
        <v>800.80000000000007</v>
      </c>
      <c r="N493" s="240"/>
      <c r="P493" s="104"/>
    </row>
    <row r="494" spans="1:16" s="230" customFormat="1" ht="79.5" customHeight="1" x14ac:dyDescent="0.3">
      <c r="A494" s="177" t="s">
        <v>193</v>
      </c>
      <c r="B494" s="218">
        <v>926</v>
      </c>
      <c r="C494" s="206" t="s">
        <v>41</v>
      </c>
      <c r="D494" s="206" t="s">
        <v>28</v>
      </c>
      <c r="E494" s="181" t="s">
        <v>23</v>
      </c>
      <c r="F494" s="181" t="s">
        <v>26</v>
      </c>
      <c r="G494" s="181" t="s">
        <v>22</v>
      </c>
      <c r="H494" s="181" t="s">
        <v>397</v>
      </c>
      <c r="I494" s="87" t="s">
        <v>186</v>
      </c>
      <c r="J494" s="88" t="e">
        <f>J495</f>
        <v>#REF!</v>
      </c>
      <c r="K494" s="88">
        <f>K495</f>
        <v>1031</v>
      </c>
      <c r="L494" s="88">
        <f>L495</f>
        <v>662.2</v>
      </c>
      <c r="M494" s="88">
        <f>M495</f>
        <v>662.2</v>
      </c>
      <c r="N494" s="240"/>
      <c r="P494" s="104"/>
    </row>
    <row r="495" spans="1:16" s="230" customFormat="1" ht="27.75" customHeight="1" x14ac:dyDescent="0.3">
      <c r="A495" s="177" t="s">
        <v>202</v>
      </c>
      <c r="B495" s="218">
        <v>926</v>
      </c>
      <c r="C495" s="206" t="s">
        <v>41</v>
      </c>
      <c r="D495" s="206" t="s">
        <v>28</v>
      </c>
      <c r="E495" s="181" t="s">
        <v>23</v>
      </c>
      <c r="F495" s="181" t="s">
        <v>26</v>
      </c>
      <c r="G495" s="181" t="s">
        <v>22</v>
      </c>
      <c r="H495" s="181" t="s">
        <v>397</v>
      </c>
      <c r="I495" s="87" t="s">
        <v>200</v>
      </c>
      <c r="J495" s="88" t="e">
        <f>#REF!+#REF!</f>
        <v>#REF!</v>
      </c>
      <c r="K495" s="88">
        <f>862.2+168.8</f>
        <v>1031</v>
      </c>
      <c r="L495" s="88">
        <v>662.2</v>
      </c>
      <c r="M495" s="88">
        <v>662.2</v>
      </c>
      <c r="N495" s="240"/>
      <c r="P495" s="104"/>
    </row>
    <row r="496" spans="1:16" s="230" customFormat="1" ht="32.25" x14ac:dyDescent="0.3">
      <c r="A496" s="177" t="s">
        <v>191</v>
      </c>
      <c r="B496" s="218">
        <v>926</v>
      </c>
      <c r="C496" s="206" t="s">
        <v>41</v>
      </c>
      <c r="D496" s="206" t="s">
        <v>28</v>
      </c>
      <c r="E496" s="181" t="s">
        <v>23</v>
      </c>
      <c r="F496" s="181" t="s">
        <v>26</v>
      </c>
      <c r="G496" s="181" t="s">
        <v>22</v>
      </c>
      <c r="H496" s="181" t="s">
        <v>397</v>
      </c>
      <c r="I496" s="87" t="s">
        <v>189</v>
      </c>
      <c r="J496" s="88">
        <f>J497</f>
        <v>138.6</v>
      </c>
      <c r="K496" s="88">
        <f>K497</f>
        <v>119.3</v>
      </c>
      <c r="L496" s="88">
        <f>L497</f>
        <v>138.6</v>
      </c>
      <c r="M496" s="88">
        <f>M497</f>
        <v>138.6</v>
      </c>
      <c r="N496" s="240"/>
      <c r="P496" s="104"/>
    </row>
    <row r="497" spans="1:16" s="230" customFormat="1" ht="35.25" customHeight="1" x14ac:dyDescent="0.3">
      <c r="A497" s="177" t="s">
        <v>230</v>
      </c>
      <c r="B497" s="218">
        <v>926</v>
      </c>
      <c r="C497" s="206" t="s">
        <v>41</v>
      </c>
      <c r="D497" s="206" t="s">
        <v>28</v>
      </c>
      <c r="E497" s="181" t="s">
        <v>23</v>
      </c>
      <c r="F497" s="181" t="s">
        <v>26</v>
      </c>
      <c r="G497" s="181" t="s">
        <v>22</v>
      </c>
      <c r="H497" s="181" t="s">
        <v>397</v>
      </c>
      <c r="I497" s="87" t="s">
        <v>190</v>
      </c>
      <c r="J497" s="88">
        <v>138.6</v>
      </c>
      <c r="K497" s="88">
        <f>138.6-14.6-6.9+2.2</f>
        <v>119.3</v>
      </c>
      <c r="L497" s="88">
        <v>138.6</v>
      </c>
      <c r="M497" s="88">
        <v>138.6</v>
      </c>
      <c r="N497" s="240"/>
      <c r="P497" s="104"/>
    </row>
    <row r="498" spans="1:16" s="230" customFormat="1" ht="35.25" customHeight="1" x14ac:dyDescent="0.3">
      <c r="A498" s="177" t="s">
        <v>231</v>
      </c>
      <c r="B498" s="218">
        <v>926</v>
      </c>
      <c r="C498" s="206" t="s">
        <v>41</v>
      </c>
      <c r="D498" s="206" t="s">
        <v>28</v>
      </c>
      <c r="E498" s="181" t="s">
        <v>23</v>
      </c>
      <c r="F498" s="181" t="s">
        <v>26</v>
      </c>
      <c r="G498" s="181" t="s">
        <v>22</v>
      </c>
      <c r="H498" s="181" t="s">
        <v>397</v>
      </c>
      <c r="I498" s="87" t="s">
        <v>196</v>
      </c>
      <c r="J498" s="88"/>
      <c r="K498" s="88">
        <f>K499</f>
        <v>7.5</v>
      </c>
      <c r="L498" s="88">
        <f>L499</f>
        <v>0</v>
      </c>
      <c r="M498" s="88">
        <f>M499</f>
        <v>0</v>
      </c>
      <c r="N498" s="240"/>
      <c r="P498" s="104"/>
    </row>
    <row r="499" spans="1:16" s="230" customFormat="1" ht="35.25" customHeight="1" x14ac:dyDescent="0.3">
      <c r="A499" s="177" t="s">
        <v>198</v>
      </c>
      <c r="B499" s="218">
        <v>926</v>
      </c>
      <c r="C499" s="206" t="s">
        <v>41</v>
      </c>
      <c r="D499" s="206" t="s">
        <v>28</v>
      </c>
      <c r="E499" s="181" t="s">
        <v>23</v>
      </c>
      <c r="F499" s="181" t="s">
        <v>26</v>
      </c>
      <c r="G499" s="181" t="s">
        <v>22</v>
      </c>
      <c r="H499" s="181" t="s">
        <v>397</v>
      </c>
      <c r="I499" s="87" t="s">
        <v>197</v>
      </c>
      <c r="J499" s="88"/>
      <c r="K499" s="88">
        <f>14.6-7.1</f>
        <v>7.5</v>
      </c>
      <c r="L499" s="88">
        <v>0</v>
      </c>
      <c r="M499" s="88">
        <v>0</v>
      </c>
      <c r="N499" s="240"/>
      <c r="P499" s="104"/>
    </row>
    <row r="500" spans="1:16" s="230" customFormat="1" ht="23.25" customHeight="1" x14ac:dyDescent="0.3">
      <c r="A500" s="197" t="s">
        <v>62</v>
      </c>
      <c r="B500" s="218">
        <v>926</v>
      </c>
      <c r="C500" s="87" t="s">
        <v>63</v>
      </c>
      <c r="D500" s="87"/>
      <c r="E500" s="87"/>
      <c r="F500" s="87"/>
      <c r="G500" s="87"/>
      <c r="H500" s="87"/>
      <c r="I500" s="87"/>
      <c r="J500" s="88" t="e">
        <f t="shared" ref="J500:M502" si="105">J501</f>
        <v>#REF!</v>
      </c>
      <c r="K500" s="88">
        <f t="shared" si="105"/>
        <v>21724.7</v>
      </c>
      <c r="L500" s="88">
        <f t="shared" si="105"/>
        <v>6630.6999999999989</v>
      </c>
      <c r="M500" s="88">
        <f t="shared" si="105"/>
        <v>5952.4000000000024</v>
      </c>
      <c r="N500" s="240"/>
      <c r="P500" s="104"/>
    </row>
    <row r="501" spans="1:16" s="230" customFormat="1" ht="23.25" customHeight="1" x14ac:dyDescent="0.3">
      <c r="A501" s="197" t="s">
        <v>250</v>
      </c>
      <c r="B501" s="218">
        <v>926</v>
      </c>
      <c r="C501" s="87" t="s">
        <v>63</v>
      </c>
      <c r="D501" s="87" t="s">
        <v>22</v>
      </c>
      <c r="E501" s="87"/>
      <c r="F501" s="87"/>
      <c r="G501" s="87"/>
      <c r="H501" s="87"/>
      <c r="I501" s="87"/>
      <c r="J501" s="88" t="e">
        <f>J502+#REF!</f>
        <v>#REF!</v>
      </c>
      <c r="K501" s="88">
        <f>K502</f>
        <v>21724.7</v>
      </c>
      <c r="L501" s="88">
        <f t="shared" si="105"/>
        <v>6630.6999999999989</v>
      </c>
      <c r="M501" s="88">
        <f t="shared" si="105"/>
        <v>5952.4000000000024</v>
      </c>
      <c r="N501" s="240"/>
      <c r="P501" s="104"/>
    </row>
    <row r="502" spans="1:16" s="230" customFormat="1" ht="47.25" x14ac:dyDescent="0.3">
      <c r="A502" s="197" t="s">
        <v>309</v>
      </c>
      <c r="B502" s="218">
        <v>926</v>
      </c>
      <c r="C502" s="87" t="s">
        <v>63</v>
      </c>
      <c r="D502" s="87" t="s">
        <v>22</v>
      </c>
      <c r="E502" s="181" t="s">
        <v>31</v>
      </c>
      <c r="F502" s="182"/>
      <c r="G502" s="182"/>
      <c r="H502" s="182"/>
      <c r="I502" s="87"/>
      <c r="J502" s="88" t="e">
        <f t="shared" si="105"/>
        <v>#REF!</v>
      </c>
      <c r="K502" s="88">
        <f t="shared" si="105"/>
        <v>21724.7</v>
      </c>
      <c r="L502" s="88">
        <f t="shared" si="105"/>
        <v>6630.6999999999989</v>
      </c>
      <c r="M502" s="88">
        <f t="shared" si="105"/>
        <v>5952.4000000000024</v>
      </c>
      <c r="N502" s="240"/>
      <c r="P502" s="104"/>
    </row>
    <row r="503" spans="1:16" s="230" customFormat="1" x14ac:dyDescent="0.3">
      <c r="A503" s="198" t="s">
        <v>207</v>
      </c>
      <c r="B503" s="218">
        <v>926</v>
      </c>
      <c r="C503" s="87" t="s">
        <v>63</v>
      </c>
      <c r="D503" s="87" t="s">
        <v>22</v>
      </c>
      <c r="E503" s="181" t="s">
        <v>31</v>
      </c>
      <c r="F503" s="181" t="s">
        <v>24</v>
      </c>
      <c r="G503" s="181"/>
      <c r="H503" s="181"/>
      <c r="I503" s="87"/>
      <c r="J503" s="88" t="e">
        <f>J504+J520+J524</f>
        <v>#REF!</v>
      </c>
      <c r="K503" s="88">
        <f>K504+K520+K524</f>
        <v>21724.7</v>
      </c>
      <c r="L503" s="88">
        <f>L504+L520+L524</f>
        <v>6630.6999999999989</v>
      </c>
      <c r="M503" s="88">
        <f>M504+M520+M524</f>
        <v>5952.4000000000024</v>
      </c>
      <c r="N503" s="240"/>
      <c r="P503" s="104"/>
    </row>
    <row r="504" spans="1:16" s="230" customFormat="1" ht="63.75" x14ac:dyDescent="0.3">
      <c r="A504" s="179" t="s">
        <v>4</v>
      </c>
      <c r="B504" s="218">
        <v>926</v>
      </c>
      <c r="C504" s="87" t="s">
        <v>63</v>
      </c>
      <c r="D504" s="87" t="s">
        <v>22</v>
      </c>
      <c r="E504" s="181" t="s">
        <v>31</v>
      </c>
      <c r="F504" s="181" t="s">
        <v>24</v>
      </c>
      <c r="G504" s="181" t="s">
        <v>22</v>
      </c>
      <c r="H504" s="181"/>
      <c r="I504" s="87"/>
      <c r="J504" s="88">
        <f>J505+J508</f>
        <v>2270.2000000000007</v>
      </c>
      <c r="K504" s="88">
        <f>K505+K508+K531+K513+K516+K519</f>
        <v>15961.5</v>
      </c>
      <c r="L504" s="88">
        <f>L505+L508+L531+L513+L516+L519</f>
        <v>4184.5999999999995</v>
      </c>
      <c r="M504" s="88">
        <f>M505+M508+M531+M513+M516+M519</f>
        <v>3506.300000000002</v>
      </c>
      <c r="N504" s="240"/>
      <c r="P504" s="104"/>
    </row>
    <row r="505" spans="1:16" s="230" customFormat="1" x14ac:dyDescent="0.3">
      <c r="A505" s="379" t="s">
        <v>434</v>
      </c>
      <c r="B505" s="218">
        <v>926</v>
      </c>
      <c r="C505" s="87" t="s">
        <v>63</v>
      </c>
      <c r="D505" s="87" t="s">
        <v>22</v>
      </c>
      <c r="E505" s="181" t="s">
        <v>31</v>
      </c>
      <c r="F505" s="181" t="s">
        <v>24</v>
      </c>
      <c r="G505" s="181" t="s">
        <v>22</v>
      </c>
      <c r="H505" s="181" t="s">
        <v>364</v>
      </c>
      <c r="I505" s="87"/>
      <c r="J505" s="142">
        <f t="shared" ref="J505:M506" si="106">J506</f>
        <v>50</v>
      </c>
      <c r="K505" s="142">
        <f t="shared" si="106"/>
        <v>310</v>
      </c>
      <c r="L505" s="142">
        <f t="shared" si="106"/>
        <v>50</v>
      </c>
      <c r="M505" s="142">
        <f t="shared" si="106"/>
        <v>50</v>
      </c>
      <c r="N505" s="606"/>
      <c r="P505" s="104"/>
    </row>
    <row r="506" spans="1:16" s="230" customFormat="1" ht="32.25" x14ac:dyDescent="0.3">
      <c r="A506" s="177" t="s">
        <v>243</v>
      </c>
      <c r="B506" s="218">
        <v>926</v>
      </c>
      <c r="C506" s="87" t="s">
        <v>63</v>
      </c>
      <c r="D506" s="87" t="s">
        <v>22</v>
      </c>
      <c r="E506" s="181" t="s">
        <v>31</v>
      </c>
      <c r="F506" s="181" t="s">
        <v>24</v>
      </c>
      <c r="G506" s="181" t="s">
        <v>22</v>
      </c>
      <c r="H506" s="181" t="s">
        <v>364</v>
      </c>
      <c r="I506" s="87" t="s">
        <v>223</v>
      </c>
      <c r="J506" s="142">
        <f t="shared" si="106"/>
        <v>50</v>
      </c>
      <c r="K506" s="142">
        <f t="shared" si="106"/>
        <v>310</v>
      </c>
      <c r="L506" s="142">
        <f t="shared" si="106"/>
        <v>50</v>
      </c>
      <c r="M506" s="142">
        <f t="shared" si="106"/>
        <v>50</v>
      </c>
      <c r="N506" s="606"/>
      <c r="P506" s="104"/>
    </row>
    <row r="507" spans="1:16" s="230" customFormat="1" x14ac:dyDescent="0.3">
      <c r="A507" s="177" t="s">
        <v>252</v>
      </c>
      <c r="B507" s="218">
        <v>926</v>
      </c>
      <c r="C507" s="87" t="s">
        <v>63</v>
      </c>
      <c r="D507" s="87" t="s">
        <v>22</v>
      </c>
      <c r="E507" s="181" t="s">
        <v>31</v>
      </c>
      <c r="F507" s="181" t="s">
        <v>24</v>
      </c>
      <c r="G507" s="181" t="s">
        <v>22</v>
      </c>
      <c r="H507" s="181" t="s">
        <v>364</v>
      </c>
      <c r="I507" s="87" t="s">
        <v>242</v>
      </c>
      <c r="J507" s="142">
        <v>50</v>
      </c>
      <c r="K507" s="142">
        <f>310</f>
        <v>310</v>
      </c>
      <c r="L507" s="88">
        <v>50</v>
      </c>
      <c r="M507" s="88">
        <v>50</v>
      </c>
      <c r="N507" s="606"/>
      <c r="P507" s="104"/>
    </row>
    <row r="508" spans="1:16" s="230" customFormat="1" ht="31.5" x14ac:dyDescent="0.3">
      <c r="A508" s="394" t="s">
        <v>94</v>
      </c>
      <c r="B508" s="218">
        <v>926</v>
      </c>
      <c r="C508" s="87" t="s">
        <v>63</v>
      </c>
      <c r="D508" s="87" t="s">
        <v>22</v>
      </c>
      <c r="E508" s="181" t="s">
        <v>31</v>
      </c>
      <c r="F508" s="181" t="s">
        <v>24</v>
      </c>
      <c r="G508" s="181" t="s">
        <v>22</v>
      </c>
      <c r="H508" s="181" t="s">
        <v>398</v>
      </c>
      <c r="I508" s="87"/>
      <c r="J508" s="88">
        <f t="shared" ref="J508:M509" si="107">J509</f>
        <v>2220.2000000000007</v>
      </c>
      <c r="K508" s="88">
        <f t="shared" si="107"/>
        <v>14880</v>
      </c>
      <c r="L508" s="88">
        <f t="shared" si="107"/>
        <v>4134.5999999999995</v>
      </c>
      <c r="M508" s="88">
        <f t="shared" si="107"/>
        <v>3456.300000000002</v>
      </c>
      <c r="N508" s="240"/>
      <c r="P508" s="104"/>
    </row>
    <row r="509" spans="1:16" s="230" customFormat="1" ht="31.5" x14ac:dyDescent="0.3">
      <c r="A509" s="210" t="s">
        <v>251</v>
      </c>
      <c r="B509" s="218">
        <v>926</v>
      </c>
      <c r="C509" s="87" t="s">
        <v>63</v>
      </c>
      <c r="D509" s="87" t="s">
        <v>22</v>
      </c>
      <c r="E509" s="181" t="s">
        <v>31</v>
      </c>
      <c r="F509" s="181" t="s">
        <v>24</v>
      </c>
      <c r="G509" s="181" t="s">
        <v>22</v>
      </c>
      <c r="H509" s="181" t="s">
        <v>398</v>
      </c>
      <c r="I509" s="87" t="s">
        <v>223</v>
      </c>
      <c r="J509" s="88">
        <f t="shared" si="107"/>
        <v>2220.2000000000007</v>
      </c>
      <c r="K509" s="88">
        <f t="shared" si="107"/>
        <v>14880</v>
      </c>
      <c r="L509" s="88">
        <f t="shared" si="107"/>
        <v>4134.5999999999995</v>
      </c>
      <c r="M509" s="88">
        <f t="shared" si="107"/>
        <v>3456.300000000002</v>
      </c>
      <c r="N509" s="240"/>
      <c r="P509" s="104"/>
    </row>
    <row r="510" spans="1:16" s="230" customFormat="1" x14ac:dyDescent="0.3">
      <c r="A510" s="177" t="s">
        <v>252</v>
      </c>
      <c r="B510" s="218">
        <v>926</v>
      </c>
      <c r="C510" s="87" t="s">
        <v>63</v>
      </c>
      <c r="D510" s="87" t="s">
        <v>22</v>
      </c>
      <c r="E510" s="181" t="s">
        <v>31</v>
      </c>
      <c r="F510" s="181" t="s">
        <v>24</v>
      </c>
      <c r="G510" s="181" t="s">
        <v>22</v>
      </c>
      <c r="H510" s="181" t="s">
        <v>398</v>
      </c>
      <c r="I510" s="87" t="s">
        <v>242</v>
      </c>
      <c r="J510" s="143">
        <f>8720.5-842.2-21.9+863.8-6500</f>
        <v>2220.2000000000007</v>
      </c>
      <c r="K510" s="142">
        <f>4780.2+8400-192.2-100+1500-500+1000-108+100</f>
        <v>14880</v>
      </c>
      <c r="L510" s="142">
        <f>5583-1170.1-278.3</f>
        <v>4134.5999999999995</v>
      </c>
      <c r="M510" s="142">
        <f>2000-1068.5+2580.6+542.4+1408.5-1498.1-500-1000+7000-1546.6-31+724.2+600-493.3-317.3+886.1-863.8+863.8-7500+2485-815.7</f>
        <v>3456.300000000002</v>
      </c>
      <c r="N510" s="240"/>
      <c r="P510" s="104"/>
    </row>
    <row r="511" spans="1:16" s="230" customFormat="1" ht="69.75" customHeight="1" x14ac:dyDescent="0.3">
      <c r="A511" s="177" t="s">
        <v>507</v>
      </c>
      <c r="B511" s="218">
        <v>926</v>
      </c>
      <c r="C511" s="87" t="s">
        <v>63</v>
      </c>
      <c r="D511" s="87" t="s">
        <v>22</v>
      </c>
      <c r="E511" s="181" t="s">
        <v>31</v>
      </c>
      <c r="F511" s="181" t="s">
        <v>24</v>
      </c>
      <c r="G511" s="181" t="s">
        <v>22</v>
      </c>
      <c r="H511" s="181" t="s">
        <v>506</v>
      </c>
      <c r="I511" s="87"/>
      <c r="J511" s="143"/>
      <c r="K511" s="142">
        <f t="shared" ref="K511:M512" si="108">K512</f>
        <v>328.4</v>
      </c>
      <c r="L511" s="142">
        <f t="shared" si="108"/>
        <v>0</v>
      </c>
      <c r="M511" s="142">
        <f t="shared" si="108"/>
        <v>0</v>
      </c>
      <c r="N511" s="240"/>
      <c r="P511" s="104"/>
    </row>
    <row r="512" spans="1:16" s="230" customFormat="1" ht="37.5" customHeight="1" x14ac:dyDescent="0.3">
      <c r="A512" s="210" t="s">
        <v>251</v>
      </c>
      <c r="B512" s="218">
        <v>926</v>
      </c>
      <c r="C512" s="87" t="s">
        <v>63</v>
      </c>
      <c r="D512" s="87" t="s">
        <v>22</v>
      </c>
      <c r="E512" s="181" t="s">
        <v>31</v>
      </c>
      <c r="F512" s="181" t="s">
        <v>24</v>
      </c>
      <c r="G512" s="181" t="s">
        <v>22</v>
      </c>
      <c r="H512" s="181" t="s">
        <v>506</v>
      </c>
      <c r="I512" s="87" t="s">
        <v>223</v>
      </c>
      <c r="J512" s="143"/>
      <c r="K512" s="142">
        <f t="shared" si="108"/>
        <v>328.4</v>
      </c>
      <c r="L512" s="142">
        <f t="shared" si="108"/>
        <v>0</v>
      </c>
      <c r="M512" s="142">
        <f t="shared" si="108"/>
        <v>0</v>
      </c>
      <c r="N512" s="240"/>
      <c r="P512" s="104"/>
    </row>
    <row r="513" spans="1:16" s="230" customFormat="1" x14ac:dyDescent="0.3">
      <c r="A513" s="177" t="s">
        <v>252</v>
      </c>
      <c r="B513" s="218">
        <v>926</v>
      </c>
      <c r="C513" s="87" t="s">
        <v>63</v>
      </c>
      <c r="D513" s="87" t="s">
        <v>22</v>
      </c>
      <c r="E513" s="181" t="s">
        <v>31</v>
      </c>
      <c r="F513" s="181" t="s">
        <v>24</v>
      </c>
      <c r="G513" s="181" t="s">
        <v>22</v>
      </c>
      <c r="H513" s="181" t="s">
        <v>506</v>
      </c>
      <c r="I513" s="87" t="s">
        <v>242</v>
      </c>
      <c r="J513" s="143"/>
      <c r="K513" s="142">
        <v>328.4</v>
      </c>
      <c r="L513" s="142">
        <v>0</v>
      </c>
      <c r="M513" s="142">
        <v>0</v>
      </c>
      <c r="N513" s="240"/>
      <c r="P513" s="104"/>
    </row>
    <row r="514" spans="1:16" s="230" customFormat="1" ht="48" x14ac:dyDescent="0.3">
      <c r="A514" s="177" t="s">
        <v>511</v>
      </c>
      <c r="B514" s="218">
        <v>926</v>
      </c>
      <c r="C514" s="87" t="s">
        <v>63</v>
      </c>
      <c r="D514" s="87" t="s">
        <v>22</v>
      </c>
      <c r="E514" s="181" t="s">
        <v>31</v>
      </c>
      <c r="F514" s="181" t="s">
        <v>24</v>
      </c>
      <c r="G514" s="181" t="s">
        <v>22</v>
      </c>
      <c r="H514" s="181" t="s">
        <v>510</v>
      </c>
      <c r="I514" s="87"/>
      <c r="J514" s="143"/>
      <c r="K514" s="142">
        <f t="shared" ref="K514:O515" si="109">K515</f>
        <v>340</v>
      </c>
      <c r="L514" s="142">
        <f t="shared" si="109"/>
        <v>0</v>
      </c>
      <c r="M514" s="142">
        <f t="shared" si="109"/>
        <v>0</v>
      </c>
      <c r="N514" s="142">
        <f t="shared" si="109"/>
        <v>0</v>
      </c>
      <c r="O514" s="142">
        <f t="shared" si="109"/>
        <v>0</v>
      </c>
      <c r="P514" s="104"/>
    </row>
    <row r="515" spans="1:16" s="230" customFormat="1" ht="31.5" x14ac:dyDescent="0.3">
      <c r="A515" s="210" t="s">
        <v>251</v>
      </c>
      <c r="B515" s="218">
        <v>926</v>
      </c>
      <c r="C515" s="87" t="s">
        <v>63</v>
      </c>
      <c r="D515" s="87" t="s">
        <v>22</v>
      </c>
      <c r="E515" s="181" t="s">
        <v>31</v>
      </c>
      <c r="F515" s="181" t="s">
        <v>24</v>
      </c>
      <c r="G515" s="181" t="s">
        <v>22</v>
      </c>
      <c r="H515" s="181" t="s">
        <v>510</v>
      </c>
      <c r="I515" s="87" t="s">
        <v>223</v>
      </c>
      <c r="J515" s="143"/>
      <c r="K515" s="142">
        <f t="shared" si="109"/>
        <v>340</v>
      </c>
      <c r="L515" s="142">
        <f t="shared" si="109"/>
        <v>0</v>
      </c>
      <c r="M515" s="142">
        <f t="shared" si="109"/>
        <v>0</v>
      </c>
      <c r="N515" s="142">
        <f t="shared" si="109"/>
        <v>0</v>
      </c>
      <c r="O515" s="142">
        <f t="shared" si="109"/>
        <v>0</v>
      </c>
      <c r="P515" s="104"/>
    </row>
    <row r="516" spans="1:16" s="230" customFormat="1" x14ac:dyDescent="0.3">
      <c r="A516" s="177" t="s">
        <v>252</v>
      </c>
      <c r="B516" s="218">
        <v>926</v>
      </c>
      <c r="C516" s="87" t="s">
        <v>63</v>
      </c>
      <c r="D516" s="87" t="s">
        <v>22</v>
      </c>
      <c r="E516" s="181" t="s">
        <v>31</v>
      </c>
      <c r="F516" s="181" t="s">
        <v>24</v>
      </c>
      <c r="G516" s="181" t="s">
        <v>22</v>
      </c>
      <c r="H516" s="181" t="s">
        <v>510</v>
      </c>
      <c r="I516" s="87" t="s">
        <v>242</v>
      </c>
      <c r="J516" s="143"/>
      <c r="K516" s="142">
        <v>340</v>
      </c>
      <c r="L516" s="142">
        <v>0</v>
      </c>
      <c r="M516" s="142">
        <v>0</v>
      </c>
      <c r="N516" s="240"/>
      <c r="P516" s="104"/>
    </row>
    <row r="517" spans="1:16" s="230" customFormat="1" ht="50.25" customHeight="1" x14ac:dyDescent="0.3">
      <c r="A517" s="590" t="s">
        <v>538</v>
      </c>
      <c r="B517" s="218">
        <v>926</v>
      </c>
      <c r="C517" s="87" t="s">
        <v>63</v>
      </c>
      <c r="D517" s="87" t="s">
        <v>22</v>
      </c>
      <c r="E517" s="181" t="s">
        <v>31</v>
      </c>
      <c r="F517" s="181" t="s">
        <v>24</v>
      </c>
      <c r="G517" s="181" t="s">
        <v>22</v>
      </c>
      <c r="H517" s="181" t="s">
        <v>537</v>
      </c>
      <c r="I517" s="87"/>
      <c r="J517" s="143"/>
      <c r="K517" s="142">
        <f t="shared" ref="K517:M518" si="110">K518</f>
        <v>0</v>
      </c>
      <c r="L517" s="597">
        <f t="shared" si="110"/>
        <v>0</v>
      </c>
      <c r="M517" s="142">
        <f t="shared" si="110"/>
        <v>0</v>
      </c>
      <c r="N517" s="240"/>
      <c r="P517" s="104"/>
    </row>
    <row r="518" spans="1:16" s="230" customFormat="1" ht="31.5" x14ac:dyDescent="0.3">
      <c r="A518" s="210" t="s">
        <v>251</v>
      </c>
      <c r="B518" s="218">
        <v>926</v>
      </c>
      <c r="C518" s="87" t="s">
        <v>63</v>
      </c>
      <c r="D518" s="87" t="s">
        <v>22</v>
      </c>
      <c r="E518" s="181" t="s">
        <v>31</v>
      </c>
      <c r="F518" s="181" t="s">
        <v>24</v>
      </c>
      <c r="G518" s="181" t="s">
        <v>22</v>
      </c>
      <c r="H518" s="181" t="s">
        <v>537</v>
      </c>
      <c r="I518" s="87" t="s">
        <v>223</v>
      </c>
      <c r="J518" s="143"/>
      <c r="K518" s="142">
        <f t="shared" si="110"/>
        <v>0</v>
      </c>
      <c r="L518" s="597">
        <f t="shared" si="110"/>
        <v>0</v>
      </c>
      <c r="M518" s="142">
        <f t="shared" si="110"/>
        <v>0</v>
      </c>
      <c r="N518" s="240"/>
      <c r="P518" s="104"/>
    </row>
    <row r="519" spans="1:16" s="230" customFormat="1" x14ac:dyDescent="0.3">
      <c r="A519" s="177" t="s">
        <v>252</v>
      </c>
      <c r="B519" s="218">
        <v>926</v>
      </c>
      <c r="C519" s="87" t="s">
        <v>63</v>
      </c>
      <c r="D519" s="87" t="s">
        <v>22</v>
      </c>
      <c r="E519" s="181" t="s">
        <v>31</v>
      </c>
      <c r="F519" s="181" t="s">
        <v>24</v>
      </c>
      <c r="G519" s="181" t="s">
        <v>22</v>
      </c>
      <c r="H519" s="181" t="s">
        <v>537</v>
      </c>
      <c r="I519" s="87" t="s">
        <v>242</v>
      </c>
      <c r="J519" s="143"/>
      <c r="K519" s="142">
        <v>0</v>
      </c>
      <c r="L519" s="597"/>
      <c r="M519" s="142">
        <v>0</v>
      </c>
      <c r="N519" s="240"/>
      <c r="P519" s="104"/>
    </row>
    <row r="520" spans="1:16" s="230" customFormat="1" ht="22.5" customHeight="1" x14ac:dyDescent="0.3">
      <c r="A520" s="179" t="s">
        <v>128</v>
      </c>
      <c r="B520" s="218">
        <v>926</v>
      </c>
      <c r="C520" s="87" t="s">
        <v>63</v>
      </c>
      <c r="D520" s="87" t="s">
        <v>22</v>
      </c>
      <c r="E520" s="181" t="s">
        <v>31</v>
      </c>
      <c r="F520" s="181" t="s">
        <v>24</v>
      </c>
      <c r="G520" s="181" t="s">
        <v>23</v>
      </c>
      <c r="H520" s="181"/>
      <c r="I520" s="87"/>
      <c r="J520" s="142">
        <f t="shared" ref="J520:M522" si="111">J521</f>
        <v>155.4</v>
      </c>
      <c r="K520" s="142">
        <f t="shared" si="111"/>
        <v>460</v>
      </c>
      <c r="L520" s="142">
        <f t="shared" si="111"/>
        <v>155.4</v>
      </c>
      <c r="M520" s="142">
        <f t="shared" si="111"/>
        <v>155.4</v>
      </c>
      <c r="N520" s="240"/>
      <c r="P520" s="104"/>
    </row>
    <row r="521" spans="1:16" s="230" customFormat="1" ht="23.25" customHeight="1" x14ac:dyDescent="0.3">
      <c r="A521" s="197" t="s">
        <v>64</v>
      </c>
      <c r="B521" s="218">
        <v>926</v>
      </c>
      <c r="C521" s="87" t="s">
        <v>63</v>
      </c>
      <c r="D521" s="87" t="s">
        <v>22</v>
      </c>
      <c r="E521" s="181" t="s">
        <v>31</v>
      </c>
      <c r="F521" s="181" t="s">
        <v>24</v>
      </c>
      <c r="G521" s="181" t="s">
        <v>23</v>
      </c>
      <c r="H521" s="181" t="s">
        <v>399</v>
      </c>
      <c r="I521" s="87"/>
      <c r="J521" s="88">
        <f t="shared" si="111"/>
        <v>155.4</v>
      </c>
      <c r="K521" s="88">
        <f t="shared" si="111"/>
        <v>460</v>
      </c>
      <c r="L521" s="88">
        <f t="shared" si="111"/>
        <v>155.4</v>
      </c>
      <c r="M521" s="88">
        <f t="shared" si="111"/>
        <v>155.4</v>
      </c>
      <c r="N521" s="240"/>
      <c r="P521" s="104"/>
    </row>
    <row r="522" spans="1:16" s="230" customFormat="1" ht="31.5" x14ac:dyDescent="0.3">
      <c r="A522" s="197" t="s">
        <v>251</v>
      </c>
      <c r="B522" s="218">
        <v>926</v>
      </c>
      <c r="C522" s="87" t="s">
        <v>63</v>
      </c>
      <c r="D522" s="87" t="s">
        <v>22</v>
      </c>
      <c r="E522" s="181" t="s">
        <v>31</v>
      </c>
      <c r="F522" s="181" t="s">
        <v>24</v>
      </c>
      <c r="G522" s="181" t="s">
        <v>23</v>
      </c>
      <c r="H522" s="181" t="s">
        <v>399</v>
      </c>
      <c r="I522" s="87" t="s">
        <v>223</v>
      </c>
      <c r="J522" s="88">
        <f t="shared" si="111"/>
        <v>155.4</v>
      </c>
      <c r="K522" s="88">
        <f t="shared" si="111"/>
        <v>460</v>
      </c>
      <c r="L522" s="88">
        <f t="shared" si="111"/>
        <v>155.4</v>
      </c>
      <c r="M522" s="88">
        <f t="shared" si="111"/>
        <v>155.4</v>
      </c>
      <c r="N522" s="240"/>
      <c r="P522" s="104"/>
    </row>
    <row r="523" spans="1:16" s="230" customFormat="1" ht="24.75" customHeight="1" x14ac:dyDescent="0.3">
      <c r="A523" s="177" t="s">
        <v>252</v>
      </c>
      <c r="B523" s="218">
        <v>926</v>
      </c>
      <c r="C523" s="87" t="s">
        <v>63</v>
      </c>
      <c r="D523" s="87" t="s">
        <v>22</v>
      </c>
      <c r="E523" s="181" t="s">
        <v>31</v>
      </c>
      <c r="F523" s="181" t="s">
        <v>24</v>
      </c>
      <c r="G523" s="181" t="s">
        <v>23</v>
      </c>
      <c r="H523" s="181" t="s">
        <v>399</v>
      </c>
      <c r="I523" s="87" t="s">
        <v>242</v>
      </c>
      <c r="J523" s="143">
        <v>155.4</v>
      </c>
      <c r="K523" s="142">
        <f>350+80+30</f>
        <v>460</v>
      </c>
      <c r="L523" s="268">
        <v>155.4</v>
      </c>
      <c r="M523" s="268">
        <v>155.4</v>
      </c>
      <c r="N523" s="240"/>
      <c r="P523" s="104"/>
    </row>
    <row r="524" spans="1:16" s="230" customFormat="1" ht="32.25" customHeight="1" x14ac:dyDescent="0.3">
      <c r="A524" s="177" t="s">
        <v>129</v>
      </c>
      <c r="B524" s="218">
        <v>926</v>
      </c>
      <c r="C524" s="87" t="s">
        <v>63</v>
      </c>
      <c r="D524" s="87" t="s">
        <v>22</v>
      </c>
      <c r="E524" s="181" t="s">
        <v>31</v>
      </c>
      <c r="F524" s="181" t="s">
        <v>24</v>
      </c>
      <c r="G524" s="181" t="s">
        <v>36</v>
      </c>
      <c r="H524" s="181"/>
      <c r="I524" s="87"/>
      <c r="J524" s="88" t="e">
        <f>J525+#REF!</f>
        <v>#REF!</v>
      </c>
      <c r="K524" s="88">
        <f>K525+K530</f>
        <v>5303.2</v>
      </c>
      <c r="L524" s="88">
        <f>L525</f>
        <v>2290.7000000000003</v>
      </c>
      <c r="M524" s="88">
        <f>M525</f>
        <v>2290.7000000000003</v>
      </c>
      <c r="N524" s="240"/>
      <c r="P524" s="104"/>
    </row>
    <row r="525" spans="1:16" s="230" customFormat="1" ht="24" customHeight="1" x14ac:dyDescent="0.3">
      <c r="A525" s="177" t="s">
        <v>103</v>
      </c>
      <c r="B525" s="218">
        <v>926</v>
      </c>
      <c r="C525" s="87" t="s">
        <v>63</v>
      </c>
      <c r="D525" s="87" t="s">
        <v>22</v>
      </c>
      <c r="E525" s="181" t="s">
        <v>31</v>
      </c>
      <c r="F525" s="181" t="s">
        <v>24</v>
      </c>
      <c r="G525" s="181" t="s">
        <v>36</v>
      </c>
      <c r="H525" s="181" t="s">
        <v>400</v>
      </c>
      <c r="I525" s="87"/>
      <c r="J525" s="88">
        <f t="shared" ref="J525:M526" si="112">J526</f>
        <v>2290.7000000000003</v>
      </c>
      <c r="K525" s="88">
        <f t="shared" si="112"/>
        <v>5100</v>
      </c>
      <c r="L525" s="88">
        <f t="shared" si="112"/>
        <v>2290.7000000000003</v>
      </c>
      <c r="M525" s="88">
        <f t="shared" si="112"/>
        <v>2290.7000000000003</v>
      </c>
      <c r="N525" s="240" t="s">
        <v>296</v>
      </c>
      <c r="P525" s="104"/>
    </row>
    <row r="526" spans="1:16" s="230" customFormat="1" ht="31.5" x14ac:dyDescent="0.3">
      <c r="A526" s="197" t="s">
        <v>251</v>
      </c>
      <c r="B526" s="218">
        <v>926</v>
      </c>
      <c r="C526" s="87" t="s">
        <v>63</v>
      </c>
      <c r="D526" s="87" t="s">
        <v>22</v>
      </c>
      <c r="E526" s="181" t="s">
        <v>31</v>
      </c>
      <c r="F526" s="181" t="s">
        <v>24</v>
      </c>
      <c r="G526" s="181" t="s">
        <v>36</v>
      </c>
      <c r="H526" s="181" t="s">
        <v>400</v>
      </c>
      <c r="I526" s="87" t="s">
        <v>223</v>
      </c>
      <c r="J526" s="88">
        <f t="shared" si="112"/>
        <v>2290.7000000000003</v>
      </c>
      <c r="K526" s="88">
        <f t="shared" si="112"/>
        <v>5100</v>
      </c>
      <c r="L526" s="88">
        <f t="shared" si="112"/>
        <v>2290.7000000000003</v>
      </c>
      <c r="M526" s="88">
        <f t="shared" si="112"/>
        <v>2290.7000000000003</v>
      </c>
      <c r="N526" s="240"/>
      <c r="P526" s="104"/>
    </row>
    <row r="527" spans="1:16" s="230" customFormat="1" ht="25.5" customHeight="1" x14ac:dyDescent="0.3">
      <c r="A527" s="177" t="s">
        <v>252</v>
      </c>
      <c r="B527" s="218">
        <v>926</v>
      </c>
      <c r="C527" s="87" t="s">
        <v>63</v>
      </c>
      <c r="D527" s="87" t="s">
        <v>22</v>
      </c>
      <c r="E527" s="181" t="s">
        <v>31</v>
      </c>
      <c r="F527" s="181" t="s">
        <v>24</v>
      </c>
      <c r="G527" s="181" t="s">
        <v>36</v>
      </c>
      <c r="H527" s="181" t="s">
        <v>400</v>
      </c>
      <c r="I527" s="87" t="s">
        <v>242</v>
      </c>
      <c r="J527" s="143">
        <v>2290.7000000000003</v>
      </c>
      <c r="K527" s="142">
        <f>2290.7+2300+1141.7-0.4+500-1150-100+118</f>
        <v>5100</v>
      </c>
      <c r="L527" s="268">
        <f>3088.3-1500+1000-1000+702.4</f>
        <v>2290.7000000000003</v>
      </c>
      <c r="M527" s="268">
        <f>3088.3-1500+1000-1000+702.4</f>
        <v>2290.7000000000003</v>
      </c>
      <c r="N527" s="240"/>
      <c r="P527" s="104"/>
    </row>
    <row r="528" spans="1:16" s="230" customFormat="1" ht="34.5" customHeight="1" x14ac:dyDescent="0.3">
      <c r="A528" s="177" t="s">
        <v>462</v>
      </c>
      <c r="B528" s="218">
        <v>926</v>
      </c>
      <c r="C528" s="87" t="s">
        <v>63</v>
      </c>
      <c r="D528" s="87" t="s">
        <v>22</v>
      </c>
      <c r="E528" s="181" t="s">
        <v>31</v>
      </c>
      <c r="F528" s="181" t="s">
        <v>24</v>
      </c>
      <c r="G528" s="181" t="s">
        <v>36</v>
      </c>
      <c r="H528" s="181" t="s">
        <v>461</v>
      </c>
      <c r="I528" s="87"/>
      <c r="J528" s="143"/>
      <c r="K528" s="142">
        <f t="shared" ref="K528:M529" si="113">K529</f>
        <v>203.2</v>
      </c>
      <c r="L528" s="142">
        <f t="shared" si="113"/>
        <v>203.2</v>
      </c>
      <c r="M528" s="142">
        <f t="shared" si="113"/>
        <v>203.2</v>
      </c>
      <c r="N528" s="240"/>
      <c r="P528" s="104"/>
    </row>
    <row r="529" spans="1:16" s="230" customFormat="1" ht="33" customHeight="1" x14ac:dyDescent="0.3">
      <c r="A529" s="197" t="s">
        <v>251</v>
      </c>
      <c r="B529" s="218">
        <v>926</v>
      </c>
      <c r="C529" s="87" t="s">
        <v>63</v>
      </c>
      <c r="D529" s="87" t="s">
        <v>22</v>
      </c>
      <c r="E529" s="181" t="s">
        <v>31</v>
      </c>
      <c r="F529" s="181" t="s">
        <v>24</v>
      </c>
      <c r="G529" s="181" t="s">
        <v>36</v>
      </c>
      <c r="H529" s="181" t="s">
        <v>461</v>
      </c>
      <c r="I529" s="87" t="s">
        <v>223</v>
      </c>
      <c r="J529" s="143"/>
      <c r="K529" s="142">
        <f t="shared" si="113"/>
        <v>203.2</v>
      </c>
      <c r="L529" s="142">
        <f t="shared" si="113"/>
        <v>203.2</v>
      </c>
      <c r="M529" s="142">
        <f t="shared" si="113"/>
        <v>203.2</v>
      </c>
      <c r="N529" s="240"/>
      <c r="P529" s="104"/>
    </row>
    <row r="530" spans="1:16" s="230" customFormat="1" ht="25.5" customHeight="1" x14ac:dyDescent="0.3">
      <c r="A530" s="177" t="s">
        <v>252</v>
      </c>
      <c r="B530" s="218">
        <v>926</v>
      </c>
      <c r="C530" s="87" t="s">
        <v>63</v>
      </c>
      <c r="D530" s="87" t="s">
        <v>22</v>
      </c>
      <c r="E530" s="181" t="s">
        <v>31</v>
      </c>
      <c r="F530" s="181" t="s">
        <v>24</v>
      </c>
      <c r="G530" s="181" t="s">
        <v>36</v>
      </c>
      <c r="H530" s="181" t="s">
        <v>461</v>
      </c>
      <c r="I530" s="87" t="s">
        <v>242</v>
      </c>
      <c r="J530" s="143"/>
      <c r="K530" s="142">
        <v>203.2</v>
      </c>
      <c r="L530" s="142">
        <v>203.2</v>
      </c>
      <c r="M530" s="142">
        <v>203.2</v>
      </c>
      <c r="N530" s="240"/>
      <c r="P530" s="104"/>
    </row>
    <row r="531" spans="1:16" s="230" customFormat="1" ht="25.5" customHeight="1" x14ac:dyDescent="0.3">
      <c r="A531" s="177" t="s">
        <v>459</v>
      </c>
      <c r="B531" s="218">
        <v>926</v>
      </c>
      <c r="C531" s="87" t="s">
        <v>63</v>
      </c>
      <c r="D531" s="87" t="s">
        <v>22</v>
      </c>
      <c r="E531" s="181" t="s">
        <v>31</v>
      </c>
      <c r="F531" s="181" t="s">
        <v>24</v>
      </c>
      <c r="G531" s="181" t="s">
        <v>457</v>
      </c>
      <c r="H531" s="181"/>
      <c r="I531" s="87"/>
      <c r="J531" s="143"/>
      <c r="K531" s="142">
        <f>K532</f>
        <v>103.1</v>
      </c>
      <c r="L531" s="142">
        <f t="shared" ref="L531:M533" si="114">L532</f>
        <v>0</v>
      </c>
      <c r="M531" s="142">
        <f t="shared" si="114"/>
        <v>0</v>
      </c>
      <c r="N531" s="240"/>
      <c r="P531" s="104"/>
    </row>
    <row r="532" spans="1:16" s="230" customFormat="1" ht="35.25" customHeight="1" x14ac:dyDescent="0.3">
      <c r="A532" s="177" t="s">
        <v>460</v>
      </c>
      <c r="B532" s="218">
        <v>926</v>
      </c>
      <c r="C532" s="87" t="s">
        <v>63</v>
      </c>
      <c r="D532" s="87" t="s">
        <v>22</v>
      </c>
      <c r="E532" s="181" t="s">
        <v>31</v>
      </c>
      <c r="F532" s="181" t="s">
        <v>24</v>
      </c>
      <c r="G532" s="181" t="s">
        <v>457</v>
      </c>
      <c r="H532" s="181" t="s">
        <v>458</v>
      </c>
      <c r="I532" s="87"/>
      <c r="J532" s="143"/>
      <c r="K532" s="142">
        <f>K533</f>
        <v>103.1</v>
      </c>
      <c r="L532" s="142">
        <f t="shared" si="114"/>
        <v>0</v>
      </c>
      <c r="M532" s="142">
        <f t="shared" si="114"/>
        <v>0</v>
      </c>
      <c r="N532" s="240"/>
      <c r="P532" s="104"/>
    </row>
    <row r="533" spans="1:16" s="230" customFormat="1" ht="33.75" customHeight="1" x14ac:dyDescent="0.3">
      <c r="A533" s="197" t="s">
        <v>251</v>
      </c>
      <c r="B533" s="218">
        <v>926</v>
      </c>
      <c r="C533" s="87" t="s">
        <v>63</v>
      </c>
      <c r="D533" s="87" t="s">
        <v>22</v>
      </c>
      <c r="E533" s="181" t="s">
        <v>31</v>
      </c>
      <c r="F533" s="181" t="s">
        <v>24</v>
      </c>
      <c r="G533" s="181" t="s">
        <v>457</v>
      </c>
      <c r="H533" s="181" t="s">
        <v>458</v>
      </c>
      <c r="I533" s="87" t="s">
        <v>223</v>
      </c>
      <c r="J533" s="143"/>
      <c r="K533" s="142">
        <f>K534</f>
        <v>103.1</v>
      </c>
      <c r="L533" s="142">
        <f t="shared" si="114"/>
        <v>0</v>
      </c>
      <c r="M533" s="142">
        <f t="shared" si="114"/>
        <v>0</v>
      </c>
      <c r="N533" s="240"/>
      <c r="P533" s="104"/>
    </row>
    <row r="534" spans="1:16" s="230" customFormat="1" ht="25.5" customHeight="1" x14ac:dyDescent="0.3">
      <c r="A534" s="177" t="s">
        <v>252</v>
      </c>
      <c r="B534" s="218">
        <v>926</v>
      </c>
      <c r="C534" s="87" t="s">
        <v>63</v>
      </c>
      <c r="D534" s="87" t="s">
        <v>22</v>
      </c>
      <c r="E534" s="181" t="s">
        <v>31</v>
      </c>
      <c r="F534" s="181" t="s">
        <v>24</v>
      </c>
      <c r="G534" s="181" t="s">
        <v>457</v>
      </c>
      <c r="H534" s="181" t="s">
        <v>458</v>
      </c>
      <c r="I534" s="87" t="s">
        <v>242</v>
      </c>
      <c r="J534" s="143"/>
      <c r="K534" s="142">
        <v>103.1</v>
      </c>
      <c r="L534" s="268">
        <v>0</v>
      </c>
      <c r="M534" s="268">
        <v>0</v>
      </c>
      <c r="N534" s="240"/>
      <c r="P534" s="104"/>
    </row>
    <row r="535" spans="1:16" s="230" customFormat="1" ht="25.5" customHeight="1" x14ac:dyDescent="0.3">
      <c r="A535" s="177" t="s">
        <v>43</v>
      </c>
      <c r="B535" s="218">
        <v>926</v>
      </c>
      <c r="C535" s="87" t="s">
        <v>39</v>
      </c>
      <c r="D535" s="87"/>
      <c r="E535" s="181"/>
      <c r="F535" s="181"/>
      <c r="G535" s="181"/>
      <c r="H535" s="181"/>
      <c r="I535" s="87"/>
      <c r="J535" s="143"/>
      <c r="K535" s="142">
        <f>K536</f>
        <v>1130</v>
      </c>
      <c r="L535" s="142">
        <f>L536</f>
        <v>879.9</v>
      </c>
      <c r="M535" s="142">
        <f>M536</f>
        <v>879.9</v>
      </c>
      <c r="N535" s="240"/>
      <c r="P535" s="104"/>
    </row>
    <row r="536" spans="1:16" s="230" customFormat="1" ht="29.25" customHeight="1" x14ac:dyDescent="0.3">
      <c r="A536" s="177" t="s">
        <v>45</v>
      </c>
      <c r="B536" s="218">
        <v>926</v>
      </c>
      <c r="C536" s="87" t="s">
        <v>39</v>
      </c>
      <c r="D536" s="87" t="s">
        <v>36</v>
      </c>
      <c r="E536" s="133"/>
      <c r="F536" s="133"/>
      <c r="G536" s="133"/>
      <c r="H536" s="133"/>
      <c r="I536" s="87"/>
      <c r="J536" s="142">
        <f>J537+J543</f>
        <v>2427</v>
      </c>
      <c r="K536" s="142">
        <f>K537+K543</f>
        <v>1130</v>
      </c>
      <c r="L536" s="142">
        <f>L537+L543</f>
        <v>879.9</v>
      </c>
      <c r="M536" s="142">
        <f>M537+M543</f>
        <v>879.9</v>
      </c>
      <c r="N536" s="240"/>
      <c r="P536" s="104"/>
    </row>
    <row r="537" spans="1:16" s="230" customFormat="1" ht="48" customHeight="1" x14ac:dyDescent="0.3">
      <c r="A537" s="177" t="s">
        <v>300</v>
      </c>
      <c r="B537" s="85">
        <v>926</v>
      </c>
      <c r="C537" s="87" t="s">
        <v>39</v>
      </c>
      <c r="D537" s="87" t="s">
        <v>36</v>
      </c>
      <c r="E537" s="133" t="s">
        <v>23</v>
      </c>
      <c r="F537" s="236"/>
      <c r="G537" s="236"/>
      <c r="H537" s="236"/>
      <c r="I537" s="87"/>
      <c r="J537" s="142">
        <f t="shared" ref="J537:M541" si="115">J538</f>
        <v>2424</v>
      </c>
      <c r="K537" s="142">
        <f t="shared" si="115"/>
        <v>1127</v>
      </c>
      <c r="L537" s="142">
        <f t="shared" si="115"/>
        <v>876.9</v>
      </c>
      <c r="M537" s="142">
        <f t="shared" si="115"/>
        <v>876.9</v>
      </c>
      <c r="N537" s="260"/>
      <c r="P537" s="104"/>
    </row>
    <row r="538" spans="1:16" s="230" customFormat="1" ht="63.75" x14ac:dyDescent="0.3">
      <c r="A538" s="177" t="s">
        <v>315</v>
      </c>
      <c r="B538" s="85">
        <v>926</v>
      </c>
      <c r="C538" s="87" t="s">
        <v>39</v>
      </c>
      <c r="D538" s="87" t="s">
        <v>36</v>
      </c>
      <c r="E538" s="133" t="s">
        <v>23</v>
      </c>
      <c r="F538" s="133">
        <v>1</v>
      </c>
      <c r="G538" s="133"/>
      <c r="H538" s="133"/>
      <c r="I538" s="87"/>
      <c r="J538" s="142">
        <f t="shared" si="115"/>
        <v>2424</v>
      </c>
      <c r="K538" s="142">
        <f t="shared" si="115"/>
        <v>1127</v>
      </c>
      <c r="L538" s="142">
        <f t="shared" si="115"/>
        <v>876.9</v>
      </c>
      <c r="M538" s="142">
        <f t="shared" si="115"/>
        <v>876.9</v>
      </c>
      <c r="N538" s="260"/>
      <c r="P538" s="104"/>
    </row>
    <row r="539" spans="1:16" s="230" customFormat="1" ht="35.25" customHeight="1" x14ac:dyDescent="0.3">
      <c r="A539" s="179" t="s">
        <v>81</v>
      </c>
      <c r="B539" s="85">
        <v>926</v>
      </c>
      <c r="C539" s="87" t="s">
        <v>39</v>
      </c>
      <c r="D539" s="87" t="s">
        <v>36</v>
      </c>
      <c r="E539" s="133" t="s">
        <v>23</v>
      </c>
      <c r="F539" s="133" t="s">
        <v>24</v>
      </c>
      <c r="G539" s="133" t="s">
        <v>23</v>
      </c>
      <c r="H539" s="133"/>
      <c r="I539" s="87"/>
      <c r="J539" s="142">
        <f t="shared" si="115"/>
        <v>2424</v>
      </c>
      <c r="K539" s="142">
        <f t="shared" si="115"/>
        <v>1127</v>
      </c>
      <c r="L539" s="142">
        <f t="shared" si="115"/>
        <v>876.9</v>
      </c>
      <c r="M539" s="142">
        <f t="shared" si="115"/>
        <v>876.9</v>
      </c>
      <c r="N539" s="260"/>
      <c r="P539" s="104"/>
    </row>
    <row r="540" spans="1:16" s="230" customFormat="1" ht="96" customHeight="1" x14ac:dyDescent="0.3">
      <c r="A540" s="177" t="s">
        <v>173</v>
      </c>
      <c r="B540" s="85">
        <v>926</v>
      </c>
      <c r="C540" s="87" t="s">
        <v>39</v>
      </c>
      <c r="D540" s="87" t="s">
        <v>36</v>
      </c>
      <c r="E540" s="133" t="s">
        <v>23</v>
      </c>
      <c r="F540" s="133" t="s">
        <v>24</v>
      </c>
      <c r="G540" s="133" t="s">
        <v>23</v>
      </c>
      <c r="H540" s="133" t="s">
        <v>402</v>
      </c>
      <c r="I540" s="87"/>
      <c r="J540" s="142">
        <f t="shared" si="115"/>
        <v>2424</v>
      </c>
      <c r="K540" s="142">
        <f t="shared" si="115"/>
        <v>1127</v>
      </c>
      <c r="L540" s="142">
        <f t="shared" si="115"/>
        <v>876.9</v>
      </c>
      <c r="M540" s="142">
        <f t="shared" si="115"/>
        <v>876.9</v>
      </c>
      <c r="N540" s="260"/>
      <c r="P540" s="104"/>
    </row>
    <row r="541" spans="1:16" s="230" customFormat="1" ht="42" customHeight="1" x14ac:dyDescent="0.3">
      <c r="A541" s="197" t="s">
        <v>251</v>
      </c>
      <c r="B541" s="85">
        <v>926</v>
      </c>
      <c r="C541" s="87" t="s">
        <v>39</v>
      </c>
      <c r="D541" s="87" t="s">
        <v>36</v>
      </c>
      <c r="E541" s="133" t="s">
        <v>23</v>
      </c>
      <c r="F541" s="133" t="s">
        <v>24</v>
      </c>
      <c r="G541" s="133" t="s">
        <v>23</v>
      </c>
      <c r="H541" s="133" t="s">
        <v>402</v>
      </c>
      <c r="I541" s="87" t="s">
        <v>223</v>
      </c>
      <c r="J541" s="142">
        <f t="shared" si="115"/>
        <v>2424</v>
      </c>
      <c r="K541" s="142">
        <f t="shared" si="115"/>
        <v>1127</v>
      </c>
      <c r="L541" s="142">
        <f t="shared" si="115"/>
        <v>876.9</v>
      </c>
      <c r="M541" s="142">
        <f t="shared" si="115"/>
        <v>876.9</v>
      </c>
      <c r="N541" s="260"/>
      <c r="P541" s="104"/>
    </row>
    <row r="542" spans="1:16" s="230" customFormat="1" x14ac:dyDescent="0.3">
      <c r="A542" s="177" t="s">
        <v>252</v>
      </c>
      <c r="B542" s="85">
        <v>926</v>
      </c>
      <c r="C542" s="87" t="s">
        <v>39</v>
      </c>
      <c r="D542" s="87" t="s">
        <v>36</v>
      </c>
      <c r="E542" s="133" t="s">
        <v>23</v>
      </c>
      <c r="F542" s="133" t="s">
        <v>24</v>
      </c>
      <c r="G542" s="133" t="s">
        <v>23</v>
      </c>
      <c r="H542" s="133" t="s">
        <v>402</v>
      </c>
      <c r="I542" s="87" t="s">
        <v>242</v>
      </c>
      <c r="J542" s="142">
        <v>2424</v>
      </c>
      <c r="K542" s="599">
        <f>877+300+400-450</f>
        <v>1127</v>
      </c>
      <c r="L542" s="142">
        <v>876.9</v>
      </c>
      <c r="M542" s="142">
        <v>876.9</v>
      </c>
      <c r="N542" s="273"/>
      <c r="P542" s="104" t="s">
        <v>550</v>
      </c>
    </row>
    <row r="543" spans="1:16" s="230" customFormat="1" ht="47.25" x14ac:dyDescent="0.3">
      <c r="A543" s="184" t="s">
        <v>298</v>
      </c>
      <c r="B543" s="85">
        <v>926</v>
      </c>
      <c r="C543" s="87" t="s">
        <v>39</v>
      </c>
      <c r="D543" s="87" t="s">
        <v>36</v>
      </c>
      <c r="E543" s="236" t="s">
        <v>36</v>
      </c>
      <c r="F543" s="236"/>
      <c r="G543" s="236"/>
      <c r="H543" s="236"/>
      <c r="I543" s="87"/>
      <c r="J543" s="142">
        <f>J544</f>
        <v>3</v>
      </c>
      <c r="K543" s="142">
        <f>K544</f>
        <v>3</v>
      </c>
      <c r="L543" s="142">
        <f>L544</f>
        <v>3</v>
      </c>
      <c r="M543" s="142">
        <f>M544</f>
        <v>3</v>
      </c>
      <c r="N543" s="274"/>
      <c r="P543" s="104"/>
    </row>
    <row r="544" spans="1:16" s="230" customFormat="1" ht="38.25" customHeight="1" x14ac:dyDescent="0.3">
      <c r="A544" s="184" t="s">
        <v>285</v>
      </c>
      <c r="B544" s="85">
        <v>926</v>
      </c>
      <c r="C544" s="87" t="s">
        <v>39</v>
      </c>
      <c r="D544" s="87" t="s">
        <v>36</v>
      </c>
      <c r="E544" s="133" t="s">
        <v>36</v>
      </c>
      <c r="F544" s="133" t="s">
        <v>330</v>
      </c>
      <c r="G544" s="133" t="s">
        <v>22</v>
      </c>
      <c r="H544" s="133"/>
      <c r="I544" s="87"/>
      <c r="J544" s="142">
        <f t="shared" ref="J544:M546" si="116">J545</f>
        <v>3</v>
      </c>
      <c r="K544" s="142">
        <f t="shared" si="116"/>
        <v>3</v>
      </c>
      <c r="L544" s="142">
        <f t="shared" si="116"/>
        <v>3</v>
      </c>
      <c r="M544" s="142">
        <f t="shared" si="116"/>
        <v>3</v>
      </c>
      <c r="N544" s="240"/>
      <c r="P544" s="104"/>
    </row>
    <row r="545" spans="1:16" s="230" customFormat="1" ht="19.5" customHeight="1" x14ac:dyDescent="0.3">
      <c r="A545" s="184" t="s">
        <v>137</v>
      </c>
      <c r="B545" s="85">
        <v>926</v>
      </c>
      <c r="C545" s="87" t="s">
        <v>39</v>
      </c>
      <c r="D545" s="87" t="s">
        <v>36</v>
      </c>
      <c r="E545" s="133" t="s">
        <v>36</v>
      </c>
      <c r="F545" s="133" t="s">
        <v>330</v>
      </c>
      <c r="G545" s="133" t="s">
        <v>22</v>
      </c>
      <c r="H545" s="133" t="s">
        <v>403</v>
      </c>
      <c r="I545" s="87"/>
      <c r="J545" s="142">
        <f t="shared" si="116"/>
        <v>3</v>
      </c>
      <c r="K545" s="142">
        <f t="shared" si="116"/>
        <v>3</v>
      </c>
      <c r="L545" s="142">
        <f t="shared" si="116"/>
        <v>3</v>
      </c>
      <c r="M545" s="142">
        <f t="shared" si="116"/>
        <v>3</v>
      </c>
      <c r="N545" s="606"/>
      <c r="P545" s="104"/>
    </row>
    <row r="546" spans="1:16" s="230" customFormat="1" ht="32.25" x14ac:dyDescent="0.3">
      <c r="A546" s="79" t="s">
        <v>210</v>
      </c>
      <c r="B546" s="85">
        <v>926</v>
      </c>
      <c r="C546" s="87" t="s">
        <v>39</v>
      </c>
      <c r="D546" s="87" t="s">
        <v>36</v>
      </c>
      <c r="E546" s="133" t="s">
        <v>36</v>
      </c>
      <c r="F546" s="133" t="s">
        <v>330</v>
      </c>
      <c r="G546" s="133" t="s">
        <v>22</v>
      </c>
      <c r="H546" s="133" t="s">
        <v>403</v>
      </c>
      <c r="I546" s="87" t="s">
        <v>203</v>
      </c>
      <c r="J546" s="142">
        <f t="shared" si="116"/>
        <v>3</v>
      </c>
      <c r="K546" s="142">
        <f t="shared" si="116"/>
        <v>3</v>
      </c>
      <c r="L546" s="142">
        <f t="shared" si="116"/>
        <v>3</v>
      </c>
      <c r="M546" s="142">
        <f t="shared" si="116"/>
        <v>3</v>
      </c>
      <c r="N546" s="606"/>
      <c r="P546" s="104"/>
    </row>
    <row r="547" spans="1:16" s="230" customFormat="1" ht="34.5" customHeight="1" x14ac:dyDescent="0.3">
      <c r="A547" s="79" t="s">
        <v>211</v>
      </c>
      <c r="B547" s="85">
        <v>926</v>
      </c>
      <c r="C547" s="87" t="s">
        <v>39</v>
      </c>
      <c r="D547" s="87" t="s">
        <v>36</v>
      </c>
      <c r="E547" s="133" t="s">
        <v>36</v>
      </c>
      <c r="F547" s="133" t="s">
        <v>330</v>
      </c>
      <c r="G547" s="133" t="s">
        <v>22</v>
      </c>
      <c r="H547" s="133" t="s">
        <v>403</v>
      </c>
      <c r="I547" s="87" t="s">
        <v>209</v>
      </c>
      <c r="J547" s="142">
        <v>3</v>
      </c>
      <c r="K547" s="142">
        <v>3</v>
      </c>
      <c r="L547" s="142">
        <v>3</v>
      </c>
      <c r="M547" s="142">
        <v>3</v>
      </c>
      <c r="N547" s="606"/>
      <c r="P547" s="104"/>
    </row>
    <row r="548" spans="1:16" s="230" customFormat="1" ht="25.5" customHeight="1" x14ac:dyDescent="0.3">
      <c r="A548" s="184" t="s">
        <v>46</v>
      </c>
      <c r="B548" s="218">
        <v>926</v>
      </c>
      <c r="C548" s="87" t="s">
        <v>33</v>
      </c>
      <c r="D548" s="87" t="s">
        <v>68</v>
      </c>
      <c r="E548" s="87"/>
      <c r="F548" s="87"/>
      <c r="G548" s="87"/>
      <c r="H548" s="87"/>
      <c r="I548" s="87"/>
      <c r="J548" s="88">
        <f t="shared" ref="J548:M551" si="117">J549</f>
        <v>61.699999999999996</v>
      </c>
      <c r="K548" s="88">
        <f t="shared" si="117"/>
        <v>61.7</v>
      </c>
      <c r="L548" s="88">
        <f t="shared" si="117"/>
        <v>64.099999999999994</v>
      </c>
      <c r="M548" s="88">
        <f t="shared" si="117"/>
        <v>64.099999999999994</v>
      </c>
      <c r="N548" s="252"/>
      <c r="P548" s="104"/>
    </row>
    <row r="549" spans="1:16" s="230" customFormat="1" ht="25.5" customHeight="1" x14ac:dyDescent="0.3">
      <c r="A549" s="184" t="s">
        <v>119</v>
      </c>
      <c r="B549" s="218">
        <v>926</v>
      </c>
      <c r="C549" s="87" t="s">
        <v>33</v>
      </c>
      <c r="D549" s="87" t="s">
        <v>22</v>
      </c>
      <c r="E549" s="87"/>
      <c r="F549" s="87"/>
      <c r="G549" s="87"/>
      <c r="H549" s="87"/>
      <c r="I549" s="176"/>
      <c r="J549" s="88">
        <f t="shared" si="117"/>
        <v>61.699999999999996</v>
      </c>
      <c r="K549" s="88">
        <f t="shared" si="117"/>
        <v>61.7</v>
      </c>
      <c r="L549" s="88">
        <f t="shared" si="117"/>
        <v>64.099999999999994</v>
      </c>
      <c r="M549" s="88">
        <f t="shared" si="117"/>
        <v>64.099999999999994</v>
      </c>
      <c r="N549" s="240"/>
      <c r="P549" s="104"/>
    </row>
    <row r="550" spans="1:16" s="230" customFormat="1" ht="48" x14ac:dyDescent="0.3">
      <c r="A550" s="177" t="s">
        <v>301</v>
      </c>
      <c r="B550" s="218">
        <v>926</v>
      </c>
      <c r="C550" s="87" t="s">
        <v>33</v>
      </c>
      <c r="D550" s="87" t="s">
        <v>22</v>
      </c>
      <c r="E550" s="133" t="s">
        <v>40</v>
      </c>
      <c r="F550" s="133"/>
      <c r="G550" s="133"/>
      <c r="H550" s="133"/>
      <c r="I550" s="87"/>
      <c r="J550" s="88">
        <f t="shared" si="117"/>
        <v>61.699999999999996</v>
      </c>
      <c r="K550" s="88">
        <f t="shared" si="117"/>
        <v>61.7</v>
      </c>
      <c r="L550" s="88">
        <f t="shared" si="117"/>
        <v>64.099999999999994</v>
      </c>
      <c r="M550" s="88">
        <f t="shared" si="117"/>
        <v>64.099999999999994</v>
      </c>
      <c r="N550" s="240"/>
      <c r="P550" s="104"/>
    </row>
    <row r="551" spans="1:16" s="230" customFormat="1" ht="32.25" x14ac:dyDescent="0.3">
      <c r="A551" s="211" t="s">
        <v>126</v>
      </c>
      <c r="B551" s="218">
        <v>926</v>
      </c>
      <c r="C551" s="87" t="s">
        <v>33</v>
      </c>
      <c r="D551" s="87" t="s">
        <v>22</v>
      </c>
      <c r="E551" s="133" t="s">
        <v>40</v>
      </c>
      <c r="F551" s="133" t="s">
        <v>330</v>
      </c>
      <c r="G551" s="133" t="s">
        <v>22</v>
      </c>
      <c r="H551" s="133"/>
      <c r="I551" s="87"/>
      <c r="J551" s="88">
        <f t="shared" si="117"/>
        <v>61.699999999999996</v>
      </c>
      <c r="K551" s="88">
        <f t="shared" si="117"/>
        <v>61.7</v>
      </c>
      <c r="L551" s="88">
        <f t="shared" si="117"/>
        <v>64.099999999999994</v>
      </c>
      <c r="M551" s="88">
        <f t="shared" si="117"/>
        <v>64.099999999999994</v>
      </c>
      <c r="N551" s="606"/>
      <c r="P551" s="104"/>
    </row>
    <row r="552" spans="1:16" s="230" customFormat="1" ht="31.5" x14ac:dyDescent="0.3">
      <c r="A552" s="184" t="s">
        <v>69</v>
      </c>
      <c r="B552" s="218">
        <v>926</v>
      </c>
      <c r="C552" s="87" t="s">
        <v>33</v>
      </c>
      <c r="D552" s="87" t="s">
        <v>22</v>
      </c>
      <c r="E552" s="133" t="s">
        <v>40</v>
      </c>
      <c r="F552" s="133" t="s">
        <v>330</v>
      </c>
      <c r="G552" s="133" t="s">
        <v>22</v>
      </c>
      <c r="H552" s="133" t="s">
        <v>407</v>
      </c>
      <c r="I552" s="87"/>
      <c r="J552" s="88">
        <f>J553+J555</f>
        <v>61.699999999999996</v>
      </c>
      <c r="K552" s="88">
        <f>K553+K555</f>
        <v>61.7</v>
      </c>
      <c r="L552" s="88">
        <f>L553+L555</f>
        <v>64.099999999999994</v>
      </c>
      <c r="M552" s="88">
        <f>M553+M555</f>
        <v>64.099999999999994</v>
      </c>
      <c r="N552" s="606"/>
      <c r="P552" s="104"/>
    </row>
    <row r="553" spans="1:16" s="230" customFormat="1" ht="78.75" x14ac:dyDescent="0.3">
      <c r="A553" s="184" t="s">
        <v>185</v>
      </c>
      <c r="B553" s="218">
        <v>926</v>
      </c>
      <c r="C553" s="87" t="s">
        <v>33</v>
      </c>
      <c r="D553" s="87" t="s">
        <v>22</v>
      </c>
      <c r="E553" s="133" t="s">
        <v>40</v>
      </c>
      <c r="F553" s="133" t="s">
        <v>330</v>
      </c>
      <c r="G553" s="133" t="s">
        <v>22</v>
      </c>
      <c r="H553" s="133" t="s">
        <v>407</v>
      </c>
      <c r="I553" s="87" t="s">
        <v>186</v>
      </c>
      <c r="J553" s="88">
        <f>J554</f>
        <v>18.399999999999999</v>
      </c>
      <c r="K553" s="88">
        <f>K554</f>
        <v>14</v>
      </c>
      <c r="L553" s="88">
        <f>L554</f>
        <v>18.399999999999999</v>
      </c>
      <c r="M553" s="88">
        <f>M554</f>
        <v>18.399999999999999</v>
      </c>
      <c r="N553" s="606"/>
      <c r="P553" s="104"/>
    </row>
    <row r="554" spans="1:16" s="230" customFormat="1" ht="31.5" x14ac:dyDescent="0.3">
      <c r="A554" s="184" t="s">
        <v>206</v>
      </c>
      <c r="B554" s="218">
        <v>926</v>
      </c>
      <c r="C554" s="87" t="s">
        <v>33</v>
      </c>
      <c r="D554" s="87" t="s">
        <v>22</v>
      </c>
      <c r="E554" s="133" t="s">
        <v>40</v>
      </c>
      <c r="F554" s="133" t="s">
        <v>330</v>
      </c>
      <c r="G554" s="133" t="s">
        <v>22</v>
      </c>
      <c r="H554" s="133" t="s">
        <v>407</v>
      </c>
      <c r="I554" s="87" t="s">
        <v>200</v>
      </c>
      <c r="J554" s="88">
        <v>18.399999999999999</v>
      </c>
      <c r="K554" s="88">
        <v>14</v>
      </c>
      <c r="L554" s="88">
        <v>18.399999999999999</v>
      </c>
      <c r="M554" s="88">
        <v>18.399999999999999</v>
      </c>
      <c r="N554" s="606"/>
      <c r="P554" s="104"/>
    </row>
    <row r="555" spans="1:16" s="230" customFormat="1" ht="31.5" x14ac:dyDescent="0.3">
      <c r="A555" s="184" t="s">
        <v>191</v>
      </c>
      <c r="B555" s="218">
        <v>926</v>
      </c>
      <c r="C555" s="87" t="s">
        <v>33</v>
      </c>
      <c r="D555" s="87" t="s">
        <v>22</v>
      </c>
      <c r="E555" s="133" t="s">
        <v>40</v>
      </c>
      <c r="F555" s="133" t="s">
        <v>330</v>
      </c>
      <c r="G555" s="133" t="s">
        <v>22</v>
      </c>
      <c r="H555" s="133" t="s">
        <v>407</v>
      </c>
      <c r="I555" s="87" t="s">
        <v>189</v>
      </c>
      <c r="J555" s="142">
        <f>J556</f>
        <v>43.3</v>
      </c>
      <c r="K555" s="142">
        <f>K556</f>
        <v>47.7</v>
      </c>
      <c r="L555" s="142">
        <f>L556</f>
        <v>45.7</v>
      </c>
      <c r="M555" s="142">
        <f>M556</f>
        <v>45.7</v>
      </c>
      <c r="N555" s="606"/>
      <c r="P555" s="104"/>
    </row>
    <row r="556" spans="1:16" s="230" customFormat="1" ht="36.75" customHeight="1" x14ac:dyDescent="0.3">
      <c r="A556" s="184" t="s">
        <v>192</v>
      </c>
      <c r="B556" s="218">
        <v>926</v>
      </c>
      <c r="C556" s="87" t="s">
        <v>33</v>
      </c>
      <c r="D556" s="87" t="s">
        <v>22</v>
      </c>
      <c r="E556" s="133" t="s">
        <v>40</v>
      </c>
      <c r="F556" s="133" t="s">
        <v>330</v>
      </c>
      <c r="G556" s="133" t="s">
        <v>22</v>
      </c>
      <c r="H556" s="133" t="s">
        <v>407</v>
      </c>
      <c r="I556" s="87" t="s">
        <v>190</v>
      </c>
      <c r="J556" s="142">
        <f>45-1.7</f>
        <v>43.3</v>
      </c>
      <c r="K556" s="142">
        <v>47.7</v>
      </c>
      <c r="L556" s="156">
        <v>45.7</v>
      </c>
      <c r="M556" s="156">
        <v>45.7</v>
      </c>
      <c r="N556" s="606"/>
      <c r="P556" s="104"/>
    </row>
    <row r="557" spans="1:16" s="230" customFormat="1" x14ac:dyDescent="0.3">
      <c r="A557" s="222" t="s">
        <v>150</v>
      </c>
      <c r="B557" s="144">
        <v>926</v>
      </c>
      <c r="C557" s="87" t="s">
        <v>152</v>
      </c>
      <c r="D557" s="87"/>
      <c r="E557" s="192"/>
      <c r="F557" s="192"/>
      <c r="G557" s="192"/>
      <c r="H557" s="192"/>
      <c r="I557" s="87"/>
      <c r="J557" s="142">
        <f t="shared" ref="J557:M561" si="118">J558</f>
        <v>2560</v>
      </c>
      <c r="K557" s="142">
        <f t="shared" si="118"/>
        <v>0</v>
      </c>
      <c r="L557" s="142">
        <f t="shared" si="118"/>
        <v>1260</v>
      </c>
      <c r="M557" s="142">
        <f t="shared" si="118"/>
        <v>2613</v>
      </c>
      <c r="N557" s="252"/>
      <c r="P557" s="104"/>
    </row>
    <row r="558" spans="1:16" s="230" customFormat="1" x14ac:dyDescent="0.3">
      <c r="A558" s="222" t="s">
        <v>150</v>
      </c>
      <c r="B558" s="143">
        <v>926</v>
      </c>
      <c r="C558" s="213" t="s">
        <v>152</v>
      </c>
      <c r="D558" s="213" t="s">
        <v>152</v>
      </c>
      <c r="E558" s="192"/>
      <c r="F558" s="192"/>
      <c r="G558" s="192"/>
      <c r="H558" s="192"/>
      <c r="I558" s="87"/>
      <c r="J558" s="142">
        <f t="shared" si="118"/>
        <v>2560</v>
      </c>
      <c r="K558" s="142">
        <f t="shared" si="118"/>
        <v>0</v>
      </c>
      <c r="L558" s="142">
        <f t="shared" si="118"/>
        <v>1260</v>
      </c>
      <c r="M558" s="142">
        <f t="shared" si="118"/>
        <v>2613</v>
      </c>
      <c r="N558" s="240"/>
      <c r="P558" s="104"/>
    </row>
    <row r="559" spans="1:16" s="230" customFormat="1" ht="45" customHeight="1" x14ac:dyDescent="0.3">
      <c r="A559" s="177" t="s">
        <v>300</v>
      </c>
      <c r="B559" s="143">
        <v>926</v>
      </c>
      <c r="C559" s="213" t="s">
        <v>152</v>
      </c>
      <c r="D559" s="213" t="s">
        <v>152</v>
      </c>
      <c r="E559" s="133" t="s">
        <v>23</v>
      </c>
      <c r="F559" s="133"/>
      <c r="G559" s="133"/>
      <c r="H559" s="133"/>
      <c r="I559" s="87"/>
      <c r="J559" s="142">
        <f t="shared" si="118"/>
        <v>2560</v>
      </c>
      <c r="K559" s="142">
        <f t="shared" si="118"/>
        <v>0</v>
      </c>
      <c r="L559" s="142">
        <f t="shared" si="118"/>
        <v>1260</v>
      </c>
      <c r="M559" s="142">
        <f t="shared" si="118"/>
        <v>2613</v>
      </c>
      <c r="N559" s="240"/>
      <c r="P559" s="104"/>
    </row>
    <row r="560" spans="1:16" s="230" customFormat="1" ht="63.75" x14ac:dyDescent="0.3">
      <c r="A560" s="177" t="s">
        <v>315</v>
      </c>
      <c r="B560" s="143">
        <v>926</v>
      </c>
      <c r="C560" s="213" t="s">
        <v>152</v>
      </c>
      <c r="D560" s="213" t="s">
        <v>152</v>
      </c>
      <c r="E560" s="133" t="s">
        <v>23</v>
      </c>
      <c r="F560" s="133" t="s">
        <v>24</v>
      </c>
      <c r="G560" s="133"/>
      <c r="H560" s="133"/>
      <c r="I560" s="87"/>
      <c r="J560" s="142">
        <f t="shared" si="118"/>
        <v>2560</v>
      </c>
      <c r="K560" s="142">
        <f t="shared" si="118"/>
        <v>0</v>
      </c>
      <c r="L560" s="142">
        <f t="shared" si="118"/>
        <v>1260</v>
      </c>
      <c r="M560" s="142">
        <f t="shared" si="118"/>
        <v>2613</v>
      </c>
      <c r="N560" s="260"/>
      <c r="P560" s="104"/>
    </row>
    <row r="561" spans="1:16" s="230" customFormat="1" ht="31.5" customHeight="1" x14ac:dyDescent="0.3">
      <c r="A561" s="179" t="s">
        <v>123</v>
      </c>
      <c r="B561" s="143">
        <v>926</v>
      </c>
      <c r="C561" s="213" t="s">
        <v>152</v>
      </c>
      <c r="D561" s="213" t="s">
        <v>152</v>
      </c>
      <c r="E561" s="133" t="s">
        <v>23</v>
      </c>
      <c r="F561" s="133" t="s">
        <v>24</v>
      </c>
      <c r="G561" s="133" t="s">
        <v>36</v>
      </c>
      <c r="H561" s="133"/>
      <c r="I561" s="87"/>
      <c r="J561" s="142">
        <f t="shared" si="118"/>
        <v>2560</v>
      </c>
      <c r="K561" s="142">
        <f t="shared" si="118"/>
        <v>0</v>
      </c>
      <c r="L561" s="142">
        <f t="shared" si="118"/>
        <v>1260</v>
      </c>
      <c r="M561" s="142">
        <f t="shared" si="118"/>
        <v>2613</v>
      </c>
      <c r="N561" s="240"/>
      <c r="P561" s="104"/>
    </row>
    <row r="562" spans="1:16" s="230" customFormat="1" x14ac:dyDescent="0.3">
      <c r="A562" s="222" t="s">
        <v>153</v>
      </c>
      <c r="B562" s="143">
        <v>926</v>
      </c>
      <c r="C562" s="213" t="s">
        <v>152</v>
      </c>
      <c r="D562" s="213" t="s">
        <v>152</v>
      </c>
      <c r="E562" s="133" t="s">
        <v>23</v>
      </c>
      <c r="F562" s="133" t="s">
        <v>24</v>
      </c>
      <c r="G562" s="133" t="s">
        <v>36</v>
      </c>
      <c r="H562" s="133" t="s">
        <v>411</v>
      </c>
      <c r="I562" s="87"/>
      <c r="J562" s="142">
        <f>J564</f>
        <v>2560</v>
      </c>
      <c r="K562" s="142">
        <f>K564</f>
        <v>0</v>
      </c>
      <c r="L562" s="142">
        <f>L564</f>
        <v>1260</v>
      </c>
      <c r="M562" s="142">
        <f>M564</f>
        <v>2613</v>
      </c>
      <c r="N562" s="240"/>
      <c r="P562" s="104"/>
    </row>
    <row r="563" spans="1:16" s="230" customFormat="1" x14ac:dyDescent="0.3">
      <c r="A563" s="222" t="s">
        <v>151</v>
      </c>
      <c r="B563" s="143">
        <v>926</v>
      </c>
      <c r="C563" s="213" t="s">
        <v>152</v>
      </c>
      <c r="D563" s="213" t="s">
        <v>152</v>
      </c>
      <c r="E563" s="133" t="s">
        <v>23</v>
      </c>
      <c r="F563" s="133" t="s">
        <v>24</v>
      </c>
      <c r="G563" s="133" t="s">
        <v>36</v>
      </c>
      <c r="H563" s="133" t="s">
        <v>411</v>
      </c>
      <c r="I563" s="87" t="s">
        <v>196</v>
      </c>
      <c r="J563" s="142">
        <f>J564</f>
        <v>2560</v>
      </c>
      <c r="K563" s="142">
        <f>K564</f>
        <v>0</v>
      </c>
      <c r="L563" s="142">
        <f>L564</f>
        <v>1260</v>
      </c>
      <c r="M563" s="142">
        <f>M564</f>
        <v>2613</v>
      </c>
      <c r="N563" s="240"/>
      <c r="P563" s="104"/>
    </row>
    <row r="564" spans="1:16" s="230" customFormat="1" x14ac:dyDescent="0.3">
      <c r="A564" s="177" t="s">
        <v>102</v>
      </c>
      <c r="B564" s="143">
        <v>926</v>
      </c>
      <c r="C564" s="213" t="s">
        <v>152</v>
      </c>
      <c r="D564" s="213" t="s">
        <v>152</v>
      </c>
      <c r="E564" s="133" t="s">
        <v>23</v>
      </c>
      <c r="F564" s="133" t="s">
        <v>24</v>
      </c>
      <c r="G564" s="133" t="s">
        <v>36</v>
      </c>
      <c r="H564" s="133" t="s">
        <v>411</v>
      </c>
      <c r="I564" s="87" t="s">
        <v>101</v>
      </c>
      <c r="J564" s="142">
        <f>2748.7+644.3-266.6-566.4</f>
        <v>2560</v>
      </c>
      <c r="K564" s="142">
        <v>0</v>
      </c>
      <c r="L564" s="156">
        <f>1234+26</f>
        <v>1260</v>
      </c>
      <c r="M564" s="156">
        <f>2545+68</f>
        <v>2613</v>
      </c>
      <c r="N564" s="240"/>
      <c r="P564" s="104"/>
    </row>
    <row r="565" spans="1:16" s="230" customFormat="1" x14ac:dyDescent="0.3">
      <c r="A565" s="223"/>
      <c r="B565" s="275"/>
      <c r="C565" s="224"/>
      <c r="D565" s="224"/>
      <c r="E565" s="276"/>
      <c r="F565" s="276"/>
      <c r="G565" s="276"/>
      <c r="H565" s="276"/>
      <c r="I565" s="224"/>
      <c r="J565" s="277"/>
      <c r="K565" s="164"/>
      <c r="L565" s="278"/>
      <c r="M565" s="278"/>
      <c r="N565" s="240"/>
      <c r="P565" s="104"/>
    </row>
    <row r="566" spans="1:16" s="230" customFormat="1" x14ac:dyDescent="0.3">
      <c r="A566" s="279"/>
      <c r="B566" s="280"/>
      <c r="C566" s="169"/>
      <c r="D566" s="169"/>
      <c r="E566" s="169"/>
      <c r="F566" s="169"/>
      <c r="G566" s="169"/>
      <c r="H566" s="169"/>
      <c r="I566" s="169"/>
      <c r="J566" s="281"/>
      <c r="K566" s="165"/>
      <c r="L566" s="165"/>
      <c r="M566" s="282"/>
      <c r="N566" s="240"/>
      <c r="P566" s="104"/>
    </row>
    <row r="567" spans="1:16" s="230" customFormat="1" x14ac:dyDescent="0.3">
      <c r="A567" s="279"/>
      <c r="B567" s="280"/>
      <c r="C567" s="169"/>
      <c r="D567" s="169"/>
      <c r="E567" s="169"/>
      <c r="F567" s="169"/>
      <c r="G567" s="169"/>
      <c r="H567" s="169"/>
      <c r="I567" s="169"/>
      <c r="J567" s="281"/>
      <c r="K567" s="165"/>
      <c r="L567" s="165"/>
      <c r="M567" s="282"/>
      <c r="N567" s="240"/>
      <c r="P567" s="104"/>
    </row>
    <row r="568" spans="1:16" s="230" customFormat="1" x14ac:dyDescent="0.3">
      <c r="A568" s="279"/>
      <c r="B568" s="280"/>
      <c r="C568" s="169"/>
      <c r="D568" s="169"/>
      <c r="E568" s="169"/>
      <c r="F568" s="169"/>
      <c r="G568" s="169"/>
      <c r="H568" s="169"/>
      <c r="I568" s="169"/>
      <c r="J568" s="281"/>
      <c r="K568" s="165"/>
      <c r="L568" s="165"/>
      <c r="M568" s="282"/>
      <c r="N568" s="240"/>
      <c r="P568" s="104"/>
    </row>
    <row r="569" spans="1:16" s="230" customFormat="1" x14ac:dyDescent="0.3">
      <c r="A569" s="279"/>
      <c r="B569" s="280"/>
      <c r="C569" s="169"/>
      <c r="D569" s="169"/>
      <c r="E569" s="169"/>
      <c r="F569" s="169"/>
      <c r="G569" s="169"/>
      <c r="H569" s="169"/>
      <c r="I569" s="169"/>
      <c r="J569" s="281"/>
      <c r="K569" s="165"/>
      <c r="L569" s="165"/>
      <c r="M569" s="282"/>
      <c r="N569" s="240"/>
      <c r="P569" s="104"/>
    </row>
    <row r="570" spans="1:16" s="230" customFormat="1" x14ac:dyDescent="0.3">
      <c r="A570" s="279"/>
      <c r="B570" s="280"/>
      <c r="C570" s="169"/>
      <c r="D570" s="169"/>
      <c r="E570" s="169"/>
      <c r="F570" s="169"/>
      <c r="G570" s="169"/>
      <c r="H570" s="169"/>
      <c r="I570" s="169"/>
      <c r="J570" s="281"/>
      <c r="K570" s="165"/>
      <c r="L570" s="165"/>
      <c r="M570" s="282"/>
      <c r="N570" s="240"/>
      <c r="P570" s="104"/>
    </row>
    <row r="571" spans="1:16" s="230" customFormat="1" x14ac:dyDescent="0.3">
      <c r="A571" s="279"/>
      <c r="B571" s="280"/>
      <c r="C571" s="169"/>
      <c r="D571" s="169"/>
      <c r="E571" s="169"/>
      <c r="F571" s="169"/>
      <c r="G571" s="169"/>
      <c r="H571" s="169"/>
      <c r="I571" s="169"/>
      <c r="J571" s="281"/>
      <c r="K571" s="165"/>
      <c r="L571" s="165"/>
      <c r="M571" s="282"/>
      <c r="N571" s="240"/>
      <c r="P571" s="104"/>
    </row>
    <row r="572" spans="1:16" s="230" customFormat="1" x14ac:dyDescent="0.3">
      <c r="A572" s="279"/>
      <c r="B572" s="280"/>
      <c r="C572" s="169"/>
      <c r="D572" s="169"/>
      <c r="E572" s="169"/>
      <c r="F572" s="169"/>
      <c r="G572" s="169"/>
      <c r="H572" s="169"/>
      <c r="I572" s="169"/>
      <c r="J572" s="281"/>
      <c r="K572" s="165"/>
      <c r="L572" s="165"/>
      <c r="M572" s="282"/>
      <c r="N572" s="240"/>
      <c r="P572" s="104"/>
    </row>
    <row r="573" spans="1:16" s="230" customFormat="1" x14ac:dyDescent="0.3">
      <c r="A573" s="279"/>
      <c r="B573" s="280"/>
      <c r="C573" s="169"/>
      <c r="D573" s="169"/>
      <c r="E573" s="169"/>
      <c r="F573" s="169"/>
      <c r="G573" s="169"/>
      <c r="H573" s="169"/>
      <c r="I573" s="169"/>
      <c r="J573" s="281"/>
      <c r="K573" s="165"/>
      <c r="L573" s="165"/>
      <c r="M573" s="282"/>
      <c r="N573" s="240"/>
      <c r="P573" s="104"/>
    </row>
    <row r="574" spans="1:16" s="230" customFormat="1" x14ac:dyDescent="0.3">
      <c r="A574" s="279"/>
      <c r="B574" s="280"/>
      <c r="C574" s="169"/>
      <c r="D574" s="169"/>
      <c r="E574" s="169"/>
      <c r="F574" s="169"/>
      <c r="G574" s="169"/>
      <c r="H574" s="169"/>
      <c r="I574" s="169"/>
      <c r="J574" s="281"/>
      <c r="K574" s="165"/>
      <c r="L574" s="165"/>
      <c r="M574" s="282"/>
      <c r="N574" s="240"/>
      <c r="P574" s="104"/>
    </row>
    <row r="575" spans="1:16" s="230" customFormat="1" x14ac:dyDescent="0.3">
      <c r="A575" s="279"/>
      <c r="B575" s="280"/>
      <c r="C575" s="169"/>
      <c r="D575" s="169"/>
      <c r="E575" s="169"/>
      <c r="F575" s="169"/>
      <c r="G575" s="169"/>
      <c r="H575" s="169"/>
      <c r="I575" s="169"/>
      <c r="J575" s="281"/>
      <c r="K575" s="165"/>
      <c r="L575" s="165"/>
      <c r="M575" s="282"/>
      <c r="N575" s="240"/>
      <c r="P575" s="104"/>
    </row>
    <row r="576" spans="1:16" s="230" customFormat="1" x14ac:dyDescent="0.3">
      <c r="A576" s="279"/>
      <c r="B576" s="280"/>
      <c r="C576" s="169"/>
      <c r="D576" s="169"/>
      <c r="E576" s="169"/>
      <c r="F576" s="169"/>
      <c r="G576" s="169"/>
      <c r="H576" s="169"/>
      <c r="I576" s="169"/>
      <c r="J576" s="281"/>
      <c r="K576" s="165"/>
      <c r="L576" s="165"/>
      <c r="M576" s="282"/>
      <c r="N576" s="240"/>
      <c r="P576" s="104"/>
    </row>
    <row r="577" spans="1:16" s="230" customFormat="1" x14ac:dyDescent="0.3">
      <c r="A577" s="279"/>
      <c r="B577" s="280"/>
      <c r="C577" s="169"/>
      <c r="D577" s="169"/>
      <c r="E577" s="169"/>
      <c r="F577" s="169"/>
      <c r="G577" s="169"/>
      <c r="H577" s="169"/>
      <c r="I577" s="169"/>
      <c r="J577" s="281"/>
      <c r="K577" s="165"/>
      <c r="L577" s="165"/>
      <c r="M577" s="282"/>
      <c r="N577" s="240"/>
      <c r="P577" s="104"/>
    </row>
    <row r="578" spans="1:16" s="230" customFormat="1" x14ac:dyDescent="0.3">
      <c r="A578" s="279"/>
      <c r="B578" s="280"/>
      <c r="C578" s="169"/>
      <c r="D578" s="169"/>
      <c r="E578" s="169"/>
      <c r="F578" s="169"/>
      <c r="G578" s="169"/>
      <c r="H578" s="169"/>
      <c r="I578" s="169"/>
      <c r="J578" s="281"/>
      <c r="K578" s="165"/>
      <c r="L578" s="165"/>
      <c r="M578" s="282"/>
      <c r="N578" s="240"/>
      <c r="P578" s="104"/>
    </row>
    <row r="579" spans="1:16" s="230" customFormat="1" x14ac:dyDescent="0.3">
      <c r="A579" s="279"/>
      <c r="B579" s="280"/>
      <c r="C579" s="169"/>
      <c r="D579" s="169"/>
      <c r="E579" s="169"/>
      <c r="F579" s="169"/>
      <c r="G579" s="169"/>
      <c r="H579" s="169"/>
      <c r="I579" s="169"/>
      <c r="J579" s="281"/>
      <c r="K579" s="165"/>
      <c r="L579" s="165"/>
      <c r="M579" s="282"/>
      <c r="N579" s="240"/>
      <c r="P579" s="104"/>
    </row>
    <row r="580" spans="1:16" s="230" customFormat="1" x14ac:dyDescent="0.3">
      <c r="A580" s="279"/>
      <c r="B580" s="280"/>
      <c r="C580" s="169"/>
      <c r="D580" s="169"/>
      <c r="E580" s="169"/>
      <c r="F580" s="169"/>
      <c r="G580" s="169"/>
      <c r="H580" s="169"/>
      <c r="I580" s="169"/>
      <c r="J580" s="281"/>
      <c r="K580" s="165"/>
      <c r="L580" s="165"/>
      <c r="M580" s="282"/>
      <c r="N580" s="240"/>
      <c r="P580" s="104"/>
    </row>
    <row r="581" spans="1:16" s="230" customFormat="1" x14ac:dyDescent="0.3">
      <c r="A581" s="279"/>
      <c r="B581" s="280"/>
      <c r="C581" s="169"/>
      <c r="D581" s="169"/>
      <c r="E581" s="169"/>
      <c r="F581" s="169"/>
      <c r="G581" s="169"/>
      <c r="H581" s="169"/>
      <c r="I581" s="169"/>
      <c r="J581" s="281"/>
      <c r="K581" s="165"/>
      <c r="L581" s="165"/>
      <c r="M581" s="282"/>
      <c r="N581" s="240"/>
      <c r="P581" s="104"/>
    </row>
    <row r="582" spans="1:16" s="230" customFormat="1" x14ac:dyDescent="0.3">
      <c r="A582" s="279"/>
      <c r="B582" s="280"/>
      <c r="C582" s="169"/>
      <c r="D582" s="169"/>
      <c r="E582" s="169"/>
      <c r="F582" s="169"/>
      <c r="G582" s="169"/>
      <c r="H582" s="169"/>
      <c r="I582" s="169"/>
      <c r="J582" s="281"/>
      <c r="K582" s="165"/>
      <c r="L582" s="165"/>
      <c r="M582" s="282"/>
      <c r="N582" s="240"/>
      <c r="P582" s="104"/>
    </row>
    <row r="583" spans="1:16" s="230" customFormat="1" x14ac:dyDescent="0.3">
      <c r="A583" s="279"/>
      <c r="B583" s="280"/>
      <c r="C583" s="169"/>
      <c r="D583" s="169"/>
      <c r="E583" s="169"/>
      <c r="F583" s="169"/>
      <c r="G583" s="169"/>
      <c r="H583" s="169"/>
      <c r="I583" s="169"/>
      <c r="J583" s="281"/>
      <c r="K583" s="165"/>
      <c r="L583" s="165"/>
      <c r="M583" s="282"/>
      <c r="N583" s="240"/>
      <c r="P583" s="104"/>
    </row>
    <row r="584" spans="1:16" s="230" customFormat="1" x14ac:dyDescent="0.3">
      <c r="A584" s="279"/>
      <c r="B584" s="280"/>
      <c r="C584" s="169"/>
      <c r="D584" s="169"/>
      <c r="E584" s="169"/>
      <c r="F584" s="169"/>
      <c r="G584" s="169"/>
      <c r="H584" s="169"/>
      <c r="I584" s="169"/>
      <c r="J584" s="281"/>
      <c r="K584" s="165"/>
      <c r="L584" s="165"/>
      <c r="M584" s="282"/>
      <c r="N584" s="240"/>
      <c r="P584" s="104"/>
    </row>
    <row r="585" spans="1:16" s="230" customFormat="1" x14ac:dyDescent="0.3">
      <c r="A585" s="279"/>
      <c r="B585" s="280"/>
      <c r="C585" s="169"/>
      <c r="D585" s="169"/>
      <c r="E585" s="169"/>
      <c r="F585" s="169"/>
      <c r="G585" s="169"/>
      <c r="H585" s="169"/>
      <c r="I585" s="169"/>
      <c r="J585" s="281"/>
      <c r="K585" s="165"/>
      <c r="L585" s="165"/>
      <c r="M585" s="282"/>
      <c r="N585" s="240"/>
      <c r="P585" s="104"/>
    </row>
    <row r="586" spans="1:16" s="230" customFormat="1" x14ac:dyDescent="0.3">
      <c r="A586" s="279"/>
      <c r="B586" s="280"/>
      <c r="C586" s="169"/>
      <c r="D586" s="169"/>
      <c r="E586" s="169"/>
      <c r="F586" s="169"/>
      <c r="G586" s="169"/>
      <c r="H586" s="169"/>
      <c r="I586" s="169"/>
      <c r="J586" s="281"/>
      <c r="K586" s="165"/>
      <c r="L586" s="165"/>
      <c r="M586" s="282"/>
      <c r="N586" s="240"/>
      <c r="P586" s="104"/>
    </row>
    <row r="587" spans="1:16" s="230" customFormat="1" x14ac:dyDescent="0.3">
      <c r="A587" s="279"/>
      <c r="B587" s="280"/>
      <c r="C587" s="169"/>
      <c r="D587" s="169"/>
      <c r="E587" s="169"/>
      <c r="F587" s="169"/>
      <c r="G587" s="169"/>
      <c r="H587" s="169"/>
      <c r="I587" s="169"/>
      <c r="J587" s="281"/>
      <c r="K587" s="165"/>
      <c r="L587" s="165"/>
      <c r="M587" s="282"/>
      <c r="N587" s="240"/>
      <c r="P587" s="104"/>
    </row>
    <row r="588" spans="1:16" s="230" customFormat="1" x14ac:dyDescent="0.3">
      <c r="A588" s="279"/>
      <c r="B588" s="280"/>
      <c r="C588" s="169"/>
      <c r="D588" s="169"/>
      <c r="E588" s="169"/>
      <c r="F588" s="169"/>
      <c r="G588" s="169"/>
      <c r="H588" s="169"/>
      <c r="I588" s="169"/>
      <c r="J588" s="281"/>
      <c r="K588" s="165"/>
      <c r="L588" s="165"/>
      <c r="M588" s="282"/>
      <c r="N588" s="240"/>
      <c r="P588" s="104"/>
    </row>
    <row r="589" spans="1:16" s="230" customFormat="1" x14ac:dyDescent="0.3">
      <c r="A589" s="279"/>
      <c r="B589" s="280"/>
      <c r="C589" s="169"/>
      <c r="D589" s="169"/>
      <c r="E589" s="169"/>
      <c r="F589" s="169"/>
      <c r="G589" s="169"/>
      <c r="H589" s="169"/>
      <c r="I589" s="169"/>
      <c r="J589" s="281"/>
      <c r="K589" s="165"/>
      <c r="L589" s="165"/>
      <c r="M589" s="282"/>
      <c r="N589" s="240"/>
      <c r="P589" s="104"/>
    </row>
    <row r="590" spans="1:16" s="230" customFormat="1" x14ac:dyDescent="0.3">
      <c r="A590" s="279"/>
      <c r="B590" s="280"/>
      <c r="C590" s="169"/>
      <c r="D590" s="169"/>
      <c r="E590" s="169"/>
      <c r="F590" s="169"/>
      <c r="G590" s="169"/>
      <c r="H590" s="169"/>
      <c r="I590" s="169"/>
      <c r="J590" s="281"/>
      <c r="K590" s="165"/>
      <c r="L590" s="165"/>
      <c r="M590" s="282"/>
      <c r="N590" s="240"/>
      <c r="P590" s="104"/>
    </row>
    <row r="591" spans="1:16" s="230" customFormat="1" x14ac:dyDescent="0.3">
      <c r="A591" s="279"/>
      <c r="B591" s="280"/>
      <c r="C591" s="169"/>
      <c r="D591" s="169"/>
      <c r="E591" s="169"/>
      <c r="F591" s="169"/>
      <c r="G591" s="169"/>
      <c r="H591" s="169"/>
      <c r="I591" s="169"/>
      <c r="J591" s="281"/>
      <c r="K591" s="165"/>
      <c r="L591" s="165"/>
      <c r="M591" s="282"/>
      <c r="N591" s="240"/>
      <c r="P591" s="104"/>
    </row>
    <row r="592" spans="1:16" s="230" customFormat="1" x14ac:dyDescent="0.3">
      <c r="A592" s="279"/>
      <c r="B592" s="280"/>
      <c r="C592" s="169"/>
      <c r="D592" s="169"/>
      <c r="E592" s="169"/>
      <c r="F592" s="169"/>
      <c r="G592" s="169"/>
      <c r="H592" s="169"/>
      <c r="I592" s="169"/>
      <c r="J592" s="281"/>
      <c r="K592" s="165"/>
      <c r="L592" s="165"/>
      <c r="M592" s="282"/>
      <c r="N592" s="240"/>
      <c r="P592" s="104"/>
    </row>
    <row r="593" spans="1:16" s="230" customFormat="1" x14ac:dyDescent="0.3">
      <c r="A593" s="279"/>
      <c r="B593" s="280"/>
      <c r="C593" s="169"/>
      <c r="D593" s="169"/>
      <c r="E593" s="169"/>
      <c r="F593" s="169"/>
      <c r="G593" s="169"/>
      <c r="H593" s="169"/>
      <c r="I593" s="169"/>
      <c r="J593" s="281"/>
      <c r="K593" s="165"/>
      <c r="L593" s="165"/>
      <c r="M593" s="282"/>
      <c r="N593" s="240"/>
      <c r="P593" s="104"/>
    </row>
    <row r="594" spans="1:16" s="230" customFormat="1" x14ac:dyDescent="0.3">
      <c r="A594" s="279"/>
      <c r="B594" s="280"/>
      <c r="C594" s="169"/>
      <c r="D594" s="169"/>
      <c r="E594" s="169"/>
      <c r="F594" s="169"/>
      <c r="G594" s="169"/>
      <c r="H594" s="169"/>
      <c r="I594" s="169"/>
      <c r="J594" s="281"/>
      <c r="K594" s="165"/>
      <c r="L594" s="165"/>
      <c r="M594" s="282"/>
      <c r="N594" s="240"/>
      <c r="P594" s="104"/>
    </row>
    <row r="595" spans="1:16" s="230" customFormat="1" x14ac:dyDescent="0.3">
      <c r="A595" s="279"/>
      <c r="B595" s="280"/>
      <c r="C595" s="169"/>
      <c r="D595" s="169"/>
      <c r="E595" s="169"/>
      <c r="F595" s="169"/>
      <c r="G595" s="169"/>
      <c r="H595" s="169"/>
      <c r="I595" s="169"/>
      <c r="J595" s="281"/>
      <c r="K595" s="165"/>
      <c r="L595" s="165"/>
      <c r="M595" s="282"/>
      <c r="N595" s="240"/>
      <c r="P595" s="104"/>
    </row>
    <row r="596" spans="1:16" s="230" customFormat="1" x14ac:dyDescent="0.3">
      <c r="A596" s="279"/>
      <c r="B596" s="280"/>
      <c r="C596" s="169"/>
      <c r="D596" s="169"/>
      <c r="E596" s="169"/>
      <c r="F596" s="169"/>
      <c r="G596" s="169"/>
      <c r="H596" s="169"/>
      <c r="I596" s="169"/>
      <c r="J596" s="281"/>
      <c r="K596" s="165"/>
      <c r="L596" s="165"/>
      <c r="M596" s="282"/>
      <c r="N596" s="240"/>
      <c r="P596" s="104"/>
    </row>
    <row r="597" spans="1:16" s="230" customFormat="1" x14ac:dyDescent="0.3">
      <c r="A597" s="279"/>
      <c r="B597" s="280"/>
      <c r="C597" s="169"/>
      <c r="D597" s="169"/>
      <c r="E597" s="169"/>
      <c r="F597" s="169"/>
      <c r="G597" s="169"/>
      <c r="H597" s="169"/>
      <c r="I597" s="169"/>
      <c r="J597" s="281"/>
      <c r="K597" s="165"/>
      <c r="L597" s="165"/>
      <c r="M597" s="282"/>
      <c r="N597" s="240"/>
      <c r="P597" s="104"/>
    </row>
    <row r="598" spans="1:16" s="230" customFormat="1" x14ac:dyDescent="0.3">
      <c r="A598" s="279"/>
      <c r="B598" s="280"/>
      <c r="C598" s="169"/>
      <c r="D598" s="169"/>
      <c r="E598" s="169"/>
      <c r="F598" s="169"/>
      <c r="G598" s="169"/>
      <c r="H598" s="169"/>
      <c r="I598" s="169"/>
      <c r="J598" s="281"/>
      <c r="K598" s="165"/>
      <c r="L598" s="165"/>
      <c r="M598" s="282"/>
      <c r="N598" s="240"/>
      <c r="P598" s="104"/>
    </row>
    <row r="599" spans="1:16" x14ac:dyDescent="0.3">
      <c r="A599" s="66"/>
      <c r="B599" s="76"/>
      <c r="C599" s="64"/>
      <c r="D599" s="64"/>
      <c r="E599" s="64"/>
      <c r="F599" s="64"/>
      <c r="G599" s="64"/>
      <c r="H599" s="64"/>
      <c r="I599" s="64"/>
      <c r="J599" s="81"/>
      <c r="K599" s="55"/>
      <c r="L599" s="55"/>
      <c r="M599" s="77"/>
    </row>
    <row r="600" spans="1:16" x14ac:dyDescent="0.3">
      <c r="A600" s="66"/>
      <c r="B600" s="76"/>
      <c r="C600" s="64"/>
      <c r="D600" s="64"/>
      <c r="E600" s="64"/>
      <c r="F600" s="64"/>
      <c r="G600" s="64"/>
      <c r="H600" s="64"/>
      <c r="I600" s="64"/>
      <c r="J600" s="81"/>
      <c r="K600" s="55"/>
      <c r="L600" s="55"/>
      <c r="M600" s="77"/>
    </row>
  </sheetData>
  <autoFilter ref="A14:IU564"/>
  <mergeCells count="32">
    <mergeCell ref="P5:P7"/>
    <mergeCell ref="D1:M1"/>
    <mergeCell ref="A6:I6"/>
    <mergeCell ref="B5:M5"/>
    <mergeCell ref="A4:M4"/>
    <mergeCell ref="B3:M3"/>
    <mergeCell ref="D2:M2"/>
    <mergeCell ref="E7:M7"/>
    <mergeCell ref="A8:H8"/>
    <mergeCell ref="N1:N3"/>
    <mergeCell ref="D12:D13"/>
    <mergeCell ref="E12:H13"/>
    <mergeCell ref="I12:I13"/>
    <mergeCell ref="A9:M9"/>
    <mergeCell ref="I11:M11"/>
    <mergeCell ref="J12:M12"/>
    <mergeCell ref="C12:C13"/>
    <mergeCell ref="B12:B13"/>
    <mergeCell ref="A12:A13"/>
    <mergeCell ref="N505:N507"/>
    <mergeCell ref="N551:N556"/>
    <mergeCell ref="N9:N11"/>
    <mergeCell ref="N26:N29"/>
    <mergeCell ref="N79:N80"/>
    <mergeCell ref="N545:N547"/>
    <mergeCell ref="N13:N15"/>
    <mergeCell ref="N292:N294"/>
    <mergeCell ref="N299:N302"/>
    <mergeCell ref="N53:N55"/>
    <mergeCell ref="N379:N382"/>
    <mergeCell ref="N349:N351"/>
    <mergeCell ref="N71:N72"/>
  </mergeCells>
  <phoneticPr fontId="0" type="noConversion"/>
  <conditionalFormatting sqref="J16:M23">
    <cfRule type="expression" dxfId="6958" priority="5437" stopIfTrue="1">
      <formula>$E16=""</formula>
    </cfRule>
    <cfRule type="expression" dxfId="6957" priority="5438" stopIfTrue="1">
      <formula>#REF!&lt;&gt;""</formula>
    </cfRule>
    <cfRule type="expression" dxfId="6956" priority="5439" stopIfTrue="1">
      <formula>AND($F16="",$E16&lt;&gt;"")</formula>
    </cfRule>
  </conditionalFormatting>
  <conditionalFormatting sqref="F405:G405 A378 A298 B243:D250 J166:M167 M66:M67 K65:M65 M56:M64 E56:G56 J56:L67 C47:C55 B49:D55 E47:E55 I36:I46 A25 F15:H15 I12 I14:I15 E14:H14 B12:E12 B14:E15 D36:D55 B24:B33 B36:B55 J19:M24">
    <cfRule type="expression" dxfId="6955" priority="5462" stopIfTrue="1">
      <formula>#REF!=""</formula>
    </cfRule>
    <cfRule type="expression" dxfId="6954" priority="5463" stopIfTrue="1">
      <formula>#REF!&lt;&gt;""</formula>
    </cfRule>
    <cfRule type="expression" dxfId="6953" priority="5464" stopIfTrue="1">
      <formula>AND(#REF!="",#REF!&lt;&gt;"")</formula>
    </cfRule>
  </conditionalFormatting>
  <conditionalFormatting sqref="K484:M485 M483 L483:L485 J296:L296 J295:M295">
    <cfRule type="expression" dxfId="6952" priority="6926" stopIfTrue="1">
      <formula>#REF!=""</formula>
    </cfRule>
    <cfRule type="expression" dxfId="6951" priority="6927" stopIfTrue="1">
      <formula>#REF!&lt;&gt;""</formula>
    </cfRule>
    <cfRule type="expression" dxfId="6950" priority="6928" stopIfTrue="1">
      <formula>AND(#REF!="",#REF!&lt;&gt;"")</formula>
    </cfRule>
  </conditionalFormatting>
  <conditionalFormatting sqref="O295:O296 M296">
    <cfRule type="expression" dxfId="6949" priority="7268" stopIfTrue="1">
      <formula>#REF!=""</formula>
    </cfRule>
    <cfRule type="expression" dxfId="6948" priority="7269" stopIfTrue="1">
      <formula>#REF!&lt;&gt;""</formula>
    </cfRule>
    <cfRule type="expression" dxfId="6947" priority="7270" stopIfTrue="1">
      <formula>AND(#REF!="",#REF!&lt;&gt;"")</formula>
    </cfRule>
  </conditionalFormatting>
  <conditionalFormatting sqref="J319:M320">
    <cfRule type="expression" dxfId="6946" priority="6852" stopIfTrue="1">
      <formula>$E4=""</formula>
    </cfRule>
    <cfRule type="expression" dxfId="6945" priority="6853" stopIfTrue="1">
      <formula>#REF!&lt;&gt;""</formula>
    </cfRule>
    <cfRule type="expression" dxfId="6944" priority="6854" stopIfTrue="1">
      <formula>AND($F4="",$E4&lt;&gt;"")</formula>
    </cfRule>
  </conditionalFormatting>
  <conditionalFormatting sqref="J221:M221">
    <cfRule type="expression" dxfId="6943" priority="7046" stopIfTrue="1">
      <formula>$E153=""</formula>
    </cfRule>
    <cfRule type="expression" dxfId="6942" priority="7047" stopIfTrue="1">
      <formula>#REF!&lt;&gt;""</formula>
    </cfRule>
    <cfRule type="expression" dxfId="6941" priority="7048" stopIfTrue="1">
      <formula>AND($F153="",$E153&lt;&gt;"")</formula>
    </cfRule>
  </conditionalFormatting>
  <conditionalFormatting sqref="J271:O271">
    <cfRule type="expression" dxfId="6940" priority="7941" stopIfTrue="1">
      <formula>$E164=""</formula>
    </cfRule>
    <cfRule type="expression" dxfId="6939" priority="7942" stopIfTrue="1">
      <formula>#REF!&lt;&gt;""</formula>
    </cfRule>
    <cfRule type="expression" dxfId="6938" priority="7943" stopIfTrue="1">
      <formula>AND($F164="",$E164&lt;&gt;"")</formula>
    </cfRule>
  </conditionalFormatting>
  <conditionalFormatting sqref="J482:M482 J473:M480 L476:O476">
    <cfRule type="expression" dxfId="6937" priority="6944" stopIfTrue="1">
      <formula>#REF!=""</formula>
    </cfRule>
    <cfRule type="expression" dxfId="6936" priority="6945" stopIfTrue="1">
      <formula>#REF!&lt;&gt;""</formula>
    </cfRule>
    <cfRule type="expression" dxfId="6935" priority="6946" stopIfTrue="1">
      <formula>AND(#REF!="",#REF!&lt;&gt;"")</formula>
    </cfRule>
  </conditionalFormatting>
  <conditionalFormatting sqref="M416">
    <cfRule type="expression" dxfId="6934" priority="10235" stopIfTrue="1">
      <formula>#REF!=""</formula>
    </cfRule>
    <cfRule type="expression" dxfId="6933" priority="10236" stopIfTrue="1">
      <formula>#REF!&lt;&gt;""</formula>
    </cfRule>
    <cfRule type="expression" dxfId="6932" priority="10237" stopIfTrue="1">
      <formula>AND(#REF!="",#REF!&lt;&gt;"")</formula>
    </cfRule>
  </conditionalFormatting>
  <conditionalFormatting sqref="J486:L489 J493:L496 J486:J499 L487:M487 L489:M489 J416:L416 J414:M414 J389:M390 J363:M383">
    <cfRule type="expression" dxfId="6931" priority="6269" stopIfTrue="1">
      <formula>#REF!=""</formula>
    </cfRule>
    <cfRule type="expression" dxfId="6930" priority="6270" stopIfTrue="1">
      <formula>#REF!&lt;&gt;""</formula>
    </cfRule>
    <cfRule type="expression" dxfId="6929" priority="6271" stopIfTrue="1">
      <formula>AND(#REF!="",#REF!&lt;&gt;"")</formula>
    </cfRule>
  </conditionalFormatting>
  <conditionalFormatting sqref="J422:L423 J362:M362">
    <cfRule type="expression" dxfId="6928" priority="6272" stopIfTrue="1">
      <formula>#REF!=""</formula>
    </cfRule>
    <cfRule type="expression" dxfId="6927" priority="6273" stopIfTrue="1">
      <formula>#REF!&lt;&gt;""</formula>
    </cfRule>
    <cfRule type="expression" dxfId="6926" priority="6274" stopIfTrue="1">
      <formula>AND(#REF!="",#REF!&lt;&gt;"")</formula>
    </cfRule>
  </conditionalFormatting>
  <conditionalFormatting sqref="J521:L522 J465:L466 J444:L445 J447:L448 M427 J417:L420 J417:J421 J424 J429:J445 J415:L415 J427:L428 J384:L388 J99:L100 J76:L78 J68:L70 J64:L64 J64:J65 K53:L54 J53:J55 J430:L430 J429:M429 K428:M428">
    <cfRule type="expression" dxfId="6925" priority="7106" stopIfTrue="1">
      <formula>#REF!=""</formula>
    </cfRule>
    <cfRule type="expression" dxfId="6924" priority="7107" stopIfTrue="1">
      <formula>#REF!&lt;&gt;""</formula>
    </cfRule>
    <cfRule type="expression" dxfId="6923" priority="7108" stopIfTrue="1">
      <formula>AND(#REF!="",#REF!&lt;&gt;"")</formula>
    </cfRule>
  </conditionalFormatting>
  <conditionalFormatting sqref="M521:M522 J461:L463 J461:J464 E301:E302 M462 E389:F389 A156 M99:M100">
    <cfRule type="expression" dxfId="6922" priority="7119" stopIfTrue="1">
      <formula>#REF!=""</formula>
    </cfRule>
    <cfRule type="expression" dxfId="6921" priority="7120" stopIfTrue="1">
      <formula>#REF!&lt;&gt;""</formula>
    </cfRule>
    <cfRule type="expression" dxfId="6920" priority="7121" stopIfTrue="1">
      <formula>AND(#REF!="",#REF!&lt;&gt;"")</formula>
    </cfRule>
  </conditionalFormatting>
  <conditionalFormatting sqref="A560 M550:M551 J552:M554 L550:L554 A538 A462 A427 A417 E389:E390 E289 A243:A248 A177">
    <cfRule type="expression" dxfId="6919" priority="7055" stopIfTrue="1">
      <formula>#REF!=""</formula>
    </cfRule>
    <cfRule type="expression" dxfId="6918" priority="7056" stopIfTrue="1">
      <formula>#REF!&lt;&gt;""</formula>
    </cfRule>
    <cfRule type="expression" dxfId="6917" priority="7057" stopIfTrue="1">
      <formula>AND(#REF!="",#REF!&lt;&gt;"")</formula>
    </cfRule>
  </conditionalFormatting>
  <conditionalFormatting sqref="J548:M549 K492:L492 K490:M491 M486:M489 M493:M496 J490:J492 E489:E492 L486:L491 L493:L499 A479 M465:M466 J464:M464 J460:L460 L460:L466 M444:M445 L447:M448 K424:M424 M422:M423 J421:L421 J424:J425 J425:M425 L415:M415 L417:M420 L427:M428 L422:L425 M384:M387 J388:M388 L384:L388 B378:B382 J352:M358 J316:M316 J360:M361 M460:M463 J497:M499 E91:E95 L76:M78 E68:F72 L68:M70 M64 J65:M65 L64:L65 E61:E67 M53:M54 J55:M55 L53:L55 E73:E89 L430:L445 M430 J431:M443">
    <cfRule type="expression" dxfId="6916" priority="5920" stopIfTrue="1">
      <formula>#REF!=""</formula>
    </cfRule>
    <cfRule type="expression" dxfId="6915" priority="5921" stopIfTrue="1">
      <formula>#REF!&lt;&gt;""</formula>
    </cfRule>
    <cfRule type="expression" dxfId="6914" priority="5922" stopIfTrue="1">
      <formula>AND(#REF!="",#REF!&lt;&gt;"")</formula>
    </cfRule>
  </conditionalFormatting>
  <conditionalFormatting sqref="A505:A506 A474 J407:M409 J317:M318 A289 E243:H250 A146 J71:M75 E163:H185">
    <cfRule type="expression" dxfId="6913" priority="6308" stopIfTrue="1">
      <formula>#REF!&lt;&gt;""</formula>
    </cfRule>
  </conditionalFormatting>
  <conditionalFormatting sqref="E347:E351 E187:E207 E177">
    <cfRule type="expression" dxfId="6912" priority="5392" stopIfTrue="1">
      <formula>#REF!=""</formula>
    </cfRule>
    <cfRule type="expression" dxfId="6911" priority="5393" stopIfTrue="1">
      <formula>#REF!&lt;&gt;""</formula>
    </cfRule>
    <cfRule type="expression" dxfId="6910" priority="5394" stopIfTrue="1">
      <formula>AND(#REF!="",#REF!&lt;&gt;"")</formula>
    </cfRule>
  </conditionalFormatting>
  <conditionalFormatting sqref="J156:M156">
    <cfRule type="expression" dxfId="6909" priority="17738" stopIfTrue="1">
      <formula>$E99=""</formula>
    </cfRule>
    <cfRule type="expression" dxfId="6908" priority="17739" stopIfTrue="1">
      <formula>#REF!&lt;&gt;""</formula>
    </cfRule>
    <cfRule type="expression" dxfId="6907" priority="17740" stopIfTrue="1">
      <formula>AND($F99="",$E99&lt;&gt;"")</formula>
    </cfRule>
  </conditionalFormatting>
  <conditionalFormatting sqref="E176">
    <cfRule type="expression" dxfId="6906" priority="5002" stopIfTrue="1">
      <formula>#REF!=""</formula>
    </cfRule>
    <cfRule type="expression" dxfId="6905" priority="5003" stopIfTrue="1">
      <formula>#REF!&lt;&gt;""</formula>
    </cfRule>
    <cfRule type="expression" dxfId="6904" priority="5004" stopIfTrue="1">
      <formula>AND(#REF!="",#REF!&lt;&gt;"")</formula>
    </cfRule>
  </conditionalFormatting>
  <conditionalFormatting sqref="E215 E175">
    <cfRule type="expression" dxfId="6903" priority="18527" stopIfTrue="1">
      <formula>#REF!=""</formula>
    </cfRule>
    <cfRule type="expression" dxfId="6902" priority="18528" stopIfTrue="1">
      <formula>#REF!&lt;&gt;""</formula>
    </cfRule>
    <cfRule type="expression" dxfId="6901" priority="18529" stopIfTrue="1">
      <formula>AND(#REF!="",#REF!&lt;&gt;"")</formula>
    </cfRule>
  </conditionalFormatting>
  <conditionalFormatting sqref="J275:M275">
    <cfRule type="expression" dxfId="6900" priority="20630" stopIfTrue="1">
      <formula>$E162=""</formula>
    </cfRule>
    <cfRule type="expression" dxfId="6899" priority="20631" stopIfTrue="1">
      <formula>#REF!&lt;&gt;""</formula>
    </cfRule>
    <cfRule type="expression" dxfId="6898" priority="20632" stopIfTrue="1">
      <formula>AND($F162="",$E162&lt;&gt;"")</formula>
    </cfRule>
  </conditionalFormatting>
  <conditionalFormatting sqref="J321:M321">
    <cfRule type="expression" dxfId="6897" priority="20774" stopIfTrue="1">
      <formula>$E5=""</formula>
    </cfRule>
    <cfRule type="expression" dxfId="6896" priority="20775" stopIfTrue="1">
      <formula>#REF!&lt;&gt;""</formula>
    </cfRule>
    <cfRule type="expression" dxfId="6895" priority="20776" stopIfTrue="1">
      <formula>AND($F5="",$E5&lt;&gt;"")</formula>
    </cfRule>
  </conditionalFormatting>
  <conditionalFormatting sqref="J481:L481">
    <cfRule type="expression" dxfId="6894" priority="20861" stopIfTrue="1">
      <formula>#REF!=""</formula>
    </cfRule>
    <cfRule type="expression" dxfId="6893" priority="20862" stopIfTrue="1">
      <formula>#REF!&lt;&gt;""</formula>
    </cfRule>
    <cfRule type="expression" dxfId="6892" priority="20863" stopIfTrue="1">
      <formula>AND(#REF!="",#REF!&lt;&gt;"")</formula>
    </cfRule>
  </conditionalFormatting>
  <conditionalFormatting sqref="J399:M399">
    <cfRule type="expression" dxfId="6891" priority="21837" stopIfTrue="1">
      <formula>$E272=""</formula>
    </cfRule>
    <cfRule type="expression" dxfId="6890" priority="21838" stopIfTrue="1">
      <formula>#REF!&lt;&gt;""</formula>
    </cfRule>
    <cfRule type="expression" dxfId="6889" priority="21839" stopIfTrue="1">
      <formula>AND($F272="",$E272&lt;&gt;"")</formula>
    </cfRule>
  </conditionalFormatting>
  <conditionalFormatting sqref="K483:L483 J483:J485">
    <cfRule type="expression" dxfId="6888" priority="4719" stopIfTrue="1">
      <formula>#REF!=""</formula>
    </cfRule>
    <cfRule type="expression" dxfId="6887" priority="4720" stopIfTrue="1">
      <formula>#REF!&lt;&gt;""</formula>
    </cfRule>
    <cfRule type="expression" dxfId="6886" priority="4721" stopIfTrue="1">
      <formula>AND(#REF!="",#REF!&lt;&gt;"")</formula>
    </cfRule>
  </conditionalFormatting>
  <conditionalFormatting sqref="J550:L551">
    <cfRule type="expression" dxfId="6885" priority="4728" stopIfTrue="1">
      <formula>#REF!=""</formula>
    </cfRule>
    <cfRule type="expression" dxfId="6884" priority="4729" stopIfTrue="1">
      <formula>#REF!&lt;&gt;""</formula>
    </cfRule>
    <cfRule type="expression" dxfId="6883" priority="4730" stopIfTrue="1">
      <formula>AND(#REF!="",#REF!&lt;&gt;"")</formula>
    </cfRule>
  </conditionalFormatting>
  <conditionalFormatting sqref="N93">
    <cfRule type="expression" dxfId="6882" priority="4693" stopIfTrue="1">
      <formula>#REF!&lt;&gt;""</formula>
    </cfRule>
  </conditionalFormatting>
  <conditionalFormatting sqref="N93">
    <cfRule type="expression" dxfId="6881" priority="4691" stopIfTrue="1">
      <formula>$I93&lt;&gt;""</formula>
    </cfRule>
  </conditionalFormatting>
  <conditionalFormatting sqref="N93">
    <cfRule type="expression" dxfId="6880" priority="4688" stopIfTrue="1">
      <formula>$H93=""</formula>
    </cfRule>
    <cfRule type="expression" dxfId="6879" priority="4689" stopIfTrue="1">
      <formula>#REF!&lt;&gt;""</formula>
    </cfRule>
    <cfRule type="expression" dxfId="6878" priority="4690" stopIfTrue="1">
      <formula>AND($I93="",$H93&lt;&gt;"")</formula>
    </cfRule>
  </conditionalFormatting>
  <conditionalFormatting sqref="A489">
    <cfRule type="expression" dxfId="6877" priority="4687" stopIfTrue="1">
      <formula>#REF!&lt;&gt;""</formula>
    </cfRule>
  </conditionalFormatting>
  <conditionalFormatting sqref="K443:M443">
    <cfRule type="expression" dxfId="6876" priority="4681" stopIfTrue="1">
      <formula>#REF!=""</formula>
    </cfRule>
    <cfRule type="expression" dxfId="6875" priority="4682" stopIfTrue="1">
      <formula>#REF!&lt;&gt;""</formula>
    </cfRule>
    <cfRule type="expression" dxfId="6874" priority="4683" stopIfTrue="1">
      <formula>AND(#REF!="",#REF!&lt;&gt;"")</formula>
    </cfRule>
  </conditionalFormatting>
  <conditionalFormatting sqref="E228">
    <cfRule type="expression" dxfId="6873" priority="27069" stopIfTrue="1">
      <formula>$F91=""</formula>
    </cfRule>
    <cfRule type="expression" dxfId="6872" priority="27070" stopIfTrue="1">
      <formula>#REF!&lt;&gt;""</formula>
    </cfRule>
    <cfRule type="expression" dxfId="6871" priority="27071" stopIfTrue="1">
      <formula>AND(#REF!="",$F91&lt;&gt;"")</formula>
    </cfRule>
  </conditionalFormatting>
  <conditionalFormatting sqref="E198:E205">
    <cfRule type="expression" dxfId="6870" priority="27155" stopIfTrue="1">
      <formula>$F79=""</formula>
    </cfRule>
    <cfRule type="expression" dxfId="6869" priority="27156" stopIfTrue="1">
      <formula>#REF!&lt;&gt;""</formula>
    </cfRule>
    <cfRule type="expression" dxfId="6868" priority="27157" stopIfTrue="1">
      <formula>AND(#REF!="",$F79&lt;&gt;"")</formula>
    </cfRule>
  </conditionalFormatting>
  <conditionalFormatting sqref="E193:E195">
    <cfRule type="expression" dxfId="6867" priority="27191" stopIfTrue="1">
      <formula>$F76=""</formula>
    </cfRule>
    <cfRule type="expression" dxfId="6866" priority="27192" stopIfTrue="1">
      <formula>#REF!&lt;&gt;""</formula>
    </cfRule>
    <cfRule type="expression" dxfId="6865" priority="27193" stopIfTrue="1">
      <formula>AND(#REF!="",$F76&lt;&gt;"")</formula>
    </cfRule>
  </conditionalFormatting>
  <conditionalFormatting sqref="E229">
    <cfRule type="expression" dxfId="6864" priority="27209" stopIfTrue="1">
      <formula>$F91=""</formula>
    </cfRule>
    <cfRule type="expression" dxfId="6863" priority="27210" stopIfTrue="1">
      <formula>#REF!&lt;&gt;""</formula>
    </cfRule>
    <cfRule type="expression" dxfId="6862" priority="27211" stopIfTrue="1">
      <formula>AND(#REF!="",$F91&lt;&gt;"")</formula>
    </cfRule>
  </conditionalFormatting>
  <conditionalFormatting sqref="E230:E233">
    <cfRule type="expression" dxfId="6861" priority="27212" stopIfTrue="1">
      <formula>$F91=""</formula>
    </cfRule>
    <cfRule type="expression" dxfId="6860" priority="27213" stopIfTrue="1">
      <formula>#REF!&lt;&gt;""</formula>
    </cfRule>
    <cfRule type="expression" dxfId="6859" priority="27214" stopIfTrue="1">
      <formula>AND(#REF!="",$F91&lt;&gt;"")</formula>
    </cfRule>
  </conditionalFormatting>
  <conditionalFormatting sqref="E47:E52">
    <cfRule type="expression" dxfId="6858" priority="4559" stopIfTrue="1">
      <formula>#REF!=""</formula>
    </cfRule>
    <cfRule type="expression" dxfId="6857" priority="4560" stopIfTrue="1">
      <formula>#REF!&lt;&gt;""</formula>
    </cfRule>
    <cfRule type="expression" dxfId="6856" priority="4561" stopIfTrue="1">
      <formula>AND(#REF!="",#REF!&lt;&gt;"")</formula>
    </cfRule>
  </conditionalFormatting>
  <conditionalFormatting sqref="E53:E55">
    <cfRule type="expression" dxfId="6855" priority="4556" stopIfTrue="1">
      <formula>#REF!=""</formula>
    </cfRule>
    <cfRule type="expression" dxfId="6854" priority="4557" stopIfTrue="1">
      <formula>#REF!&lt;&gt;""</formula>
    </cfRule>
    <cfRule type="expression" dxfId="6853" priority="4558" stopIfTrue="1">
      <formula>AND(#REF!="",#REF!&lt;&gt;"")</formula>
    </cfRule>
  </conditionalFormatting>
  <conditionalFormatting sqref="E56:F56">
    <cfRule type="expression" dxfId="6852" priority="4553" stopIfTrue="1">
      <formula>#REF!=""</formula>
    </cfRule>
    <cfRule type="expression" dxfId="6851" priority="4554" stopIfTrue="1">
      <formula>#REF!&lt;&gt;""</formula>
    </cfRule>
    <cfRule type="expression" dxfId="6850" priority="4555" stopIfTrue="1">
      <formula>AND(#REF!="",#REF!&lt;&gt;"")</formula>
    </cfRule>
  </conditionalFormatting>
  <conditionalFormatting sqref="E57:E58">
    <cfRule type="expression" dxfId="6849" priority="4550" stopIfTrue="1">
      <formula>#REF!=""</formula>
    </cfRule>
    <cfRule type="expression" dxfId="6848" priority="4551" stopIfTrue="1">
      <formula>#REF!&lt;&gt;""</formula>
    </cfRule>
    <cfRule type="expression" dxfId="6847" priority="4552" stopIfTrue="1">
      <formula>AND(#REF!="",#REF!&lt;&gt;"")</formula>
    </cfRule>
  </conditionalFormatting>
  <conditionalFormatting sqref="E59:E60">
    <cfRule type="expression" dxfId="6846" priority="4547" stopIfTrue="1">
      <formula>#REF!=""</formula>
    </cfRule>
    <cfRule type="expression" dxfId="6845" priority="4548" stopIfTrue="1">
      <formula>#REF!&lt;&gt;""</formula>
    </cfRule>
    <cfRule type="expression" dxfId="6844" priority="4549" stopIfTrue="1">
      <formula>AND(#REF!="",#REF!&lt;&gt;"")</formula>
    </cfRule>
  </conditionalFormatting>
  <conditionalFormatting sqref="E177:E180 E204:E205">
    <cfRule type="expression" dxfId="6843" priority="4477" stopIfTrue="1">
      <formula>$F96=""</formula>
    </cfRule>
    <cfRule type="expression" dxfId="6842" priority="4478" stopIfTrue="1">
      <formula>#REF!&lt;&gt;""</formula>
    </cfRule>
    <cfRule type="expression" dxfId="6841" priority="4479" stopIfTrue="1">
      <formula>AND($G96="",$F96&lt;&gt;"")</formula>
    </cfRule>
  </conditionalFormatting>
  <conditionalFormatting sqref="E177:E180 H454:H456 E453:G456">
    <cfRule type="expression" dxfId="6840" priority="4474" stopIfTrue="1">
      <formula>$F105=""</formula>
    </cfRule>
    <cfRule type="expression" dxfId="6839" priority="4475" stopIfTrue="1">
      <formula>#REF!&lt;&gt;""</formula>
    </cfRule>
    <cfRule type="expression" dxfId="6838" priority="4476" stopIfTrue="1">
      <formula>AND($G105="",$F105&lt;&gt;"")</formula>
    </cfRule>
  </conditionalFormatting>
  <conditionalFormatting sqref="E494:H495 E176 E178:E185">
    <cfRule type="expression" dxfId="6837" priority="4471" stopIfTrue="1">
      <formula>#REF!=""</formula>
    </cfRule>
    <cfRule type="expression" dxfId="6836" priority="4472" stopIfTrue="1">
      <formula>#REF!&lt;&gt;""</formula>
    </cfRule>
    <cfRule type="expression" dxfId="6835" priority="4473" stopIfTrue="1">
      <formula>AND(#REF!="",#REF!&lt;&gt;"")</formula>
    </cfRule>
  </conditionalFormatting>
  <conditionalFormatting sqref="E176:G176">
    <cfRule type="expression" dxfId="6834" priority="4467" stopIfTrue="1">
      <formula>#REF!&lt;&gt;""</formula>
    </cfRule>
  </conditionalFormatting>
  <conditionalFormatting sqref="E487 E463:H465 E248:H250 E422:H424 E348:E351 E192:E197 I477:I478 E493:H499 E503:H506 E502 E488:H491 E482:H484 E474:H478 E473 E416:H418 E253:H257 E467:H472 E222:H226 E215:E219 E176 E426:H431 E441:H447 H432:H440 E508:H524 E228:H242">
    <cfRule type="expression" dxfId="6833" priority="4461" stopIfTrue="1">
      <formula>#REF!=""</formula>
    </cfRule>
    <cfRule type="expression" dxfId="6832" priority="4462" stopIfTrue="1">
      <formula>#REF!&lt;&gt;""</formula>
    </cfRule>
    <cfRule type="expression" dxfId="6831" priority="4463" stopIfTrue="1">
      <formula>AND(#REF!="",#REF!&lt;&gt;"")</formula>
    </cfRule>
  </conditionalFormatting>
  <conditionalFormatting sqref="E176">
    <cfRule type="expression" dxfId="6830" priority="4458" stopIfTrue="1">
      <formula>$F100=""</formula>
    </cfRule>
    <cfRule type="expression" dxfId="6829" priority="4459" stopIfTrue="1">
      <formula>#REF!&lt;&gt;""</formula>
    </cfRule>
    <cfRule type="expression" dxfId="6828" priority="4460" stopIfTrue="1">
      <formula>AND($G100="",$F100&lt;&gt;"")</formula>
    </cfRule>
  </conditionalFormatting>
  <conditionalFormatting sqref="E490:H490 E480:H480 E487 E187:E191 E462:H463 E451:H451 E248:H248 E253:H257 E471:H472 E222:H222 E215:E218 E420:H420 E493:H499 E429:H431 E441:H442 H432:H440 E228:H242">
    <cfRule type="expression" dxfId="6827" priority="4441" stopIfTrue="1">
      <formula>#REF!=""</formula>
    </cfRule>
    <cfRule type="expression" dxfId="6826" priority="4442" stopIfTrue="1">
      <formula>#REF!&lt;&gt;""</formula>
    </cfRule>
    <cfRule type="expression" dxfId="6825" priority="4443" stopIfTrue="1">
      <formula>AND(#REF!="",#REF!&lt;&gt;"")</formula>
    </cfRule>
  </conditionalFormatting>
  <conditionalFormatting sqref="E522:H527 E533:H533 G528:H531 E529:H531 E496:H499">
    <cfRule type="expression" dxfId="6824" priority="4429" stopIfTrue="1">
      <formula>$F415=""</formula>
    </cfRule>
    <cfRule type="expression" dxfId="6823" priority="4430" stopIfTrue="1">
      <formula>#REF!&lt;&gt;""</formula>
    </cfRule>
    <cfRule type="expression" dxfId="6822" priority="4431" stopIfTrue="1">
      <formula>AND($G415="",$F415&lt;&gt;"")</formula>
    </cfRule>
  </conditionalFormatting>
  <conditionalFormatting sqref="E348 E196:E207">
    <cfRule type="expression" dxfId="6821" priority="4426" stopIfTrue="1">
      <formula>#REF!=""</formula>
    </cfRule>
    <cfRule type="expression" dxfId="6820" priority="4427" stopIfTrue="1">
      <formula>#REF!&lt;&gt;""</formula>
    </cfRule>
    <cfRule type="expression" dxfId="6819" priority="4428" stopIfTrue="1">
      <formula>AND(#REF!="",#REF!&lt;&gt;"")</formula>
    </cfRule>
  </conditionalFormatting>
  <conditionalFormatting sqref="E521:H527 E529:H531 G528:H531 E201:E205">
    <cfRule type="expression" dxfId="6818" priority="4417" stopIfTrue="1">
      <formula>$F121=""</formula>
    </cfRule>
    <cfRule type="expression" dxfId="6817" priority="4418" stopIfTrue="1">
      <formula>#REF!&lt;&gt;""</formula>
    </cfRule>
    <cfRule type="expression" dxfId="6816" priority="4419" stopIfTrue="1">
      <formula>AND($G121="",$F121&lt;&gt;"")</formula>
    </cfRule>
  </conditionalFormatting>
  <conditionalFormatting sqref="E216">
    <cfRule type="expression" dxfId="6815" priority="3994" stopIfTrue="1">
      <formula>#REF!=""</formula>
    </cfRule>
    <cfRule type="expression" dxfId="6814" priority="3995" stopIfTrue="1">
      <formula>#REF!&lt;&gt;""</formula>
    </cfRule>
    <cfRule type="expression" dxfId="6813" priority="3996" stopIfTrue="1">
      <formula>AND(#REF!="",#REF!&lt;&gt;"")</formula>
    </cfRule>
  </conditionalFormatting>
  <conditionalFormatting sqref="E430:H435">
    <cfRule type="expression" dxfId="6812" priority="3976" stopIfTrue="1">
      <formula>$F375=""</formula>
    </cfRule>
    <cfRule type="expression" dxfId="6811" priority="3977" stopIfTrue="1">
      <formula>#REF!&lt;&gt;""</formula>
    </cfRule>
    <cfRule type="expression" dxfId="6810" priority="3978" stopIfTrue="1">
      <formula>AND($G375="",$F375&lt;&gt;"")</formula>
    </cfRule>
  </conditionalFormatting>
  <conditionalFormatting sqref="E520:H525 E502 E479:H479 E488:H488 E491:H491 E487 E422:H424 E222:H224 E215:E219 E468:H472 E463:H464 E248:H250 E253:H257 E493:H499 E426:H431 E441:H447 H432:H440 E228:H242">
    <cfRule type="expression" dxfId="6809" priority="3973" stopIfTrue="1">
      <formula>#REF!=""</formula>
    </cfRule>
    <cfRule type="expression" dxfId="6808" priority="3974" stopIfTrue="1">
      <formula>#REF!&lt;&gt;""</formula>
    </cfRule>
    <cfRule type="expression" dxfId="6807" priority="3975" stopIfTrue="1">
      <formula>AND(#REF!="",#REF!&lt;&gt;"")</formula>
    </cfRule>
  </conditionalFormatting>
  <conditionalFormatting sqref="E448:H456">
    <cfRule type="expression" dxfId="6806" priority="3964" stopIfTrue="1">
      <formula>$F375=""</formula>
    </cfRule>
    <cfRule type="expression" dxfId="6805" priority="3965" stopIfTrue="1">
      <formula>#REF!&lt;&gt;""</formula>
    </cfRule>
    <cfRule type="expression" dxfId="6804" priority="3966" stopIfTrue="1">
      <formula>AND($G375="",$F375&lt;&gt;"")</formula>
    </cfRule>
  </conditionalFormatting>
  <conditionalFormatting sqref="E450:H450">
    <cfRule type="expression" dxfId="6803" priority="3952" stopIfTrue="1">
      <formula>$F382=""</formula>
    </cfRule>
    <cfRule type="expression" dxfId="6802" priority="3953" stopIfTrue="1">
      <formula>#REF!&lt;&gt;""</formula>
    </cfRule>
    <cfRule type="expression" dxfId="6801" priority="3954" stopIfTrue="1">
      <formula>AND($G382="",$F382&lt;&gt;"")</formula>
    </cfRule>
  </conditionalFormatting>
  <conditionalFormatting sqref="E219">
    <cfRule type="expression" dxfId="6800" priority="3943" stopIfTrue="1">
      <formula>#REF!=""</formula>
    </cfRule>
    <cfRule type="expression" dxfId="6799" priority="3944" stopIfTrue="1">
      <formula>#REF!&lt;&gt;""</formula>
    </cfRule>
    <cfRule type="expression" dxfId="6798" priority="3945" stopIfTrue="1">
      <formula>AND(#REF!="",#REF!&lt;&gt;"")</formula>
    </cfRule>
  </conditionalFormatting>
  <conditionalFormatting sqref="E219 E228:H233">
    <cfRule type="expression" dxfId="6797" priority="3940" stopIfTrue="1">
      <formula>$F161=""</formula>
    </cfRule>
    <cfRule type="expression" dxfId="6796" priority="3941" stopIfTrue="1">
      <formula>#REF!&lt;&gt;""</formula>
    </cfRule>
    <cfRule type="expression" dxfId="6795" priority="3942" stopIfTrue="1">
      <formula>AND($G161="",$F161&lt;&gt;"")</formula>
    </cfRule>
  </conditionalFormatting>
  <conditionalFormatting sqref="E218:E219">
    <cfRule type="expression" dxfId="6794" priority="3934" stopIfTrue="1">
      <formula>$F147=""</formula>
    </cfRule>
    <cfRule type="expression" dxfId="6793" priority="3935" stopIfTrue="1">
      <formula>#REF!&lt;&gt;""</formula>
    </cfRule>
    <cfRule type="expression" dxfId="6792" priority="3936" stopIfTrue="1">
      <formula>AND($G147="",$F147&lt;&gt;"")</formula>
    </cfRule>
  </conditionalFormatting>
  <conditionalFormatting sqref="E450:H456">
    <cfRule type="expression" dxfId="6791" priority="3931" stopIfTrue="1">
      <formula>$F380=""</formula>
    </cfRule>
    <cfRule type="expression" dxfId="6790" priority="3932" stopIfTrue="1">
      <formula>#REF!&lt;&gt;""</formula>
    </cfRule>
    <cfRule type="expression" dxfId="6789" priority="3933" stopIfTrue="1">
      <formula>AND($G380="",$F380&lt;&gt;"")</formula>
    </cfRule>
  </conditionalFormatting>
  <conditionalFormatting sqref="E218:E219">
    <cfRule type="expression" dxfId="6788" priority="3928" stopIfTrue="1">
      <formula>$F161=""</formula>
    </cfRule>
    <cfRule type="expression" dxfId="6787" priority="3929" stopIfTrue="1">
      <formula>#REF!&lt;&gt;""</formula>
    </cfRule>
    <cfRule type="expression" dxfId="6786" priority="3930" stopIfTrue="1">
      <formula>AND($G161="",$F161&lt;&gt;"")</formula>
    </cfRule>
  </conditionalFormatting>
  <conditionalFormatting sqref="E227:H227">
    <cfRule type="expression" dxfId="6785" priority="3313" stopIfTrue="1">
      <formula>$F186=""</formula>
    </cfRule>
    <cfRule type="expression" dxfId="6784" priority="3314" stopIfTrue="1">
      <formula>#REF!&lt;&gt;""</formula>
    </cfRule>
    <cfRule type="expression" dxfId="6783" priority="3315" stopIfTrue="1">
      <formula>AND($G186="",$F186&lt;&gt;"")</formula>
    </cfRule>
  </conditionalFormatting>
  <conditionalFormatting sqref="E227:H227">
    <cfRule type="expression" dxfId="6782" priority="3310" stopIfTrue="1">
      <formula>$F177=""</formula>
    </cfRule>
    <cfRule type="expression" dxfId="6781" priority="3311" stopIfTrue="1">
      <formula>#REF!&lt;&gt;""</formula>
    </cfRule>
    <cfRule type="expression" dxfId="6780" priority="3312" stopIfTrue="1">
      <formula>AND($G177="",$F177&lt;&gt;"")</formula>
    </cfRule>
  </conditionalFormatting>
  <conditionalFormatting sqref="H434:H435">
    <cfRule type="expression" dxfId="6779" priority="3307" stopIfTrue="1">
      <formula>$F376=""</formula>
    </cfRule>
    <cfRule type="expression" dxfId="6778" priority="3308" stopIfTrue="1">
      <formula>#REF!&lt;&gt;""</formula>
    </cfRule>
    <cfRule type="expression" dxfId="6777" priority="3309" stopIfTrue="1">
      <formula>AND($G376="",$F376&lt;&gt;"")</formula>
    </cfRule>
  </conditionalFormatting>
  <conditionalFormatting sqref="E225:H227 E239:H240 E237:G242 H238:H242">
    <cfRule type="expression" dxfId="6776" priority="3304" stopIfTrue="1">
      <formula>$F161=""</formula>
    </cfRule>
    <cfRule type="expression" dxfId="6775" priority="3305" stopIfTrue="1">
      <formula>#REF!&lt;&gt;""</formula>
    </cfRule>
    <cfRule type="expression" dxfId="6774" priority="3306" stopIfTrue="1">
      <formula>AND($G161="",$F161&lt;&gt;"")</formula>
    </cfRule>
  </conditionalFormatting>
  <conditionalFormatting sqref="E222:H233 E237:G242 H241">
    <cfRule type="expression" dxfId="6773" priority="3301" stopIfTrue="1">
      <formula>$F161=""</formula>
    </cfRule>
    <cfRule type="expression" dxfId="6772" priority="3302" stopIfTrue="1">
      <formula>#REF!&lt;&gt;""</formula>
    </cfRule>
    <cfRule type="expression" dxfId="6771" priority="3303" stopIfTrue="1">
      <formula>AND($G161="",$F161&lt;&gt;"")</formula>
    </cfRule>
  </conditionalFormatting>
  <conditionalFormatting sqref="E226:H227">
    <cfRule type="expression" dxfId="6770" priority="3298" stopIfTrue="1">
      <formula>$F177=""</formula>
    </cfRule>
    <cfRule type="expression" dxfId="6769" priority="3299" stopIfTrue="1">
      <formula>#REF!&lt;&gt;""</formula>
    </cfRule>
    <cfRule type="expression" dxfId="6768" priority="3300" stopIfTrue="1">
      <formula>AND($G177="",$F177&lt;&gt;"")</formula>
    </cfRule>
  </conditionalFormatting>
  <conditionalFormatting sqref="E224:H227 E237:G242">
    <cfRule type="expression" dxfId="6767" priority="3295" stopIfTrue="1">
      <formula>$F161=""</formula>
    </cfRule>
    <cfRule type="expression" dxfId="6766" priority="3296" stopIfTrue="1">
      <formula>#REF!&lt;&gt;""</formula>
    </cfRule>
    <cfRule type="expression" dxfId="6765" priority="3297" stopIfTrue="1">
      <formula>AND($G161="",$F161&lt;&gt;"")</formula>
    </cfRule>
  </conditionalFormatting>
  <conditionalFormatting sqref="E225:H227">
    <cfRule type="expression" dxfId="6764" priority="3289" stopIfTrue="1">
      <formula>$F177=""</formula>
    </cfRule>
    <cfRule type="expression" dxfId="6763" priority="3290" stopIfTrue="1">
      <formula>#REF!&lt;&gt;""</formula>
    </cfRule>
    <cfRule type="expression" dxfId="6762" priority="3291" stopIfTrue="1">
      <formula>AND($G177="",$F177&lt;&gt;"")</formula>
    </cfRule>
  </conditionalFormatting>
  <conditionalFormatting sqref="E222:H227">
    <cfRule type="expression" dxfId="6761" priority="3286" stopIfTrue="1">
      <formula>$F161=""</formula>
    </cfRule>
    <cfRule type="expression" dxfId="6760" priority="3287" stopIfTrue="1">
      <formula>#REF!&lt;&gt;""</formula>
    </cfRule>
    <cfRule type="expression" dxfId="6759" priority="3288" stopIfTrue="1">
      <formula>AND($G161="",$F161&lt;&gt;"")</formula>
    </cfRule>
  </conditionalFormatting>
  <conditionalFormatting sqref="E431:H435">
    <cfRule type="expression" dxfId="6758" priority="3283" stopIfTrue="1">
      <formula>$F375=""</formula>
    </cfRule>
    <cfRule type="expression" dxfId="6757" priority="3284" stopIfTrue="1">
      <formula>#REF!&lt;&gt;""</formula>
    </cfRule>
    <cfRule type="expression" dxfId="6756" priority="3285" stopIfTrue="1">
      <formula>AND($G375="",$F375&lt;&gt;"")</formula>
    </cfRule>
  </conditionalFormatting>
  <conditionalFormatting sqref="E229:E230 E226:H227">
    <cfRule type="expression" dxfId="6755" priority="3280" stopIfTrue="1">
      <formula>#REF!=""</formula>
    </cfRule>
    <cfRule type="expression" dxfId="6754" priority="3281" stopIfTrue="1">
      <formula>#REF!&lt;&gt;""</formula>
    </cfRule>
    <cfRule type="expression" dxfId="6753" priority="3282" stopIfTrue="1">
      <formula>AND(#REF!="",#REF!&lt;&gt;"")</formula>
    </cfRule>
  </conditionalFormatting>
  <conditionalFormatting sqref="E429:H435">
    <cfRule type="expression" dxfId="6752" priority="3235" stopIfTrue="1">
      <formula>$F365=""</formula>
    </cfRule>
    <cfRule type="expression" dxfId="6751" priority="3236" stopIfTrue="1">
      <formula>#REF!&lt;&gt;""</formula>
    </cfRule>
    <cfRule type="expression" dxfId="6750" priority="3237" stopIfTrue="1">
      <formula>AND($G365="",$F365&lt;&gt;"")</formula>
    </cfRule>
  </conditionalFormatting>
  <conditionalFormatting sqref="E249:H250">
    <cfRule type="expression" dxfId="6749" priority="3068" stopIfTrue="1">
      <formula>#REF!&lt;&gt;""</formula>
    </cfRule>
  </conditionalFormatting>
  <conditionalFormatting sqref="E249:H250">
    <cfRule type="expression" dxfId="6748" priority="3065" stopIfTrue="1">
      <formula>$F194=""</formula>
    </cfRule>
    <cfRule type="expression" dxfId="6747" priority="3066" stopIfTrue="1">
      <formula>#REF!&lt;&gt;""</formula>
    </cfRule>
    <cfRule type="expression" dxfId="6746" priority="3067" stopIfTrue="1">
      <formula>AND($G194="",$F194&lt;&gt;"")</formula>
    </cfRule>
  </conditionalFormatting>
  <conditionalFormatting sqref="E249:H250">
    <cfRule type="expression" dxfId="6745" priority="3062" stopIfTrue="1">
      <formula>$F195=""</formula>
    </cfRule>
    <cfRule type="expression" dxfId="6744" priority="3063" stopIfTrue="1">
      <formula>#REF!&lt;&gt;""</formula>
    </cfRule>
    <cfRule type="expression" dxfId="6743" priority="3064" stopIfTrue="1">
      <formula>AND($G195="",$F195&lt;&gt;"")</formula>
    </cfRule>
  </conditionalFormatting>
  <conditionalFormatting sqref="E250:H250">
    <cfRule type="expression" dxfId="6742" priority="3050" stopIfTrue="1">
      <formula>$F196=""</formula>
    </cfRule>
    <cfRule type="expression" dxfId="6741" priority="3051" stopIfTrue="1">
      <formula>#REF!&lt;&gt;""</formula>
    </cfRule>
    <cfRule type="expression" dxfId="6740" priority="3052" stopIfTrue="1">
      <formula>AND($G196="",$F196&lt;&gt;"")</formula>
    </cfRule>
  </conditionalFormatting>
  <conditionalFormatting sqref="E249:H250">
    <cfRule type="expression" dxfId="6739" priority="3044" stopIfTrue="1">
      <formula>$F197=""</formula>
    </cfRule>
    <cfRule type="expression" dxfId="6738" priority="3045" stopIfTrue="1">
      <formula>#REF!&lt;&gt;""</formula>
    </cfRule>
    <cfRule type="expression" dxfId="6737" priority="3046" stopIfTrue="1">
      <formula>AND($G197="",$F197&lt;&gt;"")</formula>
    </cfRule>
  </conditionalFormatting>
  <conditionalFormatting sqref="E249:H250">
    <cfRule type="expression" dxfId="6736" priority="3041" stopIfTrue="1">
      <formula>$F196=""</formula>
    </cfRule>
    <cfRule type="expression" dxfId="6735" priority="3042" stopIfTrue="1">
      <formula>#REF!&lt;&gt;""</formula>
    </cfRule>
    <cfRule type="expression" dxfId="6734" priority="3043" stopIfTrue="1">
      <formula>AND($G196="",$F196&lt;&gt;"")</formula>
    </cfRule>
  </conditionalFormatting>
  <conditionalFormatting sqref="E503:H504 E493:H493 E502 E488:H488 E482:H482 E487 E249:H250 E416:H424 E467:H467 E426:H431 E441:H442 H432:H440 E508:H520">
    <cfRule type="expression" dxfId="6733" priority="3035" stopIfTrue="1">
      <formula>#REF!=""</formula>
    </cfRule>
    <cfRule type="expression" dxfId="6732" priority="3036" stopIfTrue="1">
      <formula>#REF!&lt;&gt;""</formula>
    </cfRule>
    <cfRule type="expression" dxfId="6731" priority="3037" stopIfTrue="1">
      <formula>AND(#REF!="",#REF!&lt;&gt;"")</formula>
    </cfRule>
  </conditionalFormatting>
  <conditionalFormatting sqref="E250:H250">
    <cfRule type="expression" dxfId="6730" priority="3032" stopIfTrue="1">
      <formula>$F208=""</formula>
    </cfRule>
    <cfRule type="expression" dxfId="6729" priority="3033" stopIfTrue="1">
      <formula>#REF!&lt;&gt;""</formula>
    </cfRule>
    <cfRule type="expression" dxfId="6728" priority="3034" stopIfTrue="1">
      <formula>AND($G208="",$F208&lt;&gt;"")</formula>
    </cfRule>
  </conditionalFormatting>
  <conditionalFormatting sqref="E248:H249">
    <cfRule type="expression" dxfId="6727" priority="3031" stopIfTrue="1">
      <formula>#REF!&lt;&gt;""</formula>
    </cfRule>
  </conditionalFormatting>
  <conditionalFormatting sqref="E248:H248">
    <cfRule type="expression" dxfId="6726" priority="2991" stopIfTrue="1">
      <formula>$F191=""</formula>
    </cfRule>
    <cfRule type="expression" dxfId="6725" priority="2992" stopIfTrue="1">
      <formula>#REF!&lt;&gt;""</formula>
    </cfRule>
    <cfRule type="expression" dxfId="6724" priority="2993" stopIfTrue="1">
      <formula>AND($G191="",$F191&lt;&gt;"")</formula>
    </cfRule>
  </conditionalFormatting>
  <conditionalFormatting sqref="E248:H248">
    <cfRule type="expression" dxfId="6723" priority="2988" stopIfTrue="1">
      <formula>$F192=""</formula>
    </cfRule>
    <cfRule type="expression" dxfId="6722" priority="2989" stopIfTrue="1">
      <formula>#REF!&lt;&gt;""</formula>
    </cfRule>
    <cfRule type="expression" dxfId="6721" priority="2990" stopIfTrue="1">
      <formula>AND($G192="",$F192&lt;&gt;"")</formula>
    </cfRule>
  </conditionalFormatting>
  <conditionalFormatting sqref="E248:H248">
    <cfRule type="expression" dxfId="6720" priority="2985" stopIfTrue="1">
      <formula>$F177=""</formula>
    </cfRule>
    <cfRule type="expression" dxfId="6719" priority="2986" stopIfTrue="1">
      <formula>#REF!&lt;&gt;""</formula>
    </cfRule>
    <cfRule type="expression" dxfId="6718" priority="2987" stopIfTrue="1">
      <formula>AND($G177="",$F177&lt;&gt;"")</formula>
    </cfRule>
  </conditionalFormatting>
  <conditionalFormatting sqref="E248:H248">
    <cfRule type="expression" dxfId="6717" priority="2979" stopIfTrue="1">
      <formula>$F177=""</formula>
    </cfRule>
    <cfRule type="expression" dxfId="6716" priority="2980" stopIfTrue="1">
      <formula>#REF!&lt;&gt;""</formula>
    </cfRule>
    <cfRule type="expression" dxfId="6715" priority="2981" stopIfTrue="1">
      <formula>AND($G177="",$F177&lt;&gt;"")</formula>
    </cfRule>
  </conditionalFormatting>
  <conditionalFormatting sqref="E248:H248">
    <cfRule type="expression" dxfId="6714" priority="2964" stopIfTrue="1">
      <formula>$F177=""</formula>
    </cfRule>
    <cfRule type="expression" dxfId="6713" priority="2965" stopIfTrue="1">
      <formula>#REF!&lt;&gt;""</formula>
    </cfRule>
    <cfRule type="expression" dxfId="6712" priority="2966" stopIfTrue="1">
      <formula>AND($G177="",$F177&lt;&gt;"")</formula>
    </cfRule>
  </conditionalFormatting>
  <conditionalFormatting sqref="E248:H248 E242:H242">
    <cfRule type="expression" dxfId="6711" priority="2961" stopIfTrue="1">
      <formula>$F173=""</formula>
    </cfRule>
    <cfRule type="expression" dxfId="6710" priority="2962" stopIfTrue="1">
      <formula>#REF!&lt;&gt;""</formula>
    </cfRule>
    <cfRule type="expression" dxfId="6709" priority="2963" stopIfTrue="1">
      <formula>AND($G173="",$F173&lt;&gt;"")</formula>
    </cfRule>
  </conditionalFormatting>
  <conditionalFormatting sqref="H248">
    <cfRule type="expression" dxfId="6708" priority="2954" stopIfTrue="1">
      <formula>$F191=""</formula>
    </cfRule>
    <cfRule type="expression" dxfId="6707" priority="2955" stopIfTrue="1">
      <formula>#REF!&lt;&gt;""</formula>
    </cfRule>
    <cfRule type="expression" dxfId="6706" priority="2956" stopIfTrue="1">
      <formula>AND($G191="",$F191&lt;&gt;"")</formula>
    </cfRule>
  </conditionalFormatting>
  <conditionalFormatting sqref="H248">
    <cfRule type="expression" dxfId="6705" priority="2951" stopIfTrue="1">
      <formula>$F192=""</formula>
    </cfRule>
    <cfRule type="expression" dxfId="6704" priority="2952" stopIfTrue="1">
      <formula>#REF!&lt;&gt;""</formula>
    </cfRule>
    <cfRule type="expression" dxfId="6703" priority="2953" stopIfTrue="1">
      <formula>AND($G192="",$F192&lt;&gt;"")</formula>
    </cfRule>
  </conditionalFormatting>
  <conditionalFormatting sqref="H248">
    <cfRule type="expression" dxfId="6702" priority="2948" stopIfTrue="1">
      <formula>$F177=""</formula>
    </cfRule>
    <cfRule type="expression" dxfId="6701" priority="2949" stopIfTrue="1">
      <formula>#REF!&lt;&gt;""</formula>
    </cfRule>
    <cfRule type="expression" dxfId="6700" priority="2950" stopIfTrue="1">
      <formula>AND($G177="",$F177&lt;&gt;"")</formula>
    </cfRule>
  </conditionalFormatting>
  <conditionalFormatting sqref="H248">
    <cfRule type="expression" dxfId="6699" priority="2942" stopIfTrue="1">
      <formula>$F177=""</formula>
    </cfRule>
    <cfRule type="expression" dxfId="6698" priority="2943" stopIfTrue="1">
      <formula>#REF!&lt;&gt;""</formula>
    </cfRule>
    <cfRule type="expression" dxfId="6697" priority="2944" stopIfTrue="1">
      <formula>AND($G177="",$F177&lt;&gt;"")</formula>
    </cfRule>
  </conditionalFormatting>
  <conditionalFormatting sqref="H248">
    <cfRule type="expression" dxfId="6696" priority="2927" stopIfTrue="1">
      <formula>$F177=""</formula>
    </cfRule>
    <cfRule type="expression" dxfId="6695" priority="2928" stopIfTrue="1">
      <formula>#REF!&lt;&gt;""</formula>
    </cfRule>
    <cfRule type="expression" dxfId="6694" priority="2929" stopIfTrue="1">
      <formula>AND($G177="",$F177&lt;&gt;"")</formula>
    </cfRule>
  </conditionalFormatting>
  <conditionalFormatting sqref="H248">
    <cfRule type="expression" dxfId="6693" priority="2924" stopIfTrue="1">
      <formula>$F179=""</formula>
    </cfRule>
    <cfRule type="expression" dxfId="6692" priority="2925" stopIfTrue="1">
      <formula>#REF!&lt;&gt;""</formula>
    </cfRule>
    <cfRule type="expression" dxfId="6691" priority="2926" stopIfTrue="1">
      <formula>AND($G179="",$F179&lt;&gt;"")</formula>
    </cfRule>
  </conditionalFormatting>
  <conditionalFormatting sqref="E254:H257 E234 E241:H241">
    <cfRule type="expression" dxfId="6690" priority="2912" stopIfTrue="1">
      <formula>$F166=""</formula>
    </cfRule>
    <cfRule type="expression" dxfId="6689" priority="2913" stopIfTrue="1">
      <formula>#REF!&lt;&gt;""</formula>
    </cfRule>
    <cfRule type="expression" dxfId="6688" priority="2914" stopIfTrue="1">
      <formula>AND($G166="",$F166&lt;&gt;"")</formula>
    </cfRule>
  </conditionalFormatting>
  <conditionalFormatting sqref="E257:H257">
    <cfRule type="expression" dxfId="6687" priority="2909" stopIfTrue="1">
      <formula>$F186=""</formula>
    </cfRule>
    <cfRule type="expression" dxfId="6686" priority="2910" stopIfTrue="1">
      <formula>#REF!&lt;&gt;""</formula>
    </cfRule>
    <cfRule type="expression" dxfId="6685" priority="2911" stopIfTrue="1">
      <formula>AND($G186="",$F186&lt;&gt;"")</formula>
    </cfRule>
  </conditionalFormatting>
  <conditionalFormatting sqref="E256:H257 E237:E242">
    <cfRule type="expression" dxfId="6684" priority="2900" stopIfTrue="1">
      <formula>$F167=""</formula>
    </cfRule>
    <cfRule type="expression" dxfId="6683" priority="2901" stopIfTrue="1">
      <formula>#REF!&lt;&gt;""</formula>
    </cfRule>
    <cfRule type="expression" dxfId="6682" priority="2902" stopIfTrue="1">
      <formula>AND($G167="",$F167&lt;&gt;"")</formula>
    </cfRule>
  </conditionalFormatting>
  <conditionalFormatting sqref="E253:H257 E239:H242">
    <cfRule type="expression" dxfId="6681" priority="2888" stopIfTrue="1">
      <formula>$F173=""</formula>
    </cfRule>
    <cfRule type="expression" dxfId="6680" priority="2889" stopIfTrue="1">
      <formula>#REF!&lt;&gt;""</formula>
    </cfRule>
    <cfRule type="expression" dxfId="6679" priority="2890" stopIfTrue="1">
      <formula>AND($G173="",$F173&lt;&gt;"")</formula>
    </cfRule>
  </conditionalFormatting>
  <conditionalFormatting sqref="E489:E492 E298">
    <cfRule type="expression" dxfId="6678" priority="2882" stopIfTrue="1">
      <formula>#REF!=""</formula>
    </cfRule>
    <cfRule type="expression" dxfId="6677" priority="2883" stopIfTrue="1">
      <formula>#REF!&lt;&gt;""</formula>
    </cfRule>
    <cfRule type="expression" dxfId="6676" priority="2884" stopIfTrue="1">
      <formula>AND(#REF!="",#REF!&lt;&gt;"")</formula>
    </cfRule>
  </conditionalFormatting>
  <conditionalFormatting sqref="E390:E391 E298">
    <cfRule type="expression" dxfId="6675" priority="2879" stopIfTrue="1">
      <formula>#REF!=""</formula>
    </cfRule>
    <cfRule type="expression" dxfId="6674" priority="2880" stopIfTrue="1">
      <formula>#REF!&lt;&gt;""</formula>
    </cfRule>
    <cfRule type="expression" dxfId="6673" priority="2881" stopIfTrue="1">
      <formula>AND(#REF!="",#REF!&lt;&gt;"")</formula>
    </cfRule>
  </conditionalFormatting>
  <conditionalFormatting sqref="E392:E393 E299:E300 L416">
    <cfRule type="expression" dxfId="6672" priority="2876" stopIfTrue="1">
      <formula>#REF!=""</formula>
    </cfRule>
    <cfRule type="expression" dxfId="6671" priority="2877" stopIfTrue="1">
      <formula>#REF!&lt;&gt;""</formula>
    </cfRule>
    <cfRule type="expression" dxfId="6670" priority="2878" stopIfTrue="1">
      <formula>AND(#REF!="",#REF!&lt;&gt;"")</formula>
    </cfRule>
  </conditionalFormatting>
  <conditionalFormatting sqref="L521:L522 E394 E299:E300 L99:L100">
    <cfRule type="expression" dxfId="6669" priority="2873" stopIfTrue="1">
      <formula>#REF!=""</formula>
    </cfRule>
    <cfRule type="expression" dxfId="6668" priority="2874" stopIfTrue="1">
      <formula>#REF!&lt;&gt;""</formula>
    </cfRule>
    <cfRule type="expression" dxfId="6667" priority="2875" stopIfTrue="1">
      <formula>AND(#REF!="",#REF!&lt;&gt;"")</formula>
    </cfRule>
  </conditionalFormatting>
  <conditionalFormatting sqref="E301:E302 E395:E398">
    <cfRule type="expression" dxfId="6666" priority="2870" stopIfTrue="1">
      <formula>#REF!=""</formula>
    </cfRule>
    <cfRule type="expression" dxfId="6665" priority="2871" stopIfTrue="1">
      <formula>#REF!&lt;&gt;""</formula>
    </cfRule>
    <cfRule type="expression" dxfId="6664" priority="2872" stopIfTrue="1">
      <formula>AND(#REF!="",#REF!&lt;&gt;"")</formula>
    </cfRule>
  </conditionalFormatting>
  <conditionalFormatting sqref="E419:H421 E428:H428">
    <cfRule type="expression" dxfId="6663" priority="2822" stopIfTrue="1">
      <formula>$F352=""</formula>
    </cfRule>
    <cfRule type="expression" dxfId="6662" priority="2823" stopIfTrue="1">
      <formula>#REF!&lt;&gt;""</formula>
    </cfRule>
    <cfRule type="expression" dxfId="6661" priority="2824" stopIfTrue="1">
      <formula>AND($G352="",$F352&lt;&gt;"")</formula>
    </cfRule>
  </conditionalFormatting>
  <conditionalFormatting sqref="E520:H531 E479:H483 E204:E205">
    <cfRule type="expression" dxfId="6660" priority="2819" stopIfTrue="1">
      <formula>$F125=""</formula>
    </cfRule>
    <cfRule type="expression" dxfId="6659" priority="2820" stopIfTrue="1">
      <formula>#REF!&lt;&gt;""</formula>
    </cfRule>
    <cfRule type="expression" dxfId="6658" priority="2821" stopIfTrue="1">
      <formula>AND($G125="",$F125&lt;&gt;"")</formula>
    </cfRule>
  </conditionalFormatting>
  <conditionalFormatting sqref="E419:H421">
    <cfRule type="expression" dxfId="6657" priority="2816" stopIfTrue="1">
      <formula>$F352=""</formula>
    </cfRule>
    <cfRule type="expression" dxfId="6656" priority="2817" stopIfTrue="1">
      <formula>#REF!&lt;&gt;""</formula>
    </cfRule>
    <cfRule type="expression" dxfId="6655" priority="2818" stopIfTrue="1">
      <formula>AND($G352="",$F352&lt;&gt;"")</formula>
    </cfRule>
  </conditionalFormatting>
  <conditionalFormatting sqref="E416:H421 H454:H456 E453:G456">
    <cfRule type="expression" dxfId="6654" priority="2813" stopIfTrue="1">
      <formula>$F347=""</formula>
    </cfRule>
    <cfRule type="expression" dxfId="6653" priority="2814" stopIfTrue="1">
      <formula>#REF!&lt;&gt;""</formula>
    </cfRule>
    <cfRule type="expression" dxfId="6652" priority="2815" stopIfTrue="1">
      <formula>AND($G347="",$F347&lt;&gt;"")</formula>
    </cfRule>
  </conditionalFormatting>
  <conditionalFormatting sqref="E508:H511 E512:G514 E513:H515 H528:H531 E535:H535">
    <cfRule type="expression" dxfId="6651" priority="2807" stopIfTrue="1">
      <formula>$F424=""</formula>
    </cfRule>
    <cfRule type="expression" dxfId="6650" priority="2808" stopIfTrue="1">
      <formula>#REF!&lt;&gt;""</formula>
    </cfRule>
    <cfRule type="expression" dxfId="6649" priority="2809" stopIfTrue="1">
      <formula>AND($G424="",$F424&lt;&gt;"")</formula>
    </cfRule>
  </conditionalFormatting>
  <conditionalFormatting sqref="E421:H421">
    <cfRule type="expression" dxfId="6648" priority="2804" stopIfTrue="1">
      <formula>$F352=""</formula>
    </cfRule>
    <cfRule type="expression" dxfId="6647" priority="2805" stopIfTrue="1">
      <formula>#REF!&lt;&gt;""</formula>
    </cfRule>
    <cfRule type="expression" dxfId="6646" priority="2806" stopIfTrue="1">
      <formula>AND($G352="",$F352&lt;&gt;"")</formula>
    </cfRule>
  </conditionalFormatting>
  <conditionalFormatting sqref="E508:H511 E512:G513 E496:H499 E523:H527 E529:H531 E204:E205">
    <cfRule type="expression" dxfId="6645" priority="2801" stopIfTrue="1">
      <formula>$F122=""</formula>
    </cfRule>
    <cfRule type="expression" dxfId="6644" priority="2802" stopIfTrue="1">
      <formula>#REF!&lt;&gt;""</formula>
    </cfRule>
    <cfRule type="expression" dxfId="6643" priority="2803" stopIfTrue="1">
      <formula>AND($G122="",$F122&lt;&gt;"")</formula>
    </cfRule>
  </conditionalFormatting>
  <conditionalFormatting sqref="E508:H511 E512:G514 E524:H527 H528:H531 E533:H533">
    <cfRule type="expression" dxfId="6642" priority="2798" stopIfTrue="1">
      <formula>$F425=""</formula>
    </cfRule>
    <cfRule type="expression" dxfId="6641" priority="2799" stopIfTrue="1">
      <formula>#REF!&lt;&gt;""</formula>
    </cfRule>
    <cfRule type="expression" dxfId="6640" priority="2800" stopIfTrue="1">
      <formula>AND($G425="",$F425&lt;&gt;"")</formula>
    </cfRule>
  </conditionalFormatting>
  <conditionalFormatting sqref="E416:H421 E428:H429">
    <cfRule type="expression" dxfId="6639" priority="2789" stopIfTrue="1">
      <formula>$F354=""</formula>
    </cfRule>
    <cfRule type="expression" dxfId="6638" priority="2790" stopIfTrue="1">
      <formula>#REF!&lt;&gt;""</formula>
    </cfRule>
    <cfRule type="expression" dxfId="6637" priority="2791" stopIfTrue="1">
      <formula>AND($G354="",$F354&lt;&gt;"")</formula>
    </cfRule>
  </conditionalFormatting>
  <conditionalFormatting sqref="E422:H424">
    <cfRule type="expression" dxfId="6636" priority="2786" stopIfTrue="1">
      <formula>$F355=""</formula>
    </cfRule>
    <cfRule type="expression" dxfId="6635" priority="2787" stopIfTrue="1">
      <formula>#REF!&lt;&gt;""</formula>
    </cfRule>
    <cfRule type="expression" dxfId="6634" priority="2788" stopIfTrue="1">
      <formula>AND($G355="",$F355&lt;&gt;"")</formula>
    </cfRule>
  </conditionalFormatting>
  <conditionalFormatting sqref="E428:H428 E418:H424 H434:H435">
    <cfRule type="expression" dxfId="6633" priority="2783" stopIfTrue="1">
      <formula>$F352=""</formula>
    </cfRule>
    <cfRule type="expression" dxfId="6632" priority="2784" stopIfTrue="1">
      <formula>#REF!&lt;&gt;""</formula>
    </cfRule>
    <cfRule type="expression" dxfId="6631" priority="2785" stopIfTrue="1">
      <formula>AND($G352="",$F352&lt;&gt;"")</formula>
    </cfRule>
  </conditionalFormatting>
  <conditionalFormatting sqref="E428:H428 E417:H424">
    <cfRule type="expression" dxfId="6630" priority="2771" stopIfTrue="1">
      <formula>$F352=""</formula>
    </cfRule>
    <cfRule type="expression" dxfId="6629" priority="2772" stopIfTrue="1">
      <formula>#REF!&lt;&gt;""</formula>
    </cfRule>
    <cfRule type="expression" dxfId="6628" priority="2773" stopIfTrue="1">
      <formula>AND($G352="",$F352&lt;&gt;"")</formula>
    </cfRule>
  </conditionalFormatting>
  <conditionalFormatting sqref="E428:H430 E416:H424">
    <cfRule type="expression" dxfId="6627" priority="2765" stopIfTrue="1">
      <formula>$F353=""</formula>
    </cfRule>
    <cfRule type="expression" dxfId="6626" priority="2766" stopIfTrue="1">
      <formula>#REF!&lt;&gt;""</formula>
    </cfRule>
    <cfRule type="expression" dxfId="6625" priority="2767" stopIfTrue="1">
      <formula>AND($G353="",$F353&lt;&gt;"")</formula>
    </cfRule>
  </conditionalFormatting>
  <conditionalFormatting sqref="E428:H428 E416:H424">
    <cfRule type="expression" dxfId="6624" priority="2762" stopIfTrue="1">
      <formula>$F352=""</formula>
    </cfRule>
    <cfRule type="expression" dxfId="6623" priority="2763" stopIfTrue="1">
      <formula>#REF!&lt;&gt;""</formula>
    </cfRule>
    <cfRule type="expression" dxfId="6622" priority="2764" stopIfTrue="1">
      <formula>AND($G352="",$F352&lt;&gt;"")</formula>
    </cfRule>
  </conditionalFormatting>
  <conditionalFormatting sqref="E422:H424">
    <cfRule type="expression" dxfId="6621" priority="2753" stopIfTrue="1">
      <formula>$F360=""</formula>
    </cfRule>
    <cfRule type="expression" dxfId="6620" priority="2754" stopIfTrue="1">
      <formula>#REF!&lt;&gt;""</formula>
    </cfRule>
    <cfRule type="expression" dxfId="6619" priority="2755" stopIfTrue="1">
      <formula>AND($G360="",$F360&lt;&gt;"")</formula>
    </cfRule>
  </conditionalFormatting>
  <conditionalFormatting sqref="E426:H427">
    <cfRule type="expression" dxfId="6618" priority="2750" stopIfTrue="1">
      <formula>$F359=""</formula>
    </cfRule>
    <cfRule type="expression" dxfId="6617" priority="2751" stopIfTrue="1">
      <formula>#REF!&lt;&gt;""</formula>
    </cfRule>
    <cfRule type="expression" dxfId="6616" priority="2752" stopIfTrue="1">
      <formula>AND($G359="",$F359&lt;&gt;"")</formula>
    </cfRule>
  </conditionalFormatting>
  <conditionalFormatting sqref="E426:H427">
    <cfRule type="expression" dxfId="6615" priority="2747" stopIfTrue="1">
      <formula>$F360=""</formula>
    </cfRule>
    <cfRule type="expression" dxfId="6614" priority="2748" stopIfTrue="1">
      <formula>#REF!&lt;&gt;""</formula>
    </cfRule>
    <cfRule type="expression" dxfId="6613" priority="2749" stopIfTrue="1">
      <formula>AND($G360="",$F360&lt;&gt;"")</formula>
    </cfRule>
  </conditionalFormatting>
  <conditionalFormatting sqref="E426:H427">
    <cfRule type="expression" dxfId="6612" priority="2735" stopIfTrue="1">
      <formula>$F361=""</formula>
    </cfRule>
    <cfRule type="expression" dxfId="6611" priority="2736" stopIfTrue="1">
      <formula>#REF!&lt;&gt;""</formula>
    </cfRule>
    <cfRule type="expression" dxfId="6610" priority="2737" stopIfTrue="1">
      <formula>AND($G361="",$F361&lt;&gt;"")</formula>
    </cfRule>
  </conditionalFormatting>
  <conditionalFormatting sqref="E426:H427">
    <cfRule type="expression" dxfId="6609" priority="2729" stopIfTrue="1">
      <formula>$F363=""</formula>
    </cfRule>
    <cfRule type="expression" dxfId="6608" priority="2730" stopIfTrue="1">
      <formula>#REF!&lt;&gt;""</formula>
    </cfRule>
    <cfRule type="expression" dxfId="6607" priority="2731" stopIfTrue="1">
      <formula>AND($G363="",$F363&lt;&gt;"")</formula>
    </cfRule>
  </conditionalFormatting>
  <conditionalFormatting sqref="E426:H427">
    <cfRule type="expression" dxfId="6606" priority="2726" stopIfTrue="1">
      <formula>$F362=""</formula>
    </cfRule>
    <cfRule type="expression" dxfId="6605" priority="2727" stopIfTrue="1">
      <formula>#REF!&lt;&gt;""</formula>
    </cfRule>
    <cfRule type="expression" dxfId="6604" priority="2728" stopIfTrue="1">
      <formula>AND($G362="",$F362&lt;&gt;"")</formula>
    </cfRule>
  </conditionalFormatting>
  <conditionalFormatting sqref="E426:H427">
    <cfRule type="expression" dxfId="6603" priority="2717" stopIfTrue="1">
      <formula>$F364=""</formula>
    </cfRule>
    <cfRule type="expression" dxfId="6602" priority="2718" stopIfTrue="1">
      <formula>#REF!&lt;&gt;""</formula>
    </cfRule>
    <cfRule type="expression" dxfId="6601" priority="2719" stopIfTrue="1">
      <formula>AND($G364="",$F364&lt;&gt;"")</formula>
    </cfRule>
  </conditionalFormatting>
  <conditionalFormatting sqref="E443:H443 E450:H456">
    <cfRule type="expression" dxfId="6600" priority="2504" stopIfTrue="1">
      <formula>$F352=""</formula>
    </cfRule>
    <cfRule type="expression" dxfId="6599" priority="2505" stopIfTrue="1">
      <formula>#REF!&lt;&gt;""</formula>
    </cfRule>
    <cfRule type="expression" dxfId="6598" priority="2506" stopIfTrue="1">
      <formula>AND($G352="",$F352&lt;&gt;"")</formula>
    </cfRule>
  </conditionalFormatting>
  <conditionalFormatting sqref="E443:H443">
    <cfRule type="expression" dxfId="6597" priority="2501" stopIfTrue="1">
      <formula>$F375=""</formula>
    </cfRule>
    <cfRule type="expression" dxfId="6596" priority="2502" stopIfTrue="1">
      <formula>#REF!&lt;&gt;""</formula>
    </cfRule>
    <cfRule type="expression" dxfId="6595" priority="2503" stopIfTrue="1">
      <formula>AND($G375="",$F375&lt;&gt;"")</formula>
    </cfRule>
  </conditionalFormatting>
  <conditionalFormatting sqref="E445:H446 E450:H456">
    <cfRule type="expression" dxfId="6594" priority="2420" stopIfTrue="1">
      <formula>$F352=""</formula>
    </cfRule>
    <cfRule type="expression" dxfId="6593" priority="2421" stopIfTrue="1">
      <formula>#REF!&lt;&gt;""</formula>
    </cfRule>
    <cfRule type="expression" dxfId="6592" priority="2422" stopIfTrue="1">
      <formula>AND($G352="",$F352&lt;&gt;"")</formula>
    </cfRule>
  </conditionalFormatting>
  <conditionalFormatting sqref="E446:H446 E450:H456">
    <cfRule type="expression" dxfId="6591" priority="2411" stopIfTrue="1">
      <formula>$F375=""</formula>
    </cfRule>
    <cfRule type="expression" dxfId="6590" priority="2412" stopIfTrue="1">
      <formula>#REF!&lt;&gt;""</formula>
    </cfRule>
    <cfRule type="expression" dxfId="6589" priority="2413" stopIfTrue="1">
      <formula>AND($G375="",$F375&lt;&gt;"")</formula>
    </cfRule>
  </conditionalFormatting>
  <conditionalFormatting sqref="E444:H446 E450:H452 H453">
    <cfRule type="expression" dxfId="6588" priority="2405" stopIfTrue="1">
      <formula>$F375=""</formula>
    </cfRule>
    <cfRule type="expression" dxfId="6587" priority="2406" stopIfTrue="1">
      <formula>#REF!&lt;&gt;""</formula>
    </cfRule>
    <cfRule type="expression" dxfId="6586" priority="2407" stopIfTrue="1">
      <formula>AND($G375="",$F375&lt;&gt;"")</formula>
    </cfRule>
  </conditionalFormatting>
  <conditionalFormatting sqref="E445:H446">
    <cfRule type="expression" dxfId="6585" priority="2402" stopIfTrue="1">
      <formula>$F375=""</formula>
    </cfRule>
    <cfRule type="expression" dxfId="6584" priority="2403" stopIfTrue="1">
      <formula>#REF!&lt;&gt;""</formula>
    </cfRule>
    <cfRule type="expression" dxfId="6583" priority="2404" stopIfTrue="1">
      <formula>AND($G375="",$F375&lt;&gt;"")</formula>
    </cfRule>
  </conditionalFormatting>
  <conditionalFormatting sqref="E444:H446">
    <cfRule type="expression" dxfId="6582" priority="2396" stopIfTrue="1">
      <formula>$F353=""</formula>
    </cfRule>
    <cfRule type="expression" dxfId="6581" priority="2397" stopIfTrue="1">
      <formula>#REF!&lt;&gt;""</formula>
    </cfRule>
    <cfRule type="expression" dxfId="6580" priority="2398" stopIfTrue="1">
      <formula>AND($G353="",$F353&lt;&gt;"")</formula>
    </cfRule>
  </conditionalFormatting>
  <conditionalFormatting sqref="E444:H446">
    <cfRule type="expression" dxfId="6579" priority="2393" stopIfTrue="1">
      <formula>$F376=""</formula>
    </cfRule>
    <cfRule type="expression" dxfId="6578" priority="2394" stopIfTrue="1">
      <formula>#REF!&lt;&gt;""</formula>
    </cfRule>
    <cfRule type="expression" dxfId="6577" priority="2395" stopIfTrue="1">
      <formula>AND($G376="",$F376&lt;&gt;"")</formula>
    </cfRule>
  </conditionalFormatting>
  <conditionalFormatting sqref="E444">
    <cfRule type="expression" dxfId="6576" priority="2369" stopIfTrue="1">
      <formula>$F375=""</formula>
    </cfRule>
    <cfRule type="expression" dxfId="6575" priority="2370" stopIfTrue="1">
      <formula>#REF!&lt;&gt;""</formula>
    </cfRule>
    <cfRule type="expression" dxfId="6574" priority="2371" stopIfTrue="1">
      <formula>AND($G375="",$F375&lt;&gt;"")</formula>
    </cfRule>
  </conditionalFormatting>
  <conditionalFormatting sqref="E444">
    <cfRule type="expression" dxfId="6573" priority="2360" stopIfTrue="1">
      <formula>$F353=""</formula>
    </cfRule>
    <cfRule type="expression" dxfId="6572" priority="2361" stopIfTrue="1">
      <formula>#REF!&lt;&gt;""</formula>
    </cfRule>
    <cfRule type="expression" dxfId="6571" priority="2362" stopIfTrue="1">
      <formula>AND($G353="",$F353&lt;&gt;"")</formula>
    </cfRule>
  </conditionalFormatting>
  <conditionalFormatting sqref="E444">
    <cfRule type="expression" dxfId="6570" priority="2357" stopIfTrue="1">
      <formula>$F376=""</formula>
    </cfRule>
    <cfRule type="expression" dxfId="6569" priority="2358" stopIfTrue="1">
      <formula>#REF!&lt;&gt;""</formula>
    </cfRule>
    <cfRule type="expression" dxfId="6568" priority="2359" stopIfTrue="1">
      <formula>AND($G376="",$F376&lt;&gt;"")</formula>
    </cfRule>
  </conditionalFormatting>
  <conditionalFormatting sqref="E445:E446">
    <cfRule type="expression" dxfId="6567" priority="2348" stopIfTrue="1">
      <formula>$F352=""</formula>
    </cfRule>
    <cfRule type="expression" dxfId="6566" priority="2349" stopIfTrue="1">
      <formula>#REF!&lt;&gt;""</formula>
    </cfRule>
    <cfRule type="expression" dxfId="6565" priority="2350" stopIfTrue="1">
      <formula>AND($G352="",$F352&lt;&gt;"")</formula>
    </cfRule>
  </conditionalFormatting>
  <conditionalFormatting sqref="E445:E446">
    <cfRule type="expression" dxfId="6564" priority="2342" stopIfTrue="1">
      <formula>$F352=""</formula>
    </cfRule>
    <cfRule type="expression" dxfId="6563" priority="2343" stopIfTrue="1">
      <formula>#REF!&lt;&gt;""</formula>
    </cfRule>
    <cfRule type="expression" dxfId="6562" priority="2344" stopIfTrue="1">
      <formula>AND($G352="",$F352&lt;&gt;"")</formula>
    </cfRule>
  </conditionalFormatting>
  <conditionalFormatting sqref="E445:E446">
    <cfRule type="expression" dxfId="6561" priority="2333" stopIfTrue="1">
      <formula>$F376=""</formula>
    </cfRule>
    <cfRule type="expression" dxfId="6560" priority="2334" stopIfTrue="1">
      <formula>#REF!&lt;&gt;""</formula>
    </cfRule>
    <cfRule type="expression" dxfId="6559" priority="2335" stopIfTrue="1">
      <formula>AND($G376="",$F376&lt;&gt;"")</formula>
    </cfRule>
  </conditionalFormatting>
  <conditionalFormatting sqref="E445:E446">
    <cfRule type="expression" dxfId="6558" priority="2330" stopIfTrue="1">
      <formula>$F375=""</formula>
    </cfRule>
    <cfRule type="expression" dxfId="6557" priority="2331" stopIfTrue="1">
      <formula>#REF!&lt;&gt;""</formula>
    </cfRule>
    <cfRule type="expression" dxfId="6556" priority="2332" stopIfTrue="1">
      <formula>AND($G375="",$F375&lt;&gt;"")</formula>
    </cfRule>
  </conditionalFormatting>
  <conditionalFormatting sqref="E445:E446">
    <cfRule type="expression" dxfId="6555" priority="2327" stopIfTrue="1">
      <formula>$F352=""</formula>
    </cfRule>
    <cfRule type="expression" dxfId="6554" priority="2328" stopIfTrue="1">
      <formula>#REF!&lt;&gt;""</formula>
    </cfRule>
    <cfRule type="expression" dxfId="6553" priority="2329" stopIfTrue="1">
      <formula>AND($G352="",$F352&lt;&gt;"")</formula>
    </cfRule>
  </conditionalFormatting>
  <conditionalFormatting sqref="E445:E446">
    <cfRule type="expression" dxfId="6552" priority="2324" stopIfTrue="1">
      <formula>$F354=""</formula>
    </cfRule>
    <cfRule type="expression" dxfId="6551" priority="2325" stopIfTrue="1">
      <formula>#REF!&lt;&gt;""</formula>
    </cfRule>
    <cfRule type="expression" dxfId="6550" priority="2326" stopIfTrue="1">
      <formula>AND($G354="",$F354&lt;&gt;"")</formula>
    </cfRule>
  </conditionalFormatting>
  <conditionalFormatting sqref="E445:E446">
    <cfRule type="expression" dxfId="6549" priority="2321" stopIfTrue="1">
      <formula>$F377=""</formula>
    </cfRule>
    <cfRule type="expression" dxfId="6548" priority="2322" stopIfTrue="1">
      <formula>#REF!&lt;&gt;""</formula>
    </cfRule>
    <cfRule type="expression" dxfId="6547" priority="2323" stopIfTrue="1">
      <formula>AND($G377="",$F377&lt;&gt;"")</formula>
    </cfRule>
  </conditionalFormatting>
  <conditionalFormatting sqref="E236">
    <cfRule type="expression" dxfId="6546" priority="2318" stopIfTrue="1">
      <formula>$F166=""</formula>
    </cfRule>
    <cfRule type="expression" dxfId="6545" priority="2319" stopIfTrue="1">
      <formula>#REF!&lt;&gt;""</formula>
    </cfRule>
    <cfRule type="expression" dxfId="6544" priority="2320" stopIfTrue="1">
      <formula>AND($G166="",$F166&lt;&gt;"")</formula>
    </cfRule>
  </conditionalFormatting>
  <conditionalFormatting sqref="E447:H452 H453">
    <cfRule type="expression" dxfId="6543" priority="2315" stopIfTrue="1">
      <formula>$F375=""</formula>
    </cfRule>
    <cfRule type="expression" dxfId="6542" priority="2316" stopIfTrue="1">
      <formula>#REF!&lt;&gt;""</formula>
    </cfRule>
    <cfRule type="expression" dxfId="6541" priority="2317" stopIfTrue="1">
      <formula>AND($G375="",$F375&lt;&gt;"")</formula>
    </cfRule>
  </conditionalFormatting>
  <conditionalFormatting sqref="E447:H449">
    <cfRule type="expression" dxfId="6540" priority="2312" stopIfTrue="1">
      <formula>$F354=""</formula>
    </cfRule>
    <cfRule type="expression" dxfId="6539" priority="2313" stopIfTrue="1">
      <formula>#REF!&lt;&gt;""</formula>
    </cfRule>
    <cfRule type="expression" dxfId="6538" priority="2314" stopIfTrue="1">
      <formula>AND($G354="",$F354&lt;&gt;"")</formula>
    </cfRule>
  </conditionalFormatting>
  <conditionalFormatting sqref="E448:H456">
    <cfRule type="expression" dxfId="6537" priority="2309" stopIfTrue="1">
      <formula>$F352=""</formula>
    </cfRule>
    <cfRule type="expression" dxfId="6536" priority="2310" stopIfTrue="1">
      <formula>#REF!&lt;&gt;""</formula>
    </cfRule>
    <cfRule type="expression" dxfId="6535" priority="2311" stopIfTrue="1">
      <formula>AND($G352="",$F352&lt;&gt;"")</formula>
    </cfRule>
  </conditionalFormatting>
  <conditionalFormatting sqref="E447:H449">
    <cfRule type="expression" dxfId="6534" priority="2306" stopIfTrue="1">
      <formula>$F354=""</formula>
    </cfRule>
    <cfRule type="expression" dxfId="6533" priority="2307" stopIfTrue="1">
      <formula>#REF!&lt;&gt;""</formula>
    </cfRule>
    <cfRule type="expression" dxfId="6532" priority="2308" stopIfTrue="1">
      <formula>AND($G354="",$F354&lt;&gt;"")</formula>
    </cfRule>
  </conditionalFormatting>
  <conditionalFormatting sqref="E447:H449">
    <cfRule type="expression" dxfId="6531" priority="2303" stopIfTrue="1">
      <formula>$F376=""</formula>
    </cfRule>
    <cfRule type="expression" dxfId="6530" priority="2304" stopIfTrue="1">
      <formula>#REF!&lt;&gt;""</formula>
    </cfRule>
    <cfRule type="expression" dxfId="6529" priority="2305" stopIfTrue="1">
      <formula>AND($G376="",$F376&lt;&gt;"")</formula>
    </cfRule>
  </conditionalFormatting>
  <conditionalFormatting sqref="E447:H456">
    <cfRule type="expression" dxfId="6528" priority="2300" stopIfTrue="1">
      <formula>$F352=""</formula>
    </cfRule>
    <cfRule type="expression" dxfId="6527" priority="2301" stopIfTrue="1">
      <formula>#REF!&lt;&gt;""</formula>
    </cfRule>
    <cfRule type="expression" dxfId="6526" priority="2302" stopIfTrue="1">
      <formula>AND($G352="",$F352&lt;&gt;"")</formula>
    </cfRule>
  </conditionalFormatting>
  <conditionalFormatting sqref="E447:H449">
    <cfRule type="expression" dxfId="6525" priority="2297" stopIfTrue="1">
      <formula>$F378=""</formula>
    </cfRule>
    <cfRule type="expression" dxfId="6524" priority="2298" stopIfTrue="1">
      <formula>#REF!&lt;&gt;""</formula>
    </cfRule>
    <cfRule type="expression" dxfId="6523" priority="2299" stopIfTrue="1">
      <formula>AND($G378="",$F378&lt;&gt;"")</formula>
    </cfRule>
  </conditionalFormatting>
  <conditionalFormatting sqref="E447:H449">
    <cfRule type="expression" dxfId="6522" priority="2294" stopIfTrue="1">
      <formula>$F377=""</formula>
    </cfRule>
    <cfRule type="expression" dxfId="6521" priority="2295" stopIfTrue="1">
      <formula>#REF!&lt;&gt;""</formula>
    </cfRule>
    <cfRule type="expression" dxfId="6520" priority="2296" stopIfTrue="1">
      <formula>AND($G377="",$F377&lt;&gt;"")</formula>
    </cfRule>
  </conditionalFormatting>
  <conditionalFormatting sqref="E447:H449">
    <cfRule type="expression" dxfId="6519" priority="2291" stopIfTrue="1">
      <formula>$F354=""</formula>
    </cfRule>
    <cfRule type="expression" dxfId="6518" priority="2292" stopIfTrue="1">
      <formula>#REF!&lt;&gt;""</formula>
    </cfRule>
    <cfRule type="expression" dxfId="6517" priority="2293" stopIfTrue="1">
      <formula>AND($G354="",$F354&lt;&gt;"")</formula>
    </cfRule>
  </conditionalFormatting>
  <conditionalFormatting sqref="E447:H449">
    <cfRule type="expression" dxfId="6516" priority="2288" stopIfTrue="1">
      <formula>$F356=""</formula>
    </cfRule>
    <cfRule type="expression" dxfId="6515" priority="2289" stopIfTrue="1">
      <formula>#REF!&lt;&gt;""</formula>
    </cfRule>
    <cfRule type="expression" dxfId="6514" priority="2290" stopIfTrue="1">
      <formula>AND($G356="",$F356&lt;&gt;"")</formula>
    </cfRule>
  </conditionalFormatting>
  <conditionalFormatting sqref="E447:H449">
    <cfRule type="expression" dxfId="6513" priority="2285" stopIfTrue="1">
      <formula>$F379=""</formula>
    </cfRule>
    <cfRule type="expression" dxfId="6512" priority="2286" stopIfTrue="1">
      <formula>#REF!&lt;&gt;""</formula>
    </cfRule>
    <cfRule type="expression" dxfId="6511" priority="2287" stopIfTrue="1">
      <formula>AND($G379="",$F379&lt;&gt;"")</formula>
    </cfRule>
  </conditionalFormatting>
  <conditionalFormatting sqref="E447">
    <cfRule type="expression" dxfId="6510" priority="2279" stopIfTrue="1">
      <formula>$F375=""</formula>
    </cfRule>
    <cfRule type="expression" dxfId="6509" priority="2280" stopIfTrue="1">
      <formula>#REF!&lt;&gt;""</formula>
    </cfRule>
    <cfRule type="expression" dxfId="6508" priority="2281" stopIfTrue="1">
      <formula>AND($G375="",$F375&lt;&gt;"")</formula>
    </cfRule>
  </conditionalFormatting>
  <conditionalFormatting sqref="E447">
    <cfRule type="expression" dxfId="6507" priority="2276" stopIfTrue="1">
      <formula>$F354=""</formula>
    </cfRule>
    <cfRule type="expression" dxfId="6506" priority="2277" stopIfTrue="1">
      <formula>#REF!&lt;&gt;""</formula>
    </cfRule>
    <cfRule type="expression" dxfId="6505" priority="2278" stopIfTrue="1">
      <formula>AND($G354="",$F354&lt;&gt;"")</formula>
    </cfRule>
  </conditionalFormatting>
  <conditionalFormatting sqref="E447">
    <cfRule type="expression" dxfId="6504" priority="2270" stopIfTrue="1">
      <formula>$F354=""</formula>
    </cfRule>
    <cfRule type="expression" dxfId="6503" priority="2271" stopIfTrue="1">
      <formula>#REF!&lt;&gt;""</formula>
    </cfRule>
    <cfRule type="expression" dxfId="6502" priority="2272" stopIfTrue="1">
      <formula>AND($G354="",$F354&lt;&gt;"")</formula>
    </cfRule>
  </conditionalFormatting>
  <conditionalFormatting sqref="E447">
    <cfRule type="expression" dxfId="6501" priority="2267" stopIfTrue="1">
      <formula>$F376=""</formula>
    </cfRule>
    <cfRule type="expression" dxfId="6500" priority="2268" stopIfTrue="1">
      <formula>#REF!&lt;&gt;""</formula>
    </cfRule>
    <cfRule type="expression" dxfId="6499" priority="2269" stopIfTrue="1">
      <formula>AND($G376="",$F376&lt;&gt;"")</formula>
    </cfRule>
  </conditionalFormatting>
  <conditionalFormatting sqref="E447">
    <cfRule type="expression" dxfId="6498" priority="2264" stopIfTrue="1">
      <formula>$F352=""</formula>
    </cfRule>
    <cfRule type="expression" dxfId="6497" priority="2265" stopIfTrue="1">
      <formula>#REF!&lt;&gt;""</formula>
    </cfRule>
    <cfRule type="expression" dxfId="6496" priority="2266" stopIfTrue="1">
      <formula>AND($G352="",$F352&lt;&gt;"")</formula>
    </cfRule>
  </conditionalFormatting>
  <conditionalFormatting sqref="E447">
    <cfRule type="expression" dxfId="6495" priority="2261" stopIfTrue="1">
      <formula>$F378=""</formula>
    </cfRule>
    <cfRule type="expression" dxfId="6494" priority="2262" stopIfTrue="1">
      <formula>#REF!&lt;&gt;""</formula>
    </cfRule>
    <cfRule type="expression" dxfId="6493" priority="2263" stopIfTrue="1">
      <formula>AND($G378="",$F378&lt;&gt;"")</formula>
    </cfRule>
  </conditionalFormatting>
  <conditionalFormatting sqref="E447">
    <cfRule type="expression" dxfId="6492" priority="2258" stopIfTrue="1">
      <formula>$F377=""</formula>
    </cfRule>
    <cfRule type="expression" dxfId="6491" priority="2259" stopIfTrue="1">
      <formula>#REF!&lt;&gt;""</formula>
    </cfRule>
    <cfRule type="expression" dxfId="6490" priority="2260" stopIfTrue="1">
      <formula>AND($G377="",$F377&lt;&gt;"")</formula>
    </cfRule>
  </conditionalFormatting>
  <conditionalFormatting sqref="E447">
    <cfRule type="expression" dxfId="6489" priority="2255" stopIfTrue="1">
      <formula>$F354=""</formula>
    </cfRule>
    <cfRule type="expression" dxfId="6488" priority="2256" stopIfTrue="1">
      <formula>#REF!&lt;&gt;""</formula>
    </cfRule>
    <cfRule type="expression" dxfId="6487" priority="2257" stopIfTrue="1">
      <formula>AND($G354="",$F354&lt;&gt;"")</formula>
    </cfRule>
  </conditionalFormatting>
  <conditionalFormatting sqref="E447">
    <cfRule type="expression" dxfId="6486" priority="2252" stopIfTrue="1">
      <formula>$F356=""</formula>
    </cfRule>
    <cfRule type="expression" dxfId="6485" priority="2253" stopIfTrue="1">
      <formula>#REF!&lt;&gt;""</formula>
    </cfRule>
    <cfRule type="expression" dxfId="6484" priority="2254" stopIfTrue="1">
      <formula>AND($G356="",$F356&lt;&gt;"")</formula>
    </cfRule>
  </conditionalFormatting>
  <conditionalFormatting sqref="E447">
    <cfRule type="expression" dxfId="6483" priority="2249" stopIfTrue="1">
      <formula>$F379=""</formula>
    </cfRule>
    <cfRule type="expression" dxfId="6482" priority="2250" stopIfTrue="1">
      <formula>#REF!&lt;&gt;""</formula>
    </cfRule>
    <cfRule type="expression" dxfId="6481" priority="2251" stopIfTrue="1">
      <formula>AND($G379="",$F379&lt;&gt;"")</formula>
    </cfRule>
  </conditionalFormatting>
  <conditionalFormatting sqref="E448:E449">
    <cfRule type="expression" dxfId="6480" priority="2246" stopIfTrue="1">
      <formula>$F375=""</formula>
    </cfRule>
    <cfRule type="expression" dxfId="6479" priority="2247" stopIfTrue="1">
      <formula>#REF!&lt;&gt;""</formula>
    </cfRule>
    <cfRule type="expression" dxfId="6478" priority="2248" stopIfTrue="1">
      <formula>AND($G375="",$F375&lt;&gt;"")</formula>
    </cfRule>
  </conditionalFormatting>
  <conditionalFormatting sqref="E448:E449">
    <cfRule type="expression" dxfId="6477" priority="2243" stopIfTrue="1">
      <formula>$F376=""</formula>
    </cfRule>
    <cfRule type="expression" dxfId="6476" priority="2244" stopIfTrue="1">
      <formula>#REF!&lt;&gt;""</formula>
    </cfRule>
    <cfRule type="expression" dxfId="6475" priority="2245" stopIfTrue="1">
      <formula>AND($G376="",$F376&lt;&gt;"")</formula>
    </cfRule>
  </conditionalFormatting>
  <conditionalFormatting sqref="E448:E449">
    <cfRule type="expression" dxfId="6474" priority="2240" stopIfTrue="1">
      <formula>$F355=""</formula>
    </cfRule>
    <cfRule type="expression" dxfId="6473" priority="2241" stopIfTrue="1">
      <formula>#REF!&lt;&gt;""</formula>
    </cfRule>
    <cfRule type="expression" dxfId="6472" priority="2242" stopIfTrue="1">
      <formula>AND($G355="",$F355&lt;&gt;"")</formula>
    </cfRule>
  </conditionalFormatting>
  <conditionalFormatting sqref="E448:E449">
    <cfRule type="expression" dxfId="6471" priority="2237" stopIfTrue="1">
      <formula>$F352=""</formula>
    </cfRule>
    <cfRule type="expression" dxfId="6470" priority="2238" stopIfTrue="1">
      <formula>#REF!&lt;&gt;""</formula>
    </cfRule>
    <cfRule type="expression" dxfId="6469" priority="2239" stopIfTrue="1">
      <formula>AND($G352="",$F352&lt;&gt;"")</formula>
    </cfRule>
  </conditionalFormatting>
  <conditionalFormatting sqref="E448:E449">
    <cfRule type="expression" dxfId="6468" priority="2234" stopIfTrue="1">
      <formula>$F355=""</formula>
    </cfRule>
    <cfRule type="expression" dxfId="6467" priority="2235" stopIfTrue="1">
      <formula>#REF!&lt;&gt;""</formula>
    </cfRule>
    <cfRule type="expression" dxfId="6466" priority="2236" stopIfTrue="1">
      <formula>AND($G355="",$F355&lt;&gt;"")</formula>
    </cfRule>
  </conditionalFormatting>
  <conditionalFormatting sqref="E448:E449">
    <cfRule type="expression" dxfId="6465" priority="2231" stopIfTrue="1">
      <formula>$F377=""</formula>
    </cfRule>
    <cfRule type="expression" dxfId="6464" priority="2232" stopIfTrue="1">
      <formula>#REF!&lt;&gt;""</formula>
    </cfRule>
    <cfRule type="expression" dxfId="6463" priority="2233" stopIfTrue="1">
      <formula>AND($G377="",$F377&lt;&gt;"")</formula>
    </cfRule>
  </conditionalFormatting>
  <conditionalFormatting sqref="E448:E449">
    <cfRule type="expression" dxfId="6462" priority="2228" stopIfTrue="1">
      <formula>$F353=""</formula>
    </cfRule>
    <cfRule type="expression" dxfId="6461" priority="2229" stopIfTrue="1">
      <formula>#REF!&lt;&gt;""</formula>
    </cfRule>
    <cfRule type="expression" dxfId="6460" priority="2230" stopIfTrue="1">
      <formula>AND($G353="",$F353&lt;&gt;"")</formula>
    </cfRule>
  </conditionalFormatting>
  <conditionalFormatting sqref="E448:E449">
    <cfRule type="expression" dxfId="6459" priority="2225" stopIfTrue="1">
      <formula>$F379=""</formula>
    </cfRule>
    <cfRule type="expression" dxfId="6458" priority="2226" stopIfTrue="1">
      <formula>#REF!&lt;&gt;""</formula>
    </cfRule>
    <cfRule type="expression" dxfId="6457" priority="2227" stopIfTrue="1">
      <formula>AND($G379="",$F379&lt;&gt;"")</formula>
    </cfRule>
  </conditionalFormatting>
  <conditionalFormatting sqref="E448:E449">
    <cfRule type="expression" dxfId="6456" priority="2222" stopIfTrue="1">
      <formula>$F378=""</formula>
    </cfRule>
    <cfRule type="expression" dxfId="6455" priority="2223" stopIfTrue="1">
      <formula>#REF!&lt;&gt;""</formula>
    </cfRule>
    <cfRule type="expression" dxfId="6454" priority="2224" stopIfTrue="1">
      <formula>AND($G378="",$F378&lt;&gt;"")</formula>
    </cfRule>
  </conditionalFormatting>
  <conditionalFormatting sqref="E448:E449">
    <cfRule type="expression" dxfId="6453" priority="2219" stopIfTrue="1">
      <formula>$F355=""</formula>
    </cfRule>
    <cfRule type="expression" dxfId="6452" priority="2220" stopIfTrue="1">
      <formula>#REF!&lt;&gt;""</formula>
    </cfRule>
    <cfRule type="expression" dxfId="6451" priority="2221" stopIfTrue="1">
      <formula>AND($G355="",$F355&lt;&gt;"")</formula>
    </cfRule>
  </conditionalFormatting>
  <conditionalFormatting sqref="E448:E449">
    <cfRule type="expression" dxfId="6450" priority="2216" stopIfTrue="1">
      <formula>$F357=""</formula>
    </cfRule>
    <cfRule type="expression" dxfId="6449" priority="2217" stopIfTrue="1">
      <formula>#REF!&lt;&gt;""</formula>
    </cfRule>
    <cfRule type="expression" dxfId="6448" priority="2218" stopIfTrue="1">
      <formula>AND($G357="",$F357&lt;&gt;"")</formula>
    </cfRule>
  </conditionalFormatting>
  <conditionalFormatting sqref="E448:E449">
    <cfRule type="expression" dxfId="6447" priority="2213" stopIfTrue="1">
      <formula>$F380=""</formula>
    </cfRule>
    <cfRule type="expression" dxfId="6446" priority="2214" stopIfTrue="1">
      <formula>#REF!&lt;&gt;""</formula>
    </cfRule>
    <cfRule type="expression" dxfId="6445" priority="2215" stopIfTrue="1">
      <formula>AND($G380="",$F380&lt;&gt;"")</formula>
    </cfRule>
  </conditionalFormatting>
  <conditionalFormatting sqref="E450">
    <cfRule type="expression" dxfId="6444" priority="2174" stopIfTrue="1">
      <formula>$F377=""</formula>
    </cfRule>
    <cfRule type="expression" dxfId="6443" priority="2175" stopIfTrue="1">
      <formula>#REF!&lt;&gt;""</formula>
    </cfRule>
    <cfRule type="expression" dxfId="6442" priority="2176" stopIfTrue="1">
      <formula>AND($G377="",$F377&lt;&gt;"")</formula>
    </cfRule>
  </conditionalFormatting>
  <conditionalFormatting sqref="E450">
    <cfRule type="expression" dxfId="6441" priority="2171" stopIfTrue="1">
      <formula>$F378=""</formula>
    </cfRule>
    <cfRule type="expression" dxfId="6440" priority="2172" stopIfTrue="1">
      <formula>#REF!&lt;&gt;""</formula>
    </cfRule>
    <cfRule type="expression" dxfId="6439" priority="2173" stopIfTrue="1">
      <formula>AND($G378="",$F378&lt;&gt;"")</formula>
    </cfRule>
  </conditionalFormatting>
  <conditionalFormatting sqref="E450">
    <cfRule type="expression" dxfId="6438" priority="2168" stopIfTrue="1">
      <formula>$F357=""</formula>
    </cfRule>
    <cfRule type="expression" dxfId="6437" priority="2169" stopIfTrue="1">
      <formula>#REF!&lt;&gt;""</formula>
    </cfRule>
    <cfRule type="expression" dxfId="6436" priority="2170" stopIfTrue="1">
      <formula>AND($G357="",$F357&lt;&gt;"")</formula>
    </cfRule>
  </conditionalFormatting>
  <conditionalFormatting sqref="E450">
    <cfRule type="expression" dxfId="6435" priority="2165" stopIfTrue="1">
      <formula>$F354=""</formula>
    </cfRule>
    <cfRule type="expression" dxfId="6434" priority="2166" stopIfTrue="1">
      <formula>#REF!&lt;&gt;""</formula>
    </cfRule>
    <cfRule type="expression" dxfId="6433" priority="2167" stopIfTrue="1">
      <formula>AND($G354="",$F354&lt;&gt;"")</formula>
    </cfRule>
  </conditionalFormatting>
  <conditionalFormatting sqref="E450">
    <cfRule type="expression" dxfId="6432" priority="2162" stopIfTrue="1">
      <formula>$F357=""</formula>
    </cfRule>
    <cfRule type="expression" dxfId="6431" priority="2163" stopIfTrue="1">
      <formula>#REF!&lt;&gt;""</formula>
    </cfRule>
    <cfRule type="expression" dxfId="6430" priority="2164" stopIfTrue="1">
      <formula>AND($G357="",$F357&lt;&gt;"")</formula>
    </cfRule>
  </conditionalFormatting>
  <conditionalFormatting sqref="E450">
    <cfRule type="expression" dxfId="6429" priority="2159" stopIfTrue="1">
      <formula>$F379=""</formula>
    </cfRule>
    <cfRule type="expression" dxfId="6428" priority="2160" stopIfTrue="1">
      <formula>#REF!&lt;&gt;""</formula>
    </cfRule>
    <cfRule type="expression" dxfId="6427" priority="2161" stopIfTrue="1">
      <formula>AND($G379="",$F379&lt;&gt;"")</formula>
    </cfRule>
  </conditionalFormatting>
  <conditionalFormatting sqref="E450">
    <cfRule type="expression" dxfId="6426" priority="2156" stopIfTrue="1">
      <formula>$F355=""</formula>
    </cfRule>
    <cfRule type="expression" dxfId="6425" priority="2157" stopIfTrue="1">
      <formula>#REF!&lt;&gt;""</formula>
    </cfRule>
    <cfRule type="expression" dxfId="6424" priority="2158" stopIfTrue="1">
      <formula>AND($G355="",$F355&lt;&gt;"")</formula>
    </cfRule>
  </conditionalFormatting>
  <conditionalFormatting sqref="E450">
    <cfRule type="expression" dxfId="6423" priority="2153" stopIfTrue="1">
      <formula>$F381=""</formula>
    </cfRule>
    <cfRule type="expression" dxfId="6422" priority="2154" stopIfTrue="1">
      <formula>#REF!&lt;&gt;""</formula>
    </cfRule>
    <cfRule type="expression" dxfId="6421" priority="2155" stopIfTrue="1">
      <formula>AND($G381="",$F381&lt;&gt;"")</formula>
    </cfRule>
  </conditionalFormatting>
  <conditionalFormatting sqref="E450">
    <cfRule type="expression" dxfId="6420" priority="2150" stopIfTrue="1">
      <formula>$F380=""</formula>
    </cfRule>
    <cfRule type="expression" dxfId="6419" priority="2151" stopIfTrue="1">
      <formula>#REF!&lt;&gt;""</formula>
    </cfRule>
    <cfRule type="expression" dxfId="6418" priority="2152" stopIfTrue="1">
      <formula>AND($G380="",$F380&lt;&gt;"")</formula>
    </cfRule>
  </conditionalFormatting>
  <conditionalFormatting sqref="E450">
    <cfRule type="expression" dxfId="6417" priority="2147" stopIfTrue="1">
      <formula>$F357=""</formula>
    </cfRule>
    <cfRule type="expression" dxfId="6416" priority="2148" stopIfTrue="1">
      <formula>#REF!&lt;&gt;""</formula>
    </cfRule>
    <cfRule type="expression" dxfId="6415" priority="2149" stopIfTrue="1">
      <formula>AND($G357="",$F357&lt;&gt;"")</formula>
    </cfRule>
  </conditionalFormatting>
  <conditionalFormatting sqref="E450">
    <cfRule type="expression" dxfId="6414" priority="2144" stopIfTrue="1">
      <formula>$F359=""</formula>
    </cfRule>
    <cfRule type="expression" dxfId="6413" priority="2145" stopIfTrue="1">
      <formula>#REF!&lt;&gt;""</formula>
    </cfRule>
    <cfRule type="expression" dxfId="6412" priority="2146" stopIfTrue="1">
      <formula>AND($G359="",$F359&lt;&gt;"")</formula>
    </cfRule>
  </conditionalFormatting>
  <conditionalFormatting sqref="E450">
    <cfRule type="expression" dxfId="6411" priority="2141" stopIfTrue="1">
      <formula>$F382=""</formula>
    </cfRule>
    <cfRule type="expression" dxfId="6410" priority="2142" stopIfTrue="1">
      <formula>#REF!&lt;&gt;""</formula>
    </cfRule>
    <cfRule type="expression" dxfId="6409" priority="2143" stopIfTrue="1">
      <formula>AND($G382="",$F382&lt;&gt;"")</formula>
    </cfRule>
  </conditionalFormatting>
  <conditionalFormatting sqref="E461:H462 E476:G478 E474:H476 E515:G517">
    <cfRule type="expression" dxfId="6408" priority="2081" stopIfTrue="1">
      <formula>$F387=""</formula>
    </cfRule>
    <cfRule type="expression" dxfId="6407" priority="2082" stopIfTrue="1">
      <formula>#REF!&lt;&gt;""</formula>
    </cfRule>
    <cfRule type="expression" dxfId="6406" priority="2083" stopIfTrue="1">
      <formula>AND($G387="",$F387&lt;&gt;"")</formula>
    </cfRule>
  </conditionalFormatting>
  <conditionalFormatting sqref="E461:H463 E471:H471 E476:G478">
    <cfRule type="expression" dxfId="6405" priority="2078" stopIfTrue="1">
      <formula>$F386=""</formula>
    </cfRule>
    <cfRule type="expression" dxfId="6404" priority="2079" stopIfTrue="1">
      <formula>#REF!&lt;&gt;""</formula>
    </cfRule>
    <cfRule type="expression" dxfId="6403" priority="2080" stopIfTrue="1">
      <formula>AND($G386="",$F386&lt;&gt;"")</formula>
    </cfRule>
  </conditionalFormatting>
  <conditionalFormatting sqref="E461:H466 E204:E205">
    <cfRule type="expression" dxfId="6402" priority="1994" stopIfTrue="1">
      <formula>$F126=""</formula>
    </cfRule>
    <cfRule type="expression" dxfId="6401" priority="1995" stopIfTrue="1">
      <formula>#REF!&lt;&gt;""</formula>
    </cfRule>
    <cfRule type="expression" dxfId="6400" priority="1996" stopIfTrue="1">
      <formula>AND($G126="",$F126&lt;&gt;"")</formula>
    </cfRule>
  </conditionalFormatting>
  <conditionalFormatting sqref="E461:H466 E471:H471 E204:E205">
    <cfRule type="expression" dxfId="6399" priority="1991" stopIfTrue="1">
      <formula>$F127=""</formula>
    </cfRule>
    <cfRule type="expression" dxfId="6398" priority="1992" stopIfTrue="1">
      <formula>#REF!&lt;&gt;""</formula>
    </cfRule>
    <cfRule type="expression" dxfId="6397" priority="1993" stopIfTrue="1">
      <formula>AND($G127="",$F127&lt;&gt;"")</formula>
    </cfRule>
  </conditionalFormatting>
  <conditionalFormatting sqref="E529:H531">
    <cfRule type="expression" dxfId="6396" priority="1988" stopIfTrue="1">
      <formula>$F445=""</formula>
    </cfRule>
    <cfRule type="expression" dxfId="6395" priority="1989" stopIfTrue="1">
      <formula>#REF!&lt;&gt;""</formula>
    </cfRule>
    <cfRule type="expression" dxfId="6394" priority="1990" stopIfTrue="1">
      <formula>AND($G445="",$F445&lt;&gt;"")</formula>
    </cfRule>
  </conditionalFormatting>
  <conditionalFormatting sqref="E461:H466">
    <cfRule type="expression" dxfId="6393" priority="1985" stopIfTrue="1">
      <formula>$F361=""</formula>
    </cfRule>
    <cfRule type="expression" dxfId="6392" priority="1986" stopIfTrue="1">
      <formula>#REF!&lt;&gt;""</formula>
    </cfRule>
    <cfRule type="expression" dxfId="6391" priority="1987" stopIfTrue="1">
      <formula>AND($G361="",$F361&lt;&gt;"")</formula>
    </cfRule>
  </conditionalFormatting>
  <conditionalFormatting sqref="E461:H466 E471:H471 E476:G478">
    <cfRule type="expression" dxfId="6390" priority="1979" stopIfTrue="1">
      <formula>$F385=""</formula>
    </cfRule>
    <cfRule type="expression" dxfId="6389" priority="1980" stopIfTrue="1">
      <formula>#REF!&lt;&gt;""</formula>
    </cfRule>
    <cfRule type="expression" dxfId="6388" priority="1981" stopIfTrue="1">
      <formula>AND($G385="",$F385&lt;&gt;"")</formula>
    </cfRule>
  </conditionalFormatting>
  <conditionalFormatting sqref="E461:H466 E516:H517">
    <cfRule type="expression" dxfId="6387" priority="1976" stopIfTrue="1">
      <formula>$F362=""</formula>
    </cfRule>
    <cfRule type="expression" dxfId="6386" priority="1977" stopIfTrue="1">
      <formula>#REF!&lt;&gt;""</formula>
    </cfRule>
    <cfRule type="expression" dxfId="6385" priority="1978" stopIfTrue="1">
      <formula>AND($G362="",$F362&lt;&gt;"")</formula>
    </cfRule>
  </conditionalFormatting>
  <conditionalFormatting sqref="E465:H466">
    <cfRule type="expression" dxfId="6384" priority="1973" stopIfTrue="1">
      <formula>$F389=""</formula>
    </cfRule>
    <cfRule type="expression" dxfId="6383" priority="1974" stopIfTrue="1">
      <formula>#REF!&lt;&gt;""</formula>
    </cfRule>
    <cfRule type="expression" dxfId="6382" priority="1975" stopIfTrue="1">
      <formula>AND($G389="",$F389&lt;&gt;"")</formula>
    </cfRule>
  </conditionalFormatting>
  <conditionalFormatting sqref="E466:H466">
    <cfRule type="expression" dxfId="6381" priority="1970" stopIfTrue="1">
      <formula>$F389=""</formula>
    </cfRule>
    <cfRule type="expression" dxfId="6380" priority="1971" stopIfTrue="1">
      <formula>#REF!&lt;&gt;""</formula>
    </cfRule>
    <cfRule type="expression" dxfId="6379" priority="1972" stopIfTrue="1">
      <formula>AND($G389="",$F389&lt;&gt;"")</formula>
    </cfRule>
  </conditionalFormatting>
  <conditionalFormatting sqref="E516:H517 E465:H466">
    <cfRule type="expression" dxfId="6378" priority="1964" stopIfTrue="1">
      <formula>$F375=""</formula>
    </cfRule>
    <cfRule type="expression" dxfId="6377" priority="1965" stopIfTrue="1">
      <formula>#REF!&lt;&gt;""</formula>
    </cfRule>
    <cfRule type="expression" dxfId="6376" priority="1966" stopIfTrue="1">
      <formula>AND($G375="",$F375&lt;&gt;"")</formula>
    </cfRule>
  </conditionalFormatting>
  <conditionalFormatting sqref="E464:H466">
    <cfRule type="expression" dxfId="6375" priority="1961" stopIfTrue="1">
      <formula>$F389=""</formula>
    </cfRule>
    <cfRule type="expression" dxfId="6374" priority="1962" stopIfTrue="1">
      <formula>#REF!&lt;&gt;""</formula>
    </cfRule>
    <cfRule type="expression" dxfId="6373" priority="1963" stopIfTrue="1">
      <formula>AND($G389="",$F389&lt;&gt;"")</formula>
    </cfRule>
  </conditionalFormatting>
  <conditionalFormatting sqref="E468:H470">
    <cfRule type="expression" dxfId="6372" priority="1958" stopIfTrue="1">
      <formula>$F391=""</formula>
    </cfRule>
    <cfRule type="expression" dxfId="6371" priority="1959" stopIfTrue="1">
      <formula>#REF!&lt;&gt;""</formula>
    </cfRule>
    <cfRule type="expression" dxfId="6370" priority="1960" stopIfTrue="1">
      <formula>AND($G391="",$F391&lt;&gt;"")</formula>
    </cfRule>
  </conditionalFormatting>
  <conditionalFormatting sqref="E468:H470">
    <cfRule type="expression" dxfId="6369" priority="1955" stopIfTrue="1">
      <formula>$F392=""</formula>
    </cfRule>
    <cfRule type="expression" dxfId="6368" priority="1956" stopIfTrue="1">
      <formula>#REF!&lt;&gt;""</formula>
    </cfRule>
    <cfRule type="expression" dxfId="6367" priority="1957" stopIfTrue="1">
      <formula>AND($G392="",$F392&lt;&gt;"")</formula>
    </cfRule>
  </conditionalFormatting>
  <conditionalFormatting sqref="E469:H471 E503:H503">
    <cfRule type="expression" dxfId="6366" priority="1952" stopIfTrue="1">
      <formula>$F375=""</formula>
    </cfRule>
    <cfRule type="expression" dxfId="6365" priority="1953" stopIfTrue="1">
      <formula>#REF!&lt;&gt;""</formula>
    </cfRule>
    <cfRule type="expression" dxfId="6364" priority="1954" stopIfTrue="1">
      <formula>AND($G375="",$F375&lt;&gt;"")</formula>
    </cfRule>
  </conditionalFormatting>
  <conditionalFormatting sqref="E468:H470">
    <cfRule type="expression" dxfId="6363" priority="1943" stopIfTrue="1">
      <formula>$F393=""</formula>
    </cfRule>
    <cfRule type="expression" dxfId="6362" priority="1944" stopIfTrue="1">
      <formula>#REF!&lt;&gt;""</formula>
    </cfRule>
    <cfRule type="expression" dxfId="6361" priority="1945" stopIfTrue="1">
      <formula>AND($G393="",$F393&lt;&gt;"")</formula>
    </cfRule>
  </conditionalFormatting>
  <conditionalFormatting sqref="E469:H470">
    <cfRule type="expression" dxfId="6360" priority="1937" stopIfTrue="1">
      <formula>$F394=""</formula>
    </cfRule>
    <cfRule type="expression" dxfId="6359" priority="1938" stopIfTrue="1">
      <formula>#REF!&lt;&gt;""</formula>
    </cfRule>
    <cfRule type="expression" dxfId="6358" priority="1939" stopIfTrue="1">
      <formula>AND($G394="",$F394&lt;&gt;"")</formula>
    </cfRule>
  </conditionalFormatting>
  <conditionalFormatting sqref="E470:H470">
    <cfRule type="expression" dxfId="6357" priority="1934" stopIfTrue="1">
      <formula>$F394=""</formula>
    </cfRule>
    <cfRule type="expression" dxfId="6356" priority="1935" stopIfTrue="1">
      <formula>#REF!&lt;&gt;""</formula>
    </cfRule>
    <cfRule type="expression" dxfId="6355" priority="1936" stopIfTrue="1">
      <formula>AND($G394="",$F394&lt;&gt;"")</formula>
    </cfRule>
  </conditionalFormatting>
  <conditionalFormatting sqref="E492:H492 E496:H499 E476:G478">
    <cfRule type="expression" dxfId="6354" priority="1928" stopIfTrue="1">
      <formula>$F383=""</formula>
    </cfRule>
    <cfRule type="expression" dxfId="6353" priority="1929" stopIfTrue="1">
      <formula>#REF!&lt;&gt;""</formula>
    </cfRule>
    <cfRule type="expression" dxfId="6352" priority="1930" stopIfTrue="1">
      <formula>AND($G383="",$F383&lt;&gt;"")</formula>
    </cfRule>
  </conditionalFormatting>
  <conditionalFormatting sqref="E468:H470">
    <cfRule type="expression" dxfId="6351" priority="1925" stopIfTrue="1">
      <formula>$F394=""</formula>
    </cfRule>
    <cfRule type="expression" dxfId="6350" priority="1926" stopIfTrue="1">
      <formula>#REF!&lt;&gt;""</formula>
    </cfRule>
    <cfRule type="expression" dxfId="6349" priority="1927" stopIfTrue="1">
      <formula>AND($G394="",$F394&lt;&gt;"")</formula>
    </cfRule>
  </conditionalFormatting>
  <conditionalFormatting sqref="E471:H471 E479:H481 E502">
    <cfRule type="expression" dxfId="6348" priority="1904" stopIfTrue="1">
      <formula>$F375=""</formula>
    </cfRule>
    <cfRule type="expression" dxfId="6347" priority="1905" stopIfTrue="1">
      <formula>#REF!&lt;&gt;""</formula>
    </cfRule>
    <cfRule type="expression" dxfId="6346" priority="1906" stopIfTrue="1">
      <formula>AND($G375="",$F375&lt;&gt;"")</formula>
    </cfRule>
  </conditionalFormatting>
  <conditionalFormatting sqref="E467:H467">
    <cfRule type="expression" dxfId="6345" priority="1877" stopIfTrue="1">
      <formula>$F367=""</formula>
    </cfRule>
    <cfRule type="expression" dxfId="6344" priority="1878" stopIfTrue="1">
      <formula>#REF!&lt;&gt;""</formula>
    </cfRule>
    <cfRule type="expression" dxfId="6343" priority="1879" stopIfTrue="1">
      <formula>AND($G367="",$F367&lt;&gt;"")</formula>
    </cfRule>
  </conditionalFormatting>
  <conditionalFormatting sqref="E467:H467">
    <cfRule type="expression" dxfId="6342" priority="1871" stopIfTrue="1">
      <formula>$F389=""</formula>
    </cfRule>
    <cfRule type="expression" dxfId="6341" priority="1872" stopIfTrue="1">
      <formula>#REF!&lt;&gt;""</formula>
    </cfRule>
    <cfRule type="expression" dxfId="6340" priority="1873" stopIfTrue="1">
      <formula>AND($G389="",$F389&lt;&gt;"")</formula>
    </cfRule>
  </conditionalFormatting>
  <conditionalFormatting sqref="E467:H467">
    <cfRule type="expression" dxfId="6339" priority="1865" stopIfTrue="1">
      <formula>$F391=""</formula>
    </cfRule>
    <cfRule type="expression" dxfId="6338" priority="1866" stopIfTrue="1">
      <formula>#REF!&lt;&gt;""</formula>
    </cfRule>
    <cfRule type="expression" dxfId="6337" priority="1867" stopIfTrue="1">
      <formula>AND($G391="",$F391&lt;&gt;"")</formula>
    </cfRule>
  </conditionalFormatting>
  <conditionalFormatting sqref="E467:H467">
    <cfRule type="expression" dxfId="6336" priority="1862" stopIfTrue="1">
      <formula>$F390=""</formula>
    </cfRule>
    <cfRule type="expression" dxfId="6335" priority="1863" stopIfTrue="1">
      <formula>#REF!&lt;&gt;""</formula>
    </cfRule>
    <cfRule type="expression" dxfId="6334" priority="1864" stopIfTrue="1">
      <formula>AND($G390="",$F390&lt;&gt;"")</formula>
    </cfRule>
  </conditionalFormatting>
  <conditionalFormatting sqref="E467:H467">
    <cfRule type="expression" dxfId="6333" priority="1853" stopIfTrue="1">
      <formula>$F392=""</formula>
    </cfRule>
    <cfRule type="expression" dxfId="6332" priority="1854" stopIfTrue="1">
      <formula>#REF!&lt;&gt;""</formula>
    </cfRule>
    <cfRule type="expression" dxfId="6331" priority="1855" stopIfTrue="1">
      <formula>AND($G392="",$F392&lt;&gt;"")</formula>
    </cfRule>
  </conditionalFormatting>
  <conditionalFormatting sqref="E474:H476 E476:G478">
    <cfRule type="expression" dxfId="6330" priority="1817" stopIfTrue="1">
      <formula>$F402=""</formula>
    </cfRule>
    <cfRule type="expression" dxfId="6329" priority="1818" stopIfTrue="1">
      <formula>#REF!&lt;&gt;""</formula>
    </cfRule>
    <cfRule type="expression" dxfId="6328" priority="1819" stopIfTrue="1">
      <formula>AND($G402="",$F402&lt;&gt;"")</formula>
    </cfRule>
  </conditionalFormatting>
  <conditionalFormatting sqref="E479:H481">
    <cfRule type="expression" dxfId="6327" priority="1814" stopIfTrue="1">
      <formula>$F399=""</formula>
    </cfRule>
    <cfRule type="expression" dxfId="6326" priority="1815" stopIfTrue="1">
      <formula>#REF!&lt;&gt;""</formula>
    </cfRule>
    <cfRule type="expression" dxfId="6325" priority="1816" stopIfTrue="1">
      <formula>AND($G399="",$F399&lt;&gt;"")</formula>
    </cfRule>
  </conditionalFormatting>
  <conditionalFormatting sqref="E488:H488">
    <cfRule type="expression" dxfId="6324" priority="1811" stopIfTrue="1">
      <formula>$F409=""</formula>
    </cfRule>
    <cfRule type="expression" dxfId="6323" priority="1812" stopIfTrue="1">
      <formula>#REF!&lt;&gt;""</formula>
    </cfRule>
    <cfRule type="expression" dxfId="6322" priority="1813" stopIfTrue="1">
      <formula>AND($G409="",$F409&lt;&gt;"")</formula>
    </cfRule>
  </conditionalFormatting>
  <conditionalFormatting sqref="E478:H478">
    <cfRule type="expression" dxfId="6321" priority="1808" stopIfTrue="1">
      <formula>$F385=""</formula>
    </cfRule>
    <cfRule type="expression" dxfId="6320" priority="1809" stopIfTrue="1">
      <formula>#REF!&lt;&gt;""</formula>
    </cfRule>
    <cfRule type="expression" dxfId="6319" priority="1810" stopIfTrue="1">
      <formula>AND($G385="",$F385&lt;&gt;"")</formula>
    </cfRule>
  </conditionalFormatting>
  <conditionalFormatting sqref="E480:H481 E513:H517">
    <cfRule type="expression" dxfId="6318" priority="1805" stopIfTrue="1">
      <formula>$F383=""</formula>
    </cfRule>
    <cfRule type="expression" dxfId="6317" priority="1806" stopIfTrue="1">
      <formula>#REF!&lt;&gt;""</formula>
    </cfRule>
    <cfRule type="expression" dxfId="6316" priority="1807" stopIfTrue="1">
      <formula>AND($G383="",$F383&lt;&gt;"")</formula>
    </cfRule>
  </conditionalFormatting>
  <conditionalFormatting sqref="E474:H476">
    <cfRule type="expression" dxfId="6315" priority="1799" stopIfTrue="1">
      <formula>$F399=""</formula>
    </cfRule>
    <cfRule type="expression" dxfId="6314" priority="1800" stopIfTrue="1">
      <formula>#REF!&lt;&gt;""</formula>
    </cfRule>
    <cfRule type="expression" dxfId="6313" priority="1801" stopIfTrue="1">
      <formula>AND($G399="",$F399&lt;&gt;"")</formula>
    </cfRule>
  </conditionalFormatting>
  <conditionalFormatting sqref="E474:H476">
    <cfRule type="expression" dxfId="6312" priority="1796" stopIfTrue="1">
      <formula>$F381=""</formula>
    </cfRule>
    <cfRule type="expression" dxfId="6311" priority="1797" stopIfTrue="1">
      <formula>#REF!&lt;&gt;""</formula>
    </cfRule>
    <cfRule type="expression" dxfId="6310" priority="1798" stopIfTrue="1">
      <formula>AND($G381="",$F381&lt;&gt;"")</formula>
    </cfRule>
  </conditionalFormatting>
  <conditionalFormatting sqref="E474:H476 E476:G478">
    <cfRule type="expression" dxfId="6309" priority="1793" stopIfTrue="1">
      <formula>$F401=""</formula>
    </cfRule>
    <cfRule type="expression" dxfId="6308" priority="1794" stopIfTrue="1">
      <formula>#REF!&lt;&gt;""</formula>
    </cfRule>
    <cfRule type="expression" dxfId="6307" priority="1795" stopIfTrue="1">
      <formula>AND($G401="",$F401&lt;&gt;"")</formula>
    </cfRule>
  </conditionalFormatting>
  <conditionalFormatting sqref="E529:H531">
    <cfRule type="expression" dxfId="6306" priority="1784" stopIfTrue="1">
      <formula>$F446=""</formula>
    </cfRule>
    <cfRule type="expression" dxfId="6305" priority="1785" stopIfTrue="1">
      <formula>#REF!&lt;&gt;""</formula>
    </cfRule>
    <cfRule type="expression" dxfId="6304" priority="1786" stopIfTrue="1">
      <formula>AND($G446="",$F446&lt;&gt;"")</formula>
    </cfRule>
  </conditionalFormatting>
  <conditionalFormatting sqref="E479:H481">
    <cfRule type="expression" dxfId="6303" priority="1781" stopIfTrue="1">
      <formula>$F403=""</formula>
    </cfRule>
    <cfRule type="expression" dxfId="6302" priority="1782" stopIfTrue="1">
      <formula>#REF!&lt;&gt;""</formula>
    </cfRule>
    <cfRule type="expression" dxfId="6301" priority="1783" stopIfTrue="1">
      <formula>AND($G403="",$F403&lt;&gt;"")</formula>
    </cfRule>
  </conditionalFormatting>
  <conditionalFormatting sqref="E473">
    <cfRule type="expression" dxfId="6300" priority="1769" stopIfTrue="1">
      <formula>$F380=""</formula>
    </cfRule>
    <cfRule type="expression" dxfId="6299" priority="1770" stopIfTrue="1">
      <formula>#REF!&lt;&gt;""</formula>
    </cfRule>
    <cfRule type="expression" dxfId="6298" priority="1771" stopIfTrue="1">
      <formula>AND($G380="",$F380&lt;&gt;"")</formula>
    </cfRule>
  </conditionalFormatting>
  <conditionalFormatting sqref="E473">
    <cfRule type="expression" dxfId="6297" priority="1757" stopIfTrue="1">
      <formula>$F400=""</formula>
    </cfRule>
    <cfRule type="expression" dxfId="6296" priority="1758" stopIfTrue="1">
      <formula>#REF!&lt;&gt;""</formula>
    </cfRule>
    <cfRule type="expression" dxfId="6295" priority="1759" stopIfTrue="1">
      <formula>AND($G400="",$F400&lt;&gt;"")</formula>
    </cfRule>
  </conditionalFormatting>
  <conditionalFormatting sqref="E473">
    <cfRule type="expression" dxfId="6294" priority="1754" stopIfTrue="1">
      <formula>$F399=""</formula>
    </cfRule>
    <cfRule type="expression" dxfId="6293" priority="1755" stopIfTrue="1">
      <formula>#REF!&lt;&gt;""</formula>
    </cfRule>
    <cfRule type="expression" dxfId="6292" priority="1756" stopIfTrue="1">
      <formula>AND($G399="",$F399&lt;&gt;"")</formula>
    </cfRule>
  </conditionalFormatting>
  <conditionalFormatting sqref="E473 E476:G478 E513:H517 E474:H476">
    <cfRule type="expression" dxfId="6291" priority="1748" stopIfTrue="1">
      <formula>$F384=""</formula>
    </cfRule>
    <cfRule type="expression" dxfId="6290" priority="1749" stopIfTrue="1">
      <formula>#REF!&lt;&gt;""</formula>
    </cfRule>
    <cfRule type="expression" dxfId="6289" priority="1750" stopIfTrue="1">
      <formula>AND($G384="",$F384&lt;&gt;"")</formula>
    </cfRule>
  </conditionalFormatting>
  <conditionalFormatting sqref="E473">
    <cfRule type="expression" dxfId="6288" priority="1745" stopIfTrue="1">
      <formula>$F401=""</formula>
    </cfRule>
    <cfRule type="expression" dxfId="6287" priority="1746" stopIfTrue="1">
      <formula>#REF!&lt;&gt;""</formula>
    </cfRule>
    <cfRule type="expression" dxfId="6286" priority="1747" stopIfTrue="1">
      <formula>AND($G401="",$F401&lt;&gt;"")</formula>
    </cfRule>
  </conditionalFormatting>
  <conditionalFormatting sqref="E482:H485">
    <cfRule type="expression" dxfId="6285" priority="1742" stopIfTrue="1">
      <formula>$F402=""</formula>
    </cfRule>
    <cfRule type="expression" dxfId="6284" priority="1743" stopIfTrue="1">
      <formula>#REF!&lt;&gt;""</formula>
    </cfRule>
    <cfRule type="expression" dxfId="6283" priority="1744" stopIfTrue="1">
      <formula>AND($G402="",$F402&lt;&gt;"")</formula>
    </cfRule>
  </conditionalFormatting>
  <conditionalFormatting sqref="E485:H485">
    <cfRule type="expression" dxfId="6282" priority="1739" stopIfTrue="1">
      <formula>$F405=""</formula>
    </cfRule>
    <cfRule type="expression" dxfId="6281" priority="1740" stopIfTrue="1">
      <formula>#REF!&lt;&gt;""</formula>
    </cfRule>
    <cfRule type="expression" dxfId="6280" priority="1741" stopIfTrue="1">
      <formula>AND($G405="",$F405&lt;&gt;"")</formula>
    </cfRule>
  </conditionalFormatting>
  <conditionalFormatting sqref="E485:H485">
    <cfRule type="expression" dxfId="6279" priority="1736" stopIfTrue="1">
      <formula>$F389=""</formula>
    </cfRule>
    <cfRule type="expression" dxfId="6278" priority="1737" stopIfTrue="1">
      <formula>#REF!&lt;&gt;""</formula>
    </cfRule>
    <cfRule type="expression" dxfId="6277" priority="1738" stopIfTrue="1">
      <formula>AND($G389="",$F389&lt;&gt;"")</formula>
    </cfRule>
  </conditionalFormatting>
  <conditionalFormatting sqref="E482:H485">
    <cfRule type="expression" dxfId="6276" priority="1733" stopIfTrue="1">
      <formula>$F385=""</formula>
    </cfRule>
    <cfRule type="expression" dxfId="6275" priority="1734" stopIfTrue="1">
      <formula>#REF!&lt;&gt;""</formula>
    </cfRule>
    <cfRule type="expression" dxfId="6274" priority="1735" stopIfTrue="1">
      <formula>AND($G385="",$F385&lt;&gt;"")</formula>
    </cfRule>
  </conditionalFormatting>
  <conditionalFormatting sqref="E484:H485">
    <cfRule type="expression" dxfId="6273" priority="1727" stopIfTrue="1">
      <formula>$F405=""</formula>
    </cfRule>
    <cfRule type="expression" dxfId="6272" priority="1728" stopIfTrue="1">
      <formula>#REF!&lt;&gt;""</formula>
    </cfRule>
    <cfRule type="expression" dxfId="6271" priority="1729" stopIfTrue="1">
      <formula>AND($G405="",$F405&lt;&gt;"")</formula>
    </cfRule>
  </conditionalFormatting>
  <conditionalFormatting sqref="E482:H485">
    <cfRule type="expression" dxfId="6270" priority="1724" stopIfTrue="1">
      <formula>$F386=""</formula>
    </cfRule>
    <cfRule type="expression" dxfId="6269" priority="1725" stopIfTrue="1">
      <formula>#REF!&lt;&gt;""</formula>
    </cfRule>
    <cfRule type="expression" dxfId="6268" priority="1726" stopIfTrue="1">
      <formula>AND($G386="",$F386&lt;&gt;"")</formula>
    </cfRule>
  </conditionalFormatting>
  <conditionalFormatting sqref="E479:H485">
    <cfRule type="expression" dxfId="6267" priority="1721" stopIfTrue="1">
      <formula>$F402=""</formula>
    </cfRule>
    <cfRule type="expression" dxfId="6266" priority="1722" stopIfTrue="1">
      <formula>#REF!&lt;&gt;""</formula>
    </cfRule>
    <cfRule type="expression" dxfId="6265" priority="1723" stopIfTrue="1">
      <formula>AND($G402="",$F402&lt;&gt;"")</formula>
    </cfRule>
  </conditionalFormatting>
  <conditionalFormatting sqref="E479:H485">
    <cfRule type="expression" dxfId="6264" priority="1718" stopIfTrue="1">
      <formula>$F401=""</formula>
    </cfRule>
    <cfRule type="expression" dxfId="6263" priority="1719" stopIfTrue="1">
      <formula>#REF!&lt;&gt;""</formula>
    </cfRule>
    <cfRule type="expression" dxfId="6262" priority="1720" stopIfTrue="1">
      <formula>AND($G401="",$F401&lt;&gt;"")</formula>
    </cfRule>
  </conditionalFormatting>
  <conditionalFormatting sqref="E479:H485">
    <cfRule type="expression" dxfId="6261" priority="1712" stopIfTrue="1">
      <formula>$F385=""</formula>
    </cfRule>
    <cfRule type="expression" dxfId="6260" priority="1713" stopIfTrue="1">
      <formula>#REF!&lt;&gt;""</formula>
    </cfRule>
    <cfRule type="expression" dxfId="6259" priority="1714" stopIfTrue="1">
      <formula>AND($G385="",$F385&lt;&gt;"")</formula>
    </cfRule>
  </conditionalFormatting>
  <conditionalFormatting sqref="E482:H485">
    <cfRule type="expression" dxfId="6258" priority="1709" stopIfTrue="1">
      <formula>$F406=""</formula>
    </cfRule>
    <cfRule type="expression" dxfId="6257" priority="1710" stopIfTrue="1">
      <formula>#REF!&lt;&gt;""</formula>
    </cfRule>
    <cfRule type="expression" dxfId="6256" priority="1711" stopIfTrue="1">
      <formula>AND($G406="",$F406&lt;&gt;"")</formula>
    </cfRule>
  </conditionalFormatting>
  <conditionalFormatting sqref="E488:H492">
    <cfRule type="expression" dxfId="6255" priority="1703" stopIfTrue="1">
      <formula>$F408=""</formula>
    </cfRule>
    <cfRule type="expression" dxfId="6254" priority="1704" stopIfTrue="1">
      <formula>#REF!&lt;&gt;""</formula>
    </cfRule>
    <cfRule type="expression" dxfId="6253" priority="1705" stopIfTrue="1">
      <formula>AND($G408="",$F408&lt;&gt;"")</formula>
    </cfRule>
  </conditionalFormatting>
  <conditionalFormatting sqref="E492:H492">
    <cfRule type="expression" dxfId="6252" priority="1700" stopIfTrue="1">
      <formula>$F410=""</formula>
    </cfRule>
    <cfRule type="expression" dxfId="6251" priority="1701" stopIfTrue="1">
      <formula>#REF!&lt;&gt;""</formula>
    </cfRule>
    <cfRule type="expression" dxfId="6250" priority="1702" stopIfTrue="1">
      <formula>AND($G410="",$F410&lt;&gt;"")</formula>
    </cfRule>
  </conditionalFormatting>
  <conditionalFormatting sqref="E491:H492">
    <cfRule type="expression" dxfId="6249" priority="1697" stopIfTrue="1">
      <formula>$F394=""</formula>
    </cfRule>
    <cfRule type="expression" dxfId="6248" priority="1698" stopIfTrue="1">
      <formula>#REF!&lt;&gt;""</formula>
    </cfRule>
    <cfRule type="expression" dxfId="6247" priority="1699" stopIfTrue="1">
      <formula>AND($G394="",$F394&lt;&gt;"")</formula>
    </cfRule>
  </conditionalFormatting>
  <conditionalFormatting sqref="E488:H492">
    <cfRule type="expression" dxfId="6246" priority="1694" stopIfTrue="1">
      <formula>$F390=""</formula>
    </cfRule>
    <cfRule type="expression" dxfId="6245" priority="1695" stopIfTrue="1">
      <formula>#REF!&lt;&gt;""</formula>
    </cfRule>
    <cfRule type="expression" dxfId="6244" priority="1696" stopIfTrue="1">
      <formula>AND($G390="",$F390&lt;&gt;"")</formula>
    </cfRule>
  </conditionalFormatting>
  <conditionalFormatting sqref="E491:H492">
    <cfRule type="expression" dxfId="6243" priority="1688" stopIfTrue="1">
      <formula>$F410=""</formula>
    </cfRule>
    <cfRule type="expression" dxfId="6242" priority="1689" stopIfTrue="1">
      <formula>#REF!&lt;&gt;""</formula>
    </cfRule>
    <cfRule type="expression" dxfId="6241" priority="1690" stopIfTrue="1">
      <formula>AND($G410="",$F410&lt;&gt;"")</formula>
    </cfRule>
  </conditionalFormatting>
  <conditionalFormatting sqref="E488:H492">
    <cfRule type="expression" dxfId="6240" priority="1685" stopIfTrue="1">
      <formula>$F391=""</formula>
    </cfRule>
    <cfRule type="expression" dxfId="6239" priority="1686" stopIfTrue="1">
      <formula>#REF!&lt;&gt;""</formula>
    </cfRule>
    <cfRule type="expression" dxfId="6238" priority="1687" stopIfTrue="1">
      <formula>AND($G391="",$F391&lt;&gt;"")</formula>
    </cfRule>
  </conditionalFormatting>
  <conditionalFormatting sqref="E492:H492">
    <cfRule type="expression" dxfId="6237" priority="1682" stopIfTrue="1">
      <formula>$F412=""</formula>
    </cfRule>
    <cfRule type="expression" dxfId="6236" priority="1683" stopIfTrue="1">
      <formula>#REF!&lt;&gt;""</formula>
    </cfRule>
    <cfRule type="expression" dxfId="6235" priority="1684" stopIfTrue="1">
      <formula>AND($G412="",$F412&lt;&gt;"")</formula>
    </cfRule>
  </conditionalFormatting>
  <conditionalFormatting sqref="E490:H492">
    <cfRule type="expression" dxfId="6234" priority="1679" stopIfTrue="1">
      <formula>$F410=""</formula>
    </cfRule>
    <cfRule type="expression" dxfId="6233" priority="1680" stopIfTrue="1">
      <formula>#REF!&lt;&gt;""</formula>
    </cfRule>
    <cfRule type="expression" dxfId="6232" priority="1681" stopIfTrue="1">
      <formula>AND($G410="",$F410&lt;&gt;"")</formula>
    </cfRule>
  </conditionalFormatting>
  <conditionalFormatting sqref="E474:H474 E468:H471 E473 E506:H507">
    <cfRule type="expression" dxfId="6231" priority="1673" stopIfTrue="1">
      <formula>$F376=""</formula>
    </cfRule>
    <cfRule type="expression" dxfId="6230" priority="1674" stopIfTrue="1">
      <formula>#REF!&lt;&gt;""</formula>
    </cfRule>
    <cfRule type="expression" dxfId="6229" priority="1675" stopIfTrue="1">
      <formula>AND($G376="",$F376&lt;&gt;"")</formula>
    </cfRule>
  </conditionalFormatting>
  <conditionalFormatting sqref="E491:H492">
    <cfRule type="expression" dxfId="6228" priority="1670" stopIfTrue="1">
      <formula>$F412=""</formula>
    </cfRule>
    <cfRule type="expression" dxfId="6227" priority="1671" stopIfTrue="1">
      <formula>#REF!&lt;&gt;""</formula>
    </cfRule>
    <cfRule type="expression" dxfId="6226" priority="1672" stopIfTrue="1">
      <formula>AND($G412="",$F412&lt;&gt;"")</formula>
    </cfRule>
  </conditionalFormatting>
  <conditionalFormatting sqref="E487">
    <cfRule type="expression" dxfId="6225" priority="1667" stopIfTrue="1">
      <formula>$F407=""</formula>
    </cfRule>
    <cfRule type="expression" dxfId="6224" priority="1668" stopIfTrue="1">
      <formula>#REF!&lt;&gt;""</formula>
    </cfRule>
    <cfRule type="expression" dxfId="6223" priority="1669" stopIfTrue="1">
      <formula>AND($G407="",$F407&lt;&gt;"")</formula>
    </cfRule>
  </conditionalFormatting>
  <conditionalFormatting sqref="E487">
    <cfRule type="expression" dxfId="6222" priority="1664" stopIfTrue="1">
      <formula>$F408=""</formula>
    </cfRule>
    <cfRule type="expression" dxfId="6221" priority="1665" stopIfTrue="1">
      <formula>#REF!&lt;&gt;""</formula>
    </cfRule>
    <cfRule type="expression" dxfId="6220" priority="1666" stopIfTrue="1">
      <formula>AND($G408="",$F408&lt;&gt;"")</formula>
    </cfRule>
  </conditionalFormatting>
  <conditionalFormatting sqref="E487 E505:H511 E512:G517 E488:H491">
    <cfRule type="expression" dxfId="6219" priority="1661" stopIfTrue="1">
      <formula>$F392=""</formula>
    </cfRule>
    <cfRule type="expression" dxfId="6218" priority="1662" stopIfTrue="1">
      <formula>#REF!&lt;&gt;""</formula>
    </cfRule>
    <cfRule type="expression" dxfId="6217" priority="1663" stopIfTrue="1">
      <formula>AND($G392="",$F392&lt;&gt;"")</formula>
    </cfRule>
  </conditionalFormatting>
  <conditionalFormatting sqref="E487">
    <cfRule type="expression" dxfId="6216" priority="1658" stopIfTrue="1">
      <formula>$F389=""</formula>
    </cfRule>
    <cfRule type="expression" dxfId="6215" priority="1659" stopIfTrue="1">
      <formula>#REF!&lt;&gt;""</formula>
    </cfRule>
    <cfRule type="expression" dxfId="6214" priority="1660" stopIfTrue="1">
      <formula>AND($G389="",$F389&lt;&gt;"")</formula>
    </cfRule>
  </conditionalFormatting>
  <conditionalFormatting sqref="E487">
    <cfRule type="expression" dxfId="6213" priority="1655" stopIfTrue="1">
      <formula>$F392=""</formula>
    </cfRule>
    <cfRule type="expression" dxfId="6212" priority="1656" stopIfTrue="1">
      <formula>#REF!&lt;&gt;""</formula>
    </cfRule>
    <cfRule type="expression" dxfId="6211" priority="1657" stopIfTrue="1">
      <formula>AND($G392="",$F392&lt;&gt;"")</formula>
    </cfRule>
  </conditionalFormatting>
  <conditionalFormatting sqref="E487">
    <cfRule type="expression" dxfId="6210" priority="1652" stopIfTrue="1">
      <formula>$F409=""</formula>
    </cfRule>
    <cfRule type="expression" dxfId="6209" priority="1653" stopIfTrue="1">
      <formula>#REF!&lt;&gt;""</formula>
    </cfRule>
    <cfRule type="expression" dxfId="6208" priority="1654" stopIfTrue="1">
      <formula>AND($G409="",$F409&lt;&gt;"")</formula>
    </cfRule>
  </conditionalFormatting>
  <conditionalFormatting sqref="E487">
    <cfRule type="expression" dxfId="6207" priority="1649" stopIfTrue="1">
      <formula>$F390=""</formula>
    </cfRule>
    <cfRule type="expression" dxfId="6206" priority="1650" stopIfTrue="1">
      <formula>#REF!&lt;&gt;""</formula>
    </cfRule>
    <cfRule type="expression" dxfId="6205" priority="1651" stopIfTrue="1">
      <formula>AND($G390="",$F390&lt;&gt;"")</formula>
    </cfRule>
  </conditionalFormatting>
  <conditionalFormatting sqref="E487">
    <cfRule type="expression" dxfId="6204" priority="1640" stopIfTrue="1">
      <formula>$F392=""</formula>
    </cfRule>
    <cfRule type="expression" dxfId="6203" priority="1641" stopIfTrue="1">
      <formula>#REF!&lt;&gt;""</formula>
    </cfRule>
    <cfRule type="expression" dxfId="6202" priority="1642" stopIfTrue="1">
      <formula>AND($G392="",$F392&lt;&gt;"")</formula>
    </cfRule>
  </conditionalFormatting>
  <conditionalFormatting sqref="E497:H499">
    <cfRule type="expression" dxfId="6201" priority="1631" stopIfTrue="1">
      <formula>$F414=""</formula>
    </cfRule>
    <cfRule type="expression" dxfId="6200" priority="1632" stopIfTrue="1">
      <formula>#REF!&lt;&gt;""</formula>
    </cfRule>
    <cfRule type="expression" dxfId="6199" priority="1633" stopIfTrue="1">
      <formula>AND($G414="",$F414&lt;&gt;"")</formula>
    </cfRule>
  </conditionalFormatting>
  <conditionalFormatting sqref="E497:H499">
    <cfRule type="expression" dxfId="6198" priority="1622" stopIfTrue="1">
      <formula>$F399=""</formula>
    </cfRule>
    <cfRule type="expression" dxfId="6197" priority="1623" stopIfTrue="1">
      <formula>#REF!&lt;&gt;""</formula>
    </cfRule>
    <cfRule type="expression" dxfId="6196" priority="1624" stopIfTrue="1">
      <formula>AND($G399="",$F399&lt;&gt;"")</formula>
    </cfRule>
  </conditionalFormatting>
  <conditionalFormatting sqref="E496:H499">
    <cfRule type="expression" dxfId="6195" priority="1613" stopIfTrue="1">
      <formula>$F399=""</formula>
    </cfRule>
    <cfRule type="expression" dxfId="6194" priority="1614" stopIfTrue="1">
      <formula>#REF!&lt;&gt;""</formula>
    </cfRule>
    <cfRule type="expression" dxfId="6193" priority="1615" stopIfTrue="1">
      <formula>AND($G399="",$F399&lt;&gt;"")</formula>
    </cfRule>
  </conditionalFormatting>
  <conditionalFormatting sqref="E494:H499">
    <cfRule type="expression" dxfId="6192" priority="1601" stopIfTrue="1">
      <formula>$F399=""</formula>
    </cfRule>
    <cfRule type="expression" dxfId="6191" priority="1602" stopIfTrue="1">
      <formula>#REF!&lt;&gt;""</formula>
    </cfRule>
    <cfRule type="expression" dxfId="6190" priority="1603" stopIfTrue="1">
      <formula>AND($G399="",$F399&lt;&gt;"")</formula>
    </cfRule>
  </conditionalFormatting>
  <conditionalFormatting sqref="E502">
    <cfRule type="expression" dxfId="6189" priority="1550" stopIfTrue="1">
      <formula>$F408=""</formula>
    </cfRule>
    <cfRule type="expression" dxfId="6188" priority="1551" stopIfTrue="1">
      <formula>#REF!&lt;&gt;""</formula>
    </cfRule>
    <cfRule type="expression" dxfId="6187" priority="1552" stopIfTrue="1">
      <formula>AND($G408="",$F408&lt;&gt;"")</formula>
    </cfRule>
  </conditionalFormatting>
  <conditionalFormatting sqref="E502">
    <cfRule type="expression" dxfId="6186" priority="1547" stopIfTrue="1">
      <formula>$F405=""</formula>
    </cfRule>
    <cfRule type="expression" dxfId="6185" priority="1548" stopIfTrue="1">
      <formula>#REF!&lt;&gt;""</formula>
    </cfRule>
    <cfRule type="expression" dxfId="6184" priority="1549" stopIfTrue="1">
      <formula>AND($G405="",$F405&lt;&gt;"")</formula>
    </cfRule>
  </conditionalFormatting>
  <conditionalFormatting sqref="E502">
    <cfRule type="expression" dxfId="6183" priority="1544" stopIfTrue="1">
      <formula>$F408=""</formula>
    </cfRule>
    <cfRule type="expression" dxfId="6182" priority="1545" stopIfTrue="1">
      <formula>#REF!&lt;&gt;""</formula>
    </cfRule>
    <cfRule type="expression" dxfId="6181" priority="1546" stopIfTrue="1">
      <formula>AND($G408="",$F408&lt;&gt;"")</formula>
    </cfRule>
  </conditionalFormatting>
  <conditionalFormatting sqref="E478:H478">
    <cfRule type="expression" dxfId="6180" priority="1538" stopIfTrue="1">
      <formula>$F383=""</formula>
    </cfRule>
    <cfRule type="expression" dxfId="6179" priority="1539" stopIfTrue="1">
      <formula>#REF!&lt;&gt;""</formula>
    </cfRule>
    <cfRule type="expression" dxfId="6178" priority="1540" stopIfTrue="1">
      <formula>AND($G383="",$F383&lt;&gt;"")</formula>
    </cfRule>
  </conditionalFormatting>
  <conditionalFormatting sqref="E502">
    <cfRule type="expression" dxfId="6177" priority="1529" stopIfTrue="1">
      <formula>$F408=""</formula>
    </cfRule>
    <cfRule type="expression" dxfId="6176" priority="1530" stopIfTrue="1">
      <formula>#REF!&lt;&gt;""</formula>
    </cfRule>
    <cfRule type="expression" dxfId="6175" priority="1531" stopIfTrue="1">
      <formula>AND($G408="",$F408&lt;&gt;"")</formula>
    </cfRule>
  </conditionalFormatting>
  <conditionalFormatting sqref="G528:H531">
    <cfRule type="expression" dxfId="6174" priority="1523" stopIfTrue="1">
      <formula>$F446=""</formula>
    </cfRule>
    <cfRule type="expression" dxfId="6173" priority="1524" stopIfTrue="1">
      <formula>#REF!&lt;&gt;""</formula>
    </cfRule>
    <cfRule type="expression" dxfId="6172" priority="1525" stopIfTrue="1">
      <formula>AND($G446="",$F446&lt;&gt;"")</formula>
    </cfRule>
  </conditionalFormatting>
  <conditionalFormatting sqref="E507:H507">
    <cfRule type="expression" dxfId="6171" priority="1520" stopIfTrue="1">
      <formula>$F414=""</formula>
    </cfRule>
    <cfRule type="expression" dxfId="6170" priority="1521" stopIfTrue="1">
      <formula>#REF!&lt;&gt;""</formula>
    </cfRule>
    <cfRule type="expression" dxfId="6169" priority="1522" stopIfTrue="1">
      <formula>AND($G414="",$F414&lt;&gt;"")</formula>
    </cfRule>
  </conditionalFormatting>
  <conditionalFormatting sqref="E535:H535">
    <cfRule type="expression" dxfId="6168" priority="1517" stopIfTrue="1">
      <formula>$F450=""</formula>
    </cfRule>
    <cfRule type="expression" dxfId="6167" priority="1518" stopIfTrue="1">
      <formula>#REF!&lt;&gt;""</formula>
    </cfRule>
    <cfRule type="expression" dxfId="6166" priority="1519" stopIfTrue="1">
      <formula>AND($G450="",$F450&lt;&gt;"")</formula>
    </cfRule>
  </conditionalFormatting>
  <conditionalFormatting sqref="E507:H507">
    <cfRule type="expression" dxfId="6165" priority="1514" stopIfTrue="1">
      <formula>$F410=""</formula>
    </cfRule>
    <cfRule type="expression" dxfId="6164" priority="1515" stopIfTrue="1">
      <formula>#REF!&lt;&gt;""</formula>
    </cfRule>
    <cfRule type="expression" dxfId="6163" priority="1516" stopIfTrue="1">
      <formula>AND($G410="",$F410&lt;&gt;"")</formula>
    </cfRule>
  </conditionalFormatting>
  <conditionalFormatting sqref="E503:H507">
    <cfRule type="expression" dxfId="6162" priority="1511" stopIfTrue="1">
      <formula>$F406=""</formula>
    </cfRule>
    <cfRule type="expression" dxfId="6161" priority="1512" stopIfTrue="1">
      <formula>#REF!&lt;&gt;""</formula>
    </cfRule>
    <cfRule type="expression" dxfId="6160" priority="1513" stopIfTrue="1">
      <formula>AND($G406="",$F406&lt;&gt;"")</formula>
    </cfRule>
  </conditionalFormatting>
  <conditionalFormatting sqref="E503:H507">
    <cfRule type="expression" dxfId="6159" priority="1502" stopIfTrue="1">
      <formula>$F407=""</formula>
    </cfRule>
    <cfRule type="expression" dxfId="6158" priority="1503" stopIfTrue="1">
      <formula>#REF!&lt;&gt;""</formula>
    </cfRule>
    <cfRule type="expression" dxfId="6157" priority="1504" stopIfTrue="1">
      <formula>AND($G407="",$F407&lt;&gt;"")</formula>
    </cfRule>
  </conditionalFormatting>
  <conditionalFormatting sqref="E503:H507">
    <cfRule type="expression" dxfId="6156" priority="1499" stopIfTrue="1">
      <formula>$F414=""</formula>
    </cfRule>
    <cfRule type="expression" dxfId="6155" priority="1500" stopIfTrue="1">
      <formula>#REF!&lt;&gt;""</formula>
    </cfRule>
    <cfRule type="expression" dxfId="6154" priority="1501" stopIfTrue="1">
      <formula>AND($G414="",$F414&lt;&gt;"")</formula>
    </cfRule>
  </conditionalFormatting>
  <conditionalFormatting sqref="E504:H507">
    <cfRule type="expression" dxfId="6153" priority="1496" stopIfTrue="1">
      <formula>$F414=""</formula>
    </cfRule>
    <cfRule type="expression" dxfId="6152" priority="1497" stopIfTrue="1">
      <formula>#REF!&lt;&gt;""</formula>
    </cfRule>
    <cfRule type="expression" dxfId="6151" priority="1498" stopIfTrue="1">
      <formula>AND($G414="",$F414&lt;&gt;"")</formula>
    </cfRule>
  </conditionalFormatting>
  <conditionalFormatting sqref="E503:H507 E513:H517 E502">
    <cfRule type="expression" dxfId="6150" priority="1487" stopIfTrue="1">
      <formula>$F414=""</formula>
    </cfRule>
    <cfRule type="expression" dxfId="6149" priority="1488" stopIfTrue="1">
      <formula>#REF!&lt;&gt;""</formula>
    </cfRule>
    <cfRule type="expression" dxfId="6148" priority="1489" stopIfTrue="1">
      <formula>AND($G414="",$F414&lt;&gt;"")</formula>
    </cfRule>
  </conditionalFormatting>
  <conditionalFormatting sqref="E518:H518">
    <cfRule type="expression" dxfId="6147" priority="1376" stopIfTrue="1">
      <formula>$F428=""</formula>
    </cfRule>
    <cfRule type="expression" dxfId="6146" priority="1377" stopIfTrue="1">
      <formula>#REF!&lt;&gt;""</formula>
    </cfRule>
    <cfRule type="expression" dxfId="6145" priority="1378" stopIfTrue="1">
      <formula>AND($G428="",$F428&lt;&gt;"")</formula>
    </cfRule>
  </conditionalFormatting>
  <conditionalFormatting sqref="E518:H518">
    <cfRule type="expression" dxfId="6144" priority="1373" stopIfTrue="1">
      <formula>$F429=""</formula>
    </cfRule>
    <cfRule type="expression" dxfId="6143" priority="1374" stopIfTrue="1">
      <formula>#REF!&lt;&gt;""</formula>
    </cfRule>
    <cfRule type="expression" dxfId="6142" priority="1375" stopIfTrue="1">
      <formula>AND($G429="",$F429&lt;&gt;"")</formula>
    </cfRule>
  </conditionalFormatting>
  <conditionalFormatting sqref="E523:H527 H528:H531 E529:H531">
    <cfRule type="expression" dxfId="6141" priority="1370" stopIfTrue="1">
      <formula>$F414=""</formula>
    </cfRule>
    <cfRule type="expression" dxfId="6140" priority="1371" stopIfTrue="1">
      <formula>#REF!&lt;&gt;""</formula>
    </cfRule>
    <cfRule type="expression" dxfId="6139" priority="1372" stopIfTrue="1">
      <formula>AND($G414="",$F414&lt;&gt;"")</formula>
    </cfRule>
  </conditionalFormatting>
  <conditionalFormatting sqref="E518:H518">
    <cfRule type="expression" dxfId="6138" priority="1361" stopIfTrue="1">
      <formula>$F430=""</formula>
    </cfRule>
    <cfRule type="expression" dxfId="6137" priority="1362" stopIfTrue="1">
      <formula>#REF!&lt;&gt;""</formula>
    </cfRule>
    <cfRule type="expression" dxfId="6136" priority="1363" stopIfTrue="1">
      <formula>AND($G430="",$F430&lt;&gt;"")</formula>
    </cfRule>
  </conditionalFormatting>
  <conditionalFormatting sqref="E512:G514 E513:H518 E508:H511">
    <cfRule type="expression" dxfId="6135" priority="1352" stopIfTrue="1">
      <formula>$F421=""</formula>
    </cfRule>
    <cfRule type="expression" dxfId="6134" priority="1353" stopIfTrue="1">
      <formula>#REF!&lt;&gt;""</formula>
    </cfRule>
    <cfRule type="expression" dxfId="6133" priority="1354" stopIfTrue="1">
      <formula>AND($G421="",$F421&lt;&gt;"")</formula>
    </cfRule>
  </conditionalFormatting>
  <conditionalFormatting sqref="E521:H527 H528:H531 E529:H531">
    <cfRule type="expression" dxfId="6132" priority="1346" stopIfTrue="1">
      <formula>$F414=""</formula>
    </cfRule>
    <cfRule type="expression" dxfId="6131" priority="1347" stopIfTrue="1">
      <formula>#REF!&lt;&gt;""</formula>
    </cfRule>
    <cfRule type="expression" dxfId="6130" priority="1348" stopIfTrue="1">
      <formula>AND($G414="",$F414&lt;&gt;"")</formula>
    </cfRule>
  </conditionalFormatting>
  <conditionalFormatting sqref="E526:H527 E529:H531 H528:H531">
    <cfRule type="expression" dxfId="6129" priority="1331" stopIfTrue="1">
      <formula>$F414=""</formula>
    </cfRule>
    <cfRule type="expression" dxfId="6128" priority="1332" stopIfTrue="1">
      <formula>#REF!&lt;&gt;""</formula>
    </cfRule>
    <cfRule type="expression" dxfId="6127" priority="1333" stopIfTrue="1">
      <formula>AND($G414="",$F414&lt;&gt;"")</formula>
    </cfRule>
  </conditionalFormatting>
  <conditionalFormatting sqref="J484:J485">
    <cfRule type="expression" dxfId="6126" priority="1160" stopIfTrue="1">
      <formula>#REF!=""</formula>
    </cfRule>
    <cfRule type="expression" dxfId="6125" priority="1161" stopIfTrue="1">
      <formula>#REF!&lt;&gt;""</formula>
    </cfRule>
    <cfRule type="expression" dxfId="6124" priority="1162" stopIfTrue="1">
      <formula>AND(#REF!="",#REF!&lt;&gt;"")</formula>
    </cfRule>
  </conditionalFormatting>
  <conditionalFormatting sqref="L296">
    <cfRule type="expression" dxfId="6123" priority="1157" stopIfTrue="1">
      <formula>#REF!=""</formula>
    </cfRule>
    <cfRule type="expression" dxfId="6122" priority="1158" stopIfTrue="1">
      <formula>#REF!&lt;&gt;""</formula>
    </cfRule>
    <cfRule type="expression" dxfId="6121" priority="1159" stopIfTrue="1">
      <formula>AND(#REF!="",#REF!&lt;&gt;"")</formula>
    </cfRule>
  </conditionalFormatting>
  <conditionalFormatting sqref="E193 E196:E203">
    <cfRule type="expression" dxfId="6120" priority="28498" stopIfTrue="1">
      <formula>$F116=""</formula>
    </cfRule>
    <cfRule type="expression" dxfId="6119" priority="28499" stopIfTrue="1">
      <formula>#REF!&lt;&gt;""</formula>
    </cfRule>
    <cfRule type="expression" dxfId="6118" priority="28500" stopIfTrue="1">
      <formula>AND($G116="",$F116&lt;&gt;"")</formula>
    </cfRule>
  </conditionalFormatting>
  <conditionalFormatting sqref="E223:H225">
    <cfRule type="expression" dxfId="6117" priority="29518" stopIfTrue="1">
      <formula>$F177=""</formula>
    </cfRule>
    <cfRule type="expression" dxfId="6116" priority="29519" stopIfTrue="1">
      <formula>#REF!&lt;&gt;""</formula>
    </cfRule>
    <cfRule type="expression" dxfId="6115" priority="29520" stopIfTrue="1">
      <formula>AND($G177="",$F177&lt;&gt;"")</formula>
    </cfRule>
  </conditionalFormatting>
  <conditionalFormatting sqref="E253:H253">
    <cfRule type="expression" dxfId="6114" priority="29754" stopIfTrue="1">
      <formula>$F198=""</formula>
    </cfRule>
    <cfRule type="expression" dxfId="6113" priority="29755" stopIfTrue="1">
      <formula>#REF!&lt;&gt;""</formula>
    </cfRule>
    <cfRule type="expression" dxfId="6112" priority="29756" stopIfTrue="1">
      <formula>AND($G198="",$F198&lt;&gt;"")</formula>
    </cfRule>
  </conditionalFormatting>
  <conditionalFormatting sqref="E222:H222">
    <cfRule type="expression" dxfId="6111" priority="30507" stopIfTrue="1">
      <formula>$F176=""</formula>
    </cfRule>
    <cfRule type="expression" dxfId="6110" priority="30508" stopIfTrue="1">
      <formula>#REF!&lt;&gt;""</formula>
    </cfRule>
    <cfRule type="expression" dxfId="6109" priority="30509" stopIfTrue="1">
      <formula>AND($G176="",$F176&lt;&gt;"")</formula>
    </cfRule>
  </conditionalFormatting>
  <conditionalFormatting sqref="E249:H249">
    <cfRule type="expression" dxfId="6108" priority="30840" stopIfTrue="1">
      <formula>$F196=""</formula>
    </cfRule>
    <cfRule type="expression" dxfId="6107" priority="30841" stopIfTrue="1">
      <formula>#REF!&lt;&gt;""</formula>
    </cfRule>
    <cfRule type="expression" dxfId="6106" priority="30842" stopIfTrue="1">
      <formula>AND($G196="",$F196&lt;&gt;"")</formula>
    </cfRule>
  </conditionalFormatting>
  <conditionalFormatting sqref="E416:H417">
    <cfRule type="expression" dxfId="6105" priority="31261" stopIfTrue="1">
      <formula>$F350=""</formula>
    </cfRule>
    <cfRule type="expression" dxfId="6104" priority="31262" stopIfTrue="1">
      <formula>#REF!&lt;&gt;""</formula>
    </cfRule>
    <cfRule type="expression" dxfId="6103" priority="31263" stopIfTrue="1">
      <formula>AND($G350="",$F350&lt;&gt;"")</formula>
    </cfRule>
  </conditionalFormatting>
  <conditionalFormatting sqref="E496:H496 E418:H418">
    <cfRule type="expression" dxfId="6102" priority="31267" stopIfTrue="1">
      <formula>#REF!=""</formula>
    </cfRule>
    <cfRule type="expression" dxfId="6101" priority="31268" stopIfTrue="1">
      <formula>#REF!&lt;&gt;""</formula>
    </cfRule>
    <cfRule type="expression" dxfId="6100" priority="31269" stopIfTrue="1">
      <formula>AND(#REF!="",#REF!&lt;&gt;"")</formula>
    </cfRule>
  </conditionalFormatting>
  <conditionalFormatting sqref="E416:H419">
    <cfRule type="expression" dxfId="6099" priority="31285" stopIfTrue="1">
      <formula>$F348=""</formula>
    </cfRule>
    <cfRule type="expression" dxfId="6098" priority="31286" stopIfTrue="1">
      <formula>#REF!&lt;&gt;""</formula>
    </cfRule>
    <cfRule type="expression" dxfId="6097" priority="31287" stopIfTrue="1">
      <formula>AND($G348="",$F348&lt;&gt;"")</formula>
    </cfRule>
  </conditionalFormatting>
  <conditionalFormatting sqref="E493:H494">
    <cfRule type="expression" dxfId="6096" priority="32313" stopIfTrue="1">
      <formula>$F395=""</formula>
    </cfRule>
    <cfRule type="expression" dxfId="6095" priority="32314" stopIfTrue="1">
      <formula>#REF!&lt;&gt;""</formula>
    </cfRule>
    <cfRule type="expression" dxfId="6094" priority="32315" stopIfTrue="1">
      <formula>AND($G395="",$F395&lt;&gt;"")</formula>
    </cfRule>
  </conditionalFormatting>
  <conditionalFormatting sqref="E493:H493">
    <cfRule type="expression" dxfId="6093" priority="32322" stopIfTrue="1">
      <formula>$F396=""</formula>
    </cfRule>
    <cfRule type="expression" dxfId="6092" priority="32323" stopIfTrue="1">
      <formula>#REF!&lt;&gt;""</formula>
    </cfRule>
    <cfRule type="expression" dxfId="6091" priority="32324" stopIfTrue="1">
      <formula>AND($G396="",$F396&lt;&gt;"")</formula>
    </cfRule>
  </conditionalFormatting>
  <conditionalFormatting sqref="E489:H490">
    <cfRule type="expression" dxfId="6090" priority="32843" stopIfTrue="1">
      <formula>$F410=""</formula>
    </cfRule>
    <cfRule type="expression" dxfId="6089" priority="32844" stopIfTrue="1">
      <formula>#REF!&lt;&gt;""</formula>
    </cfRule>
    <cfRule type="expression" dxfId="6088" priority="32845" stopIfTrue="1">
      <formula>AND($G410="",$F410&lt;&gt;"")</formula>
    </cfRule>
  </conditionalFormatting>
  <conditionalFormatting sqref="E488:H489">
    <cfRule type="expression" dxfId="6087" priority="32852" stopIfTrue="1">
      <formula>$F410=""</formula>
    </cfRule>
    <cfRule type="expression" dxfId="6086" priority="32853" stopIfTrue="1">
      <formula>#REF!&lt;&gt;""</formula>
    </cfRule>
    <cfRule type="expression" dxfId="6085" priority="32854" stopIfTrue="1">
      <formula>AND($G410="",$F410&lt;&gt;"")</formula>
    </cfRule>
  </conditionalFormatting>
  <conditionalFormatting sqref="E494:H495">
    <cfRule type="expression" dxfId="6084" priority="33373" stopIfTrue="1">
      <formula>$F412=""</formula>
    </cfRule>
    <cfRule type="expression" dxfId="6083" priority="33374" stopIfTrue="1">
      <formula>#REF!&lt;&gt;""</formula>
    </cfRule>
    <cfRule type="expression" dxfId="6082" priority="33375" stopIfTrue="1">
      <formula>AND($G412="",$F412&lt;&gt;"")</formula>
    </cfRule>
  </conditionalFormatting>
  <conditionalFormatting sqref="E493:H494">
    <cfRule type="expression" dxfId="6081" priority="33382" stopIfTrue="1">
      <formula>$F412=""</formula>
    </cfRule>
    <cfRule type="expression" dxfId="6080" priority="33383" stopIfTrue="1">
      <formula>#REF!&lt;&gt;""</formula>
    </cfRule>
    <cfRule type="expression" dxfId="6079" priority="33384" stopIfTrue="1">
      <formula>AND($G412="",$F412&lt;&gt;"")</formula>
    </cfRule>
  </conditionalFormatting>
  <conditionalFormatting sqref="E495:H495">
    <cfRule type="expression" dxfId="6078" priority="33388" stopIfTrue="1">
      <formula>#REF!=""</formula>
    </cfRule>
    <cfRule type="expression" dxfId="6077" priority="33389" stopIfTrue="1">
      <formula>#REF!&lt;&gt;""</formula>
    </cfRule>
    <cfRule type="expression" dxfId="6076" priority="33390" stopIfTrue="1">
      <formula>AND(#REF!="",#REF!&lt;&gt;"")</formula>
    </cfRule>
  </conditionalFormatting>
  <conditionalFormatting sqref="E493:H493">
    <cfRule type="expression" dxfId="6075" priority="33391" stopIfTrue="1">
      <formula>$F413=""</formula>
    </cfRule>
    <cfRule type="expression" dxfId="6074" priority="33392" stopIfTrue="1">
      <formula>#REF!&lt;&gt;""</formula>
    </cfRule>
    <cfRule type="expression" dxfId="6073" priority="33393" stopIfTrue="1">
      <formula>AND($G413="",$F413&lt;&gt;"")</formula>
    </cfRule>
  </conditionalFormatting>
  <conditionalFormatting sqref="E461:H462">
    <cfRule type="expression" dxfId="6072" priority="35470" stopIfTrue="1">
      <formula>$F366=""</formula>
    </cfRule>
    <cfRule type="expression" dxfId="6071" priority="35471" stopIfTrue="1">
      <formula>#REF!&lt;&gt;""</formula>
    </cfRule>
    <cfRule type="expression" dxfId="6070" priority="35472" stopIfTrue="1">
      <formula>AND($G366="",$F366&lt;&gt;"")</formula>
    </cfRule>
  </conditionalFormatting>
  <conditionalFormatting sqref="E461:H461">
    <cfRule type="expression" dxfId="6069" priority="35584" stopIfTrue="1">
      <formula>$F388=""</formula>
    </cfRule>
    <cfRule type="expression" dxfId="6068" priority="35585" stopIfTrue="1">
      <formula>#REF!&lt;&gt;""</formula>
    </cfRule>
    <cfRule type="expression" dxfId="6067" priority="35586" stopIfTrue="1">
      <formula>AND($G388="",$F388&lt;&gt;"")</formula>
    </cfRule>
  </conditionalFormatting>
  <conditionalFormatting sqref="E222:H226">
    <cfRule type="expression" dxfId="6066" priority="36465" stopIfTrue="1">
      <formula>$F175=""</formula>
    </cfRule>
    <cfRule type="expression" dxfId="6065" priority="36466" stopIfTrue="1">
      <formula>#REF!&lt;&gt;""</formula>
    </cfRule>
    <cfRule type="expression" dxfId="6064" priority="36467" stopIfTrue="1">
      <formula>AND($G175="",$F175&lt;&gt;"")</formula>
    </cfRule>
  </conditionalFormatting>
  <conditionalFormatting sqref="E182">
    <cfRule type="expression" dxfId="6063" priority="36495" stopIfTrue="1">
      <formula>$F99=""</formula>
    </cfRule>
    <cfRule type="expression" dxfId="6062" priority="36496" stopIfTrue="1">
      <formula>#REF!&lt;&gt;""</formula>
    </cfRule>
    <cfRule type="expression" dxfId="6061" priority="36497" stopIfTrue="1">
      <formula>AND($G99="",$F99&lt;&gt;"")</formula>
    </cfRule>
  </conditionalFormatting>
  <conditionalFormatting sqref="E182">
    <cfRule type="expression" dxfId="6060" priority="36501" stopIfTrue="1">
      <formula>$F108=""</formula>
    </cfRule>
    <cfRule type="expression" dxfId="6059" priority="36502" stopIfTrue="1">
      <formula>#REF!&lt;&gt;""</formula>
    </cfRule>
    <cfRule type="expression" dxfId="6058" priority="36503" stopIfTrue="1">
      <formula>AND($G108="",$F108&lt;&gt;"")</formula>
    </cfRule>
  </conditionalFormatting>
  <conditionalFormatting sqref="E181">
    <cfRule type="expression" dxfId="6057" priority="36507" stopIfTrue="1">
      <formula>$F99=""</formula>
    </cfRule>
    <cfRule type="expression" dxfId="6056" priority="36508" stopIfTrue="1">
      <formula>#REF!&lt;&gt;""</formula>
    </cfRule>
    <cfRule type="expression" dxfId="6055" priority="36509" stopIfTrue="1">
      <formula>AND($G99="",$F99&lt;&gt;"")</formula>
    </cfRule>
  </conditionalFormatting>
  <conditionalFormatting sqref="E181">
    <cfRule type="expression" dxfId="6054" priority="36513" stopIfTrue="1">
      <formula>$F108=""</formula>
    </cfRule>
    <cfRule type="expression" dxfId="6053" priority="36514" stopIfTrue="1">
      <formula>#REF!&lt;&gt;""</formula>
    </cfRule>
    <cfRule type="expression" dxfId="6052" priority="36515" stopIfTrue="1">
      <formula>AND($G108="",$F108&lt;&gt;"")</formula>
    </cfRule>
  </conditionalFormatting>
  <conditionalFormatting sqref="A180">
    <cfRule type="expression" dxfId="6051" priority="1145" stopIfTrue="1">
      <formula>#REF!=""</formula>
    </cfRule>
    <cfRule type="expression" dxfId="6050" priority="1146" stopIfTrue="1">
      <formula>#REF!&lt;&gt;""</formula>
    </cfRule>
    <cfRule type="expression" dxfId="6049" priority="1147" stopIfTrue="1">
      <formula>AND(#REF!="",#REF!&lt;&gt;"")</formula>
    </cfRule>
  </conditionalFormatting>
  <conditionalFormatting sqref="E182">
    <cfRule type="expression" dxfId="6048" priority="1142" stopIfTrue="1">
      <formula>$F100=""</formula>
    </cfRule>
    <cfRule type="expression" dxfId="6047" priority="1143" stopIfTrue="1">
      <formula>#REF!&lt;&gt;""</formula>
    </cfRule>
    <cfRule type="expression" dxfId="6046" priority="1144" stopIfTrue="1">
      <formula>AND($G100="",$F100&lt;&gt;"")</formula>
    </cfRule>
  </conditionalFormatting>
  <conditionalFormatting sqref="E182">
    <cfRule type="expression" dxfId="6045" priority="1139" stopIfTrue="1">
      <formula>$F109=""</formula>
    </cfRule>
    <cfRule type="expression" dxfId="6044" priority="1140" stopIfTrue="1">
      <formula>#REF!&lt;&gt;""</formula>
    </cfRule>
    <cfRule type="expression" dxfId="6043" priority="1141" stopIfTrue="1">
      <formula>AND($G109="",$F109&lt;&gt;"")</formula>
    </cfRule>
  </conditionalFormatting>
  <conditionalFormatting sqref="E461:H464">
    <cfRule type="expression" dxfId="6042" priority="36552" stopIfTrue="1">
      <formula>$F364=""</formula>
    </cfRule>
    <cfRule type="expression" dxfId="6041" priority="36553" stopIfTrue="1">
      <formula>#REF!&lt;&gt;""</formula>
    </cfRule>
    <cfRule type="expression" dxfId="6040" priority="36554" stopIfTrue="1">
      <formula>AND($G364="",$F364&lt;&gt;"")</formula>
    </cfRule>
  </conditionalFormatting>
  <conditionalFormatting sqref="E529:H531 H528:H531">
    <cfRule type="expression" dxfId="6039" priority="36576" stopIfTrue="1">
      <formula>$F415=""</formula>
    </cfRule>
    <cfRule type="expression" dxfId="6038" priority="36577" stopIfTrue="1">
      <formula>#REF!&lt;&gt;""</formula>
    </cfRule>
    <cfRule type="expression" dxfId="6037" priority="36578" stopIfTrue="1">
      <formula>AND($G415="",$F415&lt;&gt;"")</formula>
    </cfRule>
  </conditionalFormatting>
  <conditionalFormatting sqref="E528:H528">
    <cfRule type="expression" dxfId="6036" priority="36630" stopIfTrue="1">
      <formula>$F447=""</formula>
    </cfRule>
    <cfRule type="expression" dxfId="6035" priority="36631" stopIfTrue="1">
      <formula>#REF!&lt;&gt;""</formula>
    </cfRule>
    <cfRule type="expression" dxfId="6034" priority="36632" stopIfTrue="1">
      <formula>AND($G447="",$F447&lt;&gt;"")</formula>
    </cfRule>
  </conditionalFormatting>
  <conditionalFormatting sqref="E528:H528">
    <cfRule type="expression" dxfId="6033" priority="36636" stopIfTrue="1">
      <formula>$F445=""</formula>
    </cfRule>
    <cfRule type="expression" dxfId="6032" priority="36637" stopIfTrue="1">
      <formula>#REF!&lt;&gt;""</formula>
    </cfRule>
    <cfRule type="expression" dxfId="6031" priority="36638" stopIfTrue="1">
      <formula>AND($G445="",$F445&lt;&gt;"")</formula>
    </cfRule>
  </conditionalFormatting>
  <conditionalFormatting sqref="E528:H528">
    <cfRule type="expression" dxfId="6030" priority="36642" stopIfTrue="1">
      <formula>$F446=""</formula>
    </cfRule>
    <cfRule type="expression" dxfId="6029" priority="36643" stopIfTrue="1">
      <formula>#REF!&lt;&gt;""</formula>
    </cfRule>
    <cfRule type="expression" dxfId="6028" priority="36644" stopIfTrue="1">
      <formula>AND($G446="",$F446&lt;&gt;"")</formula>
    </cfRule>
  </conditionalFormatting>
  <conditionalFormatting sqref="E528:H528">
    <cfRule type="expression" dxfId="6027" priority="36648" stopIfTrue="1">
      <formula>$F448=""</formula>
    </cfRule>
    <cfRule type="expression" dxfId="6026" priority="36649" stopIfTrue="1">
      <formula>#REF!&lt;&gt;""</formula>
    </cfRule>
    <cfRule type="expression" dxfId="6025" priority="36650" stopIfTrue="1">
      <formula>AND($G448="",$F448&lt;&gt;"")</formula>
    </cfRule>
  </conditionalFormatting>
  <conditionalFormatting sqref="E528:H528">
    <cfRule type="expression" dxfId="6024" priority="36654" stopIfTrue="1">
      <formula>$F419=""</formula>
    </cfRule>
    <cfRule type="expression" dxfId="6023" priority="36655" stopIfTrue="1">
      <formula>#REF!&lt;&gt;""</formula>
    </cfRule>
    <cfRule type="expression" dxfId="6022" priority="36656" stopIfTrue="1">
      <formula>AND($G419="",$F419&lt;&gt;"")</formula>
    </cfRule>
  </conditionalFormatting>
  <conditionalFormatting sqref="E528:H531">
    <cfRule type="expression" dxfId="6021" priority="36660" stopIfTrue="1">
      <formula>$F417=""</formula>
    </cfRule>
    <cfRule type="expression" dxfId="6020" priority="36661" stopIfTrue="1">
      <formula>#REF!&lt;&gt;""</formula>
    </cfRule>
    <cfRule type="expression" dxfId="6019" priority="36662" stopIfTrue="1">
      <formula>AND($G417="",$F417&lt;&gt;"")</formula>
    </cfRule>
  </conditionalFormatting>
  <conditionalFormatting sqref="E512:G514 E513:H518 E508:H511">
    <cfRule type="expression" dxfId="6018" priority="36672" stopIfTrue="1">
      <formula>$F422=""</formula>
    </cfRule>
    <cfRule type="expression" dxfId="6017" priority="36673" stopIfTrue="1">
      <formula>#REF!&lt;&gt;""</formula>
    </cfRule>
    <cfRule type="expression" dxfId="6016" priority="36674" stopIfTrue="1">
      <formula>AND($G422="",$F422&lt;&gt;"")</formula>
    </cfRule>
  </conditionalFormatting>
  <conditionalFormatting sqref="E528:H528">
    <cfRule type="expression" dxfId="6015" priority="36678" stopIfTrue="1">
      <formula>$F421=""</formula>
    </cfRule>
    <cfRule type="expression" dxfId="6014" priority="36679" stopIfTrue="1">
      <formula>#REF!&lt;&gt;""</formula>
    </cfRule>
    <cfRule type="expression" dxfId="6013" priority="36680" stopIfTrue="1">
      <formula>AND($G421="",$F421&lt;&gt;"")</formula>
    </cfRule>
  </conditionalFormatting>
  <conditionalFormatting sqref="E528:H528">
    <cfRule type="expression" dxfId="6012" priority="36684" stopIfTrue="1">
      <formula>$F416=""</formula>
    </cfRule>
    <cfRule type="expression" dxfId="6011" priority="36685" stopIfTrue="1">
      <formula>#REF!&lt;&gt;""</formula>
    </cfRule>
    <cfRule type="expression" dxfId="6010" priority="36686" stopIfTrue="1">
      <formula>AND($G416="",$F416&lt;&gt;"")</formula>
    </cfRule>
  </conditionalFormatting>
  <conditionalFormatting sqref="E525:H527">
    <cfRule type="expression" dxfId="6009" priority="36720" stopIfTrue="1">
      <formula>$F414=""</formula>
    </cfRule>
    <cfRule type="expression" dxfId="6008" priority="36721" stopIfTrue="1">
      <formula>#REF!&lt;&gt;""</formula>
    </cfRule>
    <cfRule type="expression" dxfId="6007" priority="36722" stopIfTrue="1">
      <formula>AND($G414="",$F414&lt;&gt;"")</formula>
    </cfRule>
  </conditionalFormatting>
  <conditionalFormatting sqref="E183:E185 E200:E203">
    <cfRule type="expression" dxfId="6006" priority="36750" stopIfTrue="1">
      <formula>$F104=""</formula>
    </cfRule>
    <cfRule type="expression" dxfId="6005" priority="36751" stopIfTrue="1">
      <formula>#REF!&lt;&gt;""</formula>
    </cfRule>
    <cfRule type="expression" dxfId="6004" priority="36752" stopIfTrue="1">
      <formula>AND($G104="",$F104&lt;&gt;"")</formula>
    </cfRule>
  </conditionalFormatting>
  <conditionalFormatting sqref="E195:E203">
    <cfRule type="expression" dxfId="6003" priority="36756" stopIfTrue="1">
      <formula>$F117=""</formula>
    </cfRule>
    <cfRule type="expression" dxfId="6002" priority="36757" stopIfTrue="1">
      <formula>#REF!&lt;&gt;""</formula>
    </cfRule>
    <cfRule type="expression" dxfId="6001" priority="36758" stopIfTrue="1">
      <formula>AND($G117="",$F117&lt;&gt;"")</formula>
    </cfRule>
  </conditionalFormatting>
  <conditionalFormatting sqref="E185">
    <cfRule type="expression" dxfId="6000" priority="36834" stopIfTrue="1">
      <formula>$F110=""</formula>
    </cfRule>
    <cfRule type="expression" dxfId="5999" priority="36835" stopIfTrue="1">
      <formula>#REF!&lt;&gt;""</formula>
    </cfRule>
    <cfRule type="expression" dxfId="5998" priority="36836" stopIfTrue="1">
      <formula>AND($G110="",$F110&lt;&gt;"")</formula>
    </cfRule>
  </conditionalFormatting>
  <conditionalFormatting sqref="E185">
    <cfRule type="expression" dxfId="5997" priority="36852" stopIfTrue="1">
      <formula>$F111=""</formula>
    </cfRule>
    <cfRule type="expression" dxfId="5996" priority="36853" stopIfTrue="1">
      <formula>#REF!&lt;&gt;""</formula>
    </cfRule>
    <cfRule type="expression" dxfId="5995" priority="36854" stopIfTrue="1">
      <formula>AND($G111="",$F111&lt;&gt;"")</formula>
    </cfRule>
  </conditionalFormatting>
  <conditionalFormatting sqref="E183:E185">
    <cfRule type="expression" dxfId="5994" priority="36864" stopIfTrue="1">
      <formula>$F111=""</formula>
    </cfRule>
    <cfRule type="expression" dxfId="5993" priority="36865" stopIfTrue="1">
      <formula>#REF!&lt;&gt;""</formula>
    </cfRule>
    <cfRule type="expression" dxfId="5992" priority="36866" stopIfTrue="1">
      <formula>AND($G111="",$F111&lt;&gt;"")</formula>
    </cfRule>
  </conditionalFormatting>
  <conditionalFormatting sqref="E184">
    <cfRule type="expression" dxfId="5991" priority="36876" stopIfTrue="1">
      <formula>$F110=""</formula>
    </cfRule>
    <cfRule type="expression" dxfId="5990" priority="36877" stopIfTrue="1">
      <formula>#REF!&lt;&gt;""</formula>
    </cfRule>
    <cfRule type="expression" dxfId="5989" priority="36878" stopIfTrue="1">
      <formula>AND($G110="",$F110&lt;&gt;"")</formula>
    </cfRule>
  </conditionalFormatting>
  <conditionalFormatting sqref="E183:E185">
    <cfRule type="expression" dxfId="5988" priority="36894" stopIfTrue="1">
      <formula>$F110=""</formula>
    </cfRule>
    <cfRule type="expression" dxfId="5987" priority="36895" stopIfTrue="1">
      <formula>#REF!&lt;&gt;""</formula>
    </cfRule>
    <cfRule type="expression" dxfId="5986" priority="36896" stopIfTrue="1">
      <formula>AND($G110="",$F110&lt;&gt;"")</formula>
    </cfRule>
  </conditionalFormatting>
  <conditionalFormatting sqref="E184">
    <cfRule type="expression" dxfId="5985" priority="36906" stopIfTrue="1">
      <formula>$F113=""</formula>
    </cfRule>
    <cfRule type="expression" dxfId="5984" priority="36907" stopIfTrue="1">
      <formula>#REF!&lt;&gt;""</formula>
    </cfRule>
    <cfRule type="expression" dxfId="5983" priority="36908" stopIfTrue="1">
      <formula>AND($G113="",$F113&lt;&gt;"")</formula>
    </cfRule>
  </conditionalFormatting>
  <conditionalFormatting sqref="E201:E205">
    <cfRule type="expression" dxfId="5982" priority="37851" stopIfTrue="1">
      <formula>$F80=""</formula>
    </cfRule>
    <cfRule type="expression" dxfId="5981" priority="37852" stopIfTrue="1">
      <formula>#REF!&lt;&gt;""</formula>
    </cfRule>
    <cfRule type="expression" dxfId="5980" priority="37853" stopIfTrue="1">
      <formula>AND(#REF!="",$F80&lt;&gt;"")</formula>
    </cfRule>
  </conditionalFormatting>
  <conditionalFormatting sqref="E200 E204:E205">
    <cfRule type="expression" dxfId="5979" priority="37857" stopIfTrue="1">
      <formula>$F80=""</formula>
    </cfRule>
    <cfRule type="expression" dxfId="5978" priority="37858" stopIfTrue="1">
      <formula>#REF!&lt;&gt;""</formula>
    </cfRule>
    <cfRule type="expression" dxfId="5977" priority="37859" stopIfTrue="1">
      <formula>AND(#REF!="",$F80&lt;&gt;"")</formula>
    </cfRule>
  </conditionalFormatting>
  <conditionalFormatting sqref="H434:H435">
    <cfRule type="expression" dxfId="5976" priority="37869" stopIfTrue="1">
      <formula>$F377=""</formula>
    </cfRule>
    <cfRule type="expression" dxfId="5975" priority="37870" stopIfTrue="1">
      <formula>#REF!&lt;&gt;""</formula>
    </cfRule>
    <cfRule type="expression" dxfId="5974" priority="37871" stopIfTrue="1">
      <formula>AND($G377="",$F377&lt;&gt;"")</formula>
    </cfRule>
  </conditionalFormatting>
  <conditionalFormatting sqref="E228:H233">
    <cfRule type="expression" dxfId="5973" priority="37872" stopIfTrue="1">
      <formula>$F172=""</formula>
    </cfRule>
    <cfRule type="expression" dxfId="5972" priority="37873" stopIfTrue="1">
      <formula>#REF!&lt;&gt;""</formula>
    </cfRule>
    <cfRule type="expression" dxfId="5971" priority="37874" stopIfTrue="1">
      <formula>AND($G172="",$F172&lt;&gt;"")</formula>
    </cfRule>
  </conditionalFormatting>
  <conditionalFormatting sqref="E185">
    <cfRule type="expression" dxfId="5970" priority="37884" stopIfTrue="1">
      <formula>$F101=""</formula>
    </cfRule>
    <cfRule type="expression" dxfId="5969" priority="37885" stopIfTrue="1">
      <formula>#REF!&lt;&gt;""</formula>
    </cfRule>
    <cfRule type="expression" dxfId="5968" priority="37886" stopIfTrue="1">
      <formula>AND($G101="",$F101&lt;&gt;"")</formula>
    </cfRule>
  </conditionalFormatting>
  <conditionalFormatting sqref="E185">
    <cfRule type="expression" dxfId="5967" priority="37896" stopIfTrue="1">
      <formula>$F102=""</formula>
    </cfRule>
    <cfRule type="expression" dxfId="5966" priority="37897" stopIfTrue="1">
      <formula>#REF!&lt;&gt;""</formula>
    </cfRule>
    <cfRule type="expression" dxfId="5965" priority="37898" stopIfTrue="1">
      <formula>AND($G102="",$F102&lt;&gt;"")</formula>
    </cfRule>
  </conditionalFormatting>
  <conditionalFormatting sqref="E183:E185">
    <cfRule type="expression" dxfId="5964" priority="37908" stopIfTrue="1">
      <formula>$F102=""</formula>
    </cfRule>
    <cfRule type="expression" dxfId="5963" priority="37909" stopIfTrue="1">
      <formula>#REF!&lt;&gt;""</formula>
    </cfRule>
    <cfRule type="expression" dxfId="5962" priority="37910" stopIfTrue="1">
      <formula>AND($G102="",$F102&lt;&gt;"")</formula>
    </cfRule>
  </conditionalFormatting>
  <conditionalFormatting sqref="E184">
    <cfRule type="expression" dxfId="5961" priority="37935" stopIfTrue="1">
      <formula>$F101=""</formula>
    </cfRule>
    <cfRule type="expression" dxfId="5960" priority="37936" stopIfTrue="1">
      <formula>#REF!&lt;&gt;""</formula>
    </cfRule>
    <cfRule type="expression" dxfId="5959" priority="37937" stopIfTrue="1">
      <formula>AND($G101="",$F101&lt;&gt;"")</formula>
    </cfRule>
  </conditionalFormatting>
  <conditionalFormatting sqref="E184">
    <cfRule type="expression" dxfId="5958" priority="37947" stopIfTrue="1">
      <formula>$F104=""</formula>
    </cfRule>
    <cfRule type="expression" dxfId="5957" priority="37948" stopIfTrue="1">
      <formula>#REF!&lt;&gt;""</formula>
    </cfRule>
    <cfRule type="expression" dxfId="5956" priority="37949" stopIfTrue="1">
      <formula>AND($G104="",$F104&lt;&gt;"")</formula>
    </cfRule>
  </conditionalFormatting>
  <conditionalFormatting sqref="H183:H185">
    <cfRule type="expression" dxfId="5955" priority="949" stopIfTrue="1">
      <formula>#REF!&lt;&gt;""</formula>
    </cfRule>
  </conditionalFormatting>
  <conditionalFormatting sqref="E505:H507 E476:G478 E516:H517 E478:H478">
    <cfRule type="expression" dxfId="5954" priority="37992" stopIfTrue="1">
      <formula>$F385=""</formula>
    </cfRule>
    <cfRule type="expression" dxfId="5953" priority="37993" stopIfTrue="1">
      <formula>#REF!&lt;&gt;""</formula>
    </cfRule>
    <cfRule type="expression" dxfId="5952" priority="37994" stopIfTrue="1">
      <formula>AND($G385="",$F385&lt;&gt;"")</formula>
    </cfRule>
  </conditionalFormatting>
  <conditionalFormatting sqref="E472:H472">
    <cfRule type="expression" dxfId="5951" priority="38007" stopIfTrue="1">
      <formula>$F378=""</formula>
    </cfRule>
    <cfRule type="expression" dxfId="5950" priority="38008" stopIfTrue="1">
      <formula>#REF!&lt;&gt;""</formula>
    </cfRule>
    <cfRule type="expression" dxfId="5949" priority="38009" stopIfTrue="1">
      <formula>AND($G378="",$F378&lt;&gt;"")</formula>
    </cfRule>
  </conditionalFormatting>
  <conditionalFormatting sqref="E472:H472">
    <cfRule type="expression" dxfId="5948" priority="38019" stopIfTrue="1">
      <formula>$F395=""</formula>
    </cfRule>
    <cfRule type="expression" dxfId="5947" priority="38020" stopIfTrue="1">
      <formula>#REF!&lt;&gt;""</formula>
    </cfRule>
    <cfRule type="expression" dxfId="5946" priority="38021" stopIfTrue="1">
      <formula>AND($G395="",$F395&lt;&gt;"")</formula>
    </cfRule>
  </conditionalFormatting>
  <conditionalFormatting sqref="E472:H472">
    <cfRule type="expression" dxfId="5945" priority="38025" stopIfTrue="1">
      <formula>$F376=""</formula>
    </cfRule>
    <cfRule type="expression" dxfId="5944" priority="38026" stopIfTrue="1">
      <formula>#REF!&lt;&gt;""</formula>
    </cfRule>
    <cfRule type="expression" dxfId="5943" priority="38027" stopIfTrue="1">
      <formula>AND($G376="",$F376&lt;&gt;"")</formula>
    </cfRule>
  </conditionalFormatting>
  <conditionalFormatting sqref="E472:H472">
    <cfRule type="expression" dxfId="5942" priority="38031" stopIfTrue="1">
      <formula>$F399=""</formula>
    </cfRule>
    <cfRule type="expression" dxfId="5941" priority="38032" stopIfTrue="1">
      <formula>#REF!&lt;&gt;""</formula>
    </cfRule>
    <cfRule type="expression" dxfId="5940" priority="38033" stopIfTrue="1">
      <formula>AND($G399="",$F399&lt;&gt;"")</formula>
    </cfRule>
  </conditionalFormatting>
  <conditionalFormatting sqref="E472:H472">
    <cfRule type="expression" dxfId="5939" priority="38037" stopIfTrue="1">
      <formula>$F396=""</formula>
    </cfRule>
    <cfRule type="expression" dxfId="5938" priority="38038" stopIfTrue="1">
      <formula>#REF!&lt;&gt;""</formula>
    </cfRule>
    <cfRule type="expression" dxfId="5937" priority="38039" stopIfTrue="1">
      <formula>AND($G396="",$F396&lt;&gt;"")</formula>
    </cfRule>
  </conditionalFormatting>
  <conditionalFormatting sqref="E472:H472">
    <cfRule type="expression" dxfId="5936" priority="38049" stopIfTrue="1">
      <formula>$F380=""</formula>
    </cfRule>
    <cfRule type="expression" dxfId="5935" priority="38050" stopIfTrue="1">
      <formula>#REF!&lt;&gt;""</formula>
    </cfRule>
    <cfRule type="expression" dxfId="5934" priority="38051" stopIfTrue="1">
      <formula>AND($G380="",$F380&lt;&gt;"")</formula>
    </cfRule>
  </conditionalFormatting>
  <conditionalFormatting sqref="E535:H535">
    <cfRule type="expression" dxfId="5933" priority="38055" stopIfTrue="1">
      <formula>$F448=""</formula>
    </cfRule>
    <cfRule type="expression" dxfId="5932" priority="38056" stopIfTrue="1">
      <formula>#REF!&lt;&gt;""</formula>
    </cfRule>
    <cfRule type="expression" dxfId="5931" priority="38057" stopIfTrue="1">
      <formula>AND($G448="",$F448&lt;&gt;"")</formula>
    </cfRule>
  </conditionalFormatting>
  <conditionalFormatting sqref="E535:H535">
    <cfRule type="expression" dxfId="5930" priority="38061" stopIfTrue="1">
      <formula>$F449=""</formula>
    </cfRule>
    <cfRule type="expression" dxfId="5929" priority="38062" stopIfTrue="1">
      <formula>#REF!&lt;&gt;""</formula>
    </cfRule>
    <cfRule type="expression" dxfId="5928" priority="38063" stopIfTrue="1">
      <formula>AND($G449="",$F449&lt;&gt;"")</formula>
    </cfRule>
  </conditionalFormatting>
  <conditionalFormatting sqref="E518:H518">
    <cfRule type="expression" dxfId="5927" priority="38067" stopIfTrue="1">
      <formula>$F426=""</formula>
    </cfRule>
    <cfRule type="expression" dxfId="5926" priority="38068" stopIfTrue="1">
      <formula>#REF!&lt;&gt;""</formula>
    </cfRule>
    <cfRule type="expression" dxfId="5925" priority="38069" stopIfTrue="1">
      <formula>AND($G426="",$F426&lt;&gt;"")</formula>
    </cfRule>
  </conditionalFormatting>
  <conditionalFormatting sqref="E518:H518">
    <cfRule type="expression" dxfId="5924" priority="38073" stopIfTrue="1">
      <formula>$F427=""</formula>
    </cfRule>
    <cfRule type="expression" dxfId="5923" priority="38074" stopIfTrue="1">
      <formula>#REF!&lt;&gt;""</formula>
    </cfRule>
    <cfRule type="expression" dxfId="5922" priority="38075" stopIfTrue="1">
      <formula>AND($G427="",$F427&lt;&gt;"")</formula>
    </cfRule>
  </conditionalFormatting>
  <conditionalFormatting sqref="E535:H535">
    <cfRule type="expression" dxfId="5921" priority="38079" stopIfTrue="1">
      <formula>$F447=""</formula>
    </cfRule>
    <cfRule type="expression" dxfId="5920" priority="38080" stopIfTrue="1">
      <formula>#REF!&lt;&gt;""</formula>
    </cfRule>
    <cfRule type="expression" dxfId="5919" priority="38081" stopIfTrue="1">
      <formula>AND($G447="",$F447&lt;&gt;"")</formula>
    </cfRule>
  </conditionalFormatting>
  <conditionalFormatting sqref="E535:H535">
    <cfRule type="expression" dxfId="5918" priority="38085" stopIfTrue="1">
      <formula>$F422=""</formula>
    </cfRule>
    <cfRule type="expression" dxfId="5917" priority="38086" stopIfTrue="1">
      <formula>#REF!&lt;&gt;""</formula>
    </cfRule>
    <cfRule type="expression" dxfId="5916" priority="38087" stopIfTrue="1">
      <formula>AND($G422="",$F422&lt;&gt;"")</formula>
    </cfRule>
  </conditionalFormatting>
  <conditionalFormatting sqref="E535:H535">
    <cfRule type="expression" dxfId="5915" priority="38091" stopIfTrue="1">
      <formula>$F452=""</formula>
    </cfRule>
    <cfRule type="expression" dxfId="5914" priority="38092" stopIfTrue="1">
      <formula>#REF!&lt;&gt;""</formula>
    </cfRule>
    <cfRule type="expression" dxfId="5913" priority="38093" stopIfTrue="1">
      <formula>AND($G452="",$F452&lt;&gt;"")</formula>
    </cfRule>
  </conditionalFormatting>
  <conditionalFormatting sqref="E535:H535">
    <cfRule type="expression" dxfId="5912" priority="38097" stopIfTrue="1">
      <formula>$F424=""</formula>
    </cfRule>
    <cfRule type="expression" dxfId="5911" priority="38098" stopIfTrue="1">
      <formula>#REF!&lt;&gt;""</formula>
    </cfRule>
    <cfRule type="expression" dxfId="5910" priority="38099" stopIfTrue="1">
      <formula>AND($G424="",$F424&lt;&gt;"")</formula>
    </cfRule>
  </conditionalFormatting>
  <conditionalFormatting sqref="E535:H535">
    <cfRule type="expression" dxfId="5909" priority="38103" stopIfTrue="1">
      <formula>$F460=""</formula>
    </cfRule>
    <cfRule type="expression" dxfId="5908" priority="38104" stopIfTrue="1">
      <formula>#REF!&lt;&gt;""</formula>
    </cfRule>
    <cfRule type="expression" dxfId="5907" priority="38105" stopIfTrue="1">
      <formula>AND($G460="",$F460&lt;&gt;"")</formula>
    </cfRule>
  </conditionalFormatting>
  <conditionalFormatting sqref="E535:H535">
    <cfRule type="expression" dxfId="5906" priority="38109" stopIfTrue="1">
      <formula>$F419=""</formula>
    </cfRule>
    <cfRule type="expression" dxfId="5905" priority="38110" stopIfTrue="1">
      <formula>#REF!&lt;&gt;""</formula>
    </cfRule>
    <cfRule type="expression" dxfId="5904" priority="38111" stopIfTrue="1">
      <formula>AND($G419="",$F419&lt;&gt;"")</formula>
    </cfRule>
  </conditionalFormatting>
  <conditionalFormatting sqref="E535:H535">
    <cfRule type="expression" dxfId="5903" priority="38127" stopIfTrue="1">
      <formula>$F421=""</formula>
    </cfRule>
    <cfRule type="expression" dxfId="5902" priority="38128" stopIfTrue="1">
      <formula>#REF!&lt;&gt;""</formula>
    </cfRule>
    <cfRule type="expression" dxfId="5901" priority="38129" stopIfTrue="1">
      <formula>AND($G421="",$F421&lt;&gt;"")</formula>
    </cfRule>
  </conditionalFormatting>
  <conditionalFormatting sqref="E535:H535">
    <cfRule type="expression" dxfId="5900" priority="38139" stopIfTrue="1">
      <formula>$F418=""</formula>
    </cfRule>
    <cfRule type="expression" dxfId="5899" priority="38140" stopIfTrue="1">
      <formula>#REF!&lt;&gt;""</formula>
    </cfRule>
    <cfRule type="expression" dxfId="5898" priority="38141" stopIfTrue="1">
      <formula>AND($G418="",$F418&lt;&gt;"")</formula>
    </cfRule>
  </conditionalFormatting>
  <conditionalFormatting sqref="E535:H535">
    <cfRule type="expression" dxfId="5897" priority="38175" stopIfTrue="1">
      <formula>$F423=""</formula>
    </cfRule>
    <cfRule type="expression" dxfId="5896" priority="38176" stopIfTrue="1">
      <formula>#REF!&lt;&gt;""</formula>
    </cfRule>
    <cfRule type="expression" dxfId="5895" priority="38177" stopIfTrue="1">
      <formula>AND($G423="",$F423&lt;&gt;"")</formula>
    </cfRule>
  </conditionalFormatting>
  <conditionalFormatting sqref="E535:H535">
    <cfRule type="expression" dxfId="5894" priority="38193" stopIfTrue="1">
      <formula>$F420=""</formula>
    </cfRule>
    <cfRule type="expression" dxfId="5893" priority="38194" stopIfTrue="1">
      <formula>#REF!&lt;&gt;""</formula>
    </cfRule>
    <cfRule type="expression" dxfId="5892" priority="38195" stopIfTrue="1">
      <formula>AND($G420="",$F420&lt;&gt;"")</formula>
    </cfRule>
  </conditionalFormatting>
  <conditionalFormatting sqref="G535 E529:H531 G528:H531">
    <cfRule type="expression" dxfId="5891" priority="38301" stopIfTrue="1">
      <formula>$F418=""</formula>
    </cfRule>
    <cfRule type="expression" dxfId="5890" priority="38302" stopIfTrue="1">
      <formula>#REF!&lt;&gt;""</formula>
    </cfRule>
    <cfRule type="expression" dxfId="5889" priority="38303" stopIfTrue="1">
      <formula>AND($G418="",$F418&lt;&gt;"")</formula>
    </cfRule>
  </conditionalFormatting>
  <conditionalFormatting sqref="G535 E534:H534">
    <cfRule type="expression" dxfId="5888" priority="38307" stopIfTrue="1">
      <formula>$F460=""</formula>
    </cfRule>
    <cfRule type="expression" dxfId="5887" priority="38308" stopIfTrue="1">
      <formula>#REF!&lt;&gt;""</formula>
    </cfRule>
    <cfRule type="expression" dxfId="5886" priority="38309" stopIfTrue="1">
      <formula>AND($G460="",$F460&lt;&gt;"")</formula>
    </cfRule>
  </conditionalFormatting>
  <conditionalFormatting sqref="E534:H534">
    <cfRule type="expression" dxfId="5885" priority="38313" stopIfTrue="1">
      <formula>$F460=""</formula>
    </cfRule>
    <cfRule type="expression" dxfId="5884" priority="38314" stopIfTrue="1">
      <formula>#REF!&lt;&gt;""</formula>
    </cfRule>
    <cfRule type="expression" dxfId="5883" priority="38315" stopIfTrue="1">
      <formula>AND($G460="",$F460&lt;&gt;"")</formula>
    </cfRule>
  </conditionalFormatting>
  <conditionalFormatting sqref="E534:H534">
    <cfRule type="expression" dxfId="5882" priority="38325" stopIfTrue="1">
      <formula>$F449=""</formula>
    </cfRule>
    <cfRule type="expression" dxfId="5881" priority="38326" stopIfTrue="1">
      <formula>#REF!&lt;&gt;""</formula>
    </cfRule>
    <cfRule type="expression" dxfId="5880" priority="38327" stopIfTrue="1">
      <formula>AND($G449="",$F449&lt;&gt;"")</formula>
    </cfRule>
  </conditionalFormatting>
  <conditionalFormatting sqref="E534:H534">
    <cfRule type="expression" dxfId="5879" priority="38337" stopIfTrue="1">
      <formula>$F448=""</formula>
    </cfRule>
    <cfRule type="expression" dxfId="5878" priority="38338" stopIfTrue="1">
      <formula>#REF!&lt;&gt;""</formula>
    </cfRule>
    <cfRule type="expression" dxfId="5877" priority="38339" stopIfTrue="1">
      <formula>AND($G448="",$F448&lt;&gt;"")</formula>
    </cfRule>
  </conditionalFormatting>
  <conditionalFormatting sqref="E534:H534">
    <cfRule type="expression" dxfId="5876" priority="38349" stopIfTrue="1">
      <formula>$F450=""</formula>
    </cfRule>
    <cfRule type="expression" dxfId="5875" priority="38350" stopIfTrue="1">
      <formula>#REF!&lt;&gt;""</formula>
    </cfRule>
    <cfRule type="expression" dxfId="5874" priority="38351" stopIfTrue="1">
      <formula>AND($G450="",$F450&lt;&gt;"")</formula>
    </cfRule>
  </conditionalFormatting>
  <conditionalFormatting sqref="E534:H534">
    <cfRule type="expression" dxfId="5873" priority="38361" stopIfTrue="1">
      <formula>$F447=""</formula>
    </cfRule>
    <cfRule type="expression" dxfId="5872" priority="38362" stopIfTrue="1">
      <formula>#REF!&lt;&gt;""</formula>
    </cfRule>
    <cfRule type="expression" dxfId="5871" priority="38363" stopIfTrue="1">
      <formula>AND($G447="",$F447&lt;&gt;"")</formula>
    </cfRule>
  </conditionalFormatting>
  <conditionalFormatting sqref="E534:H534">
    <cfRule type="expression" dxfId="5870" priority="38373" stopIfTrue="1">
      <formula>$F451=""</formula>
    </cfRule>
    <cfRule type="expression" dxfId="5869" priority="38374" stopIfTrue="1">
      <formula>#REF!&lt;&gt;""</formula>
    </cfRule>
    <cfRule type="expression" dxfId="5868" priority="38375" stopIfTrue="1">
      <formula>AND($G451="",$F451&lt;&gt;"")</formula>
    </cfRule>
  </conditionalFormatting>
  <conditionalFormatting sqref="E534:H534">
    <cfRule type="expression" dxfId="5867" priority="38385" stopIfTrue="1">
      <formula>$F452=""</formula>
    </cfRule>
    <cfRule type="expression" dxfId="5866" priority="38386" stopIfTrue="1">
      <formula>#REF!&lt;&gt;""</formula>
    </cfRule>
    <cfRule type="expression" dxfId="5865" priority="38387" stopIfTrue="1">
      <formula>AND($G452="",$F452&lt;&gt;"")</formula>
    </cfRule>
  </conditionalFormatting>
  <conditionalFormatting sqref="G534">
    <cfRule type="expression" dxfId="5864" priority="38397" stopIfTrue="1">
      <formula>$F461=""</formula>
    </cfRule>
    <cfRule type="expression" dxfId="5863" priority="38398" stopIfTrue="1">
      <formula>#REF!&lt;&gt;""</formula>
    </cfRule>
    <cfRule type="expression" dxfId="5862" priority="38399" stopIfTrue="1">
      <formula>AND($G461="",$F461&lt;&gt;"")</formula>
    </cfRule>
  </conditionalFormatting>
  <conditionalFormatting sqref="G534">
    <cfRule type="expression" dxfId="5861" priority="38403" stopIfTrue="1">
      <formula>$F425=""</formula>
    </cfRule>
    <cfRule type="expression" dxfId="5860" priority="38404" stopIfTrue="1">
      <formula>#REF!&lt;&gt;""</formula>
    </cfRule>
    <cfRule type="expression" dxfId="5859" priority="38405" stopIfTrue="1">
      <formula>AND($G425="",$F425&lt;&gt;"")</formula>
    </cfRule>
  </conditionalFormatting>
  <conditionalFormatting sqref="E534:H534">
    <cfRule type="expression" dxfId="5858" priority="38409" stopIfTrue="1">
      <formula>$F423=""</formula>
    </cfRule>
    <cfRule type="expression" dxfId="5857" priority="38410" stopIfTrue="1">
      <formula>#REF!&lt;&gt;""</formula>
    </cfRule>
    <cfRule type="expression" dxfId="5856" priority="38411" stopIfTrue="1">
      <formula>AND($G423="",$F423&lt;&gt;"")</formula>
    </cfRule>
  </conditionalFormatting>
  <conditionalFormatting sqref="E534:H534">
    <cfRule type="expression" dxfId="5855" priority="38421" stopIfTrue="1">
      <formula>$F420=""</formula>
    </cfRule>
    <cfRule type="expression" dxfId="5854" priority="38422" stopIfTrue="1">
      <formula>#REF!&lt;&gt;""</formula>
    </cfRule>
    <cfRule type="expression" dxfId="5853" priority="38423" stopIfTrue="1">
      <formula>AND($G420="",$F420&lt;&gt;"")</formula>
    </cfRule>
  </conditionalFormatting>
  <conditionalFormatting sqref="E534:H534">
    <cfRule type="expression" dxfId="5852" priority="38433" stopIfTrue="1">
      <formula>$F421=""</formula>
    </cfRule>
    <cfRule type="expression" dxfId="5851" priority="38434" stopIfTrue="1">
      <formula>#REF!&lt;&gt;""</formula>
    </cfRule>
    <cfRule type="expression" dxfId="5850" priority="38435" stopIfTrue="1">
      <formula>AND($G421="",$F421&lt;&gt;"")</formula>
    </cfRule>
  </conditionalFormatting>
  <conditionalFormatting sqref="E534:H534">
    <cfRule type="expression" dxfId="5849" priority="38445" stopIfTrue="1">
      <formula>$F424=""</formula>
    </cfRule>
    <cfRule type="expression" dxfId="5848" priority="38446" stopIfTrue="1">
      <formula>#REF!&lt;&gt;""</formula>
    </cfRule>
    <cfRule type="expression" dxfId="5847" priority="38447" stopIfTrue="1">
      <formula>AND($G424="",$F424&lt;&gt;"")</formula>
    </cfRule>
  </conditionalFormatting>
  <conditionalFormatting sqref="E534:H534">
    <cfRule type="expression" dxfId="5846" priority="38457" stopIfTrue="1">
      <formula>$F422=""</formula>
    </cfRule>
    <cfRule type="expression" dxfId="5845" priority="38458" stopIfTrue="1">
      <formula>#REF!&lt;&gt;""</formula>
    </cfRule>
    <cfRule type="expression" dxfId="5844" priority="38459" stopIfTrue="1">
      <formula>AND($G422="",$F422&lt;&gt;"")</formula>
    </cfRule>
  </conditionalFormatting>
  <conditionalFormatting sqref="E534:H534">
    <cfRule type="expression" dxfId="5843" priority="38469" stopIfTrue="1">
      <formula>$F419=""</formula>
    </cfRule>
    <cfRule type="expression" dxfId="5842" priority="38470" stopIfTrue="1">
      <formula>#REF!&lt;&gt;""</formula>
    </cfRule>
    <cfRule type="expression" dxfId="5841" priority="38471" stopIfTrue="1">
      <formula>AND($G419="",$F419&lt;&gt;"")</formula>
    </cfRule>
  </conditionalFormatting>
  <conditionalFormatting sqref="E534:H534">
    <cfRule type="expression" dxfId="5840" priority="38481" stopIfTrue="1">
      <formula>$F418=""</formula>
    </cfRule>
    <cfRule type="expression" dxfId="5839" priority="38482" stopIfTrue="1">
      <formula>#REF!&lt;&gt;""</formula>
    </cfRule>
    <cfRule type="expression" dxfId="5838" priority="38483" stopIfTrue="1">
      <formula>AND($G418="",$F418&lt;&gt;"")</formula>
    </cfRule>
  </conditionalFormatting>
  <conditionalFormatting sqref="E533:H533">
    <cfRule type="expression" dxfId="5837" priority="38487" stopIfTrue="1">
      <formula>$F460=""</formula>
    </cfRule>
    <cfRule type="expression" dxfId="5836" priority="38488" stopIfTrue="1">
      <formula>#REF!&lt;&gt;""</formula>
    </cfRule>
    <cfRule type="expression" dxfId="5835" priority="38489" stopIfTrue="1">
      <formula>AND($G460="",$F460&lt;&gt;"")</formula>
    </cfRule>
  </conditionalFormatting>
  <conditionalFormatting sqref="E533:H533">
    <cfRule type="expression" dxfId="5834" priority="38499" stopIfTrue="1">
      <formula>$F449=""</formula>
    </cfRule>
    <cfRule type="expression" dxfId="5833" priority="38500" stopIfTrue="1">
      <formula>#REF!&lt;&gt;""</formula>
    </cfRule>
    <cfRule type="expression" dxfId="5832" priority="38501" stopIfTrue="1">
      <formula>AND($G449="",$F449&lt;&gt;"")</formula>
    </cfRule>
  </conditionalFormatting>
  <conditionalFormatting sqref="E533:H533">
    <cfRule type="expression" dxfId="5831" priority="38511" stopIfTrue="1">
      <formula>$F448=""</formula>
    </cfRule>
    <cfRule type="expression" dxfId="5830" priority="38512" stopIfTrue="1">
      <formula>#REF!&lt;&gt;""</formula>
    </cfRule>
    <cfRule type="expression" dxfId="5829" priority="38513" stopIfTrue="1">
      <formula>AND($G448="",$F448&lt;&gt;"")</formula>
    </cfRule>
  </conditionalFormatting>
  <conditionalFormatting sqref="E533:H533">
    <cfRule type="expression" dxfId="5828" priority="38523" stopIfTrue="1">
      <formula>$F450=""</formula>
    </cfRule>
    <cfRule type="expression" dxfId="5827" priority="38524" stopIfTrue="1">
      <formula>#REF!&lt;&gt;""</formula>
    </cfRule>
    <cfRule type="expression" dxfId="5826" priority="38525" stopIfTrue="1">
      <formula>AND($G450="",$F450&lt;&gt;"")</formula>
    </cfRule>
  </conditionalFormatting>
  <conditionalFormatting sqref="E533:H533">
    <cfRule type="expression" dxfId="5825" priority="38535" stopIfTrue="1">
      <formula>$F447=""</formula>
    </cfRule>
    <cfRule type="expression" dxfId="5824" priority="38536" stopIfTrue="1">
      <formula>#REF!&lt;&gt;""</formula>
    </cfRule>
    <cfRule type="expression" dxfId="5823" priority="38537" stopIfTrue="1">
      <formula>AND($G447="",$F447&lt;&gt;"")</formula>
    </cfRule>
  </conditionalFormatting>
  <conditionalFormatting sqref="E533:H533">
    <cfRule type="expression" dxfId="5822" priority="38547" stopIfTrue="1">
      <formula>$F451=""</formula>
    </cfRule>
    <cfRule type="expression" dxfId="5821" priority="38548" stopIfTrue="1">
      <formula>#REF!&lt;&gt;""</formula>
    </cfRule>
    <cfRule type="expression" dxfId="5820" priority="38549" stopIfTrue="1">
      <formula>AND($G451="",$F451&lt;&gt;"")</formula>
    </cfRule>
  </conditionalFormatting>
  <conditionalFormatting sqref="E533:H533">
    <cfRule type="expression" dxfId="5819" priority="38559" stopIfTrue="1">
      <formula>$F452=""</formula>
    </cfRule>
    <cfRule type="expression" dxfId="5818" priority="38560" stopIfTrue="1">
      <formula>#REF!&lt;&gt;""</formula>
    </cfRule>
    <cfRule type="expression" dxfId="5817" priority="38561" stopIfTrue="1">
      <formula>AND($G452="",$F452&lt;&gt;"")</formula>
    </cfRule>
  </conditionalFormatting>
  <conditionalFormatting sqref="G533 E532:H532">
    <cfRule type="expression" dxfId="5816" priority="38571" stopIfTrue="1">
      <formula>$F460=""</formula>
    </cfRule>
    <cfRule type="expression" dxfId="5815" priority="38572" stopIfTrue="1">
      <formula>#REF!&lt;&gt;""</formula>
    </cfRule>
    <cfRule type="expression" dxfId="5814" priority="38573" stopIfTrue="1">
      <formula>AND($G460="",$F460&lt;&gt;"")</formula>
    </cfRule>
  </conditionalFormatting>
  <conditionalFormatting sqref="G533 E529:H531">
    <cfRule type="expression" dxfId="5813" priority="38577" stopIfTrue="1">
      <formula>$F421=""</formula>
    </cfRule>
    <cfRule type="expression" dxfId="5812" priority="38578" stopIfTrue="1">
      <formula>#REF!&lt;&gt;""</formula>
    </cfRule>
    <cfRule type="expression" dxfId="5811" priority="38579" stopIfTrue="1">
      <formula>AND($G421="",$F421&lt;&gt;"")</formula>
    </cfRule>
  </conditionalFormatting>
  <conditionalFormatting sqref="E533:H533">
    <cfRule type="expression" dxfId="5810" priority="38583" stopIfTrue="1">
      <formula>$F423=""</formula>
    </cfRule>
    <cfRule type="expression" dxfId="5809" priority="38584" stopIfTrue="1">
      <formula>#REF!&lt;&gt;""</formula>
    </cfRule>
    <cfRule type="expression" dxfId="5808" priority="38585" stopIfTrue="1">
      <formula>AND($G423="",$F423&lt;&gt;"")</formula>
    </cfRule>
  </conditionalFormatting>
  <conditionalFormatting sqref="E533:H533">
    <cfRule type="expression" dxfId="5807" priority="38595" stopIfTrue="1">
      <formula>$F420=""</formula>
    </cfRule>
    <cfRule type="expression" dxfId="5806" priority="38596" stopIfTrue="1">
      <formula>#REF!&lt;&gt;""</formula>
    </cfRule>
    <cfRule type="expression" dxfId="5805" priority="38597" stopIfTrue="1">
      <formula>AND($G420="",$F420&lt;&gt;"")</formula>
    </cfRule>
  </conditionalFormatting>
  <conditionalFormatting sqref="E533:H533">
    <cfRule type="expression" dxfId="5804" priority="38607" stopIfTrue="1">
      <formula>$F421=""</formula>
    </cfRule>
    <cfRule type="expression" dxfId="5803" priority="38608" stopIfTrue="1">
      <formula>#REF!&lt;&gt;""</formula>
    </cfRule>
    <cfRule type="expression" dxfId="5802" priority="38609" stopIfTrue="1">
      <formula>AND($G421="",$F421&lt;&gt;"")</formula>
    </cfRule>
  </conditionalFormatting>
  <conditionalFormatting sqref="E533:H533">
    <cfRule type="expression" dxfId="5801" priority="38619" stopIfTrue="1">
      <formula>$F424=""</formula>
    </cfRule>
    <cfRule type="expression" dxfId="5800" priority="38620" stopIfTrue="1">
      <formula>#REF!&lt;&gt;""</formula>
    </cfRule>
    <cfRule type="expression" dxfId="5799" priority="38621" stopIfTrue="1">
      <formula>AND($G424="",$F424&lt;&gt;"")</formula>
    </cfRule>
  </conditionalFormatting>
  <conditionalFormatting sqref="E533:H533">
    <cfRule type="expression" dxfId="5798" priority="38631" stopIfTrue="1">
      <formula>$F422=""</formula>
    </cfRule>
    <cfRule type="expression" dxfId="5797" priority="38632" stopIfTrue="1">
      <formula>#REF!&lt;&gt;""</formula>
    </cfRule>
    <cfRule type="expression" dxfId="5796" priority="38633" stopIfTrue="1">
      <formula>AND($G422="",$F422&lt;&gt;"")</formula>
    </cfRule>
  </conditionalFormatting>
  <conditionalFormatting sqref="E533:H533">
    <cfRule type="expression" dxfId="5795" priority="38643" stopIfTrue="1">
      <formula>$F419=""</formula>
    </cfRule>
    <cfRule type="expression" dxfId="5794" priority="38644" stopIfTrue="1">
      <formula>#REF!&lt;&gt;""</formula>
    </cfRule>
    <cfRule type="expression" dxfId="5793" priority="38645" stopIfTrue="1">
      <formula>AND($G419="",$F419&lt;&gt;"")</formula>
    </cfRule>
  </conditionalFormatting>
  <conditionalFormatting sqref="E533:H533">
    <cfRule type="expression" dxfId="5792" priority="38655" stopIfTrue="1">
      <formula>$F418=""</formula>
    </cfRule>
    <cfRule type="expression" dxfId="5791" priority="38656" stopIfTrue="1">
      <formula>#REF!&lt;&gt;""</formula>
    </cfRule>
    <cfRule type="expression" dxfId="5790" priority="38657" stopIfTrue="1">
      <formula>AND($G418="",$F418&lt;&gt;"")</formula>
    </cfRule>
  </conditionalFormatting>
  <conditionalFormatting sqref="E532:H532">
    <cfRule type="expression" dxfId="5789" priority="38661" stopIfTrue="1">
      <formula>$F460=""</formula>
    </cfRule>
    <cfRule type="expression" dxfId="5788" priority="38662" stopIfTrue="1">
      <formula>#REF!&lt;&gt;""</formula>
    </cfRule>
    <cfRule type="expression" dxfId="5787" priority="38663" stopIfTrue="1">
      <formula>AND($G460="",$F460&lt;&gt;"")</formula>
    </cfRule>
  </conditionalFormatting>
  <conditionalFormatting sqref="E532:H532">
    <cfRule type="expression" dxfId="5786" priority="38673" stopIfTrue="1">
      <formula>$F449=""</formula>
    </cfRule>
    <cfRule type="expression" dxfId="5785" priority="38674" stopIfTrue="1">
      <formula>#REF!&lt;&gt;""</formula>
    </cfRule>
    <cfRule type="expression" dxfId="5784" priority="38675" stopIfTrue="1">
      <formula>AND($G449="",$F449&lt;&gt;"")</formula>
    </cfRule>
  </conditionalFormatting>
  <conditionalFormatting sqref="E532:H532">
    <cfRule type="expression" dxfId="5783" priority="38685" stopIfTrue="1">
      <formula>$F448=""</formula>
    </cfRule>
    <cfRule type="expression" dxfId="5782" priority="38686" stopIfTrue="1">
      <formula>#REF!&lt;&gt;""</formula>
    </cfRule>
    <cfRule type="expression" dxfId="5781" priority="38687" stopIfTrue="1">
      <formula>AND($G448="",$F448&lt;&gt;"")</formula>
    </cfRule>
  </conditionalFormatting>
  <conditionalFormatting sqref="E532:H532">
    <cfRule type="expression" dxfId="5780" priority="38697" stopIfTrue="1">
      <formula>$F450=""</formula>
    </cfRule>
    <cfRule type="expression" dxfId="5779" priority="38698" stopIfTrue="1">
      <formula>#REF!&lt;&gt;""</formula>
    </cfRule>
    <cfRule type="expression" dxfId="5778" priority="38699" stopIfTrue="1">
      <formula>AND($G450="",$F450&lt;&gt;"")</formula>
    </cfRule>
  </conditionalFormatting>
  <conditionalFormatting sqref="E532:H532">
    <cfRule type="expression" dxfId="5777" priority="38709" stopIfTrue="1">
      <formula>$F447=""</formula>
    </cfRule>
    <cfRule type="expression" dxfId="5776" priority="38710" stopIfTrue="1">
      <formula>#REF!&lt;&gt;""</formula>
    </cfRule>
    <cfRule type="expression" dxfId="5775" priority="38711" stopIfTrue="1">
      <formula>AND($G447="",$F447&lt;&gt;"")</formula>
    </cfRule>
  </conditionalFormatting>
  <conditionalFormatting sqref="E532:H532">
    <cfRule type="expression" dxfId="5774" priority="38721" stopIfTrue="1">
      <formula>$F451=""</formula>
    </cfRule>
    <cfRule type="expression" dxfId="5773" priority="38722" stopIfTrue="1">
      <formula>#REF!&lt;&gt;""</formula>
    </cfRule>
    <cfRule type="expression" dxfId="5772" priority="38723" stopIfTrue="1">
      <formula>AND($G451="",$F451&lt;&gt;"")</formula>
    </cfRule>
  </conditionalFormatting>
  <conditionalFormatting sqref="E532:H532">
    <cfRule type="expression" dxfId="5771" priority="38733" stopIfTrue="1">
      <formula>$F452=""</formula>
    </cfRule>
    <cfRule type="expression" dxfId="5770" priority="38734" stopIfTrue="1">
      <formula>#REF!&lt;&gt;""</formula>
    </cfRule>
    <cfRule type="expression" dxfId="5769" priority="38735" stopIfTrue="1">
      <formula>AND($G452="",$F452&lt;&gt;"")</formula>
    </cfRule>
  </conditionalFormatting>
  <conditionalFormatting sqref="E518:H518">
    <cfRule type="expression" dxfId="5768" priority="38745" stopIfTrue="1">
      <formula>$F442=""</formula>
    </cfRule>
    <cfRule type="expression" dxfId="5767" priority="38746" stopIfTrue="1">
      <formula>#REF!&lt;&gt;""</formula>
    </cfRule>
    <cfRule type="expression" dxfId="5766" priority="38747" stopIfTrue="1">
      <formula>AND($G442="",$F442&lt;&gt;"")</formula>
    </cfRule>
  </conditionalFormatting>
  <conditionalFormatting sqref="G532">
    <cfRule type="expression" dxfId="5765" priority="38751" stopIfTrue="1">
      <formula>$F425=""</formula>
    </cfRule>
    <cfRule type="expression" dxfId="5764" priority="38752" stopIfTrue="1">
      <formula>#REF!&lt;&gt;""</formula>
    </cfRule>
    <cfRule type="expression" dxfId="5763" priority="38753" stopIfTrue="1">
      <formula>AND($G425="",$F425&lt;&gt;"")</formula>
    </cfRule>
  </conditionalFormatting>
  <conditionalFormatting sqref="E532:H532">
    <cfRule type="expression" dxfId="5762" priority="38757" stopIfTrue="1">
      <formula>$F423=""</formula>
    </cfRule>
    <cfRule type="expression" dxfId="5761" priority="38758" stopIfTrue="1">
      <formula>#REF!&lt;&gt;""</formula>
    </cfRule>
    <cfRule type="expression" dxfId="5760" priority="38759" stopIfTrue="1">
      <formula>AND($G423="",$F423&lt;&gt;"")</formula>
    </cfRule>
  </conditionalFormatting>
  <conditionalFormatting sqref="E532:H532">
    <cfRule type="expression" dxfId="5759" priority="38769" stopIfTrue="1">
      <formula>$F420=""</formula>
    </cfRule>
    <cfRule type="expression" dxfId="5758" priority="38770" stopIfTrue="1">
      <formula>#REF!&lt;&gt;""</formula>
    </cfRule>
    <cfRule type="expression" dxfId="5757" priority="38771" stopIfTrue="1">
      <formula>AND($G420="",$F420&lt;&gt;"")</formula>
    </cfRule>
  </conditionalFormatting>
  <conditionalFormatting sqref="E532:H532">
    <cfRule type="expression" dxfId="5756" priority="38781" stopIfTrue="1">
      <formula>$F421=""</formula>
    </cfRule>
    <cfRule type="expression" dxfId="5755" priority="38782" stopIfTrue="1">
      <formula>#REF!&lt;&gt;""</formula>
    </cfRule>
    <cfRule type="expression" dxfId="5754" priority="38783" stopIfTrue="1">
      <formula>AND($G421="",$F421&lt;&gt;"")</formula>
    </cfRule>
  </conditionalFormatting>
  <conditionalFormatting sqref="E532:H532">
    <cfRule type="expression" dxfId="5753" priority="38793" stopIfTrue="1">
      <formula>$F424=""</formula>
    </cfRule>
    <cfRule type="expression" dxfId="5752" priority="38794" stopIfTrue="1">
      <formula>#REF!&lt;&gt;""</formula>
    </cfRule>
    <cfRule type="expression" dxfId="5751" priority="38795" stopIfTrue="1">
      <formula>AND($G424="",$F424&lt;&gt;"")</formula>
    </cfRule>
  </conditionalFormatting>
  <conditionalFormatting sqref="E532:H532">
    <cfRule type="expression" dxfId="5750" priority="38805" stopIfTrue="1">
      <formula>$F422=""</formula>
    </cfRule>
    <cfRule type="expression" dxfId="5749" priority="38806" stopIfTrue="1">
      <formula>#REF!&lt;&gt;""</formula>
    </cfRule>
    <cfRule type="expression" dxfId="5748" priority="38807" stopIfTrue="1">
      <formula>AND($G422="",$F422&lt;&gt;"")</formula>
    </cfRule>
  </conditionalFormatting>
  <conditionalFormatting sqref="E532:H532">
    <cfRule type="expression" dxfId="5747" priority="38817" stopIfTrue="1">
      <formula>$F419=""</formula>
    </cfRule>
    <cfRule type="expression" dxfId="5746" priority="38818" stopIfTrue="1">
      <formula>#REF!&lt;&gt;""</formula>
    </cfRule>
    <cfRule type="expression" dxfId="5745" priority="38819" stopIfTrue="1">
      <formula>AND($G419="",$F419&lt;&gt;"")</formula>
    </cfRule>
  </conditionalFormatting>
  <conditionalFormatting sqref="E532:H532">
    <cfRule type="expression" dxfId="5744" priority="38829" stopIfTrue="1">
      <formula>$F418=""</formula>
    </cfRule>
    <cfRule type="expression" dxfId="5743" priority="38830" stopIfTrue="1">
      <formula>#REF!&lt;&gt;""</formula>
    </cfRule>
    <cfRule type="expression" dxfId="5742" priority="38831" stopIfTrue="1">
      <formula>AND($G418="",$F418&lt;&gt;"")</formula>
    </cfRule>
  </conditionalFormatting>
  <conditionalFormatting sqref="E531:H534">
    <cfRule type="expression" dxfId="5741" priority="943" stopIfTrue="1">
      <formula>#REF!=""</formula>
    </cfRule>
    <cfRule type="expression" dxfId="5740" priority="944" stopIfTrue="1">
      <formula>#REF!&lt;&gt;""</formula>
    </cfRule>
    <cfRule type="expression" dxfId="5739" priority="945" stopIfTrue="1">
      <formula>AND(#REF!="",#REF!&lt;&gt;"")</formula>
    </cfRule>
  </conditionalFormatting>
  <conditionalFormatting sqref="E531:H533">
    <cfRule type="expression" dxfId="5738" priority="940" stopIfTrue="1">
      <formula>$F449=""</formula>
    </cfRule>
    <cfRule type="expression" dxfId="5737" priority="941" stopIfTrue="1">
      <formula>#REF!&lt;&gt;""</formula>
    </cfRule>
    <cfRule type="expression" dxfId="5736" priority="942" stopIfTrue="1">
      <formula>AND($G449="",$F449&lt;&gt;"")</formula>
    </cfRule>
  </conditionalFormatting>
  <conditionalFormatting sqref="E531:H534">
    <cfRule type="expression" dxfId="5735" priority="937" stopIfTrue="1">
      <formula>#REF!=""</formula>
    </cfRule>
    <cfRule type="expression" dxfId="5734" priority="938" stopIfTrue="1">
      <formula>#REF!&lt;&gt;""</formula>
    </cfRule>
    <cfRule type="expression" dxfId="5733" priority="939" stopIfTrue="1">
      <formula>AND(#REF!="",#REF!&lt;&gt;"")</formula>
    </cfRule>
  </conditionalFormatting>
  <conditionalFormatting sqref="E531:H534">
    <cfRule type="expression" dxfId="5732" priority="934" stopIfTrue="1">
      <formula>#REF!=""</formula>
    </cfRule>
    <cfRule type="expression" dxfId="5731" priority="935" stopIfTrue="1">
      <formula>#REF!&lt;&gt;""</formula>
    </cfRule>
    <cfRule type="expression" dxfId="5730" priority="936" stopIfTrue="1">
      <formula>AND(#REF!="",#REF!&lt;&gt;"")</formula>
    </cfRule>
  </conditionalFormatting>
  <conditionalFormatting sqref="E531:H532">
    <cfRule type="expression" dxfId="5729" priority="931" stopIfTrue="1">
      <formula>$F450=""</formula>
    </cfRule>
    <cfRule type="expression" dxfId="5728" priority="932" stopIfTrue="1">
      <formula>#REF!&lt;&gt;""</formula>
    </cfRule>
    <cfRule type="expression" dxfId="5727" priority="933" stopIfTrue="1">
      <formula>AND($G450="",$F450&lt;&gt;"")</formula>
    </cfRule>
  </conditionalFormatting>
  <conditionalFormatting sqref="E533:H533">
    <cfRule type="expression" dxfId="5726" priority="928" stopIfTrue="1">
      <formula>$F460=""</formula>
    </cfRule>
    <cfRule type="expression" dxfId="5725" priority="929" stopIfTrue="1">
      <formula>#REF!&lt;&gt;""</formula>
    </cfRule>
    <cfRule type="expression" dxfId="5724" priority="930" stopIfTrue="1">
      <formula>AND($G460="",$F460&lt;&gt;"")</formula>
    </cfRule>
  </conditionalFormatting>
  <conditionalFormatting sqref="E531:H531">
    <cfRule type="expression" dxfId="5723" priority="925" stopIfTrue="1">
      <formula>$F431=""</formula>
    </cfRule>
    <cfRule type="expression" dxfId="5722" priority="926" stopIfTrue="1">
      <formula>#REF!&lt;&gt;""</formula>
    </cfRule>
    <cfRule type="expression" dxfId="5721" priority="927" stopIfTrue="1">
      <formula>AND($G431="",$F431&lt;&gt;"")</formula>
    </cfRule>
  </conditionalFormatting>
  <conditionalFormatting sqref="E531:H531 G532">
    <cfRule type="expression" dxfId="5720" priority="919" stopIfTrue="1">
      <formula>$F460=""</formula>
    </cfRule>
    <cfRule type="expression" dxfId="5719" priority="920" stopIfTrue="1">
      <formula>#REF!&lt;&gt;""</formula>
    </cfRule>
    <cfRule type="expression" dxfId="5718" priority="921" stopIfTrue="1">
      <formula>AND($G460="",$F460&lt;&gt;"")</formula>
    </cfRule>
  </conditionalFormatting>
  <conditionalFormatting sqref="E534:H534">
    <cfRule type="expression" dxfId="5717" priority="916" stopIfTrue="1">
      <formula>$F450=""</formula>
    </cfRule>
    <cfRule type="expression" dxfId="5716" priority="917" stopIfTrue="1">
      <formula>#REF!&lt;&gt;""</formula>
    </cfRule>
    <cfRule type="expression" dxfId="5715" priority="918" stopIfTrue="1">
      <formula>AND($G450="",$F450&lt;&gt;"")</formula>
    </cfRule>
  </conditionalFormatting>
  <conditionalFormatting sqref="E534:H534">
    <cfRule type="expression" dxfId="5714" priority="913" stopIfTrue="1">
      <formula>$F448=""</formula>
    </cfRule>
    <cfRule type="expression" dxfId="5713" priority="914" stopIfTrue="1">
      <formula>#REF!&lt;&gt;""</formula>
    </cfRule>
    <cfRule type="expression" dxfId="5712" priority="915" stopIfTrue="1">
      <formula>AND($G448="",$F448&lt;&gt;"")</formula>
    </cfRule>
  </conditionalFormatting>
  <conditionalFormatting sqref="E534:H534">
    <cfRule type="expression" dxfId="5711" priority="910" stopIfTrue="1">
      <formula>$F449=""</formula>
    </cfRule>
    <cfRule type="expression" dxfId="5710" priority="911" stopIfTrue="1">
      <formula>#REF!&lt;&gt;""</formula>
    </cfRule>
    <cfRule type="expression" dxfId="5709" priority="912" stopIfTrue="1">
      <formula>AND($G449="",$F449&lt;&gt;"")</formula>
    </cfRule>
  </conditionalFormatting>
  <conditionalFormatting sqref="E534:H534">
    <cfRule type="expression" dxfId="5708" priority="907" stopIfTrue="1">
      <formula>$F451=""</formula>
    </cfRule>
    <cfRule type="expression" dxfId="5707" priority="908" stopIfTrue="1">
      <formula>#REF!&lt;&gt;""</formula>
    </cfRule>
    <cfRule type="expression" dxfId="5706" priority="909" stopIfTrue="1">
      <formula>AND($G451="",$F451&lt;&gt;"")</formula>
    </cfRule>
  </conditionalFormatting>
  <conditionalFormatting sqref="E534:H534">
    <cfRule type="expression" dxfId="5705" priority="904" stopIfTrue="1">
      <formula>$F452=""</formula>
    </cfRule>
    <cfRule type="expression" dxfId="5704" priority="905" stopIfTrue="1">
      <formula>#REF!&lt;&gt;""</formula>
    </cfRule>
    <cfRule type="expression" dxfId="5703" priority="906" stopIfTrue="1">
      <formula>AND($G452="",$F452&lt;&gt;"")</formula>
    </cfRule>
  </conditionalFormatting>
  <conditionalFormatting sqref="E534:H534">
    <cfRule type="expression" dxfId="5702" priority="901" stopIfTrue="1">
      <formula>$F460=""</formula>
    </cfRule>
    <cfRule type="expression" dxfId="5701" priority="902" stopIfTrue="1">
      <formula>#REF!&lt;&gt;""</formula>
    </cfRule>
    <cfRule type="expression" dxfId="5700" priority="903" stopIfTrue="1">
      <formula>AND($G460="",$F460&lt;&gt;"")</formula>
    </cfRule>
  </conditionalFormatting>
  <conditionalFormatting sqref="E534:H534">
    <cfRule type="expression" dxfId="5699" priority="898" stopIfTrue="1">
      <formula>$F431=""</formula>
    </cfRule>
    <cfRule type="expression" dxfId="5698" priority="899" stopIfTrue="1">
      <formula>#REF!&lt;&gt;""</formula>
    </cfRule>
    <cfRule type="expression" dxfId="5697" priority="900" stopIfTrue="1">
      <formula>AND($G431="",$F431&lt;&gt;"")</formula>
    </cfRule>
  </conditionalFormatting>
  <conditionalFormatting sqref="E533:H533">
    <cfRule type="expression" dxfId="5696" priority="895" stopIfTrue="1">
      <formula>$F448=""</formula>
    </cfRule>
    <cfRule type="expression" dxfId="5695" priority="896" stopIfTrue="1">
      <formula>#REF!&lt;&gt;""</formula>
    </cfRule>
    <cfRule type="expression" dxfId="5694" priority="897" stopIfTrue="1">
      <formula>AND($G448="",$F448&lt;&gt;"")</formula>
    </cfRule>
  </conditionalFormatting>
  <conditionalFormatting sqref="E533:H533">
    <cfRule type="expression" dxfId="5693" priority="892" stopIfTrue="1">
      <formula>$F449=""</formula>
    </cfRule>
    <cfRule type="expression" dxfId="5692" priority="893" stopIfTrue="1">
      <formula>#REF!&lt;&gt;""</formula>
    </cfRule>
    <cfRule type="expression" dxfId="5691" priority="894" stopIfTrue="1">
      <formula>AND($G449="",$F449&lt;&gt;"")</formula>
    </cfRule>
  </conditionalFormatting>
  <conditionalFormatting sqref="E533:H533">
    <cfRule type="expression" dxfId="5690" priority="889" stopIfTrue="1">
      <formula>$F452=""</formula>
    </cfRule>
    <cfRule type="expression" dxfId="5689" priority="890" stopIfTrue="1">
      <formula>#REF!&lt;&gt;""</formula>
    </cfRule>
    <cfRule type="expression" dxfId="5688" priority="891" stopIfTrue="1">
      <formula>AND($G452="",$F452&lt;&gt;"")</formula>
    </cfRule>
  </conditionalFormatting>
  <conditionalFormatting sqref="E533:H533">
    <cfRule type="expression" dxfId="5687" priority="886" stopIfTrue="1">
      <formula>$F431=""</formula>
    </cfRule>
    <cfRule type="expression" dxfId="5686" priority="887" stopIfTrue="1">
      <formula>#REF!&lt;&gt;""</formula>
    </cfRule>
    <cfRule type="expression" dxfId="5685" priority="888" stopIfTrue="1">
      <formula>AND($G431="",$F431&lt;&gt;"")</formula>
    </cfRule>
  </conditionalFormatting>
  <conditionalFormatting sqref="E532:H532">
    <cfRule type="expression" dxfId="5684" priority="883" stopIfTrue="1">
      <formula>$F448=""</formula>
    </cfRule>
    <cfRule type="expression" dxfId="5683" priority="884" stopIfTrue="1">
      <formula>#REF!&lt;&gt;""</formula>
    </cfRule>
    <cfRule type="expression" dxfId="5682" priority="885" stopIfTrue="1">
      <formula>AND($G448="",$F448&lt;&gt;"")</formula>
    </cfRule>
  </conditionalFormatting>
  <conditionalFormatting sqref="E532:H532">
    <cfRule type="expression" dxfId="5681" priority="880" stopIfTrue="1">
      <formula>$F449=""</formula>
    </cfRule>
    <cfRule type="expression" dxfId="5680" priority="881" stopIfTrue="1">
      <formula>#REF!&lt;&gt;""</formula>
    </cfRule>
    <cfRule type="expression" dxfId="5679" priority="882" stopIfTrue="1">
      <formula>AND($G449="",$F449&lt;&gt;"")</formula>
    </cfRule>
  </conditionalFormatting>
  <conditionalFormatting sqref="E532:H532">
    <cfRule type="expression" dxfId="5678" priority="877" stopIfTrue="1">
      <formula>$F452=""</formula>
    </cfRule>
    <cfRule type="expression" dxfId="5677" priority="878" stopIfTrue="1">
      <formula>#REF!&lt;&gt;""</formula>
    </cfRule>
    <cfRule type="expression" dxfId="5676" priority="879" stopIfTrue="1">
      <formula>AND($G452="",$F452&lt;&gt;"")</formula>
    </cfRule>
  </conditionalFormatting>
  <conditionalFormatting sqref="E532:H532">
    <cfRule type="expression" dxfId="5675" priority="874" stopIfTrue="1">
      <formula>$F431=""</formula>
    </cfRule>
    <cfRule type="expression" dxfId="5674" priority="875" stopIfTrue="1">
      <formula>#REF!&lt;&gt;""</formula>
    </cfRule>
    <cfRule type="expression" dxfId="5673" priority="876" stopIfTrue="1">
      <formula>AND($G431="",$F431&lt;&gt;"")</formula>
    </cfRule>
  </conditionalFormatting>
  <conditionalFormatting sqref="E533:H534">
    <cfRule type="expression" dxfId="5672" priority="871" stopIfTrue="1">
      <formula>$F447=""</formula>
    </cfRule>
    <cfRule type="expression" dxfId="5671" priority="872" stopIfTrue="1">
      <formula>#REF!&lt;&gt;""</formula>
    </cfRule>
    <cfRule type="expression" dxfId="5670" priority="873" stopIfTrue="1">
      <formula>AND($G447="",$F447&lt;&gt;"")</formula>
    </cfRule>
  </conditionalFormatting>
  <conditionalFormatting sqref="E533:H534">
    <cfRule type="expression" dxfId="5669" priority="868" stopIfTrue="1">
      <formula>$F448=""</formula>
    </cfRule>
    <cfRule type="expression" dxfId="5668" priority="869" stopIfTrue="1">
      <formula>#REF!&lt;&gt;""</formula>
    </cfRule>
    <cfRule type="expression" dxfId="5667" priority="870" stopIfTrue="1">
      <formula>AND($G448="",$F448&lt;&gt;"")</formula>
    </cfRule>
  </conditionalFormatting>
  <conditionalFormatting sqref="E533:H534">
    <cfRule type="expression" dxfId="5666" priority="865" stopIfTrue="1">
      <formula>$F421=""</formula>
    </cfRule>
    <cfRule type="expression" dxfId="5665" priority="866" stopIfTrue="1">
      <formula>#REF!&lt;&gt;""</formula>
    </cfRule>
    <cfRule type="expression" dxfId="5664" priority="867" stopIfTrue="1">
      <formula>AND($G421="",$F421&lt;&gt;"")</formula>
    </cfRule>
  </conditionalFormatting>
  <conditionalFormatting sqref="E533:H534">
    <cfRule type="expression" dxfId="5663" priority="862" stopIfTrue="1">
      <formula>$F418=""</formula>
    </cfRule>
    <cfRule type="expression" dxfId="5662" priority="863" stopIfTrue="1">
      <formula>#REF!&lt;&gt;""</formula>
    </cfRule>
    <cfRule type="expression" dxfId="5661" priority="864" stopIfTrue="1">
      <formula>AND($G418="",$F418&lt;&gt;"")</formula>
    </cfRule>
  </conditionalFormatting>
  <conditionalFormatting sqref="E533:H534">
    <cfRule type="expression" dxfId="5660" priority="859" stopIfTrue="1">
      <formula>$F449=""</formula>
    </cfRule>
    <cfRule type="expression" dxfId="5659" priority="860" stopIfTrue="1">
      <formula>#REF!&lt;&gt;""</formula>
    </cfRule>
    <cfRule type="expression" dxfId="5658" priority="861" stopIfTrue="1">
      <formula>AND($G449="",$F449&lt;&gt;"")</formula>
    </cfRule>
  </conditionalFormatting>
  <conditionalFormatting sqref="E533:H534">
    <cfRule type="expression" dxfId="5657" priority="856" stopIfTrue="1">
      <formula>$F419=""</formula>
    </cfRule>
    <cfRule type="expression" dxfId="5656" priority="857" stopIfTrue="1">
      <formula>#REF!&lt;&gt;""</formula>
    </cfRule>
    <cfRule type="expression" dxfId="5655" priority="858" stopIfTrue="1">
      <formula>AND($G419="",$F419&lt;&gt;"")</formula>
    </cfRule>
  </conditionalFormatting>
  <conditionalFormatting sqref="E533:H534">
    <cfRule type="expression" dxfId="5654" priority="853" stopIfTrue="1">
      <formula>$F451=""</formula>
    </cfRule>
    <cfRule type="expression" dxfId="5653" priority="854" stopIfTrue="1">
      <formula>#REF!&lt;&gt;""</formula>
    </cfRule>
    <cfRule type="expression" dxfId="5652" priority="855" stopIfTrue="1">
      <formula>AND($G451="",$F451&lt;&gt;"")</formula>
    </cfRule>
  </conditionalFormatting>
  <conditionalFormatting sqref="E533:H534">
    <cfRule type="expression" dxfId="5651" priority="850" stopIfTrue="1">
      <formula>$F450=""</formula>
    </cfRule>
    <cfRule type="expression" dxfId="5650" priority="851" stopIfTrue="1">
      <formula>#REF!&lt;&gt;""</formula>
    </cfRule>
    <cfRule type="expression" dxfId="5649" priority="852" stopIfTrue="1">
      <formula>AND($G450="",$F450&lt;&gt;"")</formula>
    </cfRule>
  </conditionalFormatting>
  <conditionalFormatting sqref="E533:H534">
    <cfRule type="expression" dxfId="5648" priority="847" stopIfTrue="1">
      <formula>$F423=""</formula>
    </cfRule>
    <cfRule type="expression" dxfId="5647" priority="848" stopIfTrue="1">
      <formula>#REF!&lt;&gt;""</formula>
    </cfRule>
    <cfRule type="expression" dxfId="5646" priority="849" stopIfTrue="1">
      <formula>AND($G423="",$F423&lt;&gt;"")</formula>
    </cfRule>
  </conditionalFormatting>
  <conditionalFormatting sqref="E532:H532">
    <cfRule type="expression" dxfId="5645" priority="841" stopIfTrue="1">
      <formula>$F449=""</formula>
    </cfRule>
    <cfRule type="expression" dxfId="5644" priority="842" stopIfTrue="1">
      <formula>#REF!&lt;&gt;""</formula>
    </cfRule>
    <cfRule type="expression" dxfId="5643" priority="843" stopIfTrue="1">
      <formula>AND($G449="",$F449&lt;&gt;"")</formula>
    </cfRule>
  </conditionalFormatting>
  <conditionalFormatting sqref="E532:H532">
    <cfRule type="expression" dxfId="5642" priority="838" stopIfTrue="1">
      <formula>$F447=""</formula>
    </cfRule>
    <cfRule type="expression" dxfId="5641" priority="839" stopIfTrue="1">
      <formula>#REF!&lt;&gt;""</formula>
    </cfRule>
    <cfRule type="expression" dxfId="5640" priority="840" stopIfTrue="1">
      <formula>AND($G447="",$F447&lt;&gt;"")</formula>
    </cfRule>
  </conditionalFormatting>
  <conditionalFormatting sqref="E532:H532">
    <cfRule type="expression" dxfId="5639" priority="835" stopIfTrue="1">
      <formula>$F448=""</formula>
    </cfRule>
    <cfRule type="expression" dxfId="5638" priority="836" stopIfTrue="1">
      <formula>#REF!&lt;&gt;""</formula>
    </cfRule>
    <cfRule type="expression" dxfId="5637" priority="837" stopIfTrue="1">
      <formula>AND($G448="",$F448&lt;&gt;"")</formula>
    </cfRule>
  </conditionalFormatting>
  <conditionalFormatting sqref="E532:H532">
    <cfRule type="expression" dxfId="5636" priority="832" stopIfTrue="1">
      <formula>$F450=""</formula>
    </cfRule>
    <cfRule type="expression" dxfId="5635" priority="833" stopIfTrue="1">
      <formula>#REF!&lt;&gt;""</formula>
    </cfRule>
    <cfRule type="expression" dxfId="5634" priority="834" stopIfTrue="1">
      <formula>AND($G450="",$F450&lt;&gt;"")</formula>
    </cfRule>
  </conditionalFormatting>
  <conditionalFormatting sqref="E532:H532">
    <cfRule type="expression" dxfId="5633" priority="829" stopIfTrue="1">
      <formula>$F421=""</formula>
    </cfRule>
    <cfRule type="expression" dxfId="5632" priority="830" stopIfTrue="1">
      <formula>#REF!&lt;&gt;""</formula>
    </cfRule>
    <cfRule type="expression" dxfId="5631" priority="831" stopIfTrue="1">
      <formula>AND($G421="",$F421&lt;&gt;"")</formula>
    </cfRule>
  </conditionalFormatting>
  <conditionalFormatting sqref="E532:H532">
    <cfRule type="expression" dxfId="5630" priority="826" stopIfTrue="1">
      <formula>$F419=""</formula>
    </cfRule>
    <cfRule type="expression" dxfId="5629" priority="827" stopIfTrue="1">
      <formula>#REF!&lt;&gt;""</formula>
    </cfRule>
    <cfRule type="expression" dxfId="5628" priority="828" stopIfTrue="1">
      <formula>AND($G419="",$F419&lt;&gt;"")</formula>
    </cfRule>
  </conditionalFormatting>
  <conditionalFormatting sqref="E532:H532">
    <cfRule type="expression" dxfId="5627" priority="823" stopIfTrue="1">
      <formula>$F452=""</formula>
    </cfRule>
    <cfRule type="expression" dxfId="5626" priority="824" stopIfTrue="1">
      <formula>#REF!&lt;&gt;""</formula>
    </cfRule>
    <cfRule type="expression" dxfId="5625" priority="825" stopIfTrue="1">
      <formula>AND($G452="",$F452&lt;&gt;"")</formula>
    </cfRule>
  </conditionalFormatting>
  <conditionalFormatting sqref="E532:H532">
    <cfRule type="expression" dxfId="5624" priority="820" stopIfTrue="1">
      <formula>$F451=""</formula>
    </cfRule>
    <cfRule type="expression" dxfId="5623" priority="821" stopIfTrue="1">
      <formula>#REF!&lt;&gt;""</formula>
    </cfRule>
    <cfRule type="expression" dxfId="5622" priority="822" stopIfTrue="1">
      <formula>AND($G451="",$F451&lt;&gt;"")</formula>
    </cfRule>
  </conditionalFormatting>
  <conditionalFormatting sqref="E532:H532">
    <cfRule type="expression" dxfId="5621" priority="817" stopIfTrue="1">
      <formula>$F423=""</formula>
    </cfRule>
    <cfRule type="expression" dxfId="5620" priority="818" stopIfTrue="1">
      <formula>#REF!&lt;&gt;""</formula>
    </cfRule>
    <cfRule type="expression" dxfId="5619" priority="819" stopIfTrue="1">
      <formula>AND($G423="",$F423&lt;&gt;"")</formula>
    </cfRule>
  </conditionalFormatting>
  <conditionalFormatting sqref="E532:H532">
    <cfRule type="expression" dxfId="5618" priority="814" stopIfTrue="1">
      <formula>$F418=""</formula>
    </cfRule>
    <cfRule type="expression" dxfId="5617" priority="815" stopIfTrue="1">
      <formula>#REF!&lt;&gt;""</formula>
    </cfRule>
    <cfRule type="expression" dxfId="5616" priority="816" stopIfTrue="1">
      <formula>AND($G418="",$F418&lt;&gt;"")</formula>
    </cfRule>
  </conditionalFormatting>
  <conditionalFormatting sqref="E531:H531">
    <cfRule type="expression" dxfId="5615" priority="811" stopIfTrue="1">
      <formula>$F449=""</formula>
    </cfRule>
    <cfRule type="expression" dxfId="5614" priority="812" stopIfTrue="1">
      <formula>#REF!&lt;&gt;""</formula>
    </cfRule>
    <cfRule type="expression" dxfId="5613" priority="813" stopIfTrue="1">
      <formula>AND($G449="",$F449&lt;&gt;"")</formula>
    </cfRule>
  </conditionalFormatting>
  <conditionalFormatting sqref="E531:H531">
    <cfRule type="expression" dxfId="5612" priority="808" stopIfTrue="1">
      <formula>$F447=""</formula>
    </cfRule>
    <cfRule type="expression" dxfId="5611" priority="809" stopIfTrue="1">
      <formula>#REF!&lt;&gt;""</formula>
    </cfRule>
    <cfRule type="expression" dxfId="5610" priority="810" stopIfTrue="1">
      <formula>AND($G447="",$F447&lt;&gt;"")</formula>
    </cfRule>
  </conditionalFormatting>
  <conditionalFormatting sqref="E531:H531">
    <cfRule type="expression" dxfId="5609" priority="805" stopIfTrue="1">
      <formula>$F448=""</formula>
    </cfRule>
    <cfRule type="expression" dxfId="5608" priority="806" stopIfTrue="1">
      <formula>#REF!&lt;&gt;""</formula>
    </cfRule>
    <cfRule type="expression" dxfId="5607" priority="807" stopIfTrue="1">
      <formula>AND($G448="",$F448&lt;&gt;"")</formula>
    </cfRule>
  </conditionalFormatting>
  <conditionalFormatting sqref="E531:H531">
    <cfRule type="expression" dxfId="5606" priority="802" stopIfTrue="1">
      <formula>$F450=""</formula>
    </cfRule>
    <cfRule type="expression" dxfId="5605" priority="803" stopIfTrue="1">
      <formula>#REF!&lt;&gt;""</formula>
    </cfRule>
    <cfRule type="expression" dxfId="5604" priority="804" stopIfTrue="1">
      <formula>AND($G450="",$F450&lt;&gt;"")</formula>
    </cfRule>
  </conditionalFormatting>
  <conditionalFormatting sqref="E531:H531">
    <cfRule type="expression" dxfId="5603" priority="799" stopIfTrue="1">
      <formula>$F421=""</formula>
    </cfRule>
    <cfRule type="expression" dxfId="5602" priority="800" stopIfTrue="1">
      <formula>#REF!&lt;&gt;""</formula>
    </cfRule>
    <cfRule type="expression" dxfId="5601" priority="801" stopIfTrue="1">
      <formula>AND($G421="",$F421&lt;&gt;"")</formula>
    </cfRule>
  </conditionalFormatting>
  <conditionalFormatting sqref="E531:H531">
    <cfRule type="expression" dxfId="5600" priority="796" stopIfTrue="1">
      <formula>$F419=""</formula>
    </cfRule>
    <cfRule type="expression" dxfId="5599" priority="797" stopIfTrue="1">
      <formula>#REF!&lt;&gt;""</formula>
    </cfRule>
    <cfRule type="expression" dxfId="5598" priority="798" stopIfTrue="1">
      <formula>AND($G419="",$F419&lt;&gt;"")</formula>
    </cfRule>
  </conditionalFormatting>
  <conditionalFormatting sqref="E531:H531">
    <cfRule type="expression" dxfId="5597" priority="793" stopIfTrue="1">
      <formula>$F452=""</formula>
    </cfRule>
    <cfRule type="expression" dxfId="5596" priority="794" stopIfTrue="1">
      <formula>#REF!&lt;&gt;""</formula>
    </cfRule>
    <cfRule type="expression" dxfId="5595" priority="795" stopIfTrue="1">
      <formula>AND($G452="",$F452&lt;&gt;"")</formula>
    </cfRule>
  </conditionalFormatting>
  <conditionalFormatting sqref="E531:H531">
    <cfRule type="expression" dxfId="5594" priority="790" stopIfTrue="1">
      <formula>$F451=""</formula>
    </cfRule>
    <cfRule type="expression" dxfId="5593" priority="791" stopIfTrue="1">
      <formula>#REF!&lt;&gt;""</formula>
    </cfRule>
    <cfRule type="expression" dxfId="5592" priority="792" stopIfTrue="1">
      <formula>AND($G451="",$F451&lt;&gt;"")</formula>
    </cfRule>
  </conditionalFormatting>
  <conditionalFormatting sqref="G528:H531">
    <cfRule type="expression" dxfId="5591" priority="787" stopIfTrue="1">
      <formula>$F420=""</formula>
    </cfRule>
    <cfRule type="expression" dxfId="5590" priority="788" stopIfTrue="1">
      <formula>#REF!&lt;&gt;""</formula>
    </cfRule>
    <cfRule type="expression" dxfId="5589" priority="789" stopIfTrue="1">
      <formula>AND($G420="",$F420&lt;&gt;"")</formula>
    </cfRule>
  </conditionalFormatting>
  <conditionalFormatting sqref="E531:H531">
    <cfRule type="expression" dxfId="5588" priority="784" stopIfTrue="1">
      <formula>$F418=""</formula>
    </cfRule>
    <cfRule type="expression" dxfId="5587" priority="785" stopIfTrue="1">
      <formula>#REF!&lt;&gt;""</formula>
    </cfRule>
    <cfRule type="expression" dxfId="5586" priority="786" stopIfTrue="1">
      <formula>AND($G418="",$F418&lt;&gt;"")</formula>
    </cfRule>
  </conditionalFormatting>
  <conditionalFormatting sqref="E533:H534">
    <cfRule type="expression" dxfId="5585" priority="781" stopIfTrue="1">
      <formula>$F450=""</formula>
    </cfRule>
    <cfRule type="expression" dxfId="5584" priority="782" stopIfTrue="1">
      <formula>#REF!&lt;&gt;""</formula>
    </cfRule>
    <cfRule type="expression" dxfId="5583" priority="783" stopIfTrue="1">
      <formula>AND($G450="",$F450&lt;&gt;"")</formula>
    </cfRule>
  </conditionalFormatting>
  <conditionalFormatting sqref="E533:H534">
    <cfRule type="expression" dxfId="5582" priority="778" stopIfTrue="1">
      <formula>$F448=""</formula>
    </cfRule>
    <cfRule type="expression" dxfId="5581" priority="779" stopIfTrue="1">
      <formula>#REF!&lt;&gt;""</formula>
    </cfRule>
    <cfRule type="expression" dxfId="5580" priority="780" stopIfTrue="1">
      <formula>AND($G448="",$F448&lt;&gt;"")</formula>
    </cfRule>
  </conditionalFormatting>
  <conditionalFormatting sqref="E533:H534">
    <cfRule type="expression" dxfId="5579" priority="775" stopIfTrue="1">
      <formula>$F449=""</formula>
    </cfRule>
    <cfRule type="expression" dxfId="5578" priority="776" stopIfTrue="1">
      <formula>#REF!&lt;&gt;""</formula>
    </cfRule>
    <cfRule type="expression" dxfId="5577" priority="777" stopIfTrue="1">
      <formula>AND($G449="",$F449&lt;&gt;"")</formula>
    </cfRule>
  </conditionalFormatting>
  <conditionalFormatting sqref="E533:H534">
    <cfRule type="expression" dxfId="5576" priority="772" stopIfTrue="1">
      <formula>$F451=""</formula>
    </cfRule>
    <cfRule type="expression" dxfId="5575" priority="773" stopIfTrue="1">
      <formula>#REF!&lt;&gt;""</formula>
    </cfRule>
    <cfRule type="expression" dxfId="5574" priority="774" stopIfTrue="1">
      <formula>AND($G451="",$F451&lt;&gt;"")</formula>
    </cfRule>
  </conditionalFormatting>
  <conditionalFormatting sqref="E533:H534">
    <cfRule type="expression" dxfId="5573" priority="769" stopIfTrue="1">
      <formula>$F422=""</formula>
    </cfRule>
    <cfRule type="expression" dxfId="5572" priority="770" stopIfTrue="1">
      <formula>#REF!&lt;&gt;""</formula>
    </cfRule>
    <cfRule type="expression" dxfId="5571" priority="771" stopIfTrue="1">
      <formula>AND($G422="",$F422&lt;&gt;"")</formula>
    </cfRule>
  </conditionalFormatting>
  <conditionalFormatting sqref="E533:H534">
    <cfRule type="expression" dxfId="5570" priority="766" stopIfTrue="1">
      <formula>$F420=""</formula>
    </cfRule>
    <cfRule type="expression" dxfId="5569" priority="767" stopIfTrue="1">
      <formula>#REF!&lt;&gt;""</formula>
    </cfRule>
    <cfRule type="expression" dxfId="5568" priority="768" stopIfTrue="1">
      <formula>AND($G420="",$F420&lt;&gt;"")</formula>
    </cfRule>
  </conditionalFormatting>
  <conditionalFormatting sqref="E533:H534">
    <cfRule type="expression" dxfId="5567" priority="763" stopIfTrue="1">
      <formula>$F460=""</formula>
    </cfRule>
    <cfRule type="expression" dxfId="5566" priority="764" stopIfTrue="1">
      <formula>#REF!&lt;&gt;""</formula>
    </cfRule>
    <cfRule type="expression" dxfId="5565" priority="765" stopIfTrue="1">
      <formula>AND($G460="",$F460&lt;&gt;"")</formula>
    </cfRule>
  </conditionalFormatting>
  <conditionalFormatting sqref="E533:H534">
    <cfRule type="expression" dxfId="5564" priority="757" stopIfTrue="1">
      <formula>$F424=""</formula>
    </cfRule>
    <cfRule type="expression" dxfId="5563" priority="758" stopIfTrue="1">
      <formula>#REF!&lt;&gt;""</formula>
    </cfRule>
    <cfRule type="expression" dxfId="5562" priority="759" stopIfTrue="1">
      <formula>AND($G424="",$F424&lt;&gt;"")</formula>
    </cfRule>
  </conditionalFormatting>
  <conditionalFormatting sqref="E533:H534">
    <cfRule type="expression" dxfId="5561" priority="754" stopIfTrue="1">
      <formula>$F419=""</formula>
    </cfRule>
    <cfRule type="expression" dxfId="5560" priority="755" stopIfTrue="1">
      <formula>#REF!&lt;&gt;""</formula>
    </cfRule>
    <cfRule type="expression" dxfId="5559" priority="756" stopIfTrue="1">
      <formula>AND($G419="",$F419&lt;&gt;"")</formula>
    </cfRule>
  </conditionalFormatting>
  <conditionalFormatting sqref="G528:G531">
    <cfRule type="expression" dxfId="5558" priority="39635" stopIfTrue="1">
      <formula>$F422=""</formula>
    </cfRule>
    <cfRule type="expression" dxfId="5557" priority="39636" stopIfTrue="1">
      <formula>#REF!&lt;&gt;""</formula>
    </cfRule>
    <cfRule type="expression" dxfId="5556" priority="39637" stopIfTrue="1">
      <formula>AND($G422="",$F422&lt;&gt;"")</formula>
    </cfRule>
  </conditionalFormatting>
  <conditionalFormatting sqref="E475:H476">
    <cfRule type="expression" dxfId="5555" priority="39644" stopIfTrue="1">
      <formula>$F399=""</formula>
    </cfRule>
    <cfRule type="expression" dxfId="5554" priority="39645" stopIfTrue="1">
      <formula>#REF!&lt;&gt;""</formula>
    </cfRule>
    <cfRule type="expression" dxfId="5553" priority="39646" stopIfTrue="1">
      <formula>AND($G399="",$F399&lt;&gt;"")</formula>
    </cfRule>
  </conditionalFormatting>
  <conditionalFormatting sqref="E512:H512">
    <cfRule type="expression" dxfId="5552" priority="39731" stopIfTrue="1">
      <formula>$F424=""</formula>
    </cfRule>
    <cfRule type="expression" dxfId="5551" priority="39732" stopIfTrue="1">
      <formula>#REF!&lt;&gt;""</formula>
    </cfRule>
    <cfRule type="expression" dxfId="5550" priority="39733" stopIfTrue="1">
      <formula>AND($G424="",$F424&lt;&gt;"")</formula>
    </cfRule>
  </conditionalFormatting>
  <conditionalFormatting sqref="E512:H512">
    <cfRule type="expression" dxfId="5549" priority="39737" stopIfTrue="1">
      <formula>$F425=""</formula>
    </cfRule>
    <cfRule type="expression" dxfId="5548" priority="39738" stopIfTrue="1">
      <formula>#REF!&lt;&gt;""</formula>
    </cfRule>
    <cfRule type="expression" dxfId="5547" priority="39739" stopIfTrue="1">
      <formula>AND($G425="",$F425&lt;&gt;"")</formula>
    </cfRule>
  </conditionalFormatting>
  <conditionalFormatting sqref="E512:H512">
    <cfRule type="expression" dxfId="5546" priority="39743" stopIfTrue="1">
      <formula>$F426=""</formula>
    </cfRule>
    <cfRule type="expression" dxfId="5545" priority="39744" stopIfTrue="1">
      <formula>#REF!&lt;&gt;""</formula>
    </cfRule>
    <cfRule type="expression" dxfId="5544" priority="39745" stopIfTrue="1">
      <formula>AND($G426="",$F426&lt;&gt;"")</formula>
    </cfRule>
  </conditionalFormatting>
  <conditionalFormatting sqref="E508:H517">
    <cfRule type="expression" dxfId="5543" priority="39749" stopIfTrue="1">
      <formula>$F423=""</formula>
    </cfRule>
    <cfRule type="expression" dxfId="5542" priority="39750" stopIfTrue="1">
      <formula>#REF!&lt;&gt;""</formula>
    </cfRule>
    <cfRule type="expression" dxfId="5541" priority="39751" stopIfTrue="1">
      <formula>AND($G423="",$F423&lt;&gt;"")</formula>
    </cfRule>
  </conditionalFormatting>
  <conditionalFormatting sqref="E512:H512">
    <cfRule type="expression" dxfId="5540" priority="39755" stopIfTrue="1">
      <formula>$F429=""</formula>
    </cfRule>
    <cfRule type="expression" dxfId="5539" priority="39756" stopIfTrue="1">
      <formula>#REF!&lt;&gt;""</formula>
    </cfRule>
    <cfRule type="expression" dxfId="5538" priority="39757" stopIfTrue="1">
      <formula>AND($G429="",$F429&lt;&gt;"")</formula>
    </cfRule>
  </conditionalFormatting>
  <conditionalFormatting sqref="E512:H512">
    <cfRule type="expression" dxfId="5537" priority="39761" stopIfTrue="1">
      <formula>$F428=""</formula>
    </cfRule>
    <cfRule type="expression" dxfId="5536" priority="39762" stopIfTrue="1">
      <formula>#REF!&lt;&gt;""</formula>
    </cfRule>
    <cfRule type="expression" dxfId="5535" priority="39763" stopIfTrue="1">
      <formula>AND($G428="",$F428&lt;&gt;"")</formula>
    </cfRule>
  </conditionalFormatting>
  <conditionalFormatting sqref="E512:H512">
    <cfRule type="expression" dxfId="5534" priority="39767" stopIfTrue="1">
      <formula>$F416=""</formula>
    </cfRule>
    <cfRule type="expression" dxfId="5533" priority="39768" stopIfTrue="1">
      <formula>#REF!&lt;&gt;""</formula>
    </cfRule>
    <cfRule type="expression" dxfId="5532" priority="39769" stopIfTrue="1">
      <formula>AND($G416="",$F416&lt;&gt;"")</formula>
    </cfRule>
  </conditionalFormatting>
  <conditionalFormatting sqref="A128">
    <cfRule type="expression" dxfId="5531" priority="732" stopIfTrue="1">
      <formula>#REF!&lt;&gt;""</formula>
    </cfRule>
  </conditionalFormatting>
  <conditionalFormatting sqref="E183:E184">
    <cfRule type="expression" dxfId="5530" priority="729" stopIfTrue="1">
      <formula>$F103=""</formula>
    </cfRule>
    <cfRule type="expression" dxfId="5529" priority="730" stopIfTrue="1">
      <formula>#REF!&lt;&gt;""</formula>
    </cfRule>
    <cfRule type="expression" dxfId="5528" priority="731" stopIfTrue="1">
      <formula>AND($G103="",$F103&lt;&gt;"")</formula>
    </cfRule>
  </conditionalFormatting>
  <conditionalFormatting sqref="E183:E184">
    <cfRule type="expression" dxfId="5527" priority="726" stopIfTrue="1">
      <formula>$F112=""</formula>
    </cfRule>
    <cfRule type="expression" dxfId="5526" priority="727" stopIfTrue="1">
      <formula>#REF!&lt;&gt;""</formula>
    </cfRule>
    <cfRule type="expression" dxfId="5525" priority="728" stopIfTrue="1">
      <formula>AND($G112="",$F112&lt;&gt;"")</formula>
    </cfRule>
  </conditionalFormatting>
  <conditionalFormatting sqref="E183:E184">
    <cfRule type="expression" dxfId="5524" priority="723" stopIfTrue="1">
      <formula>$F104=""</formula>
    </cfRule>
    <cfRule type="expression" dxfId="5523" priority="724" stopIfTrue="1">
      <formula>#REF!&lt;&gt;""</formula>
    </cfRule>
    <cfRule type="expression" dxfId="5522" priority="725" stopIfTrue="1">
      <formula>AND($G104="",$F104&lt;&gt;"")</formula>
    </cfRule>
  </conditionalFormatting>
  <conditionalFormatting sqref="E183:E185">
    <cfRule type="expression" dxfId="5521" priority="720" stopIfTrue="1">
      <formula>$F113=""</formula>
    </cfRule>
    <cfRule type="expression" dxfId="5520" priority="721" stopIfTrue="1">
      <formula>#REF!&lt;&gt;""</formula>
    </cfRule>
    <cfRule type="expression" dxfId="5519" priority="722" stopIfTrue="1">
      <formula>AND($G113="",$F113&lt;&gt;"")</formula>
    </cfRule>
  </conditionalFormatting>
  <conditionalFormatting sqref="E185">
    <cfRule type="expression" dxfId="5518" priority="717" stopIfTrue="1">
      <formula>$F111=""</formula>
    </cfRule>
    <cfRule type="expression" dxfId="5517" priority="718" stopIfTrue="1">
      <formula>#REF!&lt;&gt;""</formula>
    </cfRule>
    <cfRule type="expression" dxfId="5516" priority="719" stopIfTrue="1">
      <formula>AND($G111="",$F111&lt;&gt;"")</formula>
    </cfRule>
  </conditionalFormatting>
  <conditionalFormatting sqref="E185">
    <cfRule type="expression" dxfId="5515" priority="714" stopIfTrue="1">
      <formula>$F112=""</formula>
    </cfRule>
    <cfRule type="expression" dxfId="5514" priority="715" stopIfTrue="1">
      <formula>#REF!&lt;&gt;""</formula>
    </cfRule>
    <cfRule type="expression" dxfId="5513" priority="716" stopIfTrue="1">
      <formula>AND($G112="",$F112&lt;&gt;"")</formula>
    </cfRule>
  </conditionalFormatting>
  <conditionalFormatting sqref="E185">
    <cfRule type="expression" dxfId="5512" priority="711" stopIfTrue="1">
      <formula>$F114=""</formula>
    </cfRule>
    <cfRule type="expression" dxfId="5511" priority="712" stopIfTrue="1">
      <formula>#REF!&lt;&gt;""</formula>
    </cfRule>
    <cfRule type="expression" dxfId="5510" priority="713" stopIfTrue="1">
      <formula>AND($G114="",$F114&lt;&gt;"")</formula>
    </cfRule>
  </conditionalFormatting>
  <conditionalFormatting sqref="E185">
    <cfRule type="expression" dxfId="5509" priority="708" stopIfTrue="1">
      <formula>$F102=""</formula>
    </cfRule>
    <cfRule type="expression" dxfId="5508" priority="709" stopIfTrue="1">
      <formula>#REF!&lt;&gt;""</formula>
    </cfRule>
    <cfRule type="expression" dxfId="5507" priority="710" stopIfTrue="1">
      <formula>AND($G102="",$F102&lt;&gt;"")</formula>
    </cfRule>
  </conditionalFormatting>
  <conditionalFormatting sqref="E185">
    <cfRule type="expression" dxfId="5506" priority="705" stopIfTrue="1">
      <formula>$F105=""</formula>
    </cfRule>
    <cfRule type="expression" dxfId="5505" priority="706" stopIfTrue="1">
      <formula>#REF!&lt;&gt;""</formula>
    </cfRule>
    <cfRule type="expression" dxfId="5504" priority="707" stopIfTrue="1">
      <formula>AND($G105="",$F105&lt;&gt;"")</formula>
    </cfRule>
  </conditionalFormatting>
  <conditionalFormatting sqref="E185">
    <cfRule type="expression" dxfId="5503" priority="702" stopIfTrue="1">
      <formula>$F105=""</formula>
    </cfRule>
    <cfRule type="expression" dxfId="5502" priority="703" stopIfTrue="1">
      <formula>#REF!&lt;&gt;""</formula>
    </cfRule>
    <cfRule type="expression" dxfId="5501" priority="704" stopIfTrue="1">
      <formula>AND($G105="",$F105&lt;&gt;"")</formula>
    </cfRule>
  </conditionalFormatting>
  <conditionalFormatting sqref="E185">
    <cfRule type="expression" dxfId="5500" priority="699" stopIfTrue="1">
      <formula>$F114=""</formula>
    </cfRule>
    <cfRule type="expression" dxfId="5499" priority="700" stopIfTrue="1">
      <formula>#REF!&lt;&gt;""</formula>
    </cfRule>
    <cfRule type="expression" dxfId="5498" priority="701" stopIfTrue="1">
      <formula>AND($G114="",$F114&lt;&gt;"")</formula>
    </cfRule>
  </conditionalFormatting>
  <conditionalFormatting sqref="E185">
    <cfRule type="expression" dxfId="5497" priority="696" stopIfTrue="1">
      <formula>$F106=""</formula>
    </cfRule>
    <cfRule type="expression" dxfId="5496" priority="697" stopIfTrue="1">
      <formula>#REF!&lt;&gt;""</formula>
    </cfRule>
    <cfRule type="expression" dxfId="5495" priority="698" stopIfTrue="1">
      <formula>AND($G106="",$F106&lt;&gt;"")</formula>
    </cfRule>
  </conditionalFormatting>
  <conditionalFormatting sqref="E185">
    <cfRule type="expression" dxfId="5494" priority="693" stopIfTrue="1">
      <formula>$F115=""</formula>
    </cfRule>
    <cfRule type="expression" dxfId="5493" priority="694" stopIfTrue="1">
      <formula>#REF!&lt;&gt;""</formula>
    </cfRule>
    <cfRule type="expression" dxfId="5492" priority="695" stopIfTrue="1">
      <formula>AND($G115="",$F115&lt;&gt;"")</formula>
    </cfRule>
  </conditionalFormatting>
  <conditionalFormatting sqref="E479:H479">
    <cfRule type="expression" dxfId="5491" priority="39785" stopIfTrue="1">
      <formula>$F404=""</formula>
    </cfRule>
    <cfRule type="expression" dxfId="5490" priority="39786" stopIfTrue="1">
      <formula>#REF!&lt;&gt;""</formula>
    </cfRule>
    <cfRule type="expression" dxfId="5489" priority="39787" stopIfTrue="1">
      <formula>AND($G404="",$F404&lt;&gt;"")</formula>
    </cfRule>
  </conditionalFormatting>
  <conditionalFormatting sqref="E479:H481">
    <cfRule type="expression" dxfId="5488" priority="39839" stopIfTrue="1">
      <formula>$F387=""</formula>
    </cfRule>
    <cfRule type="expression" dxfId="5487" priority="39840" stopIfTrue="1">
      <formula>#REF!&lt;&gt;""</formula>
    </cfRule>
    <cfRule type="expression" dxfId="5486" priority="39841" stopIfTrue="1">
      <formula>AND($G387="",$F387&lt;&gt;"")</formula>
    </cfRule>
  </conditionalFormatting>
  <conditionalFormatting sqref="E478:H478">
    <cfRule type="expression" dxfId="5485" priority="39986" stopIfTrue="1">
      <formula>$F402=""</formula>
    </cfRule>
    <cfRule type="expression" dxfId="5484" priority="39987" stopIfTrue="1">
      <formula>#REF!&lt;&gt;""</formula>
    </cfRule>
    <cfRule type="expression" dxfId="5483" priority="39988" stopIfTrue="1">
      <formula>AND($G402="",$F402&lt;&gt;"")</formula>
    </cfRule>
  </conditionalFormatting>
  <conditionalFormatting sqref="E478:H478">
    <cfRule type="expression" dxfId="5482" priority="40037" stopIfTrue="1">
      <formula>$F404=""</formula>
    </cfRule>
    <cfRule type="expression" dxfId="5481" priority="40038" stopIfTrue="1">
      <formula>#REF!&lt;&gt;""</formula>
    </cfRule>
    <cfRule type="expression" dxfId="5480" priority="40039" stopIfTrue="1">
      <formula>AND($G404="",$F404&lt;&gt;"")</formula>
    </cfRule>
  </conditionalFormatting>
  <conditionalFormatting sqref="E474:H476">
    <cfRule type="expression" dxfId="5479" priority="40040" stopIfTrue="1">
      <formula>$F383=""</formula>
    </cfRule>
    <cfRule type="expression" dxfId="5478" priority="40041" stopIfTrue="1">
      <formula>#REF!&lt;&gt;""</formula>
    </cfRule>
    <cfRule type="expression" dxfId="5477" priority="40042" stopIfTrue="1">
      <formula>AND($G383="",$F383&lt;&gt;"")</formula>
    </cfRule>
  </conditionalFormatting>
  <conditionalFormatting sqref="E478:H478">
    <cfRule type="expression" dxfId="5476" priority="40049" stopIfTrue="1">
      <formula>$F401=""</formula>
    </cfRule>
    <cfRule type="expression" dxfId="5475" priority="40050" stopIfTrue="1">
      <formula>#REF!&lt;&gt;""</formula>
    </cfRule>
    <cfRule type="expression" dxfId="5474" priority="40051" stopIfTrue="1">
      <formula>AND($G401="",$F401&lt;&gt;"")</formula>
    </cfRule>
  </conditionalFormatting>
  <conditionalFormatting sqref="E478:H478">
    <cfRule type="expression" dxfId="5473" priority="40061" stopIfTrue="1">
      <formula>$F403=""</formula>
    </cfRule>
    <cfRule type="expression" dxfId="5472" priority="40062" stopIfTrue="1">
      <formula>#REF!&lt;&gt;""</formula>
    </cfRule>
    <cfRule type="expression" dxfId="5471" priority="40063" stopIfTrue="1">
      <formula>AND($G403="",$F403&lt;&gt;"")</formula>
    </cfRule>
  </conditionalFormatting>
  <conditionalFormatting sqref="E478:H478">
    <cfRule type="expression" dxfId="5470" priority="40088" stopIfTrue="1">
      <formula>$F400=""</formula>
    </cfRule>
    <cfRule type="expression" dxfId="5469" priority="40089" stopIfTrue="1">
      <formula>#REF!&lt;&gt;""</formula>
    </cfRule>
    <cfRule type="expression" dxfId="5468" priority="40090" stopIfTrue="1">
      <formula>AND($G400="",$F400&lt;&gt;"")</formula>
    </cfRule>
  </conditionalFormatting>
  <conditionalFormatting sqref="E477:H477">
    <cfRule type="expression" dxfId="5467" priority="40109" stopIfTrue="1">
      <formula>$F402=""</formula>
    </cfRule>
    <cfRule type="expression" dxfId="5466" priority="40110" stopIfTrue="1">
      <formula>#REF!&lt;&gt;""</formula>
    </cfRule>
    <cfRule type="expression" dxfId="5465" priority="40111" stopIfTrue="1">
      <formula>AND($G402="",$F402&lt;&gt;"")</formula>
    </cfRule>
  </conditionalFormatting>
  <conditionalFormatting sqref="E477:H477">
    <cfRule type="expression" dxfId="5464" priority="40136" stopIfTrue="1">
      <formula>$F404=""</formula>
    </cfRule>
    <cfRule type="expression" dxfId="5463" priority="40137" stopIfTrue="1">
      <formula>#REF!&lt;&gt;""</formula>
    </cfRule>
    <cfRule type="expression" dxfId="5462" priority="40138" stopIfTrue="1">
      <formula>AND($G404="",$F404&lt;&gt;"")</formula>
    </cfRule>
  </conditionalFormatting>
  <conditionalFormatting sqref="E477:H477">
    <cfRule type="expression" dxfId="5461" priority="40148" stopIfTrue="1">
      <formula>$F401=""</formula>
    </cfRule>
    <cfRule type="expression" dxfId="5460" priority="40149" stopIfTrue="1">
      <formula>#REF!&lt;&gt;""</formula>
    </cfRule>
    <cfRule type="expression" dxfId="5459" priority="40150" stopIfTrue="1">
      <formula>AND($G401="",$F401&lt;&gt;"")</formula>
    </cfRule>
  </conditionalFormatting>
  <conditionalFormatting sqref="E477:H477">
    <cfRule type="expression" dxfId="5458" priority="40154" stopIfTrue="1">
      <formula>$F383=""</formula>
    </cfRule>
    <cfRule type="expression" dxfId="5457" priority="40155" stopIfTrue="1">
      <formula>#REF!&lt;&gt;""</formula>
    </cfRule>
    <cfRule type="expression" dxfId="5456" priority="40156" stopIfTrue="1">
      <formula>AND($G383="",$F383&lt;&gt;"")</formula>
    </cfRule>
  </conditionalFormatting>
  <conditionalFormatting sqref="E477:H477">
    <cfRule type="expression" dxfId="5455" priority="40160" stopIfTrue="1">
      <formula>$F403=""</formula>
    </cfRule>
    <cfRule type="expression" dxfId="5454" priority="40161" stopIfTrue="1">
      <formula>#REF!&lt;&gt;""</formula>
    </cfRule>
    <cfRule type="expression" dxfId="5453" priority="40162" stopIfTrue="1">
      <formula>AND($G403="",$F403&lt;&gt;"")</formula>
    </cfRule>
  </conditionalFormatting>
  <conditionalFormatting sqref="E477:H477">
    <cfRule type="expression" dxfId="5452" priority="40166" stopIfTrue="1">
      <formula>$F387=""</formula>
    </cfRule>
    <cfRule type="expression" dxfId="5451" priority="40167" stopIfTrue="1">
      <formula>#REF!&lt;&gt;""</formula>
    </cfRule>
    <cfRule type="expression" dxfId="5450" priority="40168" stopIfTrue="1">
      <formula>AND($G387="",$F387&lt;&gt;"")</formula>
    </cfRule>
  </conditionalFormatting>
  <conditionalFormatting sqref="E477:H477">
    <cfRule type="expression" dxfId="5449" priority="40214" stopIfTrue="1">
      <formula>$F400=""</formula>
    </cfRule>
    <cfRule type="expression" dxfId="5448" priority="40215" stopIfTrue="1">
      <formula>#REF!&lt;&gt;""</formula>
    </cfRule>
    <cfRule type="expression" dxfId="5447" priority="40216" stopIfTrue="1">
      <formula>AND($G400="",$F400&lt;&gt;"")</formula>
    </cfRule>
  </conditionalFormatting>
  <conditionalFormatting sqref="E477:H477">
    <cfRule type="expression" dxfId="5446" priority="40220" stopIfTrue="1">
      <formula>$F385=""</formula>
    </cfRule>
    <cfRule type="expression" dxfId="5445" priority="40221" stopIfTrue="1">
      <formula>#REF!&lt;&gt;""</formula>
    </cfRule>
    <cfRule type="expression" dxfId="5444" priority="40222" stopIfTrue="1">
      <formula>AND($G385="",$F385&lt;&gt;"")</formula>
    </cfRule>
  </conditionalFormatting>
  <conditionalFormatting sqref="I477:I478">
    <cfRule type="expression" dxfId="5443" priority="687" stopIfTrue="1">
      <formula>$F402=""</formula>
    </cfRule>
    <cfRule type="expression" dxfId="5442" priority="688" stopIfTrue="1">
      <formula>#REF!&lt;&gt;""</formula>
    </cfRule>
    <cfRule type="expression" dxfId="5441" priority="689" stopIfTrue="1">
      <formula>AND($G402="",$F402&lt;&gt;"")</formula>
    </cfRule>
  </conditionalFormatting>
  <conditionalFormatting sqref="I477:I478">
    <cfRule type="expression" dxfId="5440" priority="684" stopIfTrue="1">
      <formula>$F404=""</formula>
    </cfRule>
    <cfRule type="expression" dxfId="5439" priority="685" stopIfTrue="1">
      <formula>#REF!&lt;&gt;""</formula>
    </cfRule>
    <cfRule type="expression" dxfId="5438" priority="686" stopIfTrue="1">
      <formula>AND($G404="",$F404&lt;&gt;"")</formula>
    </cfRule>
  </conditionalFormatting>
  <conditionalFormatting sqref="I477:I478">
    <cfRule type="expression" dxfId="5437" priority="681" stopIfTrue="1">
      <formula>$F401=""</formula>
    </cfRule>
    <cfRule type="expression" dxfId="5436" priority="682" stopIfTrue="1">
      <formula>#REF!&lt;&gt;""</formula>
    </cfRule>
    <cfRule type="expression" dxfId="5435" priority="683" stopIfTrue="1">
      <formula>AND($G401="",$F401&lt;&gt;"")</formula>
    </cfRule>
  </conditionalFormatting>
  <conditionalFormatting sqref="I477:I478">
    <cfRule type="expression" dxfId="5434" priority="678" stopIfTrue="1">
      <formula>$F383=""</formula>
    </cfRule>
    <cfRule type="expression" dxfId="5433" priority="679" stopIfTrue="1">
      <formula>#REF!&lt;&gt;""</formula>
    </cfRule>
    <cfRule type="expression" dxfId="5432" priority="680" stopIfTrue="1">
      <formula>AND($G383="",$F383&lt;&gt;"")</formula>
    </cfRule>
  </conditionalFormatting>
  <conditionalFormatting sqref="I477:I478">
    <cfRule type="expression" dxfId="5431" priority="675" stopIfTrue="1">
      <formula>$F403=""</formula>
    </cfRule>
    <cfRule type="expression" dxfId="5430" priority="676" stopIfTrue="1">
      <formula>#REF!&lt;&gt;""</formula>
    </cfRule>
    <cfRule type="expression" dxfId="5429" priority="677" stopIfTrue="1">
      <formula>AND($G403="",$F403&lt;&gt;"")</formula>
    </cfRule>
  </conditionalFormatting>
  <conditionalFormatting sqref="I477:I478">
    <cfRule type="expression" dxfId="5428" priority="672" stopIfTrue="1">
      <formula>$F387=""</formula>
    </cfRule>
    <cfRule type="expression" dxfId="5427" priority="673" stopIfTrue="1">
      <formula>#REF!&lt;&gt;""</formula>
    </cfRule>
    <cfRule type="expression" dxfId="5426" priority="674" stopIfTrue="1">
      <formula>AND($G387="",$F387&lt;&gt;"")</formula>
    </cfRule>
  </conditionalFormatting>
  <conditionalFormatting sqref="I477:I478">
    <cfRule type="expression" dxfId="5425" priority="669" stopIfTrue="1">
      <formula>$F400=""</formula>
    </cfRule>
    <cfRule type="expression" dxfId="5424" priority="670" stopIfTrue="1">
      <formula>#REF!&lt;&gt;""</formula>
    </cfRule>
    <cfRule type="expression" dxfId="5423" priority="671" stopIfTrue="1">
      <formula>AND($G400="",$F400&lt;&gt;"")</formula>
    </cfRule>
  </conditionalFormatting>
  <conditionalFormatting sqref="I477:I478">
    <cfRule type="expression" dxfId="5422" priority="666" stopIfTrue="1">
      <formula>$F385=""</formula>
    </cfRule>
    <cfRule type="expression" dxfId="5421" priority="667" stopIfTrue="1">
      <formula>#REF!&lt;&gt;""</formula>
    </cfRule>
    <cfRule type="expression" dxfId="5420" priority="668" stopIfTrue="1">
      <formula>AND($G385="",$F385&lt;&gt;"")</formula>
    </cfRule>
  </conditionalFormatting>
  <conditionalFormatting sqref="H478">
    <cfRule type="expression" dxfId="5419" priority="663" stopIfTrue="1">
      <formula>$F403=""</formula>
    </cfRule>
    <cfRule type="expression" dxfId="5418" priority="664" stopIfTrue="1">
      <formula>#REF!&lt;&gt;""</formula>
    </cfRule>
    <cfRule type="expression" dxfId="5417" priority="665" stopIfTrue="1">
      <formula>AND($G403="",$F403&lt;&gt;"")</formula>
    </cfRule>
  </conditionalFormatting>
  <conditionalFormatting sqref="H478">
    <cfRule type="expression" dxfId="5416" priority="660" stopIfTrue="1">
      <formula>$F405=""</formula>
    </cfRule>
    <cfRule type="expression" dxfId="5415" priority="661" stopIfTrue="1">
      <formula>#REF!&lt;&gt;""</formula>
    </cfRule>
    <cfRule type="expression" dxfId="5414" priority="662" stopIfTrue="1">
      <formula>AND($G405="",$F405&lt;&gt;"")</formula>
    </cfRule>
  </conditionalFormatting>
  <conditionalFormatting sqref="H478">
    <cfRule type="expression" dxfId="5413" priority="657" stopIfTrue="1">
      <formula>$F402=""</formula>
    </cfRule>
    <cfRule type="expression" dxfId="5412" priority="658" stopIfTrue="1">
      <formula>#REF!&lt;&gt;""</formula>
    </cfRule>
    <cfRule type="expression" dxfId="5411" priority="659" stopIfTrue="1">
      <formula>AND($G402="",$F402&lt;&gt;"")</formula>
    </cfRule>
  </conditionalFormatting>
  <conditionalFormatting sqref="H478">
    <cfRule type="expression" dxfId="5410" priority="654" stopIfTrue="1">
      <formula>$F384=""</formula>
    </cfRule>
    <cfRule type="expression" dxfId="5409" priority="655" stopIfTrue="1">
      <formula>#REF!&lt;&gt;""</formula>
    </cfRule>
    <cfRule type="expression" dxfId="5408" priority="656" stopIfTrue="1">
      <formula>AND($G384="",$F384&lt;&gt;"")</formula>
    </cfRule>
  </conditionalFormatting>
  <conditionalFormatting sqref="H478">
    <cfRule type="expression" dxfId="5407" priority="651" stopIfTrue="1">
      <formula>$F404=""</formula>
    </cfRule>
    <cfRule type="expression" dxfId="5406" priority="652" stopIfTrue="1">
      <formula>#REF!&lt;&gt;""</formula>
    </cfRule>
    <cfRule type="expression" dxfId="5405" priority="653" stopIfTrue="1">
      <formula>AND($G404="",$F404&lt;&gt;"")</formula>
    </cfRule>
  </conditionalFormatting>
  <conditionalFormatting sqref="H478">
    <cfRule type="expression" dxfId="5404" priority="648" stopIfTrue="1">
      <formula>$F388=""</formula>
    </cfRule>
    <cfRule type="expression" dxfId="5403" priority="649" stopIfTrue="1">
      <formula>#REF!&lt;&gt;""</formula>
    </cfRule>
    <cfRule type="expression" dxfId="5402" priority="650" stopIfTrue="1">
      <formula>AND($G388="",$F388&lt;&gt;"")</formula>
    </cfRule>
  </conditionalFormatting>
  <conditionalFormatting sqref="H478">
    <cfRule type="expression" dxfId="5401" priority="645" stopIfTrue="1">
      <formula>$F401=""</formula>
    </cfRule>
    <cfRule type="expression" dxfId="5400" priority="646" stopIfTrue="1">
      <formula>#REF!&lt;&gt;""</formula>
    </cfRule>
    <cfRule type="expression" dxfId="5399" priority="647" stopIfTrue="1">
      <formula>AND($G401="",$F401&lt;&gt;"")</formula>
    </cfRule>
  </conditionalFormatting>
  <conditionalFormatting sqref="H478">
    <cfRule type="expression" dxfId="5398" priority="642" stopIfTrue="1">
      <formula>$F386=""</formula>
    </cfRule>
    <cfRule type="expression" dxfId="5397" priority="643" stopIfTrue="1">
      <formula>#REF!&lt;&gt;""</formula>
    </cfRule>
    <cfRule type="expression" dxfId="5396" priority="644" stopIfTrue="1">
      <formula>AND($G386="",$F386&lt;&gt;"")</formula>
    </cfRule>
  </conditionalFormatting>
  <conditionalFormatting sqref="E499:H499">
    <cfRule type="expression" dxfId="5395" priority="40262" stopIfTrue="1">
      <formula>$F415=""</formula>
    </cfRule>
    <cfRule type="expression" dxfId="5394" priority="40263" stopIfTrue="1">
      <formula>#REF!&lt;&gt;""</formula>
    </cfRule>
    <cfRule type="expression" dxfId="5393" priority="40264" stopIfTrue="1">
      <formula>AND($G415="",$F415&lt;&gt;"")</formula>
    </cfRule>
  </conditionalFormatting>
  <conditionalFormatting sqref="E499:H499">
    <cfRule type="expression" dxfId="5392" priority="40268" stopIfTrue="1">
      <formula>$F416=""</formula>
    </cfRule>
    <cfRule type="expression" dxfId="5391" priority="40269" stopIfTrue="1">
      <formula>#REF!&lt;&gt;""</formula>
    </cfRule>
    <cfRule type="expression" dxfId="5390" priority="40270" stopIfTrue="1">
      <formula>AND($G416="",$F416&lt;&gt;"")</formula>
    </cfRule>
  </conditionalFormatting>
  <conditionalFormatting sqref="E499:H499">
    <cfRule type="expression" dxfId="5389" priority="40274" stopIfTrue="1">
      <formula>$F400=""</formula>
    </cfRule>
    <cfRule type="expression" dxfId="5388" priority="40275" stopIfTrue="1">
      <formula>#REF!&lt;&gt;""</formula>
    </cfRule>
    <cfRule type="expression" dxfId="5387" priority="40276" stopIfTrue="1">
      <formula>AND($G400="",$F400&lt;&gt;"")</formula>
    </cfRule>
  </conditionalFormatting>
  <conditionalFormatting sqref="E499:H499">
    <cfRule type="expression" dxfId="5386" priority="40280" stopIfTrue="1">
      <formula>$F401=""</formula>
    </cfRule>
    <cfRule type="expression" dxfId="5385" priority="40281" stopIfTrue="1">
      <formula>#REF!&lt;&gt;""</formula>
    </cfRule>
    <cfRule type="expression" dxfId="5384" priority="40282" stopIfTrue="1">
      <formula>AND($G401="",$F401&lt;&gt;"")</formula>
    </cfRule>
  </conditionalFormatting>
  <conditionalFormatting sqref="E499:H499">
    <cfRule type="expression" dxfId="5383" priority="40286" stopIfTrue="1">
      <formula>$F403=""</formula>
    </cfRule>
    <cfRule type="expression" dxfId="5382" priority="40287" stopIfTrue="1">
      <formula>#REF!&lt;&gt;""</formula>
    </cfRule>
    <cfRule type="expression" dxfId="5381" priority="40288" stopIfTrue="1">
      <formula>AND($G403="",$F403&lt;&gt;"")</formula>
    </cfRule>
  </conditionalFormatting>
  <conditionalFormatting sqref="E499:H499">
    <cfRule type="expression" dxfId="5380" priority="40316" stopIfTrue="1">
      <formula>$F417=""</formula>
    </cfRule>
    <cfRule type="expression" dxfId="5379" priority="40317" stopIfTrue="1">
      <formula>#REF!&lt;&gt;""</formula>
    </cfRule>
    <cfRule type="expression" dxfId="5378" priority="40318" stopIfTrue="1">
      <formula>AND($G417="",$F417&lt;&gt;"")</formula>
    </cfRule>
  </conditionalFormatting>
  <conditionalFormatting sqref="E499:H499">
    <cfRule type="expression" dxfId="5377" priority="40322" stopIfTrue="1">
      <formula>$F405=""</formula>
    </cfRule>
    <cfRule type="expression" dxfId="5376" priority="40323" stopIfTrue="1">
      <formula>#REF!&lt;&gt;""</formula>
    </cfRule>
    <cfRule type="expression" dxfId="5375" priority="40324" stopIfTrue="1">
      <formula>AND($G405="",$F405&lt;&gt;"")</formula>
    </cfRule>
  </conditionalFormatting>
  <conditionalFormatting sqref="E515:H515">
    <cfRule type="expression" dxfId="5374" priority="40559" stopIfTrue="1">
      <formula>$F417=""</formula>
    </cfRule>
    <cfRule type="expression" dxfId="5373" priority="40560" stopIfTrue="1">
      <formula>#REF!&lt;&gt;""</formula>
    </cfRule>
    <cfRule type="expression" dxfId="5372" priority="40561" stopIfTrue="1">
      <formula>AND($G417="",$F417&lt;&gt;"")</formula>
    </cfRule>
  </conditionalFormatting>
  <conditionalFormatting sqref="E515:H515">
    <cfRule type="expression" dxfId="5371" priority="40565" stopIfTrue="1">
      <formula>$F426=""</formula>
    </cfRule>
    <cfRule type="expression" dxfId="5370" priority="40566" stopIfTrue="1">
      <formula>#REF!&lt;&gt;""</formula>
    </cfRule>
    <cfRule type="expression" dxfId="5369" priority="40567" stopIfTrue="1">
      <formula>AND($G426="",$F426&lt;&gt;"")</formula>
    </cfRule>
  </conditionalFormatting>
  <conditionalFormatting sqref="E515:H515">
    <cfRule type="expression" dxfId="5368" priority="40571" stopIfTrue="1">
      <formula>$F427=""</formula>
    </cfRule>
    <cfRule type="expression" dxfId="5367" priority="40572" stopIfTrue="1">
      <formula>#REF!&lt;&gt;""</formula>
    </cfRule>
    <cfRule type="expression" dxfId="5366" priority="40573" stopIfTrue="1">
      <formula>AND($G427="",$F427&lt;&gt;"")</formula>
    </cfRule>
  </conditionalFormatting>
  <conditionalFormatting sqref="E515:H515">
    <cfRule type="expression" dxfId="5365" priority="40583" stopIfTrue="1">
      <formula>$F428=""</formula>
    </cfRule>
    <cfRule type="expression" dxfId="5364" priority="40584" stopIfTrue="1">
      <formula>#REF!&lt;&gt;""</formula>
    </cfRule>
    <cfRule type="expression" dxfId="5363" priority="40585" stopIfTrue="1">
      <formula>AND($G428="",$F428&lt;&gt;"")</formula>
    </cfRule>
  </conditionalFormatting>
  <conditionalFormatting sqref="E515:G515">
    <cfRule type="expression" dxfId="5362" priority="40595" stopIfTrue="1">
      <formula>$F431=""</formula>
    </cfRule>
    <cfRule type="expression" dxfId="5361" priority="40596" stopIfTrue="1">
      <formula>#REF!&lt;&gt;""</formula>
    </cfRule>
    <cfRule type="expression" dxfId="5360" priority="40597" stopIfTrue="1">
      <formula>AND($G431="",$F431&lt;&gt;"")</formula>
    </cfRule>
  </conditionalFormatting>
  <conditionalFormatting sqref="E515:H515">
    <cfRule type="expression" dxfId="5359" priority="40601" stopIfTrue="1">
      <formula>$F429=""</formula>
    </cfRule>
    <cfRule type="expression" dxfId="5358" priority="40602" stopIfTrue="1">
      <formula>#REF!&lt;&gt;""</formula>
    </cfRule>
    <cfRule type="expression" dxfId="5357" priority="40603" stopIfTrue="1">
      <formula>AND($G429="",$F429&lt;&gt;"")</formula>
    </cfRule>
  </conditionalFormatting>
  <conditionalFormatting sqref="E515:H515">
    <cfRule type="expression" dxfId="5356" priority="40613" stopIfTrue="1">
      <formula>$F430=""</formula>
    </cfRule>
    <cfRule type="expression" dxfId="5355" priority="40614" stopIfTrue="1">
      <formula>#REF!&lt;&gt;""</formula>
    </cfRule>
    <cfRule type="expression" dxfId="5354" priority="40615" stopIfTrue="1">
      <formula>AND($G430="",$F430&lt;&gt;"")</formula>
    </cfRule>
  </conditionalFormatting>
  <conditionalFormatting sqref="G530:G531">
    <cfRule type="expression" dxfId="5353" priority="40625" stopIfTrue="1">
      <formula>$F460=""</formula>
    </cfRule>
    <cfRule type="expression" dxfId="5352" priority="40626" stopIfTrue="1">
      <formula>#REF!&lt;&gt;""</formula>
    </cfRule>
    <cfRule type="expression" dxfId="5351" priority="40627" stopIfTrue="1">
      <formula>AND($G460="",$F460&lt;&gt;"")</formula>
    </cfRule>
  </conditionalFormatting>
  <conditionalFormatting sqref="E515:H515">
    <cfRule type="expression" dxfId="5350" priority="40631" stopIfTrue="1">
      <formula>$F425=""</formula>
    </cfRule>
    <cfRule type="expression" dxfId="5349" priority="40632" stopIfTrue="1">
      <formula>#REF!&lt;&gt;""</formula>
    </cfRule>
    <cfRule type="expression" dxfId="5348" priority="40633" stopIfTrue="1">
      <formula>AND($G425="",$F425&lt;&gt;"")</formula>
    </cfRule>
  </conditionalFormatting>
  <conditionalFormatting sqref="E515:G515">
    <cfRule type="expression" dxfId="5347" priority="40637" stopIfTrue="1">
      <formula>$F419=""</formula>
    </cfRule>
    <cfRule type="expression" dxfId="5346" priority="40638" stopIfTrue="1">
      <formula>#REF!&lt;&gt;""</formula>
    </cfRule>
    <cfRule type="expression" dxfId="5345" priority="40639" stopIfTrue="1">
      <formula>AND($G419="",$F419&lt;&gt;"")</formula>
    </cfRule>
  </conditionalFormatting>
  <conditionalFormatting sqref="E514:G517">
    <cfRule type="expression" dxfId="5344" priority="618" stopIfTrue="1">
      <formula>$F441=""</formula>
    </cfRule>
    <cfRule type="expression" dxfId="5343" priority="619" stopIfTrue="1">
      <formula>#REF!&lt;&gt;""</formula>
    </cfRule>
    <cfRule type="expression" dxfId="5342" priority="620" stopIfTrue="1">
      <formula>AND($G441="",$F441&lt;&gt;"")</formula>
    </cfRule>
  </conditionalFormatting>
  <conditionalFormatting sqref="E216:E217">
    <cfRule type="expression" dxfId="5341" priority="40649" stopIfTrue="1">
      <formula>$F147=""</formula>
    </cfRule>
    <cfRule type="expression" dxfId="5340" priority="40650" stopIfTrue="1">
      <formula>#REF!&lt;&gt;""</formula>
    </cfRule>
    <cfRule type="expression" dxfId="5339" priority="40651" stopIfTrue="1">
      <formula>AND($G147="",$F147&lt;&gt;"")</formula>
    </cfRule>
  </conditionalFormatting>
  <conditionalFormatting sqref="E204:E205">
    <cfRule type="expression" dxfId="5338" priority="40682" stopIfTrue="1">
      <formula>$F81=""</formula>
    </cfRule>
    <cfRule type="expression" dxfId="5337" priority="40683" stopIfTrue="1">
      <formula>#REF!&lt;&gt;""</formula>
    </cfRule>
    <cfRule type="expression" dxfId="5336" priority="40684" stopIfTrue="1">
      <formula>AND(#REF!="",$F81&lt;&gt;"")</formula>
    </cfRule>
  </conditionalFormatting>
  <conditionalFormatting sqref="E183:E185">
    <cfRule type="expression" dxfId="5335" priority="40688" stopIfTrue="1">
      <formula>$F101=""</formula>
    </cfRule>
    <cfRule type="expression" dxfId="5334" priority="40689" stopIfTrue="1">
      <formula>#REF!&lt;&gt;""</formula>
    </cfRule>
    <cfRule type="expression" dxfId="5333" priority="40690" stopIfTrue="1">
      <formula>AND($G101="",$F101&lt;&gt;"")</formula>
    </cfRule>
  </conditionalFormatting>
  <conditionalFormatting sqref="E203">
    <cfRule type="expression" dxfId="5332" priority="40700" stopIfTrue="1">
      <formula>$F83=""</formula>
    </cfRule>
    <cfRule type="expression" dxfId="5331" priority="40701" stopIfTrue="1">
      <formula>#REF!&lt;&gt;""</formula>
    </cfRule>
    <cfRule type="expression" dxfId="5330" priority="40702" stopIfTrue="1">
      <formula>AND(#REF!="",$F83&lt;&gt;"")</formula>
    </cfRule>
  </conditionalFormatting>
  <conditionalFormatting sqref="E203">
    <cfRule type="expression" dxfId="5329" priority="40721" stopIfTrue="1">
      <formula>$F123=""</formula>
    </cfRule>
    <cfRule type="expression" dxfId="5328" priority="40722" stopIfTrue="1">
      <formula>#REF!&lt;&gt;""</formula>
    </cfRule>
    <cfRule type="expression" dxfId="5327" priority="40723" stopIfTrue="1">
      <formula>AND($G123="",$F123&lt;&gt;"")</formula>
    </cfRule>
  </conditionalFormatting>
  <conditionalFormatting sqref="E203">
    <cfRule type="expression" dxfId="5326" priority="40727" stopIfTrue="1">
      <formula>$F122=""</formula>
    </cfRule>
    <cfRule type="expression" dxfId="5325" priority="40728" stopIfTrue="1">
      <formula>#REF!&lt;&gt;""</formula>
    </cfRule>
    <cfRule type="expression" dxfId="5324" priority="40729" stopIfTrue="1">
      <formula>AND($G122="",$F122&lt;&gt;"")</formula>
    </cfRule>
  </conditionalFormatting>
  <conditionalFormatting sqref="E203">
    <cfRule type="expression" dxfId="5323" priority="40733" stopIfTrue="1">
      <formula>$F125=""</formula>
    </cfRule>
    <cfRule type="expression" dxfId="5322" priority="40734" stopIfTrue="1">
      <formula>#REF!&lt;&gt;""</formula>
    </cfRule>
    <cfRule type="expression" dxfId="5321" priority="40735" stopIfTrue="1">
      <formula>AND($G125="",$F125&lt;&gt;"")</formula>
    </cfRule>
  </conditionalFormatting>
  <conditionalFormatting sqref="E203:E205">
    <cfRule type="expression" dxfId="5320" priority="40739" stopIfTrue="1">
      <formula>$F81=""</formula>
    </cfRule>
    <cfRule type="expression" dxfId="5319" priority="40740" stopIfTrue="1">
      <formula>#REF!&lt;&gt;""</formula>
    </cfRule>
    <cfRule type="expression" dxfId="5318" priority="40741" stopIfTrue="1">
      <formula>AND(#REF!="",$F81&lt;&gt;"")</formula>
    </cfRule>
  </conditionalFormatting>
  <conditionalFormatting sqref="B35">
    <cfRule type="expression" dxfId="5317" priority="570" stopIfTrue="1">
      <formula>#REF!=""</formula>
    </cfRule>
    <cfRule type="expression" dxfId="5316" priority="571" stopIfTrue="1">
      <formula>#REF!&lt;&gt;""</formula>
    </cfRule>
    <cfRule type="expression" dxfId="5315" priority="572" stopIfTrue="1">
      <formula>AND(#REF!="",#REF!&lt;&gt;"")</formula>
    </cfRule>
  </conditionalFormatting>
  <conditionalFormatting sqref="B34">
    <cfRule type="expression" dxfId="5314" priority="573" stopIfTrue="1">
      <formula>#REF!=""</formula>
    </cfRule>
    <cfRule type="expression" dxfId="5313" priority="574" stopIfTrue="1">
      <formula>#REF!&lt;&gt;""</formula>
    </cfRule>
    <cfRule type="expression" dxfId="5312" priority="575" stopIfTrue="1">
      <formula>AND(#REF!="",#REF!&lt;&gt;"")</formula>
    </cfRule>
  </conditionalFormatting>
  <conditionalFormatting sqref="E209">
    <cfRule type="expression" dxfId="5311" priority="549" stopIfTrue="1">
      <formula>#REF!=""</formula>
    </cfRule>
    <cfRule type="expression" dxfId="5310" priority="550" stopIfTrue="1">
      <formula>#REF!&lt;&gt;""</formula>
    </cfRule>
    <cfRule type="expression" dxfId="5309" priority="551" stopIfTrue="1">
      <formula>AND(#REF!="",#REF!&lt;&gt;"")</formula>
    </cfRule>
  </conditionalFormatting>
  <conditionalFormatting sqref="E209">
    <cfRule type="expression" dxfId="5308" priority="546" stopIfTrue="1">
      <formula>#REF!=""</formula>
    </cfRule>
    <cfRule type="expression" dxfId="5307" priority="547" stopIfTrue="1">
      <formula>#REF!&lt;&gt;""</formula>
    </cfRule>
    <cfRule type="expression" dxfId="5306" priority="548" stopIfTrue="1">
      <formula>AND(#REF!="",#REF!&lt;&gt;"")</formula>
    </cfRule>
  </conditionalFormatting>
  <conditionalFormatting sqref="E209">
    <cfRule type="expression" dxfId="5305" priority="552" stopIfTrue="1">
      <formula>$F126=""</formula>
    </cfRule>
    <cfRule type="expression" dxfId="5304" priority="553" stopIfTrue="1">
      <formula>#REF!&lt;&gt;""</formula>
    </cfRule>
    <cfRule type="expression" dxfId="5303" priority="554" stopIfTrue="1">
      <formula>AND($G126="",$F126&lt;&gt;"")</formula>
    </cfRule>
  </conditionalFormatting>
  <conditionalFormatting sqref="E209">
    <cfRule type="expression" dxfId="5302" priority="555" stopIfTrue="1">
      <formula>$F85=""</formula>
    </cfRule>
    <cfRule type="expression" dxfId="5301" priority="556" stopIfTrue="1">
      <formula>#REF!&lt;&gt;""</formula>
    </cfRule>
    <cfRule type="expression" dxfId="5300" priority="557" stopIfTrue="1">
      <formula>AND(#REF!="",$F85&lt;&gt;"")</formula>
    </cfRule>
  </conditionalFormatting>
  <conditionalFormatting sqref="E209">
    <cfRule type="expression" dxfId="5299" priority="558" stopIfTrue="1">
      <formula>$F127=""</formula>
    </cfRule>
    <cfRule type="expression" dxfId="5298" priority="559" stopIfTrue="1">
      <formula>#REF!&lt;&gt;""</formula>
    </cfRule>
    <cfRule type="expression" dxfId="5297" priority="560" stopIfTrue="1">
      <formula>AND($G127="",$F127&lt;&gt;"")</formula>
    </cfRule>
  </conditionalFormatting>
  <conditionalFormatting sqref="E209">
    <cfRule type="expression" dxfId="5296" priority="561" stopIfTrue="1">
      <formula>$F83=""</formula>
    </cfRule>
    <cfRule type="expression" dxfId="5295" priority="562" stopIfTrue="1">
      <formula>#REF!&lt;&gt;""</formula>
    </cfRule>
    <cfRule type="expression" dxfId="5294" priority="563" stopIfTrue="1">
      <formula>AND(#REF!="",$F83&lt;&gt;"")</formula>
    </cfRule>
  </conditionalFormatting>
  <conditionalFormatting sqref="E209">
    <cfRule type="expression" dxfId="5293" priority="564" stopIfTrue="1">
      <formula>$F124=""</formula>
    </cfRule>
    <cfRule type="expression" dxfId="5292" priority="565" stopIfTrue="1">
      <formula>#REF!&lt;&gt;""</formula>
    </cfRule>
    <cfRule type="expression" dxfId="5291" priority="566" stopIfTrue="1">
      <formula>AND($G124="",$F124&lt;&gt;"")</formula>
    </cfRule>
  </conditionalFormatting>
  <conditionalFormatting sqref="E209">
    <cfRule type="expression" dxfId="5290" priority="567" stopIfTrue="1">
      <formula>$F125=""</formula>
    </cfRule>
    <cfRule type="expression" dxfId="5289" priority="568" stopIfTrue="1">
      <formula>#REF!&lt;&gt;""</formula>
    </cfRule>
    <cfRule type="expression" dxfId="5288" priority="569" stopIfTrue="1">
      <formula>AND($G125="",$F125&lt;&gt;"")</formula>
    </cfRule>
  </conditionalFormatting>
  <conditionalFormatting sqref="E209">
    <cfRule type="expression" dxfId="5287" priority="543" stopIfTrue="1">
      <formula>$F87=""</formula>
    </cfRule>
    <cfRule type="expression" dxfId="5286" priority="544" stopIfTrue="1">
      <formula>#REF!&lt;&gt;""</formula>
    </cfRule>
    <cfRule type="expression" dxfId="5285" priority="545" stopIfTrue="1">
      <formula>AND(#REF!="",$F87&lt;&gt;"")</formula>
    </cfRule>
  </conditionalFormatting>
  <conditionalFormatting sqref="E209">
    <cfRule type="expression" dxfId="5284" priority="540" stopIfTrue="1">
      <formula>$F128=""</formula>
    </cfRule>
    <cfRule type="expression" dxfId="5283" priority="541" stopIfTrue="1">
      <formula>#REF!&lt;&gt;""</formula>
    </cfRule>
    <cfRule type="expression" dxfId="5282" priority="542" stopIfTrue="1">
      <formula>AND($G128="",$F128&lt;&gt;"")</formula>
    </cfRule>
  </conditionalFormatting>
  <conditionalFormatting sqref="E209">
    <cfRule type="expression" dxfId="5281" priority="537" stopIfTrue="1">
      <formula>$F127=""</formula>
    </cfRule>
    <cfRule type="expression" dxfId="5280" priority="538" stopIfTrue="1">
      <formula>#REF!&lt;&gt;""</formula>
    </cfRule>
    <cfRule type="expression" dxfId="5279" priority="539" stopIfTrue="1">
      <formula>AND($G127="",$F127&lt;&gt;"")</formula>
    </cfRule>
  </conditionalFormatting>
  <conditionalFormatting sqref="E209">
    <cfRule type="expression" dxfId="5278" priority="534" stopIfTrue="1">
      <formula>$F126=""</formula>
    </cfRule>
    <cfRule type="expression" dxfId="5277" priority="535" stopIfTrue="1">
      <formula>#REF!&lt;&gt;""</formula>
    </cfRule>
    <cfRule type="expression" dxfId="5276" priority="536" stopIfTrue="1">
      <formula>AND($G126="",$F126&lt;&gt;"")</formula>
    </cfRule>
  </conditionalFormatting>
  <conditionalFormatting sqref="E209">
    <cfRule type="expression" dxfId="5275" priority="531" stopIfTrue="1">
      <formula>$F129=""</formula>
    </cfRule>
    <cfRule type="expression" dxfId="5274" priority="532" stopIfTrue="1">
      <formula>#REF!&lt;&gt;""</formula>
    </cfRule>
    <cfRule type="expression" dxfId="5273" priority="533" stopIfTrue="1">
      <formula>AND($G129="",$F129&lt;&gt;"")</formula>
    </cfRule>
  </conditionalFormatting>
  <conditionalFormatting sqref="E209">
    <cfRule type="expression" dxfId="5272" priority="528" stopIfTrue="1">
      <formula>$F85=""</formula>
    </cfRule>
    <cfRule type="expression" dxfId="5271" priority="529" stopIfTrue="1">
      <formula>#REF!&lt;&gt;""</formula>
    </cfRule>
    <cfRule type="expression" dxfId="5270" priority="530" stopIfTrue="1">
      <formula>AND(#REF!="",$F85&lt;&gt;"")</formula>
    </cfRule>
  </conditionalFormatting>
  <conditionalFormatting sqref="E209">
    <cfRule type="expression" dxfId="5269" priority="525" stopIfTrue="1">
      <formula>$F127=""</formula>
    </cfRule>
    <cfRule type="expression" dxfId="5268" priority="526" stopIfTrue="1">
      <formula>#REF!&lt;&gt;""</formula>
    </cfRule>
    <cfRule type="expression" dxfId="5267" priority="527" stopIfTrue="1">
      <formula>AND($G127="",$F127&lt;&gt;"")</formula>
    </cfRule>
  </conditionalFormatting>
  <conditionalFormatting sqref="E209">
    <cfRule type="expression" dxfId="5266" priority="522" stopIfTrue="1">
      <formula>$F86=""</formula>
    </cfRule>
    <cfRule type="expression" dxfId="5265" priority="523" stopIfTrue="1">
      <formula>#REF!&lt;&gt;""</formula>
    </cfRule>
    <cfRule type="expression" dxfId="5264" priority="524" stopIfTrue="1">
      <formula>AND(#REF!="",$F86&lt;&gt;"")</formula>
    </cfRule>
  </conditionalFormatting>
  <conditionalFormatting sqref="E209">
    <cfRule type="expression" dxfId="5263" priority="519" stopIfTrue="1">
      <formula>$F126=""</formula>
    </cfRule>
    <cfRule type="expression" dxfId="5262" priority="520" stopIfTrue="1">
      <formula>#REF!&lt;&gt;""</formula>
    </cfRule>
    <cfRule type="expression" dxfId="5261" priority="521" stopIfTrue="1">
      <formula>AND($G126="",$F126&lt;&gt;"")</formula>
    </cfRule>
  </conditionalFormatting>
  <conditionalFormatting sqref="E209">
    <cfRule type="expression" dxfId="5260" priority="516" stopIfTrue="1">
      <formula>$F125=""</formula>
    </cfRule>
    <cfRule type="expression" dxfId="5259" priority="517" stopIfTrue="1">
      <formula>#REF!&lt;&gt;""</formula>
    </cfRule>
    <cfRule type="expression" dxfId="5258" priority="518" stopIfTrue="1">
      <formula>AND($G125="",$F125&lt;&gt;"")</formula>
    </cfRule>
  </conditionalFormatting>
  <conditionalFormatting sqref="E209">
    <cfRule type="expression" dxfId="5257" priority="513" stopIfTrue="1">
      <formula>$F128=""</formula>
    </cfRule>
    <cfRule type="expression" dxfId="5256" priority="514" stopIfTrue="1">
      <formula>#REF!&lt;&gt;""</formula>
    </cfRule>
    <cfRule type="expression" dxfId="5255" priority="515" stopIfTrue="1">
      <formula>AND($G128="",$F128&lt;&gt;"")</formula>
    </cfRule>
  </conditionalFormatting>
  <conditionalFormatting sqref="E209">
    <cfRule type="expression" dxfId="5254" priority="510" stopIfTrue="1">
      <formula>$F84=""</formula>
    </cfRule>
    <cfRule type="expression" dxfId="5253" priority="511" stopIfTrue="1">
      <formula>#REF!&lt;&gt;""</formula>
    </cfRule>
    <cfRule type="expression" dxfId="5252" priority="512" stopIfTrue="1">
      <formula>AND(#REF!="",$F84&lt;&gt;"")</formula>
    </cfRule>
  </conditionalFormatting>
  <conditionalFormatting sqref="E210:E211">
    <cfRule type="expression" dxfId="5251" priority="489" stopIfTrue="1">
      <formula>#REF!=""</formula>
    </cfRule>
    <cfRule type="expression" dxfId="5250" priority="490" stopIfTrue="1">
      <formula>#REF!&lt;&gt;""</formula>
    </cfRule>
    <cfRule type="expression" dxfId="5249" priority="491" stopIfTrue="1">
      <formula>AND(#REF!="",#REF!&lt;&gt;"")</formula>
    </cfRule>
  </conditionalFormatting>
  <conditionalFormatting sqref="E210:E211">
    <cfRule type="expression" dxfId="5248" priority="486" stopIfTrue="1">
      <formula>#REF!=""</formula>
    </cfRule>
    <cfRule type="expression" dxfId="5247" priority="487" stopIfTrue="1">
      <formula>#REF!&lt;&gt;""</formula>
    </cfRule>
    <cfRule type="expression" dxfId="5246" priority="488" stopIfTrue="1">
      <formula>AND(#REF!="",#REF!&lt;&gt;"")</formula>
    </cfRule>
  </conditionalFormatting>
  <conditionalFormatting sqref="E210:E211">
    <cfRule type="expression" dxfId="5245" priority="492" stopIfTrue="1">
      <formula>$F127=""</formula>
    </cfRule>
    <cfRule type="expression" dxfId="5244" priority="493" stopIfTrue="1">
      <formula>#REF!&lt;&gt;""</formula>
    </cfRule>
    <cfRule type="expression" dxfId="5243" priority="494" stopIfTrue="1">
      <formula>AND($G127="",$F127&lt;&gt;"")</formula>
    </cfRule>
  </conditionalFormatting>
  <conditionalFormatting sqref="E210:E211">
    <cfRule type="expression" dxfId="5242" priority="495" stopIfTrue="1">
      <formula>$F86=""</formula>
    </cfRule>
    <cfRule type="expression" dxfId="5241" priority="496" stopIfTrue="1">
      <formula>#REF!&lt;&gt;""</formula>
    </cfRule>
    <cfRule type="expression" dxfId="5240" priority="497" stopIfTrue="1">
      <formula>AND(#REF!="",$F86&lt;&gt;"")</formula>
    </cfRule>
  </conditionalFormatting>
  <conditionalFormatting sqref="E210:E211">
    <cfRule type="expression" dxfId="5239" priority="498" stopIfTrue="1">
      <formula>$F128=""</formula>
    </cfRule>
    <cfRule type="expression" dxfId="5238" priority="499" stopIfTrue="1">
      <formula>#REF!&lt;&gt;""</formula>
    </cfRule>
    <cfRule type="expression" dxfId="5237" priority="500" stopIfTrue="1">
      <formula>AND($G128="",$F128&lt;&gt;"")</formula>
    </cfRule>
  </conditionalFormatting>
  <conditionalFormatting sqref="E210:E211">
    <cfRule type="expression" dxfId="5236" priority="501" stopIfTrue="1">
      <formula>$F84=""</formula>
    </cfRule>
    <cfRule type="expression" dxfId="5235" priority="502" stopIfTrue="1">
      <formula>#REF!&lt;&gt;""</formula>
    </cfRule>
    <cfRule type="expression" dxfId="5234" priority="503" stopIfTrue="1">
      <formula>AND(#REF!="",$F84&lt;&gt;"")</formula>
    </cfRule>
  </conditionalFormatting>
  <conditionalFormatting sqref="E210:E211">
    <cfRule type="expression" dxfId="5233" priority="504" stopIfTrue="1">
      <formula>$F125=""</formula>
    </cfRule>
    <cfRule type="expression" dxfId="5232" priority="505" stopIfTrue="1">
      <formula>#REF!&lt;&gt;""</formula>
    </cfRule>
    <cfRule type="expression" dxfId="5231" priority="506" stopIfTrue="1">
      <formula>AND($G125="",$F125&lt;&gt;"")</formula>
    </cfRule>
  </conditionalFormatting>
  <conditionalFormatting sqref="E210:E211">
    <cfRule type="expression" dxfId="5230" priority="507" stopIfTrue="1">
      <formula>$F126=""</formula>
    </cfRule>
    <cfRule type="expression" dxfId="5229" priority="508" stopIfTrue="1">
      <formula>#REF!&lt;&gt;""</formula>
    </cfRule>
    <cfRule type="expression" dxfId="5228" priority="509" stopIfTrue="1">
      <formula>AND($G126="",$F126&lt;&gt;"")</formula>
    </cfRule>
  </conditionalFormatting>
  <conditionalFormatting sqref="E210:E211">
    <cfRule type="expression" dxfId="5227" priority="483" stopIfTrue="1">
      <formula>$F88=""</formula>
    </cfRule>
    <cfRule type="expression" dxfId="5226" priority="484" stopIfTrue="1">
      <formula>#REF!&lt;&gt;""</formula>
    </cfRule>
    <cfRule type="expression" dxfId="5225" priority="485" stopIfTrue="1">
      <formula>AND(#REF!="",$F88&lt;&gt;"")</formula>
    </cfRule>
  </conditionalFormatting>
  <conditionalFormatting sqref="E210:E211">
    <cfRule type="expression" dxfId="5224" priority="480" stopIfTrue="1">
      <formula>$F129=""</formula>
    </cfRule>
    <cfRule type="expression" dxfId="5223" priority="481" stopIfTrue="1">
      <formula>#REF!&lt;&gt;""</formula>
    </cfRule>
    <cfRule type="expression" dxfId="5222" priority="482" stopIfTrue="1">
      <formula>AND($G129="",$F129&lt;&gt;"")</formula>
    </cfRule>
  </conditionalFormatting>
  <conditionalFormatting sqref="E210:E211">
    <cfRule type="expression" dxfId="5221" priority="477" stopIfTrue="1">
      <formula>$F128=""</formula>
    </cfRule>
    <cfRule type="expression" dxfId="5220" priority="478" stopIfTrue="1">
      <formula>#REF!&lt;&gt;""</formula>
    </cfRule>
    <cfRule type="expression" dxfId="5219" priority="479" stopIfTrue="1">
      <formula>AND($G128="",$F128&lt;&gt;"")</formula>
    </cfRule>
  </conditionalFormatting>
  <conditionalFormatting sqref="E210:E211">
    <cfRule type="expression" dxfId="5218" priority="474" stopIfTrue="1">
      <formula>$F127=""</formula>
    </cfRule>
    <cfRule type="expression" dxfId="5217" priority="475" stopIfTrue="1">
      <formula>#REF!&lt;&gt;""</formula>
    </cfRule>
    <cfRule type="expression" dxfId="5216" priority="476" stopIfTrue="1">
      <formula>AND($G127="",$F127&lt;&gt;"")</formula>
    </cfRule>
  </conditionalFormatting>
  <conditionalFormatting sqref="E210:E211">
    <cfRule type="expression" dxfId="5215" priority="471" stopIfTrue="1">
      <formula>$F130=""</formula>
    </cfRule>
    <cfRule type="expression" dxfId="5214" priority="472" stopIfTrue="1">
      <formula>#REF!&lt;&gt;""</formula>
    </cfRule>
    <cfRule type="expression" dxfId="5213" priority="473" stopIfTrue="1">
      <formula>AND($G130="",$F130&lt;&gt;"")</formula>
    </cfRule>
  </conditionalFormatting>
  <conditionalFormatting sqref="E210:E211">
    <cfRule type="expression" dxfId="5212" priority="468" stopIfTrue="1">
      <formula>$F86=""</formula>
    </cfRule>
    <cfRule type="expression" dxfId="5211" priority="469" stopIfTrue="1">
      <formula>#REF!&lt;&gt;""</formula>
    </cfRule>
    <cfRule type="expression" dxfId="5210" priority="470" stopIfTrue="1">
      <formula>AND(#REF!="",$F86&lt;&gt;"")</formula>
    </cfRule>
  </conditionalFormatting>
  <conditionalFormatting sqref="E210:E211">
    <cfRule type="expression" dxfId="5209" priority="465" stopIfTrue="1">
      <formula>$F128=""</formula>
    </cfRule>
    <cfRule type="expression" dxfId="5208" priority="466" stopIfTrue="1">
      <formula>#REF!&lt;&gt;""</formula>
    </cfRule>
    <cfRule type="expression" dxfId="5207" priority="467" stopIfTrue="1">
      <formula>AND($G128="",$F128&lt;&gt;"")</formula>
    </cfRule>
  </conditionalFormatting>
  <conditionalFormatting sqref="E210:E211">
    <cfRule type="expression" dxfId="5206" priority="462" stopIfTrue="1">
      <formula>$F87=""</formula>
    </cfRule>
    <cfRule type="expression" dxfId="5205" priority="463" stopIfTrue="1">
      <formula>#REF!&lt;&gt;""</formula>
    </cfRule>
    <cfRule type="expression" dxfId="5204" priority="464" stopIfTrue="1">
      <formula>AND(#REF!="",$F87&lt;&gt;"")</formula>
    </cfRule>
  </conditionalFormatting>
  <conditionalFormatting sqref="E210:E211">
    <cfRule type="expression" dxfId="5203" priority="459" stopIfTrue="1">
      <formula>$F127=""</formula>
    </cfRule>
    <cfRule type="expression" dxfId="5202" priority="460" stopIfTrue="1">
      <formula>#REF!&lt;&gt;""</formula>
    </cfRule>
    <cfRule type="expression" dxfId="5201" priority="461" stopIfTrue="1">
      <formula>AND($G127="",$F127&lt;&gt;"")</formula>
    </cfRule>
  </conditionalFormatting>
  <conditionalFormatting sqref="E210:E211">
    <cfRule type="expression" dxfId="5200" priority="456" stopIfTrue="1">
      <formula>$F126=""</formula>
    </cfRule>
    <cfRule type="expression" dxfId="5199" priority="457" stopIfTrue="1">
      <formula>#REF!&lt;&gt;""</formula>
    </cfRule>
    <cfRule type="expression" dxfId="5198" priority="458" stopIfTrue="1">
      <formula>AND($G126="",$F126&lt;&gt;"")</formula>
    </cfRule>
  </conditionalFormatting>
  <conditionalFormatting sqref="E210:E211">
    <cfRule type="expression" dxfId="5197" priority="453" stopIfTrue="1">
      <formula>$F129=""</formula>
    </cfRule>
    <cfRule type="expression" dxfId="5196" priority="454" stopIfTrue="1">
      <formula>#REF!&lt;&gt;""</formula>
    </cfRule>
    <cfRule type="expression" dxfId="5195" priority="455" stopIfTrue="1">
      <formula>AND($G129="",$F129&lt;&gt;"")</formula>
    </cfRule>
  </conditionalFormatting>
  <conditionalFormatting sqref="E210:E211">
    <cfRule type="expression" dxfId="5194" priority="450" stopIfTrue="1">
      <formula>$F85=""</formula>
    </cfRule>
    <cfRule type="expression" dxfId="5193" priority="451" stopIfTrue="1">
      <formula>#REF!&lt;&gt;""</formula>
    </cfRule>
    <cfRule type="expression" dxfId="5192" priority="452" stopIfTrue="1">
      <formula>AND(#REF!="",$F85&lt;&gt;"")</formula>
    </cfRule>
  </conditionalFormatting>
  <conditionalFormatting sqref="F210:F211">
    <cfRule type="expression" dxfId="5191" priority="429" stopIfTrue="1">
      <formula>#REF!=""</formula>
    </cfRule>
    <cfRule type="expression" dxfId="5190" priority="430" stopIfTrue="1">
      <formula>#REF!&lt;&gt;""</formula>
    </cfRule>
    <cfRule type="expression" dxfId="5189" priority="431" stopIfTrue="1">
      <formula>AND(#REF!="",#REF!&lt;&gt;"")</formula>
    </cfRule>
  </conditionalFormatting>
  <conditionalFormatting sqref="F210:F211">
    <cfRule type="expression" dxfId="5188" priority="426" stopIfTrue="1">
      <formula>#REF!=""</formula>
    </cfRule>
    <cfRule type="expression" dxfId="5187" priority="427" stopIfTrue="1">
      <formula>#REF!&lt;&gt;""</formula>
    </cfRule>
    <cfRule type="expression" dxfId="5186" priority="428" stopIfTrue="1">
      <formula>AND(#REF!="",#REF!&lt;&gt;"")</formula>
    </cfRule>
  </conditionalFormatting>
  <conditionalFormatting sqref="F210:F211">
    <cfRule type="expression" dxfId="5185" priority="432" stopIfTrue="1">
      <formula>$F127=""</formula>
    </cfRule>
    <cfRule type="expression" dxfId="5184" priority="433" stopIfTrue="1">
      <formula>#REF!&lt;&gt;""</formula>
    </cfRule>
    <cfRule type="expression" dxfId="5183" priority="434" stopIfTrue="1">
      <formula>AND($G127="",$F127&lt;&gt;"")</formula>
    </cfRule>
  </conditionalFormatting>
  <conditionalFormatting sqref="F210:F211">
    <cfRule type="expression" dxfId="5182" priority="435" stopIfTrue="1">
      <formula>$F86=""</formula>
    </cfRule>
    <cfRule type="expression" dxfId="5181" priority="436" stopIfTrue="1">
      <formula>#REF!&lt;&gt;""</formula>
    </cfRule>
    <cfRule type="expression" dxfId="5180" priority="437" stopIfTrue="1">
      <formula>AND(#REF!="",$F86&lt;&gt;"")</formula>
    </cfRule>
  </conditionalFormatting>
  <conditionalFormatting sqref="F210:F211">
    <cfRule type="expression" dxfId="5179" priority="438" stopIfTrue="1">
      <formula>$F128=""</formula>
    </cfRule>
    <cfRule type="expression" dxfId="5178" priority="439" stopIfTrue="1">
      <formula>#REF!&lt;&gt;""</formula>
    </cfRule>
    <cfRule type="expression" dxfId="5177" priority="440" stopIfTrue="1">
      <formula>AND($G128="",$F128&lt;&gt;"")</formula>
    </cfRule>
  </conditionalFormatting>
  <conditionalFormatting sqref="F210:F211">
    <cfRule type="expression" dxfId="5176" priority="441" stopIfTrue="1">
      <formula>$F84=""</formula>
    </cfRule>
    <cfRule type="expression" dxfId="5175" priority="442" stopIfTrue="1">
      <formula>#REF!&lt;&gt;""</formula>
    </cfRule>
    <cfRule type="expression" dxfId="5174" priority="443" stopIfTrue="1">
      <formula>AND(#REF!="",$F84&lt;&gt;"")</formula>
    </cfRule>
  </conditionalFormatting>
  <conditionalFormatting sqref="F210:F211">
    <cfRule type="expression" dxfId="5173" priority="444" stopIfTrue="1">
      <formula>$F125=""</formula>
    </cfRule>
    <cfRule type="expression" dxfId="5172" priority="445" stopIfTrue="1">
      <formula>#REF!&lt;&gt;""</formula>
    </cfRule>
    <cfRule type="expression" dxfId="5171" priority="446" stopIfTrue="1">
      <formula>AND($G125="",$F125&lt;&gt;"")</formula>
    </cfRule>
  </conditionalFormatting>
  <conditionalFormatting sqref="F210:F211">
    <cfRule type="expression" dxfId="5170" priority="447" stopIfTrue="1">
      <formula>$F126=""</formula>
    </cfRule>
    <cfRule type="expression" dxfId="5169" priority="448" stopIfTrue="1">
      <formula>#REF!&lt;&gt;""</formula>
    </cfRule>
    <cfRule type="expression" dxfId="5168" priority="449" stopIfTrue="1">
      <formula>AND($G126="",$F126&lt;&gt;"")</formula>
    </cfRule>
  </conditionalFormatting>
  <conditionalFormatting sqref="F210:F211">
    <cfRule type="expression" dxfId="5167" priority="423" stopIfTrue="1">
      <formula>$F88=""</formula>
    </cfRule>
    <cfRule type="expression" dxfId="5166" priority="424" stopIfTrue="1">
      <formula>#REF!&lt;&gt;""</formula>
    </cfRule>
    <cfRule type="expression" dxfId="5165" priority="425" stopIfTrue="1">
      <formula>AND(#REF!="",$F88&lt;&gt;"")</formula>
    </cfRule>
  </conditionalFormatting>
  <conditionalFormatting sqref="F210:F211">
    <cfRule type="expression" dxfId="5164" priority="420" stopIfTrue="1">
      <formula>$F129=""</formula>
    </cfRule>
    <cfRule type="expression" dxfId="5163" priority="421" stopIfTrue="1">
      <formula>#REF!&lt;&gt;""</formula>
    </cfRule>
    <cfRule type="expression" dxfId="5162" priority="422" stopIfTrue="1">
      <formula>AND($G129="",$F129&lt;&gt;"")</formula>
    </cfRule>
  </conditionalFormatting>
  <conditionalFormatting sqref="F210:F211">
    <cfRule type="expression" dxfId="5161" priority="417" stopIfTrue="1">
      <formula>$F128=""</formula>
    </cfRule>
    <cfRule type="expression" dxfId="5160" priority="418" stopIfTrue="1">
      <formula>#REF!&lt;&gt;""</formula>
    </cfRule>
    <cfRule type="expression" dxfId="5159" priority="419" stopIfTrue="1">
      <formula>AND($G128="",$F128&lt;&gt;"")</formula>
    </cfRule>
  </conditionalFormatting>
  <conditionalFormatting sqref="F210:F211">
    <cfRule type="expression" dxfId="5158" priority="414" stopIfTrue="1">
      <formula>$F127=""</formula>
    </cfRule>
    <cfRule type="expression" dxfId="5157" priority="415" stopIfTrue="1">
      <formula>#REF!&lt;&gt;""</formula>
    </cfRule>
    <cfRule type="expression" dxfId="5156" priority="416" stopIfTrue="1">
      <formula>AND($G127="",$F127&lt;&gt;"")</formula>
    </cfRule>
  </conditionalFormatting>
  <conditionalFormatting sqref="F210:F211">
    <cfRule type="expression" dxfId="5155" priority="411" stopIfTrue="1">
      <formula>$F130=""</formula>
    </cfRule>
    <cfRule type="expression" dxfId="5154" priority="412" stopIfTrue="1">
      <formula>#REF!&lt;&gt;""</formula>
    </cfRule>
    <cfRule type="expression" dxfId="5153" priority="413" stopIfTrue="1">
      <formula>AND($G130="",$F130&lt;&gt;"")</formula>
    </cfRule>
  </conditionalFormatting>
  <conditionalFormatting sqref="F210:F211">
    <cfRule type="expression" dxfId="5152" priority="408" stopIfTrue="1">
      <formula>$F86=""</formula>
    </cfRule>
    <cfRule type="expression" dxfId="5151" priority="409" stopIfTrue="1">
      <formula>#REF!&lt;&gt;""</formula>
    </cfRule>
    <cfRule type="expression" dxfId="5150" priority="410" stopIfTrue="1">
      <formula>AND(#REF!="",$F86&lt;&gt;"")</formula>
    </cfRule>
  </conditionalFormatting>
  <conditionalFormatting sqref="F210:F211">
    <cfRule type="expression" dxfId="5149" priority="405" stopIfTrue="1">
      <formula>$F128=""</formula>
    </cfRule>
    <cfRule type="expression" dxfId="5148" priority="406" stopIfTrue="1">
      <formula>#REF!&lt;&gt;""</formula>
    </cfRule>
    <cfRule type="expression" dxfId="5147" priority="407" stopIfTrue="1">
      <formula>AND($G128="",$F128&lt;&gt;"")</formula>
    </cfRule>
  </conditionalFormatting>
  <conditionalFormatting sqref="F210:F211">
    <cfRule type="expression" dxfId="5146" priority="402" stopIfTrue="1">
      <formula>$F87=""</formula>
    </cfRule>
    <cfRule type="expression" dxfId="5145" priority="403" stopIfTrue="1">
      <formula>#REF!&lt;&gt;""</formula>
    </cfRule>
    <cfRule type="expression" dxfId="5144" priority="404" stopIfTrue="1">
      <formula>AND(#REF!="",$F87&lt;&gt;"")</formula>
    </cfRule>
  </conditionalFormatting>
  <conditionalFormatting sqref="F210:F211">
    <cfRule type="expression" dxfId="5143" priority="399" stopIfTrue="1">
      <formula>$F127=""</formula>
    </cfRule>
    <cfRule type="expression" dxfId="5142" priority="400" stopIfTrue="1">
      <formula>#REF!&lt;&gt;""</formula>
    </cfRule>
    <cfRule type="expression" dxfId="5141" priority="401" stopIfTrue="1">
      <formula>AND($G127="",$F127&lt;&gt;"")</formula>
    </cfRule>
  </conditionalFormatting>
  <conditionalFormatting sqref="F210:F211">
    <cfRule type="expression" dxfId="5140" priority="396" stopIfTrue="1">
      <formula>$F126=""</formula>
    </cfRule>
    <cfRule type="expression" dxfId="5139" priority="397" stopIfTrue="1">
      <formula>#REF!&lt;&gt;""</formula>
    </cfRule>
    <cfRule type="expression" dxfId="5138" priority="398" stopIfTrue="1">
      <formula>AND($G126="",$F126&lt;&gt;"")</formula>
    </cfRule>
  </conditionalFormatting>
  <conditionalFormatting sqref="F210:F211">
    <cfRule type="expression" dxfId="5137" priority="393" stopIfTrue="1">
      <formula>$F129=""</formula>
    </cfRule>
    <cfRule type="expression" dxfId="5136" priority="394" stopIfTrue="1">
      <formula>#REF!&lt;&gt;""</formula>
    </cfRule>
    <cfRule type="expression" dxfId="5135" priority="395" stopIfTrue="1">
      <formula>AND($G129="",$F129&lt;&gt;"")</formula>
    </cfRule>
  </conditionalFormatting>
  <conditionalFormatting sqref="F210:F211">
    <cfRule type="expression" dxfId="5134" priority="390" stopIfTrue="1">
      <formula>$F85=""</formula>
    </cfRule>
    <cfRule type="expression" dxfId="5133" priority="391" stopIfTrue="1">
      <formula>#REF!&lt;&gt;""</formula>
    </cfRule>
    <cfRule type="expression" dxfId="5132" priority="392" stopIfTrue="1">
      <formula>AND(#REF!="",$F85&lt;&gt;"")</formula>
    </cfRule>
  </conditionalFormatting>
  <conditionalFormatting sqref="E212">
    <cfRule type="expression" dxfId="5131" priority="369" stopIfTrue="1">
      <formula>#REF!=""</formula>
    </cfRule>
    <cfRule type="expression" dxfId="5130" priority="370" stopIfTrue="1">
      <formula>#REF!&lt;&gt;""</formula>
    </cfRule>
    <cfRule type="expression" dxfId="5129" priority="371" stopIfTrue="1">
      <formula>AND(#REF!="",#REF!&lt;&gt;"")</formula>
    </cfRule>
  </conditionalFormatting>
  <conditionalFormatting sqref="E212">
    <cfRule type="expression" dxfId="5128" priority="366" stopIfTrue="1">
      <formula>#REF!=""</formula>
    </cfRule>
    <cfRule type="expression" dxfId="5127" priority="367" stopIfTrue="1">
      <formula>#REF!&lt;&gt;""</formula>
    </cfRule>
    <cfRule type="expression" dxfId="5126" priority="368" stopIfTrue="1">
      <formula>AND(#REF!="",#REF!&lt;&gt;"")</formula>
    </cfRule>
  </conditionalFormatting>
  <conditionalFormatting sqref="E212">
    <cfRule type="expression" dxfId="5125" priority="372" stopIfTrue="1">
      <formula>$F129=""</formula>
    </cfRule>
    <cfRule type="expression" dxfId="5124" priority="373" stopIfTrue="1">
      <formula>#REF!&lt;&gt;""</formula>
    </cfRule>
    <cfRule type="expression" dxfId="5123" priority="374" stopIfTrue="1">
      <formula>AND($G129="",$F129&lt;&gt;"")</formula>
    </cfRule>
  </conditionalFormatting>
  <conditionalFormatting sqref="E212">
    <cfRule type="expression" dxfId="5122" priority="375" stopIfTrue="1">
      <formula>$F88=""</formula>
    </cfRule>
    <cfRule type="expression" dxfId="5121" priority="376" stopIfTrue="1">
      <formula>#REF!&lt;&gt;""</formula>
    </cfRule>
    <cfRule type="expression" dxfId="5120" priority="377" stopIfTrue="1">
      <formula>AND(#REF!="",$F88&lt;&gt;"")</formula>
    </cfRule>
  </conditionalFormatting>
  <conditionalFormatting sqref="E212">
    <cfRule type="expression" dxfId="5119" priority="378" stopIfTrue="1">
      <formula>$F130=""</formula>
    </cfRule>
    <cfRule type="expression" dxfId="5118" priority="379" stopIfTrue="1">
      <formula>#REF!&lt;&gt;""</formula>
    </cfRule>
    <cfRule type="expression" dxfId="5117" priority="380" stopIfTrue="1">
      <formula>AND($G130="",$F130&lt;&gt;"")</formula>
    </cfRule>
  </conditionalFormatting>
  <conditionalFormatting sqref="E212">
    <cfRule type="expression" dxfId="5116" priority="381" stopIfTrue="1">
      <formula>$F86=""</formula>
    </cfRule>
    <cfRule type="expression" dxfId="5115" priority="382" stopIfTrue="1">
      <formula>#REF!&lt;&gt;""</formula>
    </cfRule>
    <cfRule type="expression" dxfId="5114" priority="383" stopIfTrue="1">
      <formula>AND(#REF!="",$F86&lt;&gt;"")</formula>
    </cfRule>
  </conditionalFormatting>
  <conditionalFormatting sqref="E212">
    <cfRule type="expression" dxfId="5113" priority="384" stopIfTrue="1">
      <formula>$F127=""</formula>
    </cfRule>
    <cfRule type="expression" dxfId="5112" priority="385" stopIfTrue="1">
      <formula>#REF!&lt;&gt;""</formula>
    </cfRule>
    <cfRule type="expression" dxfId="5111" priority="386" stopIfTrue="1">
      <formula>AND($G127="",$F127&lt;&gt;"")</formula>
    </cfRule>
  </conditionalFormatting>
  <conditionalFormatting sqref="E212">
    <cfRule type="expression" dxfId="5110" priority="387" stopIfTrue="1">
      <formula>$F128=""</formula>
    </cfRule>
    <cfRule type="expression" dxfId="5109" priority="388" stopIfTrue="1">
      <formula>#REF!&lt;&gt;""</formula>
    </cfRule>
    <cfRule type="expression" dxfId="5108" priority="389" stopIfTrue="1">
      <formula>AND($G128="",$F128&lt;&gt;"")</formula>
    </cfRule>
  </conditionalFormatting>
  <conditionalFormatting sqref="E212">
    <cfRule type="expression" dxfId="5107" priority="363" stopIfTrue="1">
      <formula>$F90=""</formula>
    </cfRule>
    <cfRule type="expression" dxfId="5106" priority="364" stopIfTrue="1">
      <formula>#REF!&lt;&gt;""</formula>
    </cfRule>
    <cfRule type="expression" dxfId="5105" priority="365" stopIfTrue="1">
      <formula>AND(#REF!="",$F90&lt;&gt;"")</formula>
    </cfRule>
  </conditionalFormatting>
  <conditionalFormatting sqref="E212">
    <cfRule type="expression" dxfId="5104" priority="360" stopIfTrue="1">
      <formula>$F131=""</formula>
    </cfRule>
    <cfRule type="expression" dxfId="5103" priority="361" stopIfTrue="1">
      <formula>#REF!&lt;&gt;""</formula>
    </cfRule>
    <cfRule type="expression" dxfId="5102" priority="362" stopIfTrue="1">
      <formula>AND($G131="",$F131&lt;&gt;"")</formula>
    </cfRule>
  </conditionalFormatting>
  <conditionalFormatting sqref="E212">
    <cfRule type="expression" dxfId="5101" priority="357" stopIfTrue="1">
      <formula>$F130=""</formula>
    </cfRule>
    <cfRule type="expression" dxfId="5100" priority="358" stopIfTrue="1">
      <formula>#REF!&lt;&gt;""</formula>
    </cfRule>
    <cfRule type="expression" dxfId="5099" priority="359" stopIfTrue="1">
      <formula>AND($G130="",$F130&lt;&gt;"")</formula>
    </cfRule>
  </conditionalFormatting>
  <conditionalFormatting sqref="E212">
    <cfRule type="expression" dxfId="5098" priority="354" stopIfTrue="1">
      <formula>$F129=""</formula>
    </cfRule>
    <cfRule type="expression" dxfId="5097" priority="355" stopIfTrue="1">
      <formula>#REF!&lt;&gt;""</formula>
    </cfRule>
    <cfRule type="expression" dxfId="5096" priority="356" stopIfTrue="1">
      <formula>AND($G129="",$F129&lt;&gt;"")</formula>
    </cfRule>
  </conditionalFormatting>
  <conditionalFormatting sqref="E212">
    <cfRule type="expression" dxfId="5095" priority="351" stopIfTrue="1">
      <formula>$F132=""</formula>
    </cfRule>
    <cfRule type="expression" dxfId="5094" priority="352" stopIfTrue="1">
      <formula>#REF!&lt;&gt;""</formula>
    </cfRule>
    <cfRule type="expression" dxfId="5093" priority="353" stopIfTrue="1">
      <formula>AND($G132="",$F132&lt;&gt;"")</formula>
    </cfRule>
  </conditionalFormatting>
  <conditionalFormatting sqref="E212">
    <cfRule type="expression" dxfId="5092" priority="348" stopIfTrue="1">
      <formula>$F88=""</formula>
    </cfRule>
    <cfRule type="expression" dxfId="5091" priority="349" stopIfTrue="1">
      <formula>#REF!&lt;&gt;""</formula>
    </cfRule>
    <cfRule type="expression" dxfId="5090" priority="350" stopIfTrue="1">
      <formula>AND(#REF!="",$F88&lt;&gt;"")</formula>
    </cfRule>
  </conditionalFormatting>
  <conditionalFormatting sqref="E212">
    <cfRule type="expression" dxfId="5089" priority="345" stopIfTrue="1">
      <formula>$F130=""</formula>
    </cfRule>
    <cfRule type="expression" dxfId="5088" priority="346" stopIfTrue="1">
      <formula>#REF!&lt;&gt;""</formula>
    </cfRule>
    <cfRule type="expression" dxfId="5087" priority="347" stopIfTrue="1">
      <formula>AND($G130="",$F130&lt;&gt;"")</formula>
    </cfRule>
  </conditionalFormatting>
  <conditionalFormatting sqref="E212">
    <cfRule type="expression" dxfId="5086" priority="342" stopIfTrue="1">
      <formula>$F89=""</formula>
    </cfRule>
    <cfRule type="expression" dxfId="5085" priority="343" stopIfTrue="1">
      <formula>#REF!&lt;&gt;""</formula>
    </cfRule>
    <cfRule type="expression" dxfId="5084" priority="344" stopIfTrue="1">
      <formula>AND(#REF!="",$F89&lt;&gt;"")</formula>
    </cfRule>
  </conditionalFormatting>
  <conditionalFormatting sqref="E212">
    <cfRule type="expression" dxfId="5083" priority="339" stopIfTrue="1">
      <formula>$F129=""</formula>
    </cfRule>
    <cfRule type="expression" dxfId="5082" priority="340" stopIfTrue="1">
      <formula>#REF!&lt;&gt;""</formula>
    </cfRule>
    <cfRule type="expression" dxfId="5081" priority="341" stopIfTrue="1">
      <formula>AND($G129="",$F129&lt;&gt;"")</formula>
    </cfRule>
  </conditionalFormatting>
  <conditionalFormatting sqref="E212">
    <cfRule type="expression" dxfId="5080" priority="336" stopIfTrue="1">
      <formula>$F128=""</formula>
    </cfRule>
    <cfRule type="expression" dxfId="5079" priority="337" stopIfTrue="1">
      <formula>#REF!&lt;&gt;""</formula>
    </cfRule>
    <cfRule type="expression" dxfId="5078" priority="338" stopIfTrue="1">
      <formula>AND($G128="",$F128&lt;&gt;"")</formula>
    </cfRule>
  </conditionalFormatting>
  <conditionalFormatting sqref="E212">
    <cfRule type="expression" dxfId="5077" priority="333" stopIfTrue="1">
      <formula>$F131=""</formula>
    </cfRule>
    <cfRule type="expression" dxfId="5076" priority="334" stopIfTrue="1">
      <formula>#REF!&lt;&gt;""</formula>
    </cfRule>
    <cfRule type="expression" dxfId="5075" priority="335" stopIfTrue="1">
      <formula>AND($G131="",$F131&lt;&gt;"")</formula>
    </cfRule>
  </conditionalFormatting>
  <conditionalFormatting sqref="E212">
    <cfRule type="expression" dxfId="5074" priority="330" stopIfTrue="1">
      <formula>$F87=""</formula>
    </cfRule>
    <cfRule type="expression" dxfId="5073" priority="331" stopIfTrue="1">
      <formula>#REF!&lt;&gt;""</formula>
    </cfRule>
    <cfRule type="expression" dxfId="5072" priority="332" stopIfTrue="1">
      <formula>AND(#REF!="",$F87&lt;&gt;"")</formula>
    </cfRule>
  </conditionalFormatting>
  <conditionalFormatting sqref="F212">
    <cfRule type="expression" dxfId="5071" priority="309" stopIfTrue="1">
      <formula>#REF!=""</formula>
    </cfRule>
    <cfRule type="expression" dxfId="5070" priority="310" stopIfTrue="1">
      <formula>#REF!&lt;&gt;""</formula>
    </cfRule>
    <cfRule type="expression" dxfId="5069" priority="311" stopIfTrue="1">
      <formula>AND(#REF!="",#REF!&lt;&gt;"")</formula>
    </cfRule>
  </conditionalFormatting>
  <conditionalFormatting sqref="F212">
    <cfRule type="expression" dxfId="5068" priority="306" stopIfTrue="1">
      <formula>#REF!=""</formula>
    </cfRule>
    <cfRule type="expression" dxfId="5067" priority="307" stopIfTrue="1">
      <formula>#REF!&lt;&gt;""</formula>
    </cfRule>
    <cfRule type="expression" dxfId="5066" priority="308" stopIfTrue="1">
      <formula>AND(#REF!="",#REF!&lt;&gt;"")</formula>
    </cfRule>
  </conditionalFormatting>
  <conditionalFormatting sqref="F212">
    <cfRule type="expression" dxfId="5065" priority="312" stopIfTrue="1">
      <formula>$F129=""</formula>
    </cfRule>
    <cfRule type="expression" dxfId="5064" priority="313" stopIfTrue="1">
      <formula>#REF!&lt;&gt;""</formula>
    </cfRule>
    <cfRule type="expression" dxfId="5063" priority="314" stopIfTrue="1">
      <formula>AND($G129="",$F129&lt;&gt;"")</formula>
    </cfRule>
  </conditionalFormatting>
  <conditionalFormatting sqref="F212">
    <cfRule type="expression" dxfId="5062" priority="315" stopIfTrue="1">
      <formula>$F88=""</formula>
    </cfRule>
    <cfRule type="expression" dxfId="5061" priority="316" stopIfTrue="1">
      <formula>#REF!&lt;&gt;""</formula>
    </cfRule>
    <cfRule type="expression" dxfId="5060" priority="317" stopIfTrue="1">
      <formula>AND(#REF!="",$F88&lt;&gt;"")</formula>
    </cfRule>
  </conditionalFormatting>
  <conditionalFormatting sqref="F212">
    <cfRule type="expression" dxfId="5059" priority="318" stopIfTrue="1">
      <formula>$F130=""</formula>
    </cfRule>
    <cfRule type="expression" dxfId="5058" priority="319" stopIfTrue="1">
      <formula>#REF!&lt;&gt;""</formula>
    </cfRule>
    <cfRule type="expression" dxfId="5057" priority="320" stopIfTrue="1">
      <formula>AND($G130="",$F130&lt;&gt;"")</formula>
    </cfRule>
  </conditionalFormatting>
  <conditionalFormatting sqref="F212">
    <cfRule type="expression" dxfId="5056" priority="321" stopIfTrue="1">
      <formula>$F86=""</formula>
    </cfRule>
    <cfRule type="expression" dxfId="5055" priority="322" stopIfTrue="1">
      <formula>#REF!&lt;&gt;""</formula>
    </cfRule>
    <cfRule type="expression" dxfId="5054" priority="323" stopIfTrue="1">
      <formula>AND(#REF!="",$F86&lt;&gt;"")</formula>
    </cfRule>
  </conditionalFormatting>
  <conditionalFormatting sqref="F212">
    <cfRule type="expression" dxfId="5053" priority="324" stopIfTrue="1">
      <formula>$F127=""</formula>
    </cfRule>
    <cfRule type="expression" dxfId="5052" priority="325" stopIfTrue="1">
      <formula>#REF!&lt;&gt;""</formula>
    </cfRule>
    <cfRule type="expression" dxfId="5051" priority="326" stopIfTrue="1">
      <formula>AND($G127="",$F127&lt;&gt;"")</formula>
    </cfRule>
  </conditionalFormatting>
  <conditionalFormatting sqref="F212">
    <cfRule type="expression" dxfId="5050" priority="327" stopIfTrue="1">
      <formula>$F128=""</formula>
    </cfRule>
    <cfRule type="expression" dxfId="5049" priority="328" stopIfTrue="1">
      <formula>#REF!&lt;&gt;""</formula>
    </cfRule>
    <cfRule type="expression" dxfId="5048" priority="329" stopIfTrue="1">
      <formula>AND($G128="",$F128&lt;&gt;"")</formula>
    </cfRule>
  </conditionalFormatting>
  <conditionalFormatting sqref="F212">
    <cfRule type="expression" dxfId="5047" priority="303" stopIfTrue="1">
      <formula>$F90=""</formula>
    </cfRule>
    <cfRule type="expression" dxfId="5046" priority="304" stopIfTrue="1">
      <formula>#REF!&lt;&gt;""</formula>
    </cfRule>
    <cfRule type="expression" dxfId="5045" priority="305" stopIfTrue="1">
      <formula>AND(#REF!="",$F90&lt;&gt;"")</formula>
    </cfRule>
  </conditionalFormatting>
  <conditionalFormatting sqref="F212">
    <cfRule type="expression" dxfId="5044" priority="300" stopIfTrue="1">
      <formula>$F131=""</formula>
    </cfRule>
    <cfRule type="expression" dxfId="5043" priority="301" stopIfTrue="1">
      <formula>#REF!&lt;&gt;""</formula>
    </cfRule>
    <cfRule type="expression" dxfId="5042" priority="302" stopIfTrue="1">
      <formula>AND($G131="",$F131&lt;&gt;"")</formula>
    </cfRule>
  </conditionalFormatting>
  <conditionalFormatting sqref="F212">
    <cfRule type="expression" dxfId="5041" priority="297" stopIfTrue="1">
      <formula>$F130=""</formula>
    </cfRule>
    <cfRule type="expression" dxfId="5040" priority="298" stopIfTrue="1">
      <formula>#REF!&lt;&gt;""</formula>
    </cfRule>
    <cfRule type="expression" dxfId="5039" priority="299" stopIfTrue="1">
      <formula>AND($G130="",$F130&lt;&gt;"")</formula>
    </cfRule>
  </conditionalFormatting>
  <conditionalFormatting sqref="F212">
    <cfRule type="expression" dxfId="5038" priority="294" stopIfTrue="1">
      <formula>$F129=""</formula>
    </cfRule>
    <cfRule type="expression" dxfId="5037" priority="295" stopIfTrue="1">
      <formula>#REF!&lt;&gt;""</formula>
    </cfRule>
    <cfRule type="expression" dxfId="5036" priority="296" stopIfTrue="1">
      <formula>AND($G129="",$F129&lt;&gt;"")</formula>
    </cfRule>
  </conditionalFormatting>
  <conditionalFormatting sqref="F212">
    <cfRule type="expression" dxfId="5035" priority="291" stopIfTrue="1">
      <formula>$F132=""</formula>
    </cfRule>
    <cfRule type="expression" dxfId="5034" priority="292" stopIfTrue="1">
      <formula>#REF!&lt;&gt;""</formula>
    </cfRule>
    <cfRule type="expression" dxfId="5033" priority="293" stopIfTrue="1">
      <formula>AND($G132="",$F132&lt;&gt;"")</formula>
    </cfRule>
  </conditionalFormatting>
  <conditionalFormatting sqref="F212">
    <cfRule type="expression" dxfId="5032" priority="288" stopIfTrue="1">
      <formula>$F88=""</formula>
    </cfRule>
    <cfRule type="expression" dxfId="5031" priority="289" stopIfTrue="1">
      <formula>#REF!&lt;&gt;""</formula>
    </cfRule>
    <cfRule type="expression" dxfId="5030" priority="290" stopIfTrue="1">
      <formula>AND(#REF!="",$F88&lt;&gt;"")</formula>
    </cfRule>
  </conditionalFormatting>
  <conditionalFormatting sqref="F212">
    <cfRule type="expression" dxfId="5029" priority="285" stopIfTrue="1">
      <formula>$F130=""</formula>
    </cfRule>
    <cfRule type="expression" dxfId="5028" priority="286" stopIfTrue="1">
      <formula>#REF!&lt;&gt;""</formula>
    </cfRule>
    <cfRule type="expression" dxfId="5027" priority="287" stopIfTrue="1">
      <formula>AND($G130="",$F130&lt;&gt;"")</formula>
    </cfRule>
  </conditionalFormatting>
  <conditionalFormatting sqref="F212">
    <cfRule type="expression" dxfId="5026" priority="282" stopIfTrue="1">
      <formula>$F89=""</formula>
    </cfRule>
    <cfRule type="expression" dxfId="5025" priority="283" stopIfTrue="1">
      <formula>#REF!&lt;&gt;""</formula>
    </cfRule>
    <cfRule type="expression" dxfId="5024" priority="284" stopIfTrue="1">
      <formula>AND(#REF!="",$F89&lt;&gt;"")</formula>
    </cfRule>
  </conditionalFormatting>
  <conditionalFormatting sqref="F212">
    <cfRule type="expression" dxfId="5023" priority="279" stopIfTrue="1">
      <formula>$F129=""</formula>
    </cfRule>
    <cfRule type="expression" dxfId="5022" priority="280" stopIfTrue="1">
      <formula>#REF!&lt;&gt;""</formula>
    </cfRule>
    <cfRule type="expression" dxfId="5021" priority="281" stopIfTrue="1">
      <formula>AND($G129="",$F129&lt;&gt;"")</formula>
    </cfRule>
  </conditionalFormatting>
  <conditionalFormatting sqref="F212">
    <cfRule type="expression" dxfId="5020" priority="276" stopIfTrue="1">
      <formula>$F128=""</formula>
    </cfRule>
    <cfRule type="expression" dxfId="5019" priority="277" stopIfTrue="1">
      <formula>#REF!&lt;&gt;""</formula>
    </cfRule>
    <cfRule type="expression" dxfId="5018" priority="278" stopIfTrue="1">
      <formula>AND($G128="",$F128&lt;&gt;"")</formula>
    </cfRule>
  </conditionalFormatting>
  <conditionalFormatting sqref="F212">
    <cfRule type="expression" dxfId="5017" priority="273" stopIfTrue="1">
      <formula>$F131=""</formula>
    </cfRule>
    <cfRule type="expression" dxfId="5016" priority="274" stopIfTrue="1">
      <formula>#REF!&lt;&gt;""</formula>
    </cfRule>
    <cfRule type="expression" dxfId="5015" priority="275" stopIfTrue="1">
      <formula>AND($G131="",$F131&lt;&gt;"")</formula>
    </cfRule>
  </conditionalFormatting>
  <conditionalFormatting sqref="F212">
    <cfRule type="expression" dxfId="5014" priority="270" stopIfTrue="1">
      <formula>$F87=""</formula>
    </cfRule>
    <cfRule type="expression" dxfId="5013" priority="271" stopIfTrue="1">
      <formula>#REF!&lt;&gt;""</formula>
    </cfRule>
    <cfRule type="expression" dxfId="5012" priority="272" stopIfTrue="1">
      <formula>AND(#REF!="",$F87&lt;&gt;"")</formula>
    </cfRule>
  </conditionalFormatting>
  <conditionalFormatting sqref="E213:E214">
    <cfRule type="expression" dxfId="5011" priority="249" stopIfTrue="1">
      <formula>#REF!=""</formula>
    </cfRule>
    <cfRule type="expression" dxfId="5010" priority="250" stopIfTrue="1">
      <formula>#REF!&lt;&gt;""</formula>
    </cfRule>
    <cfRule type="expression" dxfId="5009" priority="251" stopIfTrue="1">
      <formula>AND(#REF!="",#REF!&lt;&gt;"")</formula>
    </cfRule>
  </conditionalFormatting>
  <conditionalFormatting sqref="E213:E214">
    <cfRule type="expression" dxfId="5008" priority="246" stopIfTrue="1">
      <formula>#REF!=""</formula>
    </cfRule>
    <cfRule type="expression" dxfId="5007" priority="247" stopIfTrue="1">
      <formula>#REF!&lt;&gt;""</formula>
    </cfRule>
    <cfRule type="expression" dxfId="5006" priority="248" stopIfTrue="1">
      <formula>AND(#REF!="",#REF!&lt;&gt;"")</formula>
    </cfRule>
  </conditionalFormatting>
  <conditionalFormatting sqref="E213:E214">
    <cfRule type="expression" dxfId="5005" priority="252" stopIfTrue="1">
      <formula>$F130=""</formula>
    </cfRule>
    <cfRule type="expression" dxfId="5004" priority="253" stopIfTrue="1">
      <formula>#REF!&lt;&gt;""</formula>
    </cfRule>
    <cfRule type="expression" dxfId="5003" priority="254" stopIfTrue="1">
      <formula>AND($G130="",$F130&lt;&gt;"")</formula>
    </cfRule>
  </conditionalFormatting>
  <conditionalFormatting sqref="E213:E214">
    <cfRule type="expression" dxfId="5002" priority="255" stopIfTrue="1">
      <formula>$F89=""</formula>
    </cfRule>
    <cfRule type="expression" dxfId="5001" priority="256" stopIfTrue="1">
      <formula>#REF!&lt;&gt;""</formula>
    </cfRule>
    <cfRule type="expression" dxfId="5000" priority="257" stopIfTrue="1">
      <formula>AND(#REF!="",$F89&lt;&gt;"")</formula>
    </cfRule>
  </conditionalFormatting>
  <conditionalFormatting sqref="E213:E214">
    <cfRule type="expression" dxfId="4999" priority="258" stopIfTrue="1">
      <formula>$F131=""</formula>
    </cfRule>
    <cfRule type="expression" dxfId="4998" priority="259" stopIfTrue="1">
      <formula>#REF!&lt;&gt;""</formula>
    </cfRule>
    <cfRule type="expression" dxfId="4997" priority="260" stopIfTrue="1">
      <formula>AND($G131="",$F131&lt;&gt;"")</formula>
    </cfRule>
  </conditionalFormatting>
  <conditionalFormatting sqref="E213:E214">
    <cfRule type="expression" dxfId="4996" priority="261" stopIfTrue="1">
      <formula>$F87=""</formula>
    </cfRule>
    <cfRule type="expression" dxfId="4995" priority="262" stopIfTrue="1">
      <formula>#REF!&lt;&gt;""</formula>
    </cfRule>
    <cfRule type="expression" dxfId="4994" priority="263" stopIfTrue="1">
      <formula>AND(#REF!="",$F87&lt;&gt;"")</formula>
    </cfRule>
  </conditionalFormatting>
  <conditionalFormatting sqref="E213:E214">
    <cfRule type="expression" dxfId="4993" priority="264" stopIfTrue="1">
      <formula>$F128=""</formula>
    </cfRule>
    <cfRule type="expression" dxfId="4992" priority="265" stopIfTrue="1">
      <formula>#REF!&lt;&gt;""</formula>
    </cfRule>
    <cfRule type="expression" dxfId="4991" priority="266" stopIfTrue="1">
      <formula>AND($G128="",$F128&lt;&gt;"")</formula>
    </cfRule>
  </conditionalFormatting>
  <conditionalFormatting sqref="E213:E214">
    <cfRule type="expression" dxfId="4990" priority="267" stopIfTrue="1">
      <formula>$F129=""</formula>
    </cfRule>
    <cfRule type="expression" dxfId="4989" priority="268" stopIfTrue="1">
      <formula>#REF!&lt;&gt;""</formula>
    </cfRule>
    <cfRule type="expression" dxfId="4988" priority="269" stopIfTrue="1">
      <formula>AND($G129="",$F129&lt;&gt;"")</formula>
    </cfRule>
  </conditionalFormatting>
  <conditionalFormatting sqref="E213:E214">
    <cfRule type="expression" dxfId="4987" priority="243" stopIfTrue="1">
      <formula>$F91=""</formula>
    </cfRule>
    <cfRule type="expression" dxfId="4986" priority="244" stopIfTrue="1">
      <formula>#REF!&lt;&gt;""</formula>
    </cfRule>
    <cfRule type="expression" dxfId="4985" priority="245" stopIfTrue="1">
      <formula>AND(#REF!="",$F91&lt;&gt;"")</formula>
    </cfRule>
  </conditionalFormatting>
  <conditionalFormatting sqref="E213:E214">
    <cfRule type="expression" dxfId="4984" priority="240" stopIfTrue="1">
      <formula>$F132=""</formula>
    </cfRule>
    <cfRule type="expression" dxfId="4983" priority="241" stopIfTrue="1">
      <formula>#REF!&lt;&gt;""</formula>
    </cfRule>
    <cfRule type="expression" dxfId="4982" priority="242" stopIfTrue="1">
      <formula>AND($G132="",$F132&lt;&gt;"")</formula>
    </cfRule>
  </conditionalFormatting>
  <conditionalFormatting sqref="E213:E214">
    <cfRule type="expression" dxfId="4981" priority="237" stopIfTrue="1">
      <formula>$F131=""</formula>
    </cfRule>
    <cfRule type="expression" dxfId="4980" priority="238" stopIfTrue="1">
      <formula>#REF!&lt;&gt;""</formula>
    </cfRule>
    <cfRule type="expression" dxfId="4979" priority="239" stopIfTrue="1">
      <formula>AND($G131="",$F131&lt;&gt;"")</formula>
    </cfRule>
  </conditionalFormatting>
  <conditionalFormatting sqref="E213:E214">
    <cfRule type="expression" dxfId="4978" priority="234" stopIfTrue="1">
      <formula>$F130=""</formula>
    </cfRule>
    <cfRule type="expression" dxfId="4977" priority="235" stopIfTrue="1">
      <formula>#REF!&lt;&gt;""</formula>
    </cfRule>
    <cfRule type="expression" dxfId="4976" priority="236" stopIfTrue="1">
      <formula>AND($G130="",$F130&lt;&gt;"")</formula>
    </cfRule>
  </conditionalFormatting>
  <conditionalFormatting sqref="E213:E214">
    <cfRule type="expression" dxfId="4975" priority="231" stopIfTrue="1">
      <formula>$F133=""</formula>
    </cfRule>
    <cfRule type="expression" dxfId="4974" priority="232" stopIfTrue="1">
      <formula>#REF!&lt;&gt;""</formula>
    </cfRule>
    <cfRule type="expression" dxfId="4973" priority="233" stopIfTrue="1">
      <formula>AND($G133="",$F133&lt;&gt;"")</formula>
    </cfRule>
  </conditionalFormatting>
  <conditionalFormatting sqref="E213:E214">
    <cfRule type="expression" dxfId="4972" priority="228" stopIfTrue="1">
      <formula>$F89=""</formula>
    </cfRule>
    <cfRule type="expression" dxfId="4971" priority="229" stopIfTrue="1">
      <formula>#REF!&lt;&gt;""</formula>
    </cfRule>
    <cfRule type="expression" dxfId="4970" priority="230" stopIfTrue="1">
      <formula>AND(#REF!="",$F89&lt;&gt;"")</formula>
    </cfRule>
  </conditionalFormatting>
  <conditionalFormatting sqref="E213:E214">
    <cfRule type="expression" dxfId="4969" priority="225" stopIfTrue="1">
      <formula>$F131=""</formula>
    </cfRule>
    <cfRule type="expression" dxfId="4968" priority="226" stopIfTrue="1">
      <formula>#REF!&lt;&gt;""</formula>
    </cfRule>
    <cfRule type="expression" dxfId="4967" priority="227" stopIfTrue="1">
      <formula>AND($G131="",$F131&lt;&gt;"")</formula>
    </cfRule>
  </conditionalFormatting>
  <conditionalFormatting sqref="E213:E214">
    <cfRule type="expression" dxfId="4966" priority="222" stopIfTrue="1">
      <formula>$F90=""</formula>
    </cfRule>
    <cfRule type="expression" dxfId="4965" priority="223" stopIfTrue="1">
      <formula>#REF!&lt;&gt;""</formula>
    </cfRule>
    <cfRule type="expression" dxfId="4964" priority="224" stopIfTrue="1">
      <formula>AND(#REF!="",$F90&lt;&gt;"")</formula>
    </cfRule>
  </conditionalFormatting>
  <conditionalFormatting sqref="E213:E214">
    <cfRule type="expression" dxfId="4963" priority="219" stopIfTrue="1">
      <formula>$F130=""</formula>
    </cfRule>
    <cfRule type="expression" dxfId="4962" priority="220" stopIfTrue="1">
      <formula>#REF!&lt;&gt;""</formula>
    </cfRule>
    <cfRule type="expression" dxfId="4961" priority="221" stopIfTrue="1">
      <formula>AND($G130="",$F130&lt;&gt;"")</formula>
    </cfRule>
  </conditionalFormatting>
  <conditionalFormatting sqref="E213:E214">
    <cfRule type="expression" dxfId="4960" priority="216" stopIfTrue="1">
      <formula>$F129=""</formula>
    </cfRule>
    <cfRule type="expression" dxfId="4959" priority="217" stopIfTrue="1">
      <formula>#REF!&lt;&gt;""</formula>
    </cfRule>
    <cfRule type="expression" dxfId="4958" priority="218" stopIfTrue="1">
      <formula>AND($G129="",$F129&lt;&gt;"")</formula>
    </cfRule>
  </conditionalFormatting>
  <conditionalFormatting sqref="E213:E214">
    <cfRule type="expression" dxfId="4957" priority="213" stopIfTrue="1">
      <formula>$F132=""</formula>
    </cfRule>
    <cfRule type="expression" dxfId="4956" priority="214" stopIfTrue="1">
      <formula>#REF!&lt;&gt;""</formula>
    </cfRule>
    <cfRule type="expression" dxfId="4955" priority="215" stopIfTrue="1">
      <formula>AND($G132="",$F132&lt;&gt;"")</formula>
    </cfRule>
  </conditionalFormatting>
  <conditionalFormatting sqref="E213:E214">
    <cfRule type="expression" dxfId="4954" priority="210" stopIfTrue="1">
      <formula>$F88=""</formula>
    </cfRule>
    <cfRule type="expression" dxfId="4953" priority="211" stopIfTrue="1">
      <formula>#REF!&lt;&gt;""</formula>
    </cfRule>
    <cfRule type="expression" dxfId="4952" priority="212" stopIfTrue="1">
      <formula>AND(#REF!="",$F88&lt;&gt;"")</formula>
    </cfRule>
  </conditionalFormatting>
  <conditionalFormatting sqref="F213:F214">
    <cfRule type="expression" dxfId="4951" priority="189" stopIfTrue="1">
      <formula>#REF!=""</formula>
    </cfRule>
    <cfRule type="expression" dxfId="4950" priority="190" stopIfTrue="1">
      <formula>#REF!&lt;&gt;""</formula>
    </cfRule>
    <cfRule type="expression" dxfId="4949" priority="191" stopIfTrue="1">
      <formula>AND(#REF!="",#REF!&lt;&gt;"")</formula>
    </cfRule>
  </conditionalFormatting>
  <conditionalFormatting sqref="F213:F214">
    <cfRule type="expression" dxfId="4948" priority="186" stopIfTrue="1">
      <formula>#REF!=""</formula>
    </cfRule>
    <cfRule type="expression" dxfId="4947" priority="187" stopIfTrue="1">
      <formula>#REF!&lt;&gt;""</formula>
    </cfRule>
    <cfRule type="expression" dxfId="4946" priority="188" stopIfTrue="1">
      <formula>AND(#REF!="",#REF!&lt;&gt;"")</formula>
    </cfRule>
  </conditionalFormatting>
  <conditionalFormatting sqref="F213:F214">
    <cfRule type="expression" dxfId="4945" priority="192" stopIfTrue="1">
      <formula>$F130=""</formula>
    </cfRule>
    <cfRule type="expression" dxfId="4944" priority="193" stopIfTrue="1">
      <formula>#REF!&lt;&gt;""</formula>
    </cfRule>
    <cfRule type="expression" dxfId="4943" priority="194" stopIfTrue="1">
      <formula>AND($G130="",$F130&lt;&gt;"")</formula>
    </cfRule>
  </conditionalFormatting>
  <conditionalFormatting sqref="F213:F214">
    <cfRule type="expression" dxfId="4942" priority="195" stopIfTrue="1">
      <formula>$F89=""</formula>
    </cfRule>
    <cfRule type="expression" dxfId="4941" priority="196" stopIfTrue="1">
      <formula>#REF!&lt;&gt;""</formula>
    </cfRule>
    <cfRule type="expression" dxfId="4940" priority="197" stopIfTrue="1">
      <formula>AND(#REF!="",$F89&lt;&gt;"")</formula>
    </cfRule>
  </conditionalFormatting>
  <conditionalFormatting sqref="F213:F214">
    <cfRule type="expression" dxfId="4939" priority="198" stopIfTrue="1">
      <formula>$F131=""</formula>
    </cfRule>
    <cfRule type="expression" dxfId="4938" priority="199" stopIfTrue="1">
      <formula>#REF!&lt;&gt;""</formula>
    </cfRule>
    <cfRule type="expression" dxfId="4937" priority="200" stopIfTrue="1">
      <formula>AND($G131="",$F131&lt;&gt;"")</formula>
    </cfRule>
  </conditionalFormatting>
  <conditionalFormatting sqref="F213:F214">
    <cfRule type="expression" dxfId="4936" priority="201" stopIfTrue="1">
      <formula>$F87=""</formula>
    </cfRule>
    <cfRule type="expression" dxfId="4935" priority="202" stopIfTrue="1">
      <formula>#REF!&lt;&gt;""</formula>
    </cfRule>
    <cfRule type="expression" dxfId="4934" priority="203" stopIfTrue="1">
      <formula>AND(#REF!="",$F87&lt;&gt;"")</formula>
    </cfRule>
  </conditionalFormatting>
  <conditionalFormatting sqref="F213:F214">
    <cfRule type="expression" dxfId="4933" priority="204" stopIfTrue="1">
      <formula>$F128=""</formula>
    </cfRule>
    <cfRule type="expression" dxfId="4932" priority="205" stopIfTrue="1">
      <formula>#REF!&lt;&gt;""</formula>
    </cfRule>
    <cfRule type="expression" dxfId="4931" priority="206" stopIfTrue="1">
      <formula>AND($G128="",$F128&lt;&gt;"")</formula>
    </cfRule>
  </conditionalFormatting>
  <conditionalFormatting sqref="F213:F214">
    <cfRule type="expression" dxfId="4930" priority="207" stopIfTrue="1">
      <formula>$F129=""</formula>
    </cfRule>
    <cfRule type="expression" dxfId="4929" priority="208" stopIfTrue="1">
      <formula>#REF!&lt;&gt;""</formula>
    </cfRule>
    <cfRule type="expression" dxfId="4928" priority="209" stopIfTrue="1">
      <formula>AND($G129="",$F129&lt;&gt;"")</formula>
    </cfRule>
  </conditionalFormatting>
  <conditionalFormatting sqref="F213:F214">
    <cfRule type="expression" dxfId="4927" priority="183" stopIfTrue="1">
      <formula>$F91=""</formula>
    </cfRule>
    <cfRule type="expression" dxfId="4926" priority="184" stopIfTrue="1">
      <formula>#REF!&lt;&gt;""</formula>
    </cfRule>
    <cfRule type="expression" dxfId="4925" priority="185" stopIfTrue="1">
      <formula>AND(#REF!="",$F91&lt;&gt;"")</formula>
    </cfRule>
  </conditionalFormatting>
  <conditionalFormatting sqref="F213:F214">
    <cfRule type="expression" dxfId="4924" priority="180" stopIfTrue="1">
      <formula>$F132=""</formula>
    </cfRule>
    <cfRule type="expression" dxfId="4923" priority="181" stopIfTrue="1">
      <formula>#REF!&lt;&gt;""</formula>
    </cfRule>
    <cfRule type="expression" dxfId="4922" priority="182" stopIfTrue="1">
      <formula>AND($G132="",$F132&lt;&gt;"")</formula>
    </cfRule>
  </conditionalFormatting>
  <conditionalFormatting sqref="F213:F214">
    <cfRule type="expression" dxfId="4921" priority="177" stopIfTrue="1">
      <formula>$F131=""</formula>
    </cfRule>
    <cfRule type="expression" dxfId="4920" priority="178" stopIfTrue="1">
      <formula>#REF!&lt;&gt;""</formula>
    </cfRule>
    <cfRule type="expression" dxfId="4919" priority="179" stopIfTrue="1">
      <formula>AND($G131="",$F131&lt;&gt;"")</formula>
    </cfRule>
  </conditionalFormatting>
  <conditionalFormatting sqref="F213:F214">
    <cfRule type="expression" dxfId="4918" priority="174" stopIfTrue="1">
      <formula>$F130=""</formula>
    </cfRule>
    <cfRule type="expression" dxfId="4917" priority="175" stopIfTrue="1">
      <formula>#REF!&lt;&gt;""</formula>
    </cfRule>
    <cfRule type="expression" dxfId="4916" priority="176" stopIfTrue="1">
      <formula>AND($G130="",$F130&lt;&gt;"")</formula>
    </cfRule>
  </conditionalFormatting>
  <conditionalFormatting sqref="F213:F214">
    <cfRule type="expression" dxfId="4915" priority="171" stopIfTrue="1">
      <formula>$F133=""</formula>
    </cfRule>
    <cfRule type="expression" dxfId="4914" priority="172" stopIfTrue="1">
      <formula>#REF!&lt;&gt;""</formula>
    </cfRule>
    <cfRule type="expression" dxfId="4913" priority="173" stopIfTrue="1">
      <formula>AND($G133="",$F133&lt;&gt;"")</formula>
    </cfRule>
  </conditionalFormatting>
  <conditionalFormatting sqref="F213:F214">
    <cfRule type="expression" dxfId="4912" priority="168" stopIfTrue="1">
      <formula>$F89=""</formula>
    </cfRule>
    <cfRule type="expression" dxfId="4911" priority="169" stopIfTrue="1">
      <formula>#REF!&lt;&gt;""</formula>
    </cfRule>
    <cfRule type="expression" dxfId="4910" priority="170" stopIfTrue="1">
      <formula>AND(#REF!="",$F89&lt;&gt;"")</formula>
    </cfRule>
  </conditionalFormatting>
  <conditionalFormatting sqref="F213:F214">
    <cfRule type="expression" dxfId="4909" priority="165" stopIfTrue="1">
      <formula>$F131=""</formula>
    </cfRule>
    <cfRule type="expression" dxfId="4908" priority="166" stopIfTrue="1">
      <formula>#REF!&lt;&gt;""</formula>
    </cfRule>
    <cfRule type="expression" dxfId="4907" priority="167" stopIfTrue="1">
      <formula>AND($G131="",$F131&lt;&gt;"")</formula>
    </cfRule>
  </conditionalFormatting>
  <conditionalFormatting sqref="F213:F214">
    <cfRule type="expression" dxfId="4906" priority="161" stopIfTrue="1">
      <formula>$F90=""</formula>
    </cfRule>
    <cfRule type="expression" dxfId="4905" priority="162" stopIfTrue="1">
      <formula>#REF!&lt;&gt;""</formula>
    </cfRule>
    <cfRule type="expression" dxfId="4904" priority="163" stopIfTrue="1">
      <formula>AND(#REF!="",$F90&lt;&gt;"")</formula>
    </cfRule>
  </conditionalFormatting>
  <conditionalFormatting sqref="F213:F214">
    <cfRule type="expression" dxfId="4903" priority="158" stopIfTrue="1">
      <formula>$F130=""</formula>
    </cfRule>
    <cfRule type="expression" dxfId="4902" priority="159" stopIfTrue="1">
      <formula>#REF!&lt;&gt;""</formula>
    </cfRule>
    <cfRule type="expression" dxfId="4901" priority="160" stopIfTrue="1">
      <formula>AND($G130="",$F130&lt;&gt;"")</formula>
    </cfRule>
  </conditionalFormatting>
  <conditionalFormatting sqref="F213:F214">
    <cfRule type="expression" dxfId="4900" priority="155" stopIfTrue="1">
      <formula>$F129=""</formula>
    </cfRule>
    <cfRule type="expression" dxfId="4899" priority="156" stopIfTrue="1">
      <formula>#REF!&lt;&gt;""</formula>
    </cfRule>
    <cfRule type="expression" dxfId="4898" priority="157" stopIfTrue="1">
      <formula>AND($G129="",$F129&lt;&gt;"")</formula>
    </cfRule>
  </conditionalFormatting>
  <conditionalFormatting sqref="F213:F214">
    <cfRule type="expression" dxfId="4897" priority="152" stopIfTrue="1">
      <formula>$F132=""</formula>
    </cfRule>
    <cfRule type="expression" dxfId="4896" priority="153" stopIfTrue="1">
      <formula>#REF!&lt;&gt;""</formula>
    </cfRule>
    <cfRule type="expression" dxfId="4895" priority="154" stopIfTrue="1">
      <formula>AND($G132="",$F132&lt;&gt;"")</formula>
    </cfRule>
  </conditionalFormatting>
  <conditionalFormatting sqref="F213:F214">
    <cfRule type="expression" dxfId="4894" priority="149" stopIfTrue="1">
      <formula>$F88=""</formula>
    </cfRule>
    <cfRule type="expression" dxfId="4893" priority="150" stopIfTrue="1">
      <formula>#REF!&lt;&gt;""</formula>
    </cfRule>
    <cfRule type="expression" dxfId="4892" priority="151" stopIfTrue="1">
      <formula>AND(#REF!="",$F88&lt;&gt;"")</formula>
    </cfRule>
  </conditionalFormatting>
  <conditionalFormatting sqref="E235:H235 H238:H242 E228:H233 E241:G241">
    <cfRule type="expression" dxfId="4891" priority="40762" stopIfTrue="1">
      <formula>$F168=""</formula>
    </cfRule>
    <cfRule type="expression" dxfId="4890" priority="40763" stopIfTrue="1">
      <formula>#REF!&lt;&gt;""</formula>
    </cfRule>
    <cfRule type="expression" dxfId="4889" priority="40764" stopIfTrue="1">
      <formula>AND($G168="",$F168&lt;&gt;"")</formula>
    </cfRule>
  </conditionalFormatting>
  <conditionalFormatting sqref="E235">
    <cfRule type="expression" dxfId="4888" priority="40798" stopIfTrue="1">
      <formula>$F166=""</formula>
    </cfRule>
    <cfRule type="expression" dxfId="4887" priority="40799" stopIfTrue="1">
      <formula>#REF!&lt;&gt;""</formula>
    </cfRule>
    <cfRule type="expression" dxfId="4886" priority="40800" stopIfTrue="1">
      <formula>AND($G166="",$F166&lt;&gt;"")</formula>
    </cfRule>
  </conditionalFormatting>
  <conditionalFormatting sqref="H433">
    <cfRule type="expression" dxfId="4885" priority="40828" stopIfTrue="1">
      <formula>$F377=""</formula>
    </cfRule>
    <cfRule type="expression" dxfId="4884" priority="40829" stopIfTrue="1">
      <formula>#REF!&lt;&gt;""</formula>
    </cfRule>
    <cfRule type="expression" dxfId="4883" priority="40830" stopIfTrue="1">
      <formula>AND($G377="",$F377&lt;&gt;"")</formula>
    </cfRule>
  </conditionalFormatting>
  <conditionalFormatting sqref="H433">
    <cfRule type="expression" dxfId="4882" priority="40843" stopIfTrue="1">
      <formula>$F376=""</formula>
    </cfRule>
    <cfRule type="expression" dxfId="4881" priority="40844" stopIfTrue="1">
      <formula>#REF!&lt;&gt;""</formula>
    </cfRule>
    <cfRule type="expression" dxfId="4880" priority="40845" stopIfTrue="1">
      <formula>AND($G376="",$F376&lt;&gt;"")</formula>
    </cfRule>
  </conditionalFormatting>
  <conditionalFormatting sqref="H433">
    <cfRule type="expression" dxfId="4879" priority="40849" stopIfTrue="1">
      <formula>$F368=""</formula>
    </cfRule>
    <cfRule type="expression" dxfId="4878" priority="40850" stopIfTrue="1">
      <formula>#REF!&lt;&gt;""</formula>
    </cfRule>
    <cfRule type="expression" dxfId="4877" priority="40851" stopIfTrue="1">
      <formula>AND($G368="",$F368&lt;&gt;"")</formula>
    </cfRule>
  </conditionalFormatting>
  <conditionalFormatting sqref="E432:G440">
    <cfRule type="expression" dxfId="4876" priority="119" stopIfTrue="1">
      <formula>#REF!=""</formula>
    </cfRule>
    <cfRule type="expression" dxfId="4875" priority="120" stopIfTrue="1">
      <formula>#REF!&lt;&gt;""</formula>
    </cfRule>
    <cfRule type="expression" dxfId="4874" priority="121" stopIfTrue="1">
      <formula>AND(#REF!="",#REF!&lt;&gt;"")</formula>
    </cfRule>
  </conditionalFormatting>
  <conditionalFormatting sqref="E432:G440">
    <cfRule type="expression" dxfId="4873" priority="137" stopIfTrue="1">
      <formula>#REF!=""</formula>
    </cfRule>
    <cfRule type="expression" dxfId="4872" priority="138" stopIfTrue="1">
      <formula>#REF!&lt;&gt;""</formula>
    </cfRule>
    <cfRule type="expression" dxfId="4871" priority="139" stopIfTrue="1">
      <formula>AND(#REF!="",#REF!&lt;&gt;"")</formula>
    </cfRule>
  </conditionalFormatting>
  <conditionalFormatting sqref="E432:G440">
    <cfRule type="expression" dxfId="4870" priority="134" stopIfTrue="1">
      <formula>#REF!=""</formula>
    </cfRule>
    <cfRule type="expression" dxfId="4869" priority="135" stopIfTrue="1">
      <formula>#REF!&lt;&gt;""</formula>
    </cfRule>
    <cfRule type="expression" dxfId="4868" priority="136" stopIfTrue="1">
      <formula>AND(#REF!="",#REF!&lt;&gt;"")</formula>
    </cfRule>
  </conditionalFormatting>
  <conditionalFormatting sqref="E432:G440">
    <cfRule type="expression" dxfId="4867" priority="128" stopIfTrue="1">
      <formula>#REF!=""</formula>
    </cfRule>
    <cfRule type="expression" dxfId="4866" priority="129" stopIfTrue="1">
      <formula>#REF!&lt;&gt;""</formula>
    </cfRule>
    <cfRule type="expression" dxfId="4865" priority="130" stopIfTrue="1">
      <formula>AND(#REF!="",#REF!&lt;&gt;"")</formula>
    </cfRule>
  </conditionalFormatting>
  <conditionalFormatting sqref="E249:H249">
    <cfRule type="expression" dxfId="4864" priority="40852" stopIfTrue="1">
      <formula>$F198=""</formula>
    </cfRule>
    <cfRule type="expression" dxfId="4863" priority="40853" stopIfTrue="1">
      <formula>#REF!&lt;&gt;""</formula>
    </cfRule>
    <cfRule type="expression" dxfId="4862" priority="40854" stopIfTrue="1">
      <formula>AND($G198="",$F198&lt;&gt;"")</formula>
    </cfRule>
  </conditionalFormatting>
  <conditionalFormatting sqref="E239:E242">
    <cfRule type="expression" dxfId="4861" priority="40858" stopIfTrue="1">
      <formula>$F94=""</formula>
    </cfRule>
    <cfRule type="expression" dxfId="4860" priority="40859" stopIfTrue="1">
      <formula>#REF!&lt;&gt;""</formula>
    </cfRule>
    <cfRule type="expression" dxfId="4859" priority="40860" stopIfTrue="1">
      <formula>AND(#REF!="",$F94&lt;&gt;"")</formula>
    </cfRule>
  </conditionalFormatting>
  <conditionalFormatting sqref="H238:H240 E239:H242">
    <cfRule type="expression" dxfId="4858" priority="40888" stopIfTrue="1">
      <formula>$F176=""</formula>
    </cfRule>
    <cfRule type="expression" dxfId="4857" priority="40889" stopIfTrue="1">
      <formula>#REF!&lt;&gt;""</formula>
    </cfRule>
    <cfRule type="expression" dxfId="4856" priority="40890" stopIfTrue="1">
      <formula>AND($G176="",$F176&lt;&gt;"")</formula>
    </cfRule>
  </conditionalFormatting>
  <conditionalFormatting sqref="E238">
    <cfRule type="expression" dxfId="4855" priority="40894" stopIfTrue="1">
      <formula>$F94=""</formula>
    </cfRule>
    <cfRule type="expression" dxfId="4854" priority="40895" stopIfTrue="1">
      <formula>#REF!&lt;&gt;""</formula>
    </cfRule>
    <cfRule type="expression" dxfId="4853" priority="40896" stopIfTrue="1">
      <formula>AND(#REF!="",$F94&lt;&gt;"")</formula>
    </cfRule>
  </conditionalFormatting>
  <conditionalFormatting sqref="E238:H238">
    <cfRule type="expression" dxfId="4852" priority="40906" stopIfTrue="1">
      <formula>$F172=""</formula>
    </cfRule>
    <cfRule type="expression" dxfId="4851" priority="40907" stopIfTrue="1">
      <formula>#REF!&lt;&gt;""</formula>
    </cfRule>
    <cfRule type="expression" dxfId="4850" priority="40908" stopIfTrue="1">
      <formula>AND($G172="",$F172&lt;&gt;"")</formula>
    </cfRule>
  </conditionalFormatting>
  <conditionalFormatting sqref="E238:H238 H238:H242">
    <cfRule type="expression" dxfId="4849" priority="40918" stopIfTrue="1">
      <formula>$F173=""</formula>
    </cfRule>
    <cfRule type="expression" dxfId="4848" priority="40919" stopIfTrue="1">
      <formula>#REF!&lt;&gt;""</formula>
    </cfRule>
    <cfRule type="expression" dxfId="4847" priority="40920" stopIfTrue="1">
      <formula>AND($G173="",$F173&lt;&gt;"")</formula>
    </cfRule>
  </conditionalFormatting>
  <conditionalFormatting sqref="E238:H238">
    <cfRule type="expression" dxfId="4846" priority="40924" stopIfTrue="1">
      <formula>$F177=""</formula>
    </cfRule>
    <cfRule type="expression" dxfId="4845" priority="40925" stopIfTrue="1">
      <formula>#REF!&lt;&gt;""</formula>
    </cfRule>
    <cfRule type="expression" dxfId="4844" priority="40926" stopIfTrue="1">
      <formula>AND($G177="",$F177&lt;&gt;"")</formula>
    </cfRule>
  </conditionalFormatting>
  <conditionalFormatting sqref="E237">
    <cfRule type="expression" dxfId="4843" priority="40930" stopIfTrue="1">
      <formula>$F94=""</formula>
    </cfRule>
    <cfRule type="expression" dxfId="4842" priority="40931" stopIfTrue="1">
      <formula>#REF!&lt;&gt;""</formula>
    </cfRule>
    <cfRule type="expression" dxfId="4841" priority="40932" stopIfTrue="1">
      <formula>AND(#REF!="",$F94&lt;&gt;"")</formula>
    </cfRule>
  </conditionalFormatting>
  <conditionalFormatting sqref="E237:H237">
    <cfRule type="expression" dxfId="4840" priority="40942" stopIfTrue="1">
      <formula>$F172=""</formula>
    </cfRule>
    <cfRule type="expression" dxfId="4839" priority="40943" stopIfTrue="1">
      <formula>#REF!&lt;&gt;""</formula>
    </cfRule>
    <cfRule type="expression" dxfId="4838" priority="40944" stopIfTrue="1">
      <formula>AND($G172="",$F172&lt;&gt;"")</formula>
    </cfRule>
  </conditionalFormatting>
  <conditionalFormatting sqref="E237:H237">
    <cfRule type="expression" dxfId="4837" priority="40954" stopIfTrue="1">
      <formula>$F173=""</formula>
    </cfRule>
    <cfRule type="expression" dxfId="4836" priority="40955" stopIfTrue="1">
      <formula>#REF!&lt;&gt;""</formula>
    </cfRule>
    <cfRule type="expression" dxfId="4835" priority="40956" stopIfTrue="1">
      <formula>AND($G173="",$F173&lt;&gt;"")</formula>
    </cfRule>
  </conditionalFormatting>
  <conditionalFormatting sqref="E237:H237">
    <cfRule type="expression" dxfId="4834" priority="40960" stopIfTrue="1">
      <formula>$F177=""</formula>
    </cfRule>
    <cfRule type="expression" dxfId="4833" priority="40961" stopIfTrue="1">
      <formula>#REF!&lt;&gt;""</formula>
    </cfRule>
    <cfRule type="expression" dxfId="4832" priority="40962" stopIfTrue="1">
      <formula>AND($G177="",$F177&lt;&gt;"")</formula>
    </cfRule>
  </conditionalFormatting>
  <conditionalFormatting sqref="E236:E242">
    <cfRule type="expression" dxfId="4831" priority="40969" stopIfTrue="1">
      <formula>$F94=""</formula>
    </cfRule>
    <cfRule type="expression" dxfId="4830" priority="40970" stopIfTrue="1">
      <formula>#REF!&lt;&gt;""</formula>
    </cfRule>
    <cfRule type="expression" dxfId="4829" priority="40971" stopIfTrue="1">
      <formula>AND(#REF!="",$F94&lt;&gt;"")</formula>
    </cfRule>
  </conditionalFormatting>
  <conditionalFormatting sqref="E236:H236">
    <cfRule type="expression" dxfId="4828" priority="40981" stopIfTrue="1">
      <formula>$F172=""</formula>
    </cfRule>
    <cfRule type="expression" dxfId="4827" priority="40982" stopIfTrue="1">
      <formula>#REF!&lt;&gt;""</formula>
    </cfRule>
    <cfRule type="expression" dxfId="4826" priority="40983" stopIfTrue="1">
      <formula>AND($G172="",$F172&lt;&gt;"")</formula>
    </cfRule>
  </conditionalFormatting>
  <conditionalFormatting sqref="E236:H236">
    <cfRule type="expression" dxfId="4825" priority="40996" stopIfTrue="1">
      <formula>$F173=""</formula>
    </cfRule>
    <cfRule type="expression" dxfId="4824" priority="40997" stopIfTrue="1">
      <formula>#REF!&lt;&gt;""</formula>
    </cfRule>
    <cfRule type="expression" dxfId="4823" priority="40998" stopIfTrue="1">
      <formula>AND($G173="",$F173&lt;&gt;"")</formula>
    </cfRule>
  </conditionalFormatting>
  <conditionalFormatting sqref="E236:H236 E237:G242 E222:H227 E234:H234">
    <cfRule type="expression" dxfId="4822" priority="41002" stopIfTrue="1">
      <formula>$F163=""</formula>
    </cfRule>
    <cfRule type="expression" dxfId="4821" priority="41003" stopIfTrue="1">
      <formula>#REF!&lt;&gt;""</formula>
    </cfRule>
    <cfRule type="expression" dxfId="4820" priority="41004" stopIfTrue="1">
      <formula>AND($G163="",$F163&lt;&gt;"")</formula>
    </cfRule>
  </conditionalFormatting>
  <conditionalFormatting sqref="E238:H238">
    <cfRule type="expression" dxfId="4819" priority="41005" stopIfTrue="1">
      <formula>$F175=""</formula>
    </cfRule>
    <cfRule type="expression" dxfId="4818" priority="41006" stopIfTrue="1">
      <formula>#REF!&lt;&gt;""</formula>
    </cfRule>
    <cfRule type="expression" dxfId="4817" priority="41007" stopIfTrue="1">
      <formula>AND($G175="",$F175&lt;&gt;"")</formula>
    </cfRule>
  </conditionalFormatting>
  <conditionalFormatting sqref="E235">
    <cfRule type="expression" dxfId="4816" priority="41011" stopIfTrue="1">
      <formula>$F94=""</formula>
    </cfRule>
    <cfRule type="expression" dxfId="4815" priority="41012" stopIfTrue="1">
      <formula>#REF!&lt;&gt;""</formula>
    </cfRule>
    <cfRule type="expression" dxfId="4814" priority="41013" stopIfTrue="1">
      <formula>AND(#REF!="",$F94&lt;&gt;"")</formula>
    </cfRule>
  </conditionalFormatting>
  <conditionalFormatting sqref="E235:H235">
    <cfRule type="expression" dxfId="4813" priority="41023" stopIfTrue="1">
      <formula>$F172=""</formula>
    </cfRule>
    <cfRule type="expression" dxfId="4812" priority="41024" stopIfTrue="1">
      <formula>#REF!&lt;&gt;""</formula>
    </cfRule>
    <cfRule type="expression" dxfId="4811" priority="41025" stopIfTrue="1">
      <formula>AND($G172="",$F172&lt;&gt;"")</formula>
    </cfRule>
  </conditionalFormatting>
  <conditionalFormatting sqref="E238">
    <cfRule type="expression" dxfId="4810" priority="41032" stopIfTrue="1">
      <formula>$F166=""</formula>
    </cfRule>
    <cfRule type="expression" dxfId="4809" priority="41033" stopIfTrue="1">
      <formula>#REF!&lt;&gt;""</formula>
    </cfRule>
    <cfRule type="expression" dxfId="4808" priority="41034" stopIfTrue="1">
      <formula>AND($G166="",$F166&lt;&gt;"")</formula>
    </cfRule>
  </conditionalFormatting>
  <conditionalFormatting sqref="E235:H235">
    <cfRule type="expression" dxfId="4807" priority="41038" stopIfTrue="1">
      <formula>$F173=""</formula>
    </cfRule>
    <cfRule type="expression" dxfId="4806" priority="41039" stopIfTrue="1">
      <formula>#REF!&lt;&gt;""</formula>
    </cfRule>
    <cfRule type="expression" dxfId="4805" priority="41040" stopIfTrue="1">
      <formula>AND($G173="",$F173&lt;&gt;"")</formula>
    </cfRule>
  </conditionalFormatting>
  <conditionalFormatting sqref="E235:H235">
    <cfRule type="expression" dxfId="4804" priority="41044" stopIfTrue="1">
      <formula>$F177=""</formula>
    </cfRule>
    <cfRule type="expression" dxfId="4803" priority="41045" stopIfTrue="1">
      <formula>#REF!&lt;&gt;""</formula>
    </cfRule>
    <cfRule type="expression" dxfId="4802" priority="41046" stopIfTrue="1">
      <formula>AND($G177="",$F177&lt;&gt;"")</formula>
    </cfRule>
  </conditionalFormatting>
  <conditionalFormatting sqref="E237:H237">
    <cfRule type="expression" dxfId="4801" priority="41047" stopIfTrue="1">
      <formula>$F175=""</formula>
    </cfRule>
    <cfRule type="expression" dxfId="4800" priority="41048" stopIfTrue="1">
      <formula>#REF!&lt;&gt;""</formula>
    </cfRule>
    <cfRule type="expression" dxfId="4799" priority="41049" stopIfTrue="1">
      <formula>AND($G175="",$F175&lt;&gt;"")</formula>
    </cfRule>
  </conditionalFormatting>
  <conditionalFormatting sqref="E234">
    <cfRule type="expression" dxfId="4798" priority="41053" stopIfTrue="1">
      <formula>$F94=""</formula>
    </cfRule>
    <cfRule type="expression" dxfId="4797" priority="41054" stopIfTrue="1">
      <formula>#REF!&lt;&gt;""</formula>
    </cfRule>
    <cfRule type="expression" dxfId="4796" priority="41055" stopIfTrue="1">
      <formula>AND(#REF!="",$F94&lt;&gt;"")</formula>
    </cfRule>
  </conditionalFormatting>
  <conditionalFormatting sqref="E234:H234">
    <cfRule type="expression" dxfId="4795" priority="41065" stopIfTrue="1">
      <formula>$F172=""</formula>
    </cfRule>
    <cfRule type="expression" dxfId="4794" priority="41066" stopIfTrue="1">
      <formula>#REF!&lt;&gt;""</formula>
    </cfRule>
    <cfRule type="expression" dxfId="4793" priority="41067" stopIfTrue="1">
      <formula>AND($G172="",$F172&lt;&gt;"")</formula>
    </cfRule>
  </conditionalFormatting>
  <conditionalFormatting sqref="E237">
    <cfRule type="expression" dxfId="4792" priority="41074" stopIfTrue="1">
      <formula>$F166=""</formula>
    </cfRule>
    <cfRule type="expression" dxfId="4791" priority="41075" stopIfTrue="1">
      <formula>#REF!&lt;&gt;""</formula>
    </cfRule>
    <cfRule type="expression" dxfId="4790" priority="41076" stopIfTrue="1">
      <formula>AND($G166="",$F166&lt;&gt;"")</formula>
    </cfRule>
  </conditionalFormatting>
  <conditionalFormatting sqref="E234:H234">
    <cfRule type="expression" dxfId="4789" priority="41080" stopIfTrue="1">
      <formula>$F173=""</formula>
    </cfRule>
    <cfRule type="expression" dxfId="4788" priority="41081" stopIfTrue="1">
      <formula>#REF!&lt;&gt;""</formula>
    </cfRule>
    <cfRule type="expression" dxfId="4787" priority="41082" stopIfTrue="1">
      <formula>AND($G173="",$F173&lt;&gt;"")</formula>
    </cfRule>
  </conditionalFormatting>
  <conditionalFormatting sqref="E234:H234">
    <cfRule type="expression" dxfId="4786" priority="41086" stopIfTrue="1">
      <formula>$F177=""</formula>
    </cfRule>
    <cfRule type="expression" dxfId="4785" priority="41087" stopIfTrue="1">
      <formula>#REF!&lt;&gt;""</formula>
    </cfRule>
    <cfRule type="expression" dxfId="4784" priority="41088" stopIfTrue="1">
      <formula>AND($G177="",$F177&lt;&gt;"")</formula>
    </cfRule>
  </conditionalFormatting>
  <conditionalFormatting sqref="E236:H236">
    <cfRule type="expression" dxfId="4783" priority="41089" stopIfTrue="1">
      <formula>$F175=""</formula>
    </cfRule>
    <cfRule type="expression" dxfId="4782" priority="41090" stopIfTrue="1">
      <formula>#REF!&lt;&gt;""</formula>
    </cfRule>
    <cfRule type="expression" dxfId="4781" priority="41091" stopIfTrue="1">
      <formula>AND($G175="",$F175&lt;&gt;"")</formula>
    </cfRule>
  </conditionalFormatting>
  <conditionalFormatting sqref="E520:H521">
    <cfRule type="expression" dxfId="4780" priority="41092" stopIfTrue="1">
      <formula>$F430=""</formula>
    </cfRule>
    <cfRule type="expression" dxfId="4779" priority="41093" stopIfTrue="1">
      <formula>#REF!&lt;&gt;""</formula>
    </cfRule>
    <cfRule type="expression" dxfId="4778" priority="41094" stopIfTrue="1">
      <formula>AND($G430="",$F430&lt;&gt;"")</formula>
    </cfRule>
  </conditionalFormatting>
  <conditionalFormatting sqref="E520:H520">
    <cfRule type="expression" dxfId="4777" priority="41095" stopIfTrue="1">
      <formula>$F431=""</formula>
    </cfRule>
    <cfRule type="expression" dxfId="4776" priority="41096" stopIfTrue="1">
      <formula>#REF!&lt;&gt;""</formula>
    </cfRule>
    <cfRule type="expression" dxfId="4775" priority="41097" stopIfTrue="1">
      <formula>AND($G431="",$F431&lt;&gt;"")</formula>
    </cfRule>
  </conditionalFormatting>
  <conditionalFormatting sqref="E518:G518">
    <cfRule type="expression" dxfId="4774" priority="41101" stopIfTrue="1">
      <formula>$F443=""</formula>
    </cfRule>
    <cfRule type="expression" dxfId="4773" priority="41102" stopIfTrue="1">
      <formula>#REF!&lt;&gt;""</formula>
    </cfRule>
    <cfRule type="expression" dxfId="4772" priority="41103" stopIfTrue="1">
      <formula>AND($G443="",$F443&lt;&gt;"")</formula>
    </cfRule>
  </conditionalFormatting>
  <conditionalFormatting sqref="E521:H523">
    <cfRule type="expression" dxfId="4771" priority="41107" stopIfTrue="1">
      <formula>$F429=""</formula>
    </cfRule>
    <cfRule type="expression" dxfId="4770" priority="41108" stopIfTrue="1">
      <formula>#REF!&lt;&gt;""</formula>
    </cfRule>
    <cfRule type="expression" dxfId="4769" priority="41109" stopIfTrue="1">
      <formula>AND($G429="",$F429&lt;&gt;"")</formula>
    </cfRule>
  </conditionalFormatting>
  <conditionalFormatting sqref="E520:H522">
    <cfRule type="expression" dxfId="4768" priority="41110" stopIfTrue="1">
      <formula>$F429=""</formula>
    </cfRule>
    <cfRule type="expression" dxfId="4767" priority="41111" stopIfTrue="1">
      <formula>#REF!&lt;&gt;""</formula>
    </cfRule>
    <cfRule type="expression" dxfId="4766" priority="41112" stopIfTrue="1">
      <formula>AND($G429="",$F429&lt;&gt;"")</formula>
    </cfRule>
  </conditionalFormatting>
  <conditionalFormatting sqref="E520:H530">
    <cfRule type="expression" dxfId="4765" priority="41185" stopIfTrue="1">
      <formula>$F442=""</formula>
    </cfRule>
    <cfRule type="expression" dxfId="4764" priority="41186" stopIfTrue="1">
      <formula>#REF!&lt;&gt;""</formula>
    </cfRule>
    <cfRule type="expression" dxfId="4763" priority="41187" stopIfTrue="1">
      <formula>AND($G442="",$F442&lt;&gt;"")</formula>
    </cfRule>
  </conditionalFormatting>
  <conditionalFormatting sqref="G528:G529">
    <cfRule type="expression" dxfId="4762" priority="41188" stopIfTrue="1">
      <formula>$F451=""</formula>
    </cfRule>
    <cfRule type="expression" dxfId="4761" priority="41189" stopIfTrue="1">
      <formula>#REF!&lt;&gt;""</formula>
    </cfRule>
    <cfRule type="expression" dxfId="4760" priority="41190" stopIfTrue="1">
      <formula>AND($G451="",$F451&lt;&gt;"")</formula>
    </cfRule>
  </conditionalFormatting>
  <conditionalFormatting sqref="E519:H519">
    <cfRule type="expression" dxfId="4759" priority="41383" stopIfTrue="1">
      <formula>$F430=""</formula>
    </cfRule>
    <cfRule type="expression" dxfId="4758" priority="41384" stopIfTrue="1">
      <formula>#REF!&lt;&gt;""</formula>
    </cfRule>
    <cfRule type="expression" dxfId="4757" priority="41385" stopIfTrue="1">
      <formula>AND($G430="",$F430&lt;&gt;"")</formula>
    </cfRule>
  </conditionalFormatting>
  <conditionalFormatting sqref="E519:H519">
    <cfRule type="expression" dxfId="4756" priority="41389" stopIfTrue="1">
      <formula>$F431=""</formula>
    </cfRule>
    <cfRule type="expression" dxfId="4755" priority="41390" stopIfTrue="1">
      <formula>#REF!&lt;&gt;""</formula>
    </cfRule>
    <cfRule type="expression" dxfId="4754" priority="41391" stopIfTrue="1">
      <formula>AND($G431="",$F431&lt;&gt;"")</formula>
    </cfRule>
  </conditionalFormatting>
  <conditionalFormatting sqref="E519:H519">
    <cfRule type="expression" dxfId="4753" priority="41395" stopIfTrue="1">
      <formula>$F432=""</formula>
    </cfRule>
    <cfRule type="expression" dxfId="4752" priority="41396" stopIfTrue="1">
      <formula>#REF!&lt;&gt;""</formula>
    </cfRule>
    <cfRule type="expression" dxfId="4751" priority="41397" stopIfTrue="1">
      <formula>AND($G432="",$F432&lt;&gt;"")</formula>
    </cfRule>
  </conditionalFormatting>
  <conditionalFormatting sqref="E519:H519">
    <cfRule type="expression" dxfId="4750" priority="41401" stopIfTrue="1">
      <formula>$F427=""</formula>
    </cfRule>
    <cfRule type="expression" dxfId="4749" priority="41402" stopIfTrue="1">
      <formula>#REF!&lt;&gt;""</formula>
    </cfRule>
    <cfRule type="expression" dxfId="4748" priority="41403" stopIfTrue="1">
      <formula>AND($G427="",$F427&lt;&gt;"")</formula>
    </cfRule>
  </conditionalFormatting>
  <conditionalFormatting sqref="E519:H519">
    <cfRule type="expression" dxfId="4747" priority="41407" stopIfTrue="1">
      <formula>$F418=""</formula>
    </cfRule>
    <cfRule type="expression" dxfId="4746" priority="41408" stopIfTrue="1">
      <formula>#REF!&lt;&gt;""</formula>
    </cfRule>
    <cfRule type="expression" dxfId="4745" priority="41409" stopIfTrue="1">
      <formula>AND($G418="",$F418&lt;&gt;"")</formula>
    </cfRule>
  </conditionalFormatting>
  <conditionalFormatting sqref="E519:H519">
    <cfRule type="expression" dxfId="4744" priority="41413" stopIfTrue="1">
      <formula>$F420=""</formula>
    </cfRule>
    <cfRule type="expression" dxfId="4743" priority="41414" stopIfTrue="1">
      <formula>#REF!&lt;&gt;""</formula>
    </cfRule>
    <cfRule type="expression" dxfId="4742" priority="41415" stopIfTrue="1">
      <formula>AND($G420="",$F420&lt;&gt;"")</formula>
    </cfRule>
  </conditionalFormatting>
  <conditionalFormatting sqref="E519:H519">
    <cfRule type="expression" dxfId="4741" priority="41419" stopIfTrue="1">
      <formula>$F428=""</formula>
    </cfRule>
    <cfRule type="expression" dxfId="4740" priority="41420" stopIfTrue="1">
      <formula>#REF!&lt;&gt;""</formula>
    </cfRule>
    <cfRule type="expression" dxfId="4739" priority="41421" stopIfTrue="1">
      <formula>AND($G428="",$F428&lt;&gt;"")</formula>
    </cfRule>
  </conditionalFormatting>
  <conditionalFormatting sqref="E519:G519">
    <cfRule type="expression" dxfId="4738" priority="41425" stopIfTrue="1">
      <formula>$F422=""</formula>
    </cfRule>
    <cfRule type="expression" dxfId="4737" priority="41426" stopIfTrue="1">
      <formula>#REF!&lt;&gt;""</formula>
    </cfRule>
    <cfRule type="expression" dxfId="4736" priority="41427" stopIfTrue="1">
      <formula>AND($G422="",$F422&lt;&gt;"")</formula>
    </cfRule>
  </conditionalFormatting>
  <conditionalFormatting sqref="E519:H519">
    <cfRule type="expression" dxfId="4735" priority="41431" stopIfTrue="1">
      <formula>$F429=""</formula>
    </cfRule>
    <cfRule type="expression" dxfId="4734" priority="41432" stopIfTrue="1">
      <formula>#REF!&lt;&gt;""</formula>
    </cfRule>
    <cfRule type="expression" dxfId="4733" priority="41433" stopIfTrue="1">
      <formula>AND($G429="",$F429&lt;&gt;"")</formula>
    </cfRule>
  </conditionalFormatting>
  <conditionalFormatting sqref="E519:H519">
    <cfRule type="expression" dxfId="4732" priority="41437" stopIfTrue="1">
      <formula>$F426=""</formula>
    </cfRule>
    <cfRule type="expression" dxfId="4731" priority="41438" stopIfTrue="1">
      <formula>#REF!&lt;&gt;""</formula>
    </cfRule>
    <cfRule type="expression" dxfId="4730" priority="41439" stopIfTrue="1">
      <formula>AND($G426="",$F426&lt;&gt;"")</formula>
    </cfRule>
  </conditionalFormatting>
  <conditionalFormatting sqref="E519:H519">
    <cfRule type="expression" dxfId="4729" priority="41518" stopIfTrue="1">
      <formula>$F442=""</formula>
    </cfRule>
    <cfRule type="expression" dxfId="4728" priority="41519" stopIfTrue="1">
      <formula>#REF!&lt;&gt;""</formula>
    </cfRule>
    <cfRule type="expression" dxfId="4727" priority="41520" stopIfTrue="1">
      <formula>AND($G442="",$F442&lt;&gt;"")</formula>
    </cfRule>
  </conditionalFormatting>
  <conditionalFormatting sqref="E519:G519">
    <cfRule type="expression" dxfId="4726" priority="41524" stopIfTrue="1">
      <formula>$F443=""</formula>
    </cfRule>
    <cfRule type="expression" dxfId="4725" priority="41525" stopIfTrue="1">
      <formula>#REF!&lt;&gt;""</formula>
    </cfRule>
    <cfRule type="expression" dxfId="4724" priority="41526" stopIfTrue="1">
      <formula>AND($G443="",$F443&lt;&gt;"")</formula>
    </cfRule>
  </conditionalFormatting>
  <conditionalFormatting sqref="E519:G519">
    <cfRule type="expression" dxfId="4723" priority="41530" stopIfTrue="1">
      <formula>$F444=""</formula>
    </cfRule>
    <cfRule type="expression" dxfId="4722" priority="41531" stopIfTrue="1">
      <formula>#REF!&lt;&gt;""</formula>
    </cfRule>
    <cfRule type="expression" dxfId="4721" priority="41532" stopIfTrue="1">
      <formula>AND($G444="",$F444&lt;&gt;"")</formula>
    </cfRule>
  </conditionalFormatting>
  <conditionalFormatting sqref="E518:H518">
    <cfRule type="expression" dxfId="4720" priority="41581" stopIfTrue="1">
      <formula>$F418=""</formula>
    </cfRule>
    <cfRule type="expression" dxfId="4719" priority="41582" stopIfTrue="1">
      <formula>#REF!&lt;&gt;""</formula>
    </cfRule>
    <cfRule type="expression" dxfId="4718" priority="41583" stopIfTrue="1">
      <formula>AND($G418="",$F418&lt;&gt;"")</formula>
    </cfRule>
  </conditionalFormatting>
  <conditionalFormatting sqref="E518:H518">
    <cfRule type="expression" dxfId="4717" priority="41587" stopIfTrue="1">
      <formula>$F420=""</formula>
    </cfRule>
    <cfRule type="expression" dxfId="4716" priority="41588" stopIfTrue="1">
      <formula>#REF!&lt;&gt;""</formula>
    </cfRule>
    <cfRule type="expression" dxfId="4715" priority="41589" stopIfTrue="1">
      <formula>AND($G420="",$F420&lt;&gt;"")</formula>
    </cfRule>
  </conditionalFormatting>
  <conditionalFormatting sqref="E518:G518">
    <cfRule type="expression" dxfId="4714" priority="41608" stopIfTrue="1">
      <formula>$F422=""</formula>
    </cfRule>
    <cfRule type="expression" dxfId="4713" priority="41609" stopIfTrue="1">
      <formula>#REF!&lt;&gt;""</formula>
    </cfRule>
    <cfRule type="expression" dxfId="4712" priority="41610" stopIfTrue="1">
      <formula>AND($G422="",$F422&lt;&gt;"")</formula>
    </cfRule>
  </conditionalFormatting>
  <conditionalFormatting sqref="E516:H517">
    <cfRule type="expression" dxfId="4711" priority="41668" stopIfTrue="1">
      <formula>$F441=""</formula>
    </cfRule>
    <cfRule type="expression" dxfId="4710" priority="41669" stopIfTrue="1">
      <formula>#REF!&lt;&gt;""</formula>
    </cfRule>
    <cfRule type="expression" dxfId="4709" priority="41670" stopIfTrue="1">
      <formula>AND($G441="",$F441&lt;&gt;"")</formula>
    </cfRule>
  </conditionalFormatting>
  <conditionalFormatting sqref="E518:G518">
    <cfRule type="expression" dxfId="4708" priority="41683" stopIfTrue="1">
      <formula>$F444=""</formula>
    </cfRule>
    <cfRule type="expression" dxfId="4707" priority="41684" stopIfTrue="1">
      <formula>#REF!&lt;&gt;""</formula>
    </cfRule>
    <cfRule type="expression" dxfId="4706" priority="41685" stopIfTrue="1">
      <formula>AND($G444="",$F444&lt;&gt;"")</formula>
    </cfRule>
  </conditionalFormatting>
  <conditionalFormatting sqref="H518:H519">
    <cfRule type="expression" dxfId="4705" priority="5" stopIfTrue="1">
      <formula>$F427=""</formula>
    </cfRule>
    <cfRule type="expression" dxfId="4704" priority="6" stopIfTrue="1">
      <formula>#REF!&lt;&gt;""</formula>
    </cfRule>
    <cfRule type="expression" dxfId="4703" priority="7" stopIfTrue="1">
      <formula>AND($G427="",$F427&lt;&gt;"")</formula>
    </cfRule>
  </conditionalFormatting>
  <conditionalFormatting sqref="H518:H519">
    <cfRule type="expression" dxfId="4702" priority="29" stopIfTrue="1">
      <formula>$F431=""</formula>
    </cfRule>
    <cfRule type="expression" dxfId="4701" priority="30" stopIfTrue="1">
      <formula>#REF!&lt;&gt;""</formula>
    </cfRule>
    <cfRule type="expression" dxfId="4700" priority="31" stopIfTrue="1">
      <formula>AND($G431="",$F431&lt;&gt;"")</formula>
    </cfRule>
  </conditionalFormatting>
  <conditionalFormatting sqref="H518:H519">
    <cfRule type="expression" dxfId="4699" priority="26" stopIfTrue="1">
      <formula>$F432=""</formula>
    </cfRule>
    <cfRule type="expression" dxfId="4698" priority="27" stopIfTrue="1">
      <formula>#REF!&lt;&gt;""</formula>
    </cfRule>
    <cfRule type="expression" dxfId="4697" priority="28" stopIfTrue="1">
      <formula>AND($G432="",$F432&lt;&gt;"")</formula>
    </cfRule>
  </conditionalFormatting>
  <conditionalFormatting sqref="H518:H519">
    <cfRule type="expression" dxfId="4696" priority="23" stopIfTrue="1">
      <formula>$F433=""</formula>
    </cfRule>
    <cfRule type="expression" dxfId="4695" priority="24" stopIfTrue="1">
      <formula>#REF!&lt;&gt;""</formula>
    </cfRule>
    <cfRule type="expression" dxfId="4694" priority="25" stopIfTrue="1">
      <formula>AND($G433="",$F433&lt;&gt;"")</formula>
    </cfRule>
  </conditionalFormatting>
  <conditionalFormatting sqref="H518:H519">
    <cfRule type="expression" dxfId="4693" priority="20" stopIfTrue="1">
      <formula>$F428=""</formula>
    </cfRule>
    <cfRule type="expression" dxfId="4692" priority="21" stopIfTrue="1">
      <formula>#REF!&lt;&gt;""</formula>
    </cfRule>
    <cfRule type="expression" dxfId="4691" priority="22" stopIfTrue="1">
      <formula>AND($G428="",$F428&lt;&gt;"")</formula>
    </cfRule>
  </conditionalFormatting>
  <conditionalFormatting sqref="H518:H519">
    <cfRule type="expression" dxfId="4690" priority="17" stopIfTrue="1">
      <formula>$F419=""</formula>
    </cfRule>
    <cfRule type="expression" dxfId="4689" priority="18" stopIfTrue="1">
      <formula>#REF!&lt;&gt;""</formula>
    </cfRule>
    <cfRule type="expression" dxfId="4688" priority="19" stopIfTrue="1">
      <formula>AND($G419="",$F419&lt;&gt;"")</formula>
    </cfRule>
  </conditionalFormatting>
  <conditionalFormatting sqref="H518:H519">
    <cfRule type="expression" dxfId="4687" priority="14" stopIfTrue="1">
      <formula>$F421=""</formula>
    </cfRule>
    <cfRule type="expression" dxfId="4686" priority="15" stopIfTrue="1">
      <formula>#REF!&lt;&gt;""</formula>
    </cfRule>
    <cfRule type="expression" dxfId="4685" priority="16" stopIfTrue="1">
      <formula>AND($G421="",$F421&lt;&gt;"")</formula>
    </cfRule>
  </conditionalFormatting>
  <conditionalFormatting sqref="H518:H519">
    <cfRule type="expression" dxfId="4684" priority="11" stopIfTrue="1">
      <formula>$F429=""</formula>
    </cfRule>
    <cfRule type="expression" dxfId="4683" priority="12" stopIfTrue="1">
      <formula>#REF!&lt;&gt;""</formula>
    </cfRule>
    <cfRule type="expression" dxfId="4682" priority="13" stopIfTrue="1">
      <formula>AND($G429="",$F429&lt;&gt;"")</formula>
    </cfRule>
  </conditionalFormatting>
  <conditionalFormatting sqref="H518:H519">
    <cfRule type="expression" dxfId="4681" priority="8" stopIfTrue="1">
      <formula>$F430=""</formula>
    </cfRule>
    <cfRule type="expression" dxfId="4680" priority="9" stopIfTrue="1">
      <formula>#REF!&lt;&gt;""</formula>
    </cfRule>
    <cfRule type="expression" dxfId="4679" priority="10" stopIfTrue="1">
      <formula>AND($G430="",$F430&lt;&gt;"")</formula>
    </cfRule>
  </conditionalFormatting>
  <conditionalFormatting sqref="H518:H519">
    <cfRule type="expression" dxfId="4678" priority="32" stopIfTrue="1">
      <formula>$F443=""</formula>
    </cfRule>
    <cfRule type="expression" dxfId="4677" priority="33" stopIfTrue="1">
      <formula>#REF!&lt;&gt;""</formula>
    </cfRule>
    <cfRule type="expression" dxfId="4676" priority="34" stopIfTrue="1">
      <formula>AND($G443="",$F443&lt;&gt;"")</formula>
    </cfRule>
  </conditionalFormatting>
  <conditionalFormatting sqref="H437:H438">
    <cfRule type="expression" dxfId="4675" priority="46918" stopIfTrue="1">
      <formula>$F378=""</formula>
    </cfRule>
    <cfRule type="expression" dxfId="4674" priority="46919" stopIfTrue="1">
      <formula>#REF!&lt;&gt;""</formula>
    </cfRule>
    <cfRule type="expression" dxfId="4673" priority="46920" stopIfTrue="1">
      <formula>AND($G378="",$F378&lt;&gt;"")</formula>
    </cfRule>
  </conditionalFormatting>
  <conditionalFormatting sqref="H437:H438">
    <cfRule type="expression" dxfId="4672" priority="46924" stopIfTrue="1">
      <formula>$F369=""</formula>
    </cfRule>
    <cfRule type="expression" dxfId="4671" priority="46925" stopIfTrue="1">
      <formula>#REF!&lt;&gt;""</formula>
    </cfRule>
    <cfRule type="expression" dxfId="4670" priority="46926" stopIfTrue="1">
      <formula>AND($G369="",$F369&lt;&gt;"")</formula>
    </cfRule>
  </conditionalFormatting>
  <conditionalFormatting sqref="H437:H438">
    <cfRule type="expression" dxfId="4669" priority="46930" stopIfTrue="1">
      <formula>$F377=""</formula>
    </cfRule>
    <cfRule type="expression" dxfId="4668" priority="46931" stopIfTrue="1">
      <formula>#REF!&lt;&gt;""</formula>
    </cfRule>
    <cfRule type="expression" dxfId="4667" priority="46932" stopIfTrue="1">
      <formula>AND($G377="",$F377&lt;&gt;"")</formula>
    </cfRule>
  </conditionalFormatting>
  <conditionalFormatting sqref="E437:H438 E438:G440">
    <cfRule type="expression" dxfId="4666" priority="46936" stopIfTrue="1">
      <formula>$F380=""</formula>
    </cfRule>
    <cfRule type="expression" dxfId="4665" priority="46937" stopIfTrue="1">
      <formula>#REF!&lt;&gt;""</formula>
    </cfRule>
    <cfRule type="expression" dxfId="4664" priority="46938" stopIfTrue="1">
      <formula>AND($G380="",$F380&lt;&gt;"")</formula>
    </cfRule>
  </conditionalFormatting>
  <conditionalFormatting sqref="E437:H438 E438:G440">
    <cfRule type="expression" dxfId="4663" priority="46942" stopIfTrue="1">
      <formula>$F379=""</formula>
    </cfRule>
    <cfRule type="expression" dxfId="4662" priority="46943" stopIfTrue="1">
      <formula>#REF!&lt;&gt;""</formula>
    </cfRule>
    <cfRule type="expression" dxfId="4661" priority="46944" stopIfTrue="1">
      <formula>AND($G379="",$F379&lt;&gt;"")</formula>
    </cfRule>
  </conditionalFormatting>
  <conditionalFormatting sqref="E437:H438 E438:G440">
    <cfRule type="expression" dxfId="4660" priority="46948" stopIfTrue="1">
      <formula>$F371=""</formula>
    </cfRule>
    <cfRule type="expression" dxfId="4659" priority="46949" stopIfTrue="1">
      <formula>#REF!&lt;&gt;""</formula>
    </cfRule>
    <cfRule type="expression" dxfId="4658" priority="46950" stopIfTrue="1">
      <formula>AND($G371="",$F371&lt;&gt;"")</formula>
    </cfRule>
  </conditionalFormatting>
  <conditionalFormatting sqref="E436:H436">
    <cfRule type="expression" dxfId="4657" priority="46954" stopIfTrue="1">
      <formula>$F380=""</formula>
    </cfRule>
    <cfRule type="expression" dxfId="4656" priority="46955" stopIfTrue="1">
      <formula>#REF!&lt;&gt;""</formula>
    </cfRule>
    <cfRule type="expression" dxfId="4655" priority="46956" stopIfTrue="1">
      <formula>AND($G380="",$F380&lt;&gt;"")</formula>
    </cfRule>
  </conditionalFormatting>
  <conditionalFormatting sqref="H436">
    <cfRule type="expression" dxfId="4654" priority="46978" stopIfTrue="1">
      <formula>$F377=""</formula>
    </cfRule>
    <cfRule type="expression" dxfId="4653" priority="46979" stopIfTrue="1">
      <formula>#REF!&lt;&gt;""</formula>
    </cfRule>
    <cfRule type="expression" dxfId="4652" priority="46980" stopIfTrue="1">
      <formula>AND($G377="",$F377&lt;&gt;"")</formula>
    </cfRule>
  </conditionalFormatting>
  <conditionalFormatting sqref="E436:H436">
    <cfRule type="expression" dxfId="4651" priority="46984" stopIfTrue="1">
      <formula>$F379=""</formula>
    </cfRule>
    <cfRule type="expression" dxfId="4650" priority="46985" stopIfTrue="1">
      <formula>#REF!&lt;&gt;""</formula>
    </cfRule>
    <cfRule type="expression" dxfId="4649" priority="46986" stopIfTrue="1">
      <formula>AND($G379="",$F379&lt;&gt;"")</formula>
    </cfRule>
  </conditionalFormatting>
  <conditionalFormatting sqref="E436:H436">
    <cfRule type="expression" dxfId="4648" priority="46990" stopIfTrue="1">
      <formula>$F371=""</formula>
    </cfRule>
    <cfRule type="expression" dxfId="4647" priority="46991" stopIfTrue="1">
      <formula>#REF!&lt;&gt;""</formula>
    </cfRule>
    <cfRule type="expression" dxfId="4646" priority="46992" stopIfTrue="1">
      <formula>AND($G371="",$F371&lt;&gt;"")</formula>
    </cfRule>
  </conditionalFormatting>
  <conditionalFormatting sqref="H436">
    <cfRule type="expression" dxfId="4645" priority="47011" stopIfTrue="1">
      <formula>$F369=""</formula>
    </cfRule>
    <cfRule type="expression" dxfId="4644" priority="47012" stopIfTrue="1">
      <formula>#REF!&lt;&gt;""</formula>
    </cfRule>
    <cfRule type="expression" dxfId="4643" priority="47013" stopIfTrue="1">
      <formula>AND($G369="",$F369&lt;&gt;"")</formula>
    </cfRule>
  </conditionalFormatting>
  <conditionalFormatting sqref="H436">
    <cfRule type="expression" dxfId="4642" priority="47161" stopIfTrue="1">
      <formula>$F378=""</formula>
    </cfRule>
    <cfRule type="expression" dxfId="4641" priority="47162" stopIfTrue="1">
      <formula>#REF!&lt;&gt;""</formula>
    </cfRule>
    <cfRule type="expression" dxfId="4640" priority="47163" stopIfTrue="1">
      <formula>AND($G378="",$F378&lt;&gt;"")</formula>
    </cfRule>
  </conditionalFormatting>
  <conditionalFormatting sqref="H440">
    <cfRule type="expression" dxfId="4639" priority="47362" stopIfTrue="1">
      <formula>$F379=""</formula>
    </cfRule>
    <cfRule type="expression" dxfId="4638" priority="47363" stopIfTrue="1">
      <formula>#REF!&lt;&gt;""</formula>
    </cfRule>
    <cfRule type="expression" dxfId="4637" priority="47364" stopIfTrue="1">
      <formula>AND($G379="",$F379&lt;&gt;"")</formula>
    </cfRule>
  </conditionalFormatting>
  <conditionalFormatting sqref="H440">
    <cfRule type="expression" dxfId="4636" priority="47368" stopIfTrue="1">
      <formula>$F370=""</formula>
    </cfRule>
    <cfRule type="expression" dxfId="4635" priority="47369" stopIfTrue="1">
      <formula>#REF!&lt;&gt;""</formula>
    </cfRule>
    <cfRule type="expression" dxfId="4634" priority="47370" stopIfTrue="1">
      <formula>AND($G370="",$F370&lt;&gt;"")</formula>
    </cfRule>
  </conditionalFormatting>
  <conditionalFormatting sqref="H440">
    <cfRule type="expression" dxfId="4633" priority="47374" stopIfTrue="1">
      <formula>$F378=""</formula>
    </cfRule>
    <cfRule type="expression" dxfId="4632" priority="47375" stopIfTrue="1">
      <formula>#REF!&lt;&gt;""</formula>
    </cfRule>
    <cfRule type="expression" dxfId="4631" priority="47376" stopIfTrue="1">
      <formula>AND($G378="",$F378&lt;&gt;"")</formula>
    </cfRule>
  </conditionalFormatting>
  <conditionalFormatting sqref="E440:H440">
    <cfRule type="expression" dxfId="4630" priority="47380" stopIfTrue="1">
      <formula>$F381=""</formula>
    </cfRule>
    <cfRule type="expression" dxfId="4629" priority="47381" stopIfTrue="1">
      <formula>#REF!&lt;&gt;""</formula>
    </cfRule>
    <cfRule type="expression" dxfId="4628" priority="47382" stopIfTrue="1">
      <formula>AND($G381="",$F381&lt;&gt;"")</formula>
    </cfRule>
  </conditionalFormatting>
  <conditionalFormatting sqref="E440:H440">
    <cfRule type="expression" dxfId="4627" priority="47386" stopIfTrue="1">
      <formula>$F380=""</formula>
    </cfRule>
    <cfRule type="expression" dxfId="4626" priority="47387" stopIfTrue="1">
      <formula>#REF!&lt;&gt;""</formula>
    </cfRule>
    <cfRule type="expression" dxfId="4625" priority="47388" stopIfTrue="1">
      <formula>AND($G380="",$F380&lt;&gt;"")</formula>
    </cfRule>
  </conditionalFormatting>
  <conditionalFormatting sqref="E440:H440">
    <cfRule type="expression" dxfId="4624" priority="47392" stopIfTrue="1">
      <formula>$F372=""</formula>
    </cfRule>
    <cfRule type="expression" dxfId="4623" priority="47393" stopIfTrue="1">
      <formula>#REF!&lt;&gt;""</formula>
    </cfRule>
    <cfRule type="expression" dxfId="4622" priority="47394" stopIfTrue="1">
      <formula>AND($G372="",$F372&lt;&gt;"")</formula>
    </cfRule>
  </conditionalFormatting>
  <conditionalFormatting sqref="H439">
    <cfRule type="expression" dxfId="4621" priority="47593" stopIfTrue="1">
      <formula>$F379=""</formula>
    </cfRule>
    <cfRule type="expression" dxfId="4620" priority="47594" stopIfTrue="1">
      <formula>#REF!&lt;&gt;""</formula>
    </cfRule>
    <cfRule type="expression" dxfId="4619" priority="47595" stopIfTrue="1">
      <formula>AND($G379="",$F379&lt;&gt;"")</formula>
    </cfRule>
  </conditionalFormatting>
  <conditionalFormatting sqref="H439">
    <cfRule type="expression" dxfId="4618" priority="47599" stopIfTrue="1">
      <formula>$F370=""</formula>
    </cfRule>
    <cfRule type="expression" dxfId="4617" priority="47600" stopIfTrue="1">
      <formula>#REF!&lt;&gt;""</formula>
    </cfRule>
    <cfRule type="expression" dxfId="4616" priority="47601" stopIfTrue="1">
      <formula>AND($G370="",$F370&lt;&gt;"")</formula>
    </cfRule>
  </conditionalFormatting>
  <conditionalFormatting sqref="H439">
    <cfRule type="expression" dxfId="4615" priority="47605" stopIfTrue="1">
      <formula>$F378=""</formula>
    </cfRule>
    <cfRule type="expression" dxfId="4614" priority="47606" stopIfTrue="1">
      <formula>#REF!&lt;&gt;""</formula>
    </cfRule>
    <cfRule type="expression" dxfId="4613" priority="47607" stopIfTrue="1">
      <formula>AND($G378="",$F378&lt;&gt;"")</formula>
    </cfRule>
  </conditionalFormatting>
  <conditionalFormatting sqref="E439:H439">
    <cfRule type="expression" dxfId="4612" priority="47611" stopIfTrue="1">
      <formula>$F381=""</formula>
    </cfRule>
    <cfRule type="expression" dxfId="4611" priority="47612" stopIfTrue="1">
      <formula>#REF!&lt;&gt;""</formula>
    </cfRule>
    <cfRule type="expression" dxfId="4610" priority="47613" stopIfTrue="1">
      <formula>AND($G381="",$F381&lt;&gt;"")</formula>
    </cfRule>
  </conditionalFormatting>
  <conditionalFormatting sqref="E439:H439">
    <cfRule type="expression" dxfId="4609" priority="47617" stopIfTrue="1">
      <formula>$F380=""</formula>
    </cfRule>
    <cfRule type="expression" dxfId="4608" priority="47618" stopIfTrue="1">
      <formula>#REF!&lt;&gt;""</formula>
    </cfRule>
    <cfRule type="expression" dxfId="4607" priority="47619" stopIfTrue="1">
      <formula>AND($G380="",$F380&lt;&gt;"")</formula>
    </cfRule>
  </conditionalFormatting>
  <conditionalFormatting sqref="E439:H439">
    <cfRule type="expression" dxfId="4606" priority="47623" stopIfTrue="1">
      <formula>$F372=""</formula>
    </cfRule>
    <cfRule type="expression" dxfId="4605" priority="47624" stopIfTrue="1">
      <formula>#REF!&lt;&gt;""</formula>
    </cfRule>
    <cfRule type="expression" dxfId="4604" priority="47625" stopIfTrue="1">
      <formula>AND($G372="",$F372&lt;&gt;"")</formula>
    </cfRule>
  </conditionalFormatting>
  <conditionalFormatting sqref="E242">
    <cfRule type="expression" dxfId="4603" priority="47629" stopIfTrue="1">
      <formula>$F95=""</formula>
    </cfRule>
    <cfRule type="expression" dxfId="4602" priority="47630" stopIfTrue="1">
      <formula>#REF!&lt;&gt;""</formula>
    </cfRule>
    <cfRule type="expression" dxfId="4601" priority="47631" stopIfTrue="1">
      <formula>AND(#REF!="",$F95&lt;&gt;"")</formula>
    </cfRule>
  </conditionalFormatting>
  <conditionalFormatting sqref="E242:H242">
    <cfRule type="expression" dxfId="4600" priority="47641" stopIfTrue="1">
      <formula>$F174=""</formula>
    </cfRule>
    <cfRule type="expression" dxfId="4599" priority="47642" stopIfTrue="1">
      <formula>#REF!&lt;&gt;""</formula>
    </cfRule>
    <cfRule type="expression" dxfId="4598" priority="47643" stopIfTrue="1">
      <formula>AND($G174="",$F174&lt;&gt;"")</formula>
    </cfRule>
  </conditionalFormatting>
  <conditionalFormatting sqref="E242:H242">
    <cfRule type="expression" dxfId="4597" priority="47647" stopIfTrue="1">
      <formula>$F178=""</formula>
    </cfRule>
    <cfRule type="expression" dxfId="4596" priority="47648" stopIfTrue="1">
      <formula>#REF!&lt;&gt;""</formula>
    </cfRule>
    <cfRule type="expression" dxfId="4595" priority="47649" stopIfTrue="1">
      <formula>AND($G178="",$F178&lt;&gt;"")</formula>
    </cfRule>
  </conditionalFormatting>
  <conditionalFormatting sqref="E242:H242">
    <cfRule type="expression" dxfId="4594" priority="47653" stopIfTrue="1">
      <formula>$F176=""</formula>
    </cfRule>
    <cfRule type="expression" dxfId="4593" priority="47654" stopIfTrue="1">
      <formula>#REF!&lt;&gt;""</formula>
    </cfRule>
    <cfRule type="expression" dxfId="4592" priority="47655" stopIfTrue="1">
      <formula>AND($G176="",$F176&lt;&gt;"")</formula>
    </cfRule>
  </conditionalFormatting>
  <conditionalFormatting sqref="E242">
    <cfRule type="expression" dxfId="4591" priority="47659" stopIfTrue="1">
      <formula>$F167=""</formula>
    </cfRule>
    <cfRule type="expression" dxfId="4590" priority="47660" stopIfTrue="1">
      <formula>#REF!&lt;&gt;""</formula>
    </cfRule>
    <cfRule type="expression" dxfId="4589" priority="47661" stopIfTrue="1">
      <formula>AND($G167="",$F167&lt;&gt;"")</formula>
    </cfRule>
  </conditionalFormatting>
  <conditionalFormatting sqref="E242">
    <cfRule type="expression" dxfId="4588" priority="47665" stopIfTrue="1">
      <formula>$F170=""</formula>
    </cfRule>
    <cfRule type="expression" dxfId="4587" priority="47666" stopIfTrue="1">
      <formula>#REF!&lt;&gt;""</formula>
    </cfRule>
    <cfRule type="expression" dxfId="4586" priority="47667" stopIfTrue="1">
      <formula>AND($G170="",$F170&lt;&gt;"")</formula>
    </cfRule>
  </conditionalFormatting>
  <conditionalFormatting sqref="E242">
    <cfRule type="expression" dxfId="4585" priority="47671" stopIfTrue="1">
      <formula>$F98=""</formula>
    </cfRule>
    <cfRule type="expression" dxfId="4584" priority="47672" stopIfTrue="1">
      <formula>#REF!&lt;&gt;""</formula>
    </cfRule>
    <cfRule type="expression" dxfId="4583" priority="47673" stopIfTrue="1">
      <formula>AND(#REF!="",$F98&lt;&gt;"")</formula>
    </cfRule>
  </conditionalFormatting>
  <conditionalFormatting sqref="E242:G242">
    <cfRule type="expression" dxfId="4582" priority="47683" stopIfTrue="1">
      <formula>$F177=""</formula>
    </cfRule>
    <cfRule type="expression" dxfId="4581" priority="47684" stopIfTrue="1">
      <formula>#REF!&lt;&gt;""</formula>
    </cfRule>
    <cfRule type="expression" dxfId="4580" priority="47685" stopIfTrue="1">
      <formula>AND($G177="",$F177&lt;&gt;"")</formula>
    </cfRule>
  </conditionalFormatting>
  <conditionalFormatting sqref="E231:E233 E239:H242 E219">
    <cfRule type="expression" dxfId="4579" priority="47701" stopIfTrue="1">
      <formula>$F152=""</formula>
    </cfRule>
    <cfRule type="expression" dxfId="4578" priority="47702" stopIfTrue="1">
      <formula>#REF!&lt;&gt;""</formula>
    </cfRule>
    <cfRule type="expression" dxfId="4577" priority="47703" stopIfTrue="1">
      <formula>AND($G152="",$F152&lt;&gt;"")</formula>
    </cfRule>
  </conditionalFormatting>
  <conditionalFormatting sqref="E241:H241">
    <cfRule type="expression" dxfId="4576" priority="47713" stopIfTrue="1">
      <formula>$F176=""</formula>
    </cfRule>
    <cfRule type="expression" dxfId="4575" priority="47714" stopIfTrue="1">
      <formula>#REF!&lt;&gt;""</formula>
    </cfRule>
    <cfRule type="expression" dxfId="4574" priority="47715" stopIfTrue="1">
      <formula>AND($G176="",$F176&lt;&gt;"")</formula>
    </cfRule>
  </conditionalFormatting>
  <conditionalFormatting sqref="E241:G241">
    <cfRule type="expression" dxfId="4573" priority="47731" stopIfTrue="1">
      <formula>$F177=""</formula>
    </cfRule>
    <cfRule type="expression" dxfId="4572" priority="47732" stopIfTrue="1">
      <formula>#REF!&lt;&gt;""</formula>
    </cfRule>
    <cfRule type="expression" dxfId="4571" priority="47733" stopIfTrue="1">
      <formula>AND($G177="",$F177&lt;&gt;"")</formula>
    </cfRule>
  </conditionalFormatting>
  <conditionalFormatting sqref="E241">
    <cfRule type="expression" dxfId="4570" priority="47749" stopIfTrue="1">
      <formula>$F170=""</formula>
    </cfRule>
    <cfRule type="expression" dxfId="4569" priority="47750" stopIfTrue="1">
      <formula>#REF!&lt;&gt;""</formula>
    </cfRule>
    <cfRule type="expression" dxfId="4568" priority="47751" stopIfTrue="1">
      <formula>AND($G170="",$F170&lt;&gt;"")</formula>
    </cfRule>
  </conditionalFormatting>
  <conditionalFormatting sqref="H241">
    <cfRule type="expression" dxfId="4567" priority="47755" stopIfTrue="1">
      <formula>$F175=""</formula>
    </cfRule>
    <cfRule type="expression" dxfId="4566" priority="47756" stopIfTrue="1">
      <formula>#REF!&lt;&gt;""</formula>
    </cfRule>
    <cfRule type="expression" dxfId="4565" priority="47757" stopIfTrue="1">
      <formula>AND($G175="",$F175&lt;&gt;"")</formula>
    </cfRule>
  </conditionalFormatting>
  <conditionalFormatting sqref="E241:H241">
    <cfRule type="expression" dxfId="4564" priority="47761" stopIfTrue="1">
      <formula>$F174=""</formula>
    </cfRule>
    <cfRule type="expression" dxfId="4563" priority="47762" stopIfTrue="1">
      <formula>#REF!&lt;&gt;""</formula>
    </cfRule>
    <cfRule type="expression" dxfId="4562" priority="47763" stopIfTrue="1">
      <formula>AND($G174="",$F174&lt;&gt;"")</formula>
    </cfRule>
  </conditionalFormatting>
  <conditionalFormatting sqref="E241">
    <cfRule type="expression" dxfId="4561" priority="47773" stopIfTrue="1">
      <formula>$F167=""</formula>
    </cfRule>
    <cfRule type="expression" dxfId="4560" priority="47774" stopIfTrue="1">
      <formula>#REF!&lt;&gt;""</formula>
    </cfRule>
    <cfRule type="expression" dxfId="4559" priority="47775" stopIfTrue="1">
      <formula>AND($G167="",$F167&lt;&gt;"")</formula>
    </cfRule>
  </conditionalFormatting>
  <conditionalFormatting sqref="E241">
    <cfRule type="expression" dxfId="4558" priority="47779" stopIfTrue="1">
      <formula>$F95=""</formula>
    </cfRule>
    <cfRule type="expression" dxfId="4557" priority="47780" stopIfTrue="1">
      <formula>#REF!&lt;&gt;""</formula>
    </cfRule>
    <cfRule type="expression" dxfId="4556" priority="47781" stopIfTrue="1">
      <formula>AND(#REF!="",$F95&lt;&gt;"")</formula>
    </cfRule>
  </conditionalFormatting>
  <conditionalFormatting sqref="E241:H241">
    <cfRule type="expression" dxfId="4555" priority="47785" stopIfTrue="1">
      <formula>$F178=""</formula>
    </cfRule>
    <cfRule type="expression" dxfId="4554" priority="47786" stopIfTrue="1">
      <formula>#REF!&lt;&gt;""</formula>
    </cfRule>
    <cfRule type="expression" dxfId="4553" priority="47787" stopIfTrue="1">
      <formula>AND($G178="",$F178&lt;&gt;"")</formula>
    </cfRule>
  </conditionalFormatting>
  <conditionalFormatting sqref="E241">
    <cfRule type="expression" dxfId="4552" priority="47797" stopIfTrue="1">
      <formula>$F98=""</formula>
    </cfRule>
    <cfRule type="expression" dxfId="4551" priority="47798" stopIfTrue="1">
      <formula>#REF!&lt;&gt;""</formula>
    </cfRule>
    <cfRule type="expression" dxfId="4550" priority="47799" stopIfTrue="1">
      <formula>AND(#REF!="",$F98&lt;&gt;"")</formula>
    </cfRule>
  </conditionalFormatting>
  <conditionalFormatting sqref="E459:F459 H459">
    <cfRule type="expression" dxfId="4549" priority="49789" stopIfTrue="1">
      <formula>$F361=""</formula>
    </cfRule>
    <cfRule type="expression" dxfId="4548" priority="49790" stopIfTrue="1">
      <formula>#REF!&lt;&gt;""</formula>
    </cfRule>
    <cfRule type="expression" dxfId="4547" priority="49791" stopIfTrue="1">
      <formula>AND($G361="",$F361&lt;&gt;"")</formula>
    </cfRule>
  </conditionalFormatting>
  <conditionalFormatting sqref="E459:F459 H459">
    <cfRule type="expression" dxfId="4546" priority="49795" stopIfTrue="1">
      <formula>$F365=""</formula>
    </cfRule>
    <cfRule type="expression" dxfId="4545" priority="49796" stopIfTrue="1">
      <formula>#REF!&lt;&gt;""</formula>
    </cfRule>
    <cfRule type="expression" dxfId="4544" priority="49797" stopIfTrue="1">
      <formula>AND($G365="",$F365&lt;&gt;"")</formula>
    </cfRule>
  </conditionalFormatting>
  <conditionalFormatting sqref="E459:F459 H459">
    <cfRule type="expression" dxfId="4543" priority="49801" stopIfTrue="1">
      <formula>$F363=""</formula>
    </cfRule>
    <cfRule type="expression" dxfId="4542" priority="49802" stopIfTrue="1">
      <formula>#REF!&lt;&gt;""</formula>
    </cfRule>
    <cfRule type="expression" dxfId="4541" priority="49803" stopIfTrue="1">
      <formula>AND($G363="",$F363&lt;&gt;"")</formula>
    </cfRule>
  </conditionalFormatting>
  <conditionalFormatting sqref="E459:F459 H459">
    <cfRule type="expression" dxfId="4540" priority="49807" stopIfTrue="1">
      <formula>$F385=""</formula>
    </cfRule>
    <cfRule type="expression" dxfId="4539" priority="49808" stopIfTrue="1">
      <formula>#REF!&lt;&gt;""</formula>
    </cfRule>
    <cfRule type="expression" dxfId="4538" priority="49809" stopIfTrue="1">
      <formula>AND($G385="",$F385&lt;&gt;"")</formula>
    </cfRule>
  </conditionalFormatting>
  <conditionalFormatting sqref="E459:F459 H459">
    <cfRule type="expression" dxfId="4537" priority="49813" stopIfTrue="1">
      <formula>$F387=""</formula>
    </cfRule>
    <cfRule type="expression" dxfId="4536" priority="49814" stopIfTrue="1">
      <formula>#REF!&lt;&gt;""</formula>
    </cfRule>
    <cfRule type="expression" dxfId="4535" priority="49815" stopIfTrue="1">
      <formula>AND($G387="",$F387&lt;&gt;"")</formula>
    </cfRule>
  </conditionalFormatting>
  <conditionalFormatting sqref="E459:F459 H459">
    <cfRule type="expression" dxfId="4534" priority="49819" stopIfTrue="1">
      <formula>$F386=""</formula>
    </cfRule>
    <cfRule type="expression" dxfId="4533" priority="49820" stopIfTrue="1">
      <formula>#REF!&lt;&gt;""</formula>
    </cfRule>
    <cfRule type="expression" dxfId="4532" priority="49821" stopIfTrue="1">
      <formula>AND($G386="",$F386&lt;&gt;"")</formula>
    </cfRule>
  </conditionalFormatting>
  <conditionalFormatting sqref="E459:F459 H459">
    <cfRule type="expression" dxfId="4531" priority="49825" stopIfTrue="1">
      <formula>$F383=""</formula>
    </cfRule>
    <cfRule type="expression" dxfId="4530" priority="49826" stopIfTrue="1">
      <formula>#REF!&lt;&gt;""</formula>
    </cfRule>
    <cfRule type="expression" dxfId="4529" priority="49827" stopIfTrue="1">
      <formula>AND($G383="",$F383&lt;&gt;"")</formula>
    </cfRule>
  </conditionalFormatting>
  <conditionalFormatting sqref="E459:F459 H459">
    <cfRule type="expression" dxfId="4528" priority="49831" stopIfTrue="1">
      <formula>$F384=""</formula>
    </cfRule>
    <cfRule type="expression" dxfId="4527" priority="49832" stopIfTrue="1">
      <formula>#REF!&lt;&gt;""</formula>
    </cfRule>
    <cfRule type="expression" dxfId="4526" priority="49833" stopIfTrue="1">
      <formula>AND($G384="",$F384&lt;&gt;"")</formula>
    </cfRule>
  </conditionalFormatting>
  <conditionalFormatting sqref="E459:F459 H459">
    <cfRule type="expression" dxfId="4525" priority="49837" stopIfTrue="1">
      <formula>$F360=""</formula>
    </cfRule>
    <cfRule type="expression" dxfId="4524" priority="49838" stopIfTrue="1">
      <formula>#REF!&lt;&gt;""</formula>
    </cfRule>
    <cfRule type="expression" dxfId="4523" priority="49839" stopIfTrue="1">
      <formula>AND($G360="",$F360&lt;&gt;"")</formula>
    </cfRule>
  </conditionalFormatting>
  <conditionalFormatting sqref="E458:F458 H458">
    <cfRule type="expression" dxfId="4522" priority="49843" stopIfTrue="1">
      <formula>$F384=""</formula>
    </cfRule>
    <cfRule type="expression" dxfId="4521" priority="49844" stopIfTrue="1">
      <formula>#REF!&lt;&gt;""</formula>
    </cfRule>
    <cfRule type="expression" dxfId="4520" priority="49845" stopIfTrue="1">
      <formula>AND($G384="",$F384&lt;&gt;"")</formula>
    </cfRule>
  </conditionalFormatting>
  <conditionalFormatting sqref="E458:F458 H458">
    <cfRule type="expression" dxfId="4519" priority="49873" stopIfTrue="1">
      <formula>$F383=""</formula>
    </cfRule>
    <cfRule type="expression" dxfId="4518" priority="49874" stopIfTrue="1">
      <formula>#REF!&lt;&gt;""</formula>
    </cfRule>
    <cfRule type="expression" dxfId="4517" priority="49875" stopIfTrue="1">
      <formula>AND($G383="",$F383&lt;&gt;"")</formula>
    </cfRule>
  </conditionalFormatting>
  <conditionalFormatting sqref="E458:F458 H458">
    <cfRule type="expression" dxfId="4516" priority="49879" stopIfTrue="1">
      <formula>$F386=""</formula>
    </cfRule>
    <cfRule type="expression" dxfId="4515" priority="49880" stopIfTrue="1">
      <formula>#REF!&lt;&gt;""</formula>
    </cfRule>
    <cfRule type="expression" dxfId="4514" priority="49881" stopIfTrue="1">
      <formula>AND($G386="",$F386&lt;&gt;"")</formula>
    </cfRule>
  </conditionalFormatting>
  <conditionalFormatting sqref="E458:F458 H458">
    <cfRule type="expression" dxfId="4513" priority="49888" stopIfTrue="1">
      <formula>$F387=""</formula>
    </cfRule>
    <cfRule type="expression" dxfId="4512" priority="49889" stopIfTrue="1">
      <formula>#REF!&lt;&gt;""</formula>
    </cfRule>
    <cfRule type="expression" dxfId="4511" priority="49890" stopIfTrue="1">
      <formula>AND($G387="",$F387&lt;&gt;"")</formula>
    </cfRule>
  </conditionalFormatting>
  <conditionalFormatting sqref="E458:F458 H458">
    <cfRule type="expression" dxfId="4510" priority="49936" stopIfTrue="1">
      <formula>$F365=""</formula>
    </cfRule>
    <cfRule type="expression" dxfId="4509" priority="49937" stopIfTrue="1">
      <formula>#REF!&lt;&gt;""</formula>
    </cfRule>
    <cfRule type="expression" dxfId="4508" priority="49938" stopIfTrue="1">
      <formula>AND($G365="",$F365&lt;&gt;"")</formula>
    </cfRule>
  </conditionalFormatting>
  <conditionalFormatting sqref="E458:F458 H458">
    <cfRule type="expression" dxfId="4507" priority="49942" stopIfTrue="1">
      <formula>$F363=""</formula>
    </cfRule>
    <cfRule type="expression" dxfId="4506" priority="49943" stopIfTrue="1">
      <formula>#REF!&lt;&gt;""</formula>
    </cfRule>
    <cfRule type="expression" dxfId="4505" priority="49944" stopIfTrue="1">
      <formula>AND($G363="",$F363&lt;&gt;"")</formula>
    </cfRule>
  </conditionalFormatting>
  <conditionalFormatting sqref="E458:F458 H458">
    <cfRule type="expression" dxfId="4504" priority="49948" stopIfTrue="1">
      <formula>$F385=""</formula>
    </cfRule>
    <cfRule type="expression" dxfId="4503" priority="49949" stopIfTrue="1">
      <formula>#REF!&lt;&gt;""</formula>
    </cfRule>
    <cfRule type="expression" dxfId="4502" priority="49950" stopIfTrue="1">
      <formula>AND($G385="",$F385&lt;&gt;"")</formula>
    </cfRule>
  </conditionalFormatting>
  <conditionalFormatting sqref="E458:F458 H458">
    <cfRule type="expression" dxfId="4501" priority="49954" stopIfTrue="1">
      <formula>$F360=""</formula>
    </cfRule>
    <cfRule type="expression" dxfId="4500" priority="49955" stopIfTrue="1">
      <formula>#REF!&lt;&gt;""</formula>
    </cfRule>
    <cfRule type="expression" dxfId="4499" priority="49956" stopIfTrue="1">
      <formula>AND($G360="",$F360&lt;&gt;"")</formula>
    </cfRule>
  </conditionalFormatting>
  <conditionalFormatting sqref="E458:F458 H458">
    <cfRule type="expression" dxfId="4498" priority="49960" stopIfTrue="1">
      <formula>$F361=""</formula>
    </cfRule>
    <cfRule type="expression" dxfId="4497" priority="49961" stopIfTrue="1">
      <formula>#REF!&lt;&gt;""</formula>
    </cfRule>
    <cfRule type="expression" dxfId="4496" priority="49962" stopIfTrue="1">
      <formula>AND($G361="",$F361&lt;&gt;"")</formula>
    </cfRule>
  </conditionalFormatting>
  <conditionalFormatting sqref="E457:H457">
    <cfRule type="expression" dxfId="4495" priority="49966" stopIfTrue="1">
      <formula>$F384=""</formula>
    </cfRule>
    <cfRule type="expression" dxfId="4494" priority="49967" stopIfTrue="1">
      <formula>#REF!&lt;&gt;""</formula>
    </cfRule>
    <cfRule type="expression" dxfId="4493" priority="49968" stopIfTrue="1">
      <formula>AND($G384="",$F384&lt;&gt;"")</formula>
    </cfRule>
  </conditionalFormatting>
  <conditionalFormatting sqref="E457:H457">
    <cfRule type="expression" dxfId="4492" priority="49996" stopIfTrue="1">
      <formula>$F383=""</formula>
    </cfRule>
    <cfRule type="expression" dxfId="4491" priority="49997" stopIfTrue="1">
      <formula>#REF!&lt;&gt;""</formula>
    </cfRule>
    <cfRule type="expression" dxfId="4490" priority="49998" stopIfTrue="1">
      <formula>AND($G383="",$F383&lt;&gt;"")</formula>
    </cfRule>
  </conditionalFormatting>
  <conditionalFormatting sqref="E457:H457">
    <cfRule type="expression" dxfId="4489" priority="50002" stopIfTrue="1">
      <formula>$F386=""</formula>
    </cfRule>
    <cfRule type="expression" dxfId="4488" priority="50003" stopIfTrue="1">
      <formula>#REF!&lt;&gt;""</formula>
    </cfRule>
    <cfRule type="expression" dxfId="4487" priority="50004" stopIfTrue="1">
      <formula>AND($G386="",$F386&lt;&gt;"")</formula>
    </cfRule>
  </conditionalFormatting>
  <conditionalFormatting sqref="E457:H457">
    <cfRule type="expression" dxfId="4486" priority="50011" stopIfTrue="1">
      <formula>$F387=""</formula>
    </cfRule>
    <cfRule type="expression" dxfId="4485" priority="50012" stopIfTrue="1">
      <formula>#REF!&lt;&gt;""</formula>
    </cfRule>
    <cfRule type="expression" dxfId="4484" priority="50013" stopIfTrue="1">
      <formula>AND($G387="",$F387&lt;&gt;"")</formula>
    </cfRule>
  </conditionalFormatting>
  <conditionalFormatting sqref="E457:H457">
    <cfRule type="expression" dxfId="4483" priority="50059" stopIfTrue="1">
      <formula>$F365=""</formula>
    </cfRule>
    <cfRule type="expression" dxfId="4482" priority="50060" stopIfTrue="1">
      <formula>#REF!&lt;&gt;""</formula>
    </cfRule>
    <cfRule type="expression" dxfId="4481" priority="50061" stopIfTrue="1">
      <formula>AND($G365="",$F365&lt;&gt;"")</formula>
    </cfRule>
  </conditionalFormatting>
  <conditionalFormatting sqref="E457:H457">
    <cfRule type="expression" dxfId="4480" priority="50065" stopIfTrue="1">
      <formula>$F363=""</formula>
    </cfRule>
    <cfRule type="expression" dxfId="4479" priority="50066" stopIfTrue="1">
      <formula>#REF!&lt;&gt;""</formula>
    </cfRule>
    <cfRule type="expression" dxfId="4478" priority="50067" stopIfTrue="1">
      <formula>AND($G363="",$F363&lt;&gt;"")</formula>
    </cfRule>
  </conditionalFormatting>
  <conditionalFormatting sqref="E457:H457">
    <cfRule type="expression" dxfId="4477" priority="50071" stopIfTrue="1">
      <formula>$F385=""</formula>
    </cfRule>
    <cfRule type="expression" dxfId="4476" priority="50072" stopIfTrue="1">
      <formula>#REF!&lt;&gt;""</formula>
    </cfRule>
    <cfRule type="expression" dxfId="4475" priority="50073" stopIfTrue="1">
      <formula>AND($G385="",$F385&lt;&gt;"")</formula>
    </cfRule>
  </conditionalFormatting>
  <conditionalFormatting sqref="E457:H457">
    <cfRule type="expression" dxfId="4474" priority="50077" stopIfTrue="1">
      <formula>$F360=""</formula>
    </cfRule>
    <cfRule type="expression" dxfId="4473" priority="50078" stopIfTrue="1">
      <formula>#REF!&lt;&gt;""</formula>
    </cfRule>
    <cfRule type="expression" dxfId="4472" priority="50079" stopIfTrue="1">
      <formula>AND($G360="",$F360&lt;&gt;"")</formula>
    </cfRule>
  </conditionalFormatting>
  <conditionalFormatting sqref="E457:H457">
    <cfRule type="expression" dxfId="4471" priority="50083" stopIfTrue="1">
      <formula>$F361=""</formula>
    </cfRule>
    <cfRule type="expression" dxfId="4470" priority="50084" stopIfTrue="1">
      <formula>#REF!&lt;&gt;""</formula>
    </cfRule>
    <cfRule type="expression" dxfId="4469" priority="50085" stopIfTrue="1">
      <formula>AND($G361="",$F361&lt;&gt;"")</formula>
    </cfRule>
  </conditionalFormatting>
  <conditionalFormatting sqref="G458:G459">
    <cfRule type="expression" dxfId="4468" priority="2" stopIfTrue="1">
      <formula>$F385=""</formula>
    </cfRule>
    <cfRule type="expression" dxfId="4467" priority="3" stopIfTrue="1">
      <formula>#REF!&lt;&gt;""</formula>
    </cfRule>
    <cfRule type="expression" dxfId="4466" priority="4" stopIfTrue="1">
      <formula>AND($G385="",$F385&lt;&gt;"")</formula>
    </cfRule>
  </conditionalFormatting>
  <conditionalFormatting sqref="E239:E242">
    <cfRule type="expression" dxfId="4465" priority="50861" stopIfTrue="1">
      <formula>$F166=""</formula>
    </cfRule>
    <cfRule type="expression" dxfId="4464" priority="50862" stopIfTrue="1">
      <formula>#REF!&lt;&gt;""</formula>
    </cfRule>
    <cfRule type="expression" dxfId="4463" priority="50863" stopIfTrue="1">
      <formula>AND($G166="",$F166&lt;&gt;"")</formula>
    </cfRule>
  </conditionalFormatting>
  <conditionalFormatting sqref="E207">
    <cfRule type="expression" dxfId="4462" priority="50903" stopIfTrue="1">
      <formula>$F125=""</formula>
    </cfRule>
    <cfRule type="expression" dxfId="4461" priority="50904" stopIfTrue="1">
      <formula>#REF!&lt;&gt;""</formula>
    </cfRule>
    <cfRule type="expression" dxfId="4460" priority="50905" stopIfTrue="1">
      <formula>AND($G125="",$F125&lt;&gt;"")</formula>
    </cfRule>
  </conditionalFormatting>
  <conditionalFormatting sqref="E207">
    <cfRule type="expression" dxfId="4459" priority="50909" stopIfTrue="1">
      <formula>$F84=""</formula>
    </cfRule>
    <cfRule type="expression" dxfId="4458" priority="50910" stopIfTrue="1">
      <formula>#REF!&lt;&gt;""</formula>
    </cfRule>
    <cfRule type="expression" dxfId="4457" priority="50911" stopIfTrue="1">
      <formula>AND(#REF!="",$F84&lt;&gt;"")</formula>
    </cfRule>
  </conditionalFormatting>
  <conditionalFormatting sqref="E207">
    <cfRule type="expression" dxfId="4456" priority="50915" stopIfTrue="1">
      <formula>$F126=""</formula>
    </cfRule>
    <cfRule type="expression" dxfId="4455" priority="50916" stopIfTrue="1">
      <formula>#REF!&lt;&gt;""</formula>
    </cfRule>
    <cfRule type="expression" dxfId="4454" priority="50917" stopIfTrue="1">
      <formula>AND($G126="",$F126&lt;&gt;"")</formula>
    </cfRule>
  </conditionalFormatting>
  <conditionalFormatting sqref="E207">
    <cfRule type="expression" dxfId="4453" priority="50921" stopIfTrue="1">
      <formula>$F82=""</formula>
    </cfRule>
    <cfRule type="expression" dxfId="4452" priority="50922" stopIfTrue="1">
      <formula>#REF!&lt;&gt;""</formula>
    </cfRule>
    <cfRule type="expression" dxfId="4451" priority="50923" stopIfTrue="1">
      <formula>AND(#REF!="",$F82&lt;&gt;"")</formula>
    </cfRule>
  </conditionalFormatting>
  <conditionalFormatting sqref="E207">
    <cfRule type="expression" dxfId="4450" priority="50927" stopIfTrue="1">
      <formula>$F123=""</formula>
    </cfRule>
    <cfRule type="expression" dxfId="4449" priority="50928" stopIfTrue="1">
      <formula>#REF!&lt;&gt;""</formula>
    </cfRule>
    <cfRule type="expression" dxfId="4448" priority="50929" stopIfTrue="1">
      <formula>AND($G123="",$F123&lt;&gt;"")</formula>
    </cfRule>
  </conditionalFormatting>
  <conditionalFormatting sqref="E207">
    <cfRule type="expression" dxfId="4447" priority="50933" stopIfTrue="1">
      <formula>$F124=""</formula>
    </cfRule>
    <cfRule type="expression" dxfId="4446" priority="50934" stopIfTrue="1">
      <formula>#REF!&lt;&gt;""</formula>
    </cfRule>
    <cfRule type="expression" dxfId="4445" priority="50935" stopIfTrue="1">
      <formula>AND($G124="",$F124&lt;&gt;"")</formula>
    </cfRule>
  </conditionalFormatting>
  <conditionalFormatting sqref="E207">
    <cfRule type="expression" dxfId="4444" priority="50939" stopIfTrue="1">
      <formula>$F86=""</formula>
    </cfRule>
    <cfRule type="expression" dxfId="4443" priority="50940" stopIfTrue="1">
      <formula>#REF!&lt;&gt;""</formula>
    </cfRule>
    <cfRule type="expression" dxfId="4442" priority="50941" stopIfTrue="1">
      <formula>AND(#REF!="",$F86&lt;&gt;"")</formula>
    </cfRule>
  </conditionalFormatting>
  <conditionalFormatting sqref="E207">
    <cfRule type="expression" dxfId="4441" priority="50945" stopIfTrue="1">
      <formula>$F127=""</formula>
    </cfRule>
    <cfRule type="expression" dxfId="4440" priority="50946" stopIfTrue="1">
      <formula>#REF!&lt;&gt;""</formula>
    </cfRule>
    <cfRule type="expression" dxfId="4439" priority="50947" stopIfTrue="1">
      <formula>AND($G127="",$F127&lt;&gt;"")</formula>
    </cfRule>
  </conditionalFormatting>
  <conditionalFormatting sqref="E207">
    <cfRule type="expression" dxfId="4438" priority="50963" stopIfTrue="1">
      <formula>$F128=""</formula>
    </cfRule>
    <cfRule type="expression" dxfId="4437" priority="50964" stopIfTrue="1">
      <formula>#REF!&lt;&gt;""</formula>
    </cfRule>
    <cfRule type="expression" dxfId="4436" priority="50965" stopIfTrue="1">
      <formula>AND($G128="",$F128&lt;&gt;"")</formula>
    </cfRule>
  </conditionalFormatting>
  <conditionalFormatting sqref="E207">
    <cfRule type="expression" dxfId="4435" priority="50981" stopIfTrue="1">
      <formula>$F85=""</formula>
    </cfRule>
    <cfRule type="expression" dxfId="4434" priority="50982" stopIfTrue="1">
      <formula>#REF!&lt;&gt;""</formula>
    </cfRule>
    <cfRule type="expression" dxfId="4433" priority="50983" stopIfTrue="1">
      <formula>AND(#REF!="",$F85&lt;&gt;"")</formula>
    </cfRule>
  </conditionalFormatting>
  <conditionalFormatting sqref="E207">
    <cfRule type="expression" dxfId="4432" priority="51005" stopIfTrue="1">
      <formula>$F83=""</formula>
    </cfRule>
    <cfRule type="expression" dxfId="4431" priority="51006" stopIfTrue="1">
      <formula>#REF!&lt;&gt;""</formula>
    </cfRule>
    <cfRule type="expression" dxfId="4430" priority="51007" stopIfTrue="1">
      <formula>AND(#REF!="",$F83&lt;&gt;"")</formula>
    </cfRule>
  </conditionalFormatting>
  <conditionalFormatting sqref="E206">
    <cfRule type="expression" dxfId="4429" priority="51011" stopIfTrue="1">
      <formula>$F86=""</formula>
    </cfRule>
    <cfRule type="expression" dxfId="4428" priority="51012" stopIfTrue="1">
      <formula>#REF!&lt;&gt;""</formula>
    </cfRule>
    <cfRule type="expression" dxfId="4427" priority="51013" stopIfTrue="1">
      <formula>AND(#REF!="",$F86&lt;&gt;"")</formula>
    </cfRule>
  </conditionalFormatting>
  <conditionalFormatting sqref="E206">
    <cfRule type="expression" dxfId="4426" priority="51017" stopIfTrue="1">
      <formula>$F124=""</formula>
    </cfRule>
    <cfRule type="expression" dxfId="4425" priority="51018" stopIfTrue="1">
      <formula>#REF!&lt;&gt;""</formula>
    </cfRule>
    <cfRule type="expression" dxfId="4424" priority="51019" stopIfTrue="1">
      <formula>AND($G124="",$F124&lt;&gt;"")</formula>
    </cfRule>
  </conditionalFormatting>
  <conditionalFormatting sqref="E206">
    <cfRule type="expression" dxfId="4423" priority="51023" stopIfTrue="1">
      <formula>$F125=""</formula>
    </cfRule>
    <cfRule type="expression" dxfId="4422" priority="51024" stopIfTrue="1">
      <formula>#REF!&lt;&gt;""</formula>
    </cfRule>
    <cfRule type="expression" dxfId="4421" priority="51025" stopIfTrue="1">
      <formula>AND($G125="",$F125&lt;&gt;"")</formula>
    </cfRule>
  </conditionalFormatting>
  <conditionalFormatting sqref="E206">
    <cfRule type="expression" dxfId="4420" priority="51065" stopIfTrue="1">
      <formula>$F126=""</formula>
    </cfRule>
    <cfRule type="expression" dxfId="4419" priority="51066" stopIfTrue="1">
      <formula>#REF!&lt;&gt;""</formula>
    </cfRule>
    <cfRule type="expression" dxfId="4418" priority="51067" stopIfTrue="1">
      <formula>AND($G126="",$F126&lt;&gt;"")</formula>
    </cfRule>
  </conditionalFormatting>
  <conditionalFormatting sqref="E206">
    <cfRule type="expression" dxfId="4417" priority="51071" stopIfTrue="1">
      <formula>$F123=""</formula>
    </cfRule>
    <cfRule type="expression" dxfId="4416" priority="51072" stopIfTrue="1">
      <formula>#REF!&lt;&gt;""</formula>
    </cfRule>
    <cfRule type="expression" dxfId="4415" priority="51073" stopIfTrue="1">
      <formula>AND($G123="",$F123&lt;&gt;"")</formula>
    </cfRule>
  </conditionalFormatting>
  <conditionalFormatting sqref="E206">
    <cfRule type="expression" dxfId="4414" priority="51077" stopIfTrue="1">
      <formula>$F127=""</formula>
    </cfRule>
    <cfRule type="expression" dxfId="4413" priority="51078" stopIfTrue="1">
      <formula>#REF!&lt;&gt;""</formula>
    </cfRule>
    <cfRule type="expression" dxfId="4412" priority="51079" stopIfTrue="1">
      <formula>AND($G127="",$F127&lt;&gt;"")</formula>
    </cfRule>
  </conditionalFormatting>
  <conditionalFormatting sqref="E206">
    <cfRule type="expression" dxfId="4411" priority="51083" stopIfTrue="1">
      <formula>$F128=""</formula>
    </cfRule>
    <cfRule type="expression" dxfId="4410" priority="51084" stopIfTrue="1">
      <formula>#REF!&lt;&gt;""</formula>
    </cfRule>
    <cfRule type="expression" dxfId="4409" priority="51085" stopIfTrue="1">
      <formula>AND($G128="",$F128&lt;&gt;"")</formula>
    </cfRule>
  </conditionalFormatting>
  <conditionalFormatting sqref="E206">
    <cfRule type="expression" dxfId="4408" priority="51089" stopIfTrue="1">
      <formula>$F84=""</formula>
    </cfRule>
    <cfRule type="expression" dxfId="4407" priority="51090" stopIfTrue="1">
      <formula>#REF!&lt;&gt;""</formula>
    </cfRule>
    <cfRule type="expression" dxfId="4406" priority="51091" stopIfTrue="1">
      <formula>AND(#REF!="",$F84&lt;&gt;"")</formula>
    </cfRule>
  </conditionalFormatting>
  <conditionalFormatting sqref="E206">
    <cfRule type="expression" dxfId="4405" priority="51095" stopIfTrue="1">
      <formula>$F85=""</formula>
    </cfRule>
    <cfRule type="expression" dxfId="4404" priority="51096" stopIfTrue="1">
      <formula>#REF!&lt;&gt;""</formula>
    </cfRule>
    <cfRule type="expression" dxfId="4403" priority="51097" stopIfTrue="1">
      <formula>AND(#REF!="",$F85&lt;&gt;"")</formula>
    </cfRule>
  </conditionalFormatting>
  <conditionalFormatting sqref="E206">
    <cfRule type="expression" dxfId="4402" priority="51101" stopIfTrue="1">
      <formula>$F82=""</formula>
    </cfRule>
    <cfRule type="expression" dxfId="4401" priority="51102" stopIfTrue="1">
      <formula>#REF!&lt;&gt;""</formula>
    </cfRule>
    <cfRule type="expression" dxfId="4400" priority="51103" stopIfTrue="1">
      <formula>AND(#REF!="",$F82&lt;&gt;"")</formula>
    </cfRule>
  </conditionalFormatting>
  <conditionalFormatting sqref="E206">
    <cfRule type="expression" dxfId="4399" priority="51107" stopIfTrue="1">
      <formula>$F83=""</formula>
    </cfRule>
    <cfRule type="expression" dxfId="4398" priority="51108" stopIfTrue="1">
      <formula>#REF!&lt;&gt;""</formula>
    </cfRule>
    <cfRule type="expression" dxfId="4397" priority="51109" stopIfTrue="1">
      <formula>AND(#REF!="",$F83&lt;&gt;"")</formula>
    </cfRule>
  </conditionalFormatting>
  <pageMargins left="0.59055118110236227" right="0.19685039370078741" top="0.19685039370078741" bottom="0" header="0.51181102362204722" footer="0.51181102362204722"/>
  <pageSetup paperSize="9" scale="48" fitToHeight="14" orientation="portrait" r:id="rId1"/>
  <headerFooter alignWithMargins="0">
    <oddFooter>&amp;R&amp;P</oddFooter>
  </headerFooter>
  <rowBreaks count="11" manualBreakCount="11">
    <brk id="49" max="13" man="1"/>
    <brk id="75" max="13" man="1"/>
    <brk id="116" max="13" man="1"/>
    <brk id="156" max="13" man="1"/>
    <brk id="246" max="13" man="1"/>
    <brk id="290" max="13" man="1"/>
    <brk id="327" max="13" man="1"/>
    <brk id="361" max="13" man="1"/>
    <brk id="399" max="13" man="1"/>
    <brk id="479" max="13" man="1"/>
    <brk id="565" max="13" man="1"/>
  </rowBreaks>
  <colBreaks count="1" manualBreakCount="1">
    <brk id="31" max="2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  <pageSetUpPr fitToPage="1"/>
  </sheetPr>
  <dimension ref="A1:XFD575"/>
  <sheetViews>
    <sheetView zoomScaleSheetLayoutView="100" workbookViewId="0">
      <selection activeCell="J7" sqref="J7:L7"/>
    </sheetView>
  </sheetViews>
  <sheetFormatPr defaultRowHeight="15.75" x14ac:dyDescent="0.25"/>
  <cols>
    <col min="1" max="1" width="50.5703125" style="167" customWidth="1"/>
    <col min="2" max="3" width="6.85546875" style="160" customWidth="1"/>
    <col min="4" max="4" width="5.42578125" style="160" customWidth="1"/>
    <col min="5" max="5" width="5" style="160" customWidth="1"/>
    <col min="6" max="6" width="5.5703125" style="160" customWidth="1"/>
    <col min="7" max="7" width="8.140625" style="160" customWidth="1"/>
    <col min="8" max="8" width="6.7109375" style="160" customWidth="1"/>
    <col min="9" max="9" width="4" style="160" hidden="1" customWidth="1"/>
    <col min="10" max="10" width="15.7109375" style="160" customWidth="1"/>
    <col min="11" max="11" width="14.140625" style="166" customWidth="1"/>
    <col min="12" max="12" width="15.85546875" style="165" customWidth="1"/>
    <col min="13" max="13" width="62.85546875" style="102" customWidth="1"/>
    <col min="14" max="14" width="16.28515625" style="55" customWidth="1"/>
    <col min="15" max="15" width="12.140625" style="55" customWidth="1"/>
    <col min="16" max="16" width="2.85546875" style="55" customWidth="1"/>
    <col min="17" max="18" width="9.140625" style="55" hidden="1" customWidth="1"/>
    <col min="19" max="16384" width="9.140625" style="55"/>
  </cols>
  <sheetData>
    <row r="1" spans="1:15" ht="3" customHeight="1" x14ac:dyDescent="0.25">
      <c r="A1" s="170"/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</row>
    <row r="2" spans="1:15" ht="15.75" customHeight="1" x14ac:dyDescent="0.25">
      <c r="A2" s="168"/>
      <c r="B2" s="410"/>
      <c r="C2" s="410"/>
      <c r="D2" s="410"/>
      <c r="E2" s="410"/>
      <c r="F2" s="410"/>
      <c r="G2" s="410"/>
      <c r="H2" s="410"/>
      <c r="I2" s="410"/>
      <c r="J2" s="410"/>
      <c r="K2" s="643" t="s">
        <v>452</v>
      </c>
      <c r="L2" s="643"/>
    </row>
    <row r="3" spans="1:15" ht="15.75" customHeight="1" x14ac:dyDescent="0.25">
      <c r="A3" s="168"/>
      <c r="B3" s="410"/>
      <c r="C3" s="410"/>
      <c r="D3" s="410"/>
      <c r="E3" s="410"/>
      <c r="F3" s="410"/>
      <c r="G3" s="644" t="s">
        <v>453</v>
      </c>
      <c r="H3" s="644"/>
      <c r="I3" s="644"/>
      <c r="J3" s="644"/>
      <c r="K3" s="644"/>
      <c r="L3" s="644"/>
    </row>
    <row r="4" spans="1:15" ht="18" customHeight="1" x14ac:dyDescent="0.25">
      <c r="A4" s="168"/>
      <c r="B4" s="410"/>
      <c r="C4" s="410"/>
      <c r="D4" s="644" t="s">
        <v>454</v>
      </c>
      <c r="E4" s="644"/>
      <c r="F4" s="644"/>
      <c r="G4" s="644"/>
      <c r="H4" s="644"/>
      <c r="I4" s="644"/>
      <c r="J4" s="644"/>
      <c r="K4" s="644"/>
      <c r="L4" s="644"/>
      <c r="M4" s="630"/>
    </row>
    <row r="5" spans="1:15" ht="20.25" customHeight="1" x14ac:dyDescent="0.25">
      <c r="A5" s="168"/>
      <c r="B5" s="649" t="s">
        <v>112</v>
      </c>
      <c r="C5" s="649"/>
      <c r="D5" s="649"/>
      <c r="E5" s="649"/>
      <c r="F5" s="649"/>
      <c r="G5" s="649"/>
      <c r="H5" s="649"/>
      <c r="I5" s="649"/>
      <c r="J5" s="649"/>
      <c r="K5" s="649"/>
      <c r="L5" s="649"/>
      <c r="M5" s="630"/>
    </row>
    <row r="6" spans="1:15" ht="26.25" customHeight="1" x14ac:dyDescent="0.25">
      <c r="A6" s="652" t="s">
        <v>339</v>
      </c>
      <c r="B6" s="652"/>
      <c r="C6" s="652"/>
      <c r="D6" s="652"/>
      <c r="E6" s="652"/>
      <c r="F6" s="652"/>
      <c r="G6" s="652"/>
      <c r="H6" s="652"/>
      <c r="I6" s="652"/>
      <c r="J6" s="652"/>
      <c r="K6" s="652"/>
      <c r="L6" s="652"/>
      <c r="M6" s="630"/>
    </row>
    <row r="7" spans="1:15" x14ac:dyDescent="0.25">
      <c r="A7" s="649"/>
      <c r="B7" s="649"/>
      <c r="C7" s="649"/>
      <c r="D7" s="649"/>
      <c r="E7" s="649"/>
      <c r="F7" s="649"/>
      <c r="G7" s="649"/>
      <c r="H7" s="649"/>
      <c r="I7" s="649"/>
      <c r="J7" s="645" t="s">
        <v>560</v>
      </c>
      <c r="K7" s="645"/>
      <c r="L7" s="645"/>
      <c r="M7" s="138"/>
    </row>
    <row r="8" spans="1:15" ht="9.75" hidden="1" customHeight="1" x14ac:dyDescent="0.25">
      <c r="A8" s="171"/>
      <c r="B8" s="172"/>
      <c r="C8" s="172"/>
      <c r="D8" s="172"/>
      <c r="E8" s="172"/>
      <c r="F8" s="172"/>
      <c r="G8" s="651"/>
      <c r="H8" s="651"/>
      <c r="I8" s="651"/>
      <c r="J8" s="651"/>
      <c r="K8" s="651"/>
      <c r="L8" s="651"/>
      <c r="M8" s="138"/>
    </row>
    <row r="9" spans="1:15" ht="98.25" customHeight="1" x14ac:dyDescent="0.25">
      <c r="A9" s="650" t="s">
        <v>418</v>
      </c>
      <c r="B9" s="650"/>
      <c r="C9" s="650"/>
      <c r="D9" s="650"/>
      <c r="E9" s="650"/>
      <c r="F9" s="650"/>
      <c r="G9" s="650"/>
      <c r="H9" s="650"/>
      <c r="I9" s="650"/>
      <c r="J9" s="650"/>
      <c r="K9" s="650"/>
      <c r="L9" s="650"/>
      <c r="M9" s="138"/>
      <c r="N9" s="103"/>
    </row>
    <row r="10" spans="1:15" ht="2.25" customHeight="1" x14ac:dyDescent="0.25">
      <c r="A10" s="173" t="s">
        <v>78</v>
      </c>
      <c r="B10" s="173"/>
      <c r="C10" s="173"/>
      <c r="D10" s="173"/>
      <c r="E10" s="173"/>
      <c r="F10" s="173"/>
      <c r="G10" s="173"/>
      <c r="H10" s="647"/>
      <c r="I10" s="647"/>
      <c r="J10" s="647"/>
      <c r="K10" s="647"/>
      <c r="L10" s="647"/>
      <c r="M10" s="138"/>
    </row>
    <row r="11" spans="1:15" ht="21" customHeight="1" x14ac:dyDescent="0.25">
      <c r="A11" s="639" t="s">
        <v>14</v>
      </c>
      <c r="B11" s="642" t="s">
        <v>1</v>
      </c>
      <c r="C11" s="642" t="s">
        <v>2</v>
      </c>
      <c r="D11" s="642" t="s">
        <v>18</v>
      </c>
      <c r="E11" s="640"/>
      <c r="F11" s="640"/>
      <c r="G11" s="640"/>
      <c r="H11" s="642" t="s">
        <v>19</v>
      </c>
      <c r="I11" s="641" t="s">
        <v>417</v>
      </c>
      <c r="J11" s="641"/>
      <c r="K11" s="641"/>
      <c r="L11" s="641"/>
      <c r="M11" s="138"/>
    </row>
    <row r="12" spans="1:15" ht="21" customHeight="1" x14ac:dyDescent="0.25">
      <c r="A12" s="640"/>
      <c r="B12" s="640"/>
      <c r="C12" s="640"/>
      <c r="D12" s="640"/>
      <c r="E12" s="640"/>
      <c r="F12" s="640"/>
      <c r="G12" s="640"/>
      <c r="H12" s="648"/>
      <c r="I12" s="641"/>
      <c r="J12" s="641"/>
      <c r="K12" s="641"/>
      <c r="L12" s="641"/>
      <c r="M12" s="138"/>
      <c r="N12" s="62"/>
    </row>
    <row r="13" spans="1:15" s="165" customFormat="1" ht="27.75" customHeight="1" x14ac:dyDescent="0.25">
      <c r="A13" s="144">
        <v>1</v>
      </c>
      <c r="B13" s="144">
        <v>2</v>
      </c>
      <c r="C13" s="87" t="s">
        <v>27</v>
      </c>
      <c r="D13" s="87" t="s">
        <v>29</v>
      </c>
      <c r="E13" s="87" t="s">
        <v>42</v>
      </c>
      <c r="F13" s="87" t="s">
        <v>108</v>
      </c>
      <c r="G13" s="87" t="s">
        <v>341</v>
      </c>
      <c r="H13" s="87" t="s">
        <v>342</v>
      </c>
      <c r="I13" s="87" t="s">
        <v>343</v>
      </c>
      <c r="J13" s="378" t="s">
        <v>154</v>
      </c>
      <c r="K13" s="378" t="s">
        <v>295</v>
      </c>
      <c r="L13" s="378" t="s">
        <v>415</v>
      </c>
      <c r="M13" s="106"/>
    </row>
    <row r="14" spans="1:15" s="165" customFormat="1" ht="21" customHeight="1" x14ac:dyDescent="0.25">
      <c r="A14" s="174" t="s">
        <v>258</v>
      </c>
      <c r="B14" s="144"/>
      <c r="C14" s="87"/>
      <c r="D14" s="87"/>
      <c r="E14" s="87"/>
      <c r="F14" s="87"/>
      <c r="G14" s="87"/>
      <c r="H14" s="87"/>
      <c r="I14" s="140"/>
      <c r="J14" s="140">
        <f>J15+J194+J221+J282+J305+J389+J431+J479+J488+J495+J503+J518+2</f>
        <v>200543.24000000002</v>
      </c>
      <c r="K14" s="140">
        <f>K15+K194+K221+K282+K305+K389+K431+K479+K488+K495+K503+K518</f>
        <v>111943.7</v>
      </c>
      <c r="L14" s="140">
        <f>L15+L194+L221+L282+L305+L389+L431+L479+L488+L495+L503+L518</f>
        <v>85104.10000000002</v>
      </c>
      <c r="M14" s="106"/>
    </row>
    <row r="15" spans="1:15" s="165" customFormat="1" x14ac:dyDescent="0.25">
      <c r="A15" s="175" t="s">
        <v>21</v>
      </c>
      <c r="B15" s="176" t="s">
        <v>22</v>
      </c>
      <c r="C15" s="87"/>
      <c r="D15" s="87"/>
      <c r="E15" s="87"/>
      <c r="F15" s="87"/>
      <c r="G15" s="87"/>
      <c r="H15" s="176"/>
      <c r="I15" s="140"/>
      <c r="J15" s="140">
        <f>J16+J22+J94+J100+J119+J125</f>
        <v>30588.5</v>
      </c>
      <c r="K15" s="140">
        <f>K16+K22+K94+K100+K119+K125</f>
        <v>19981.5</v>
      </c>
      <c r="L15" s="140">
        <f>L16+L22+L94+L100+L119+L125</f>
        <v>19981.599999999999</v>
      </c>
      <c r="M15" s="106"/>
    </row>
    <row r="16" spans="1:15" s="165" customFormat="1" ht="47.25" x14ac:dyDescent="0.25">
      <c r="A16" s="177" t="s">
        <v>183</v>
      </c>
      <c r="B16" s="176" t="s">
        <v>22</v>
      </c>
      <c r="C16" s="176" t="s">
        <v>23</v>
      </c>
      <c r="D16" s="87"/>
      <c r="E16" s="87"/>
      <c r="F16" s="87"/>
      <c r="G16" s="87"/>
      <c r="H16" s="176"/>
      <c r="I16" s="140"/>
      <c r="J16" s="140">
        <f>J18</f>
        <v>1548.1</v>
      </c>
      <c r="K16" s="140">
        <f>K18</f>
        <v>1219.3</v>
      </c>
      <c r="L16" s="140">
        <f>L18</f>
        <v>1219.3</v>
      </c>
      <c r="M16" s="106"/>
      <c r="O16" s="106"/>
    </row>
    <row r="17" spans="1:14" s="165" customFormat="1" ht="47.25" x14ac:dyDescent="0.25">
      <c r="A17" s="177" t="s">
        <v>273</v>
      </c>
      <c r="B17" s="87" t="s">
        <v>22</v>
      </c>
      <c r="C17" s="87" t="s">
        <v>23</v>
      </c>
      <c r="D17" s="178" t="s">
        <v>344</v>
      </c>
      <c r="E17" s="178"/>
      <c r="F17" s="178"/>
      <c r="G17" s="178"/>
      <c r="H17" s="176"/>
      <c r="I17" s="141"/>
      <c r="J17" s="141">
        <f>J18</f>
        <v>1548.1</v>
      </c>
      <c r="K17" s="141">
        <f>K18</f>
        <v>1219.3</v>
      </c>
      <c r="L17" s="141">
        <f>L18</f>
        <v>1219.3</v>
      </c>
      <c r="M17" s="106"/>
    </row>
    <row r="18" spans="1:14" s="139" customFormat="1" ht="31.5" x14ac:dyDescent="0.25">
      <c r="A18" s="84" t="s">
        <v>272</v>
      </c>
      <c r="B18" s="87" t="s">
        <v>22</v>
      </c>
      <c r="C18" s="87" t="s">
        <v>23</v>
      </c>
      <c r="D18" s="178" t="s">
        <v>344</v>
      </c>
      <c r="E18" s="178" t="s">
        <v>24</v>
      </c>
      <c r="F18" s="178"/>
      <c r="G18" s="178"/>
      <c r="H18" s="176"/>
      <c r="I18" s="141"/>
      <c r="J18" s="141">
        <f t="shared" ref="J18:L20" si="0">J19</f>
        <v>1548.1</v>
      </c>
      <c r="K18" s="141">
        <f t="shared" si="0"/>
        <v>1219.3</v>
      </c>
      <c r="L18" s="141">
        <f t="shared" si="0"/>
        <v>1219.3</v>
      </c>
      <c r="M18" s="106"/>
      <c r="N18" s="165"/>
    </row>
    <row r="19" spans="1:14" s="165" customFormat="1" ht="31.5" x14ac:dyDescent="0.25">
      <c r="A19" s="177" t="s">
        <v>159</v>
      </c>
      <c r="B19" s="87" t="s">
        <v>22</v>
      </c>
      <c r="C19" s="87" t="s">
        <v>23</v>
      </c>
      <c r="D19" s="178" t="s">
        <v>344</v>
      </c>
      <c r="E19" s="178" t="s">
        <v>24</v>
      </c>
      <c r="F19" s="178" t="s">
        <v>68</v>
      </c>
      <c r="G19" s="178" t="s">
        <v>345</v>
      </c>
      <c r="H19" s="176"/>
      <c r="I19" s="141"/>
      <c r="J19" s="141">
        <f t="shared" si="0"/>
        <v>1548.1</v>
      </c>
      <c r="K19" s="141">
        <f t="shared" si="0"/>
        <v>1219.3</v>
      </c>
      <c r="L19" s="141">
        <f t="shared" si="0"/>
        <v>1219.3</v>
      </c>
      <c r="M19" s="106"/>
    </row>
    <row r="20" spans="1:14" s="165" customFormat="1" ht="78.75" x14ac:dyDescent="0.25">
      <c r="A20" s="177" t="s">
        <v>185</v>
      </c>
      <c r="B20" s="87" t="s">
        <v>22</v>
      </c>
      <c r="C20" s="87" t="s">
        <v>23</v>
      </c>
      <c r="D20" s="178" t="s">
        <v>344</v>
      </c>
      <c r="E20" s="178" t="s">
        <v>24</v>
      </c>
      <c r="F20" s="178" t="s">
        <v>68</v>
      </c>
      <c r="G20" s="178" t="s">
        <v>345</v>
      </c>
      <c r="H20" s="87" t="s">
        <v>186</v>
      </c>
      <c r="I20" s="141"/>
      <c r="J20" s="141">
        <f t="shared" si="0"/>
        <v>1548.1</v>
      </c>
      <c r="K20" s="141">
        <f t="shared" si="0"/>
        <v>1219.3</v>
      </c>
      <c r="L20" s="141">
        <f t="shared" si="0"/>
        <v>1219.3</v>
      </c>
      <c r="M20" s="106"/>
    </row>
    <row r="21" spans="1:14" s="165" customFormat="1" ht="35.25" customHeight="1" x14ac:dyDescent="0.25">
      <c r="A21" s="177" t="s">
        <v>187</v>
      </c>
      <c r="B21" s="87" t="s">
        <v>22</v>
      </c>
      <c r="C21" s="87" t="s">
        <v>23</v>
      </c>
      <c r="D21" s="178" t="s">
        <v>344</v>
      </c>
      <c r="E21" s="178" t="s">
        <v>24</v>
      </c>
      <c r="F21" s="178" t="s">
        <v>68</v>
      </c>
      <c r="G21" s="178" t="s">
        <v>345</v>
      </c>
      <c r="H21" s="87" t="s">
        <v>184</v>
      </c>
      <c r="I21" s="141"/>
      <c r="J21" s="141">
        <f>'ведомст 3'!K23</f>
        <v>1548.1</v>
      </c>
      <c r="K21" s="141">
        <f>'ведомст 3'!L23</f>
        <v>1219.3</v>
      </c>
      <c r="L21" s="141">
        <f>'ведомст 3'!M23</f>
        <v>1219.3</v>
      </c>
      <c r="M21" s="328"/>
    </row>
    <row r="22" spans="1:14" s="165" customFormat="1" ht="62.25" customHeight="1" x14ac:dyDescent="0.25">
      <c r="A22" s="177" t="s">
        <v>67</v>
      </c>
      <c r="B22" s="176" t="s">
        <v>22</v>
      </c>
      <c r="C22" s="176" t="s">
        <v>25</v>
      </c>
      <c r="D22" s="87"/>
      <c r="E22" s="87"/>
      <c r="F22" s="87"/>
      <c r="G22" s="87"/>
      <c r="H22" s="176"/>
      <c r="I22" s="141"/>
      <c r="J22" s="141">
        <f>J23+J28++J40+J51+J60+J75+J34</f>
        <v>14159.000000000002</v>
      </c>
      <c r="K22" s="141">
        <f>K23+K28++K40+K51+K60+K75+K34</f>
        <v>8488.4</v>
      </c>
      <c r="L22" s="141">
        <f>L23+L28++L40+L51+L60+L75+L34</f>
        <v>8488.4999999999982</v>
      </c>
      <c r="M22" s="328"/>
    </row>
    <row r="23" spans="1:14" s="165" customFormat="1" ht="52.5" customHeight="1" x14ac:dyDescent="0.25">
      <c r="A23" s="180" t="s">
        <v>299</v>
      </c>
      <c r="B23" s="87" t="s">
        <v>22</v>
      </c>
      <c r="C23" s="87" t="s">
        <v>25</v>
      </c>
      <c r="D23" s="181" t="s">
        <v>22</v>
      </c>
      <c r="E23" s="181"/>
      <c r="F23" s="181"/>
      <c r="G23" s="181"/>
      <c r="H23" s="87"/>
      <c r="I23" s="141"/>
      <c r="J23" s="141">
        <f t="shared" ref="J23:L26" si="1">J24</f>
        <v>12</v>
      </c>
      <c r="K23" s="141">
        <f t="shared" si="1"/>
        <v>28</v>
      </c>
      <c r="L23" s="141">
        <f t="shared" si="1"/>
        <v>28</v>
      </c>
      <c r="M23" s="106"/>
    </row>
    <row r="24" spans="1:14" s="165" customFormat="1" ht="30" customHeight="1" x14ac:dyDescent="0.25">
      <c r="A24" s="177" t="s">
        <v>127</v>
      </c>
      <c r="B24" s="87" t="s">
        <v>22</v>
      </c>
      <c r="C24" s="87" t="s">
        <v>25</v>
      </c>
      <c r="D24" s="181" t="s">
        <v>22</v>
      </c>
      <c r="E24" s="178">
        <v>0</v>
      </c>
      <c r="F24" s="178" t="s">
        <v>22</v>
      </c>
      <c r="G24" s="178"/>
      <c r="H24" s="87"/>
      <c r="I24" s="141"/>
      <c r="J24" s="141">
        <f t="shared" si="1"/>
        <v>12</v>
      </c>
      <c r="K24" s="141">
        <f t="shared" si="1"/>
        <v>28</v>
      </c>
      <c r="L24" s="141">
        <f t="shared" si="1"/>
        <v>28</v>
      </c>
      <c r="M24" s="106"/>
    </row>
    <row r="25" spans="1:14" s="165" customFormat="1" ht="30.75" customHeight="1" x14ac:dyDescent="0.25">
      <c r="A25" s="84" t="s">
        <v>130</v>
      </c>
      <c r="B25" s="87" t="s">
        <v>22</v>
      </c>
      <c r="C25" s="87" t="s">
        <v>25</v>
      </c>
      <c r="D25" s="181" t="s">
        <v>22</v>
      </c>
      <c r="E25" s="178" t="s">
        <v>330</v>
      </c>
      <c r="F25" s="178" t="s">
        <v>22</v>
      </c>
      <c r="G25" s="178" t="s">
        <v>346</v>
      </c>
      <c r="H25" s="87"/>
      <c r="I25" s="141"/>
      <c r="J25" s="141">
        <f t="shared" si="1"/>
        <v>12</v>
      </c>
      <c r="K25" s="141">
        <f t="shared" si="1"/>
        <v>28</v>
      </c>
      <c r="L25" s="141">
        <f t="shared" si="1"/>
        <v>28</v>
      </c>
      <c r="M25" s="106"/>
    </row>
    <row r="26" spans="1:14" s="165" customFormat="1" ht="30.75" customHeight="1" x14ac:dyDescent="0.25">
      <c r="A26" s="177" t="s">
        <v>185</v>
      </c>
      <c r="B26" s="87" t="s">
        <v>22</v>
      </c>
      <c r="C26" s="87" t="s">
        <v>25</v>
      </c>
      <c r="D26" s="181" t="s">
        <v>22</v>
      </c>
      <c r="E26" s="178" t="s">
        <v>330</v>
      </c>
      <c r="F26" s="178" t="s">
        <v>22</v>
      </c>
      <c r="G26" s="178" t="s">
        <v>346</v>
      </c>
      <c r="H26" s="87" t="s">
        <v>186</v>
      </c>
      <c r="I26" s="141"/>
      <c r="J26" s="141">
        <f t="shared" si="1"/>
        <v>12</v>
      </c>
      <c r="K26" s="141">
        <f t="shared" si="1"/>
        <v>28</v>
      </c>
      <c r="L26" s="141">
        <f t="shared" si="1"/>
        <v>28</v>
      </c>
      <c r="M26" s="106"/>
    </row>
    <row r="27" spans="1:14" s="165" customFormat="1" ht="30.75" customHeight="1" x14ac:dyDescent="0.25">
      <c r="A27" s="177" t="s">
        <v>187</v>
      </c>
      <c r="B27" s="87" t="s">
        <v>22</v>
      </c>
      <c r="C27" s="87" t="s">
        <v>25</v>
      </c>
      <c r="D27" s="181" t="s">
        <v>22</v>
      </c>
      <c r="E27" s="178" t="s">
        <v>330</v>
      </c>
      <c r="F27" s="178" t="s">
        <v>22</v>
      </c>
      <c r="G27" s="178" t="s">
        <v>346</v>
      </c>
      <c r="H27" s="87" t="s">
        <v>184</v>
      </c>
      <c r="I27" s="141"/>
      <c r="J27" s="141">
        <f>'ведомст 3'!K29+'ведомст 3'!K382</f>
        <v>12</v>
      </c>
      <c r="K27" s="141">
        <f>'ведомст 3'!L29+'ведомст 3'!L382</f>
        <v>28</v>
      </c>
      <c r="L27" s="141">
        <f>'ведомст 3'!M29+'ведомст 3'!M382</f>
        <v>28</v>
      </c>
      <c r="M27" s="106"/>
    </row>
    <row r="28" spans="1:14" s="165" customFormat="1" ht="78" customHeight="1" x14ac:dyDescent="0.25">
      <c r="A28" s="177" t="s">
        <v>300</v>
      </c>
      <c r="B28" s="87" t="s">
        <v>22</v>
      </c>
      <c r="C28" s="87" t="s">
        <v>25</v>
      </c>
      <c r="D28" s="181" t="s">
        <v>23</v>
      </c>
      <c r="E28" s="182"/>
      <c r="F28" s="178"/>
      <c r="G28" s="178"/>
      <c r="H28" s="87"/>
      <c r="I28" s="141"/>
      <c r="J28" s="141">
        <f t="shared" ref="J28:L32" si="2">J29</f>
        <v>56.2</v>
      </c>
      <c r="K28" s="141">
        <f t="shared" si="2"/>
        <v>56.3</v>
      </c>
      <c r="L28" s="141">
        <f t="shared" si="2"/>
        <v>56.4</v>
      </c>
      <c r="M28" s="106"/>
    </row>
    <row r="29" spans="1:14" s="165" customFormat="1" ht="84.75" customHeight="1" x14ac:dyDescent="0.25">
      <c r="A29" s="177" t="s">
        <v>316</v>
      </c>
      <c r="B29" s="87" t="s">
        <v>22</v>
      </c>
      <c r="C29" s="87" t="s">
        <v>25</v>
      </c>
      <c r="D29" s="181" t="s">
        <v>23</v>
      </c>
      <c r="E29" s="178">
        <v>3</v>
      </c>
      <c r="F29" s="178"/>
      <c r="G29" s="178"/>
      <c r="H29" s="87"/>
      <c r="I29" s="141"/>
      <c r="J29" s="141">
        <f t="shared" si="2"/>
        <v>56.2</v>
      </c>
      <c r="K29" s="141">
        <f t="shared" si="2"/>
        <v>56.3</v>
      </c>
      <c r="L29" s="141">
        <f t="shared" si="2"/>
        <v>56.4</v>
      </c>
      <c r="M29" s="106"/>
    </row>
    <row r="30" spans="1:14" s="165" customFormat="1" ht="51" customHeight="1" x14ac:dyDescent="0.25">
      <c r="A30" s="183" t="s">
        <v>0</v>
      </c>
      <c r="B30" s="87" t="s">
        <v>22</v>
      </c>
      <c r="C30" s="87" t="s">
        <v>25</v>
      </c>
      <c r="D30" s="181" t="s">
        <v>23</v>
      </c>
      <c r="E30" s="178" t="s">
        <v>27</v>
      </c>
      <c r="F30" s="178" t="s">
        <v>23</v>
      </c>
      <c r="G30" s="178"/>
      <c r="H30" s="87"/>
      <c r="I30" s="141"/>
      <c r="J30" s="141">
        <f t="shared" si="2"/>
        <v>56.2</v>
      </c>
      <c r="K30" s="141">
        <f t="shared" si="2"/>
        <v>56.3</v>
      </c>
      <c r="L30" s="141">
        <f t="shared" si="2"/>
        <v>56.4</v>
      </c>
      <c r="M30" s="106"/>
    </row>
    <row r="31" spans="1:14" s="165" customFormat="1" ht="81" customHeight="1" x14ac:dyDescent="0.25">
      <c r="A31" s="89" t="s">
        <v>172</v>
      </c>
      <c r="B31" s="87" t="s">
        <v>22</v>
      </c>
      <c r="C31" s="87" t="s">
        <v>25</v>
      </c>
      <c r="D31" s="181" t="s">
        <v>23</v>
      </c>
      <c r="E31" s="178" t="s">
        <v>27</v>
      </c>
      <c r="F31" s="178" t="s">
        <v>23</v>
      </c>
      <c r="G31" s="178" t="s">
        <v>347</v>
      </c>
      <c r="H31" s="87"/>
      <c r="I31" s="141"/>
      <c r="J31" s="141">
        <f t="shared" si="2"/>
        <v>56.2</v>
      </c>
      <c r="K31" s="141">
        <f t="shared" si="2"/>
        <v>56.3</v>
      </c>
      <c r="L31" s="141">
        <f t="shared" si="2"/>
        <v>56.4</v>
      </c>
      <c r="M31" s="106"/>
    </row>
    <row r="32" spans="1:14" s="165" customFormat="1" ht="75" customHeight="1" x14ac:dyDescent="0.25">
      <c r="A32" s="177" t="s">
        <v>193</v>
      </c>
      <c r="B32" s="87" t="s">
        <v>22</v>
      </c>
      <c r="C32" s="87" t="s">
        <v>25</v>
      </c>
      <c r="D32" s="181" t="s">
        <v>23</v>
      </c>
      <c r="E32" s="178" t="s">
        <v>27</v>
      </c>
      <c r="F32" s="178" t="s">
        <v>23</v>
      </c>
      <c r="G32" s="178" t="s">
        <v>347</v>
      </c>
      <c r="H32" s="87" t="s">
        <v>186</v>
      </c>
      <c r="I32" s="141"/>
      <c r="J32" s="141">
        <f t="shared" si="2"/>
        <v>56.2</v>
      </c>
      <c r="K32" s="141">
        <f t="shared" si="2"/>
        <v>56.3</v>
      </c>
      <c r="L32" s="141">
        <f t="shared" si="2"/>
        <v>56.4</v>
      </c>
      <c r="M32" s="106"/>
    </row>
    <row r="33" spans="1:16384" s="165" customFormat="1" ht="33.75" customHeight="1" x14ac:dyDescent="0.25">
      <c r="A33" s="177" t="s">
        <v>199</v>
      </c>
      <c r="B33" s="87" t="s">
        <v>22</v>
      </c>
      <c r="C33" s="87" t="s">
        <v>25</v>
      </c>
      <c r="D33" s="181" t="s">
        <v>23</v>
      </c>
      <c r="E33" s="178" t="s">
        <v>27</v>
      </c>
      <c r="F33" s="178" t="s">
        <v>23</v>
      </c>
      <c r="G33" s="178" t="s">
        <v>347</v>
      </c>
      <c r="H33" s="87" t="s">
        <v>184</v>
      </c>
      <c r="I33" s="88"/>
      <c r="J33" s="88">
        <f>'ведомст 3'!K388</f>
        <v>56.2</v>
      </c>
      <c r="K33" s="88">
        <f>'ведомст 3'!L388</f>
        <v>56.3</v>
      </c>
      <c r="L33" s="88">
        <f>'ведомст 3'!M388</f>
        <v>56.4</v>
      </c>
      <c r="M33" s="106"/>
    </row>
    <row r="34" spans="1:16384" s="165" customFormat="1" ht="33.75" customHeight="1" x14ac:dyDescent="0.25">
      <c r="A34" s="177" t="s">
        <v>518</v>
      </c>
      <c r="B34" s="87" t="s">
        <v>22</v>
      </c>
      <c r="C34" s="87" t="s">
        <v>25</v>
      </c>
      <c r="D34" s="181" t="s">
        <v>25</v>
      </c>
      <c r="E34" s="178"/>
      <c r="F34" s="178"/>
      <c r="G34" s="178"/>
      <c r="H34" s="87"/>
      <c r="I34" s="88"/>
      <c r="J34" s="88">
        <f>'ведомст 3'!K30</f>
        <v>10.7</v>
      </c>
      <c r="K34" s="88">
        <f>'ведомст 3'!L30</f>
        <v>0</v>
      </c>
      <c r="L34" s="88">
        <f>'ведомст 3'!M30</f>
        <v>0</v>
      </c>
      <c r="M34" s="292"/>
    </row>
    <row r="35" spans="1:16384" s="165" customFormat="1" ht="33.75" customHeight="1" x14ac:dyDescent="0.25">
      <c r="A35" s="177" t="s">
        <v>517</v>
      </c>
      <c r="B35" s="87" t="s">
        <v>22</v>
      </c>
      <c r="C35" s="87" t="s">
        <v>25</v>
      </c>
      <c r="D35" s="181" t="s">
        <v>25</v>
      </c>
      <c r="E35" s="178" t="s">
        <v>27</v>
      </c>
      <c r="F35" s="178"/>
      <c r="G35" s="178"/>
      <c r="H35" s="87"/>
      <c r="I35" s="88"/>
      <c r="J35" s="88">
        <f>'ведомст 3'!K31</f>
        <v>10.7</v>
      </c>
      <c r="K35" s="88">
        <f>'ведомст 3'!L31</f>
        <v>0</v>
      </c>
      <c r="L35" s="88">
        <f>'ведомст 3'!M31</f>
        <v>0</v>
      </c>
      <c r="M35" s="292"/>
    </row>
    <row r="36" spans="1:16384" s="165" customFormat="1" ht="45" customHeight="1" x14ac:dyDescent="0.25">
      <c r="A36" s="177" t="s">
        <v>516</v>
      </c>
      <c r="B36" s="87" t="s">
        <v>22</v>
      </c>
      <c r="C36" s="87" t="s">
        <v>25</v>
      </c>
      <c r="D36" s="181" t="s">
        <v>25</v>
      </c>
      <c r="E36" s="178" t="s">
        <v>27</v>
      </c>
      <c r="F36" s="178" t="s">
        <v>22</v>
      </c>
      <c r="G36" s="178"/>
      <c r="H36" s="87"/>
      <c r="I36" s="88"/>
      <c r="J36" s="88">
        <f>'ведомст 3'!K32</f>
        <v>10.7</v>
      </c>
      <c r="K36" s="88">
        <f>'ведомст 3'!L32</f>
        <v>0</v>
      </c>
      <c r="L36" s="88">
        <f>'ведомст 3'!M32</f>
        <v>0</v>
      </c>
      <c r="M36" s="292"/>
    </row>
    <row r="37" spans="1:16384" s="165" customFormat="1" ht="62.25" customHeight="1" x14ac:dyDescent="0.25">
      <c r="A37" s="177" t="s">
        <v>515</v>
      </c>
      <c r="B37" s="87" t="s">
        <v>22</v>
      </c>
      <c r="C37" s="87" t="s">
        <v>25</v>
      </c>
      <c r="D37" s="181" t="s">
        <v>25</v>
      </c>
      <c r="E37" s="178" t="s">
        <v>27</v>
      </c>
      <c r="F37" s="178" t="s">
        <v>22</v>
      </c>
      <c r="G37" s="178" t="s">
        <v>514</v>
      </c>
      <c r="H37" s="87"/>
      <c r="I37" s="88"/>
      <c r="J37" s="88">
        <f>'ведомст 3'!K33</f>
        <v>10.7</v>
      </c>
      <c r="K37" s="88">
        <f>'ведомст 3'!L33</f>
        <v>0</v>
      </c>
      <c r="L37" s="88">
        <f>'ведомст 3'!M33</f>
        <v>0</v>
      </c>
      <c r="M37" s="292"/>
    </row>
    <row r="38" spans="1:16384" s="165" customFormat="1" ht="33.75" customHeight="1" x14ac:dyDescent="0.25">
      <c r="A38" s="177" t="s">
        <v>185</v>
      </c>
      <c r="B38" s="87" t="s">
        <v>22</v>
      </c>
      <c r="C38" s="87" t="s">
        <v>25</v>
      </c>
      <c r="D38" s="181" t="s">
        <v>25</v>
      </c>
      <c r="E38" s="178" t="s">
        <v>27</v>
      </c>
      <c r="F38" s="178" t="s">
        <v>22</v>
      </c>
      <c r="G38" s="178" t="s">
        <v>514</v>
      </c>
      <c r="H38" s="87" t="s">
        <v>186</v>
      </c>
      <c r="I38" s="88"/>
      <c r="J38" s="88">
        <f>'ведомст 3'!K34</f>
        <v>10.7</v>
      </c>
      <c r="K38" s="88">
        <f>'ведомст 3'!L34</f>
        <v>0</v>
      </c>
      <c r="L38" s="88">
        <f>'ведомст 3'!M34</f>
        <v>0</v>
      </c>
      <c r="M38" s="292"/>
    </row>
    <row r="39" spans="1:16384" s="165" customFormat="1" ht="33.75" customHeight="1" x14ac:dyDescent="0.25">
      <c r="A39" s="177" t="s">
        <v>187</v>
      </c>
      <c r="B39" s="87" t="s">
        <v>22</v>
      </c>
      <c r="C39" s="87" t="s">
        <v>25</v>
      </c>
      <c r="D39" s="181" t="s">
        <v>25</v>
      </c>
      <c r="E39" s="178" t="s">
        <v>27</v>
      </c>
      <c r="F39" s="178" t="s">
        <v>22</v>
      </c>
      <c r="G39" s="178" t="s">
        <v>514</v>
      </c>
      <c r="H39" s="87" t="s">
        <v>184</v>
      </c>
      <c r="I39" s="88"/>
      <c r="J39" s="88">
        <f>'ведомст 3'!K35</f>
        <v>10.7</v>
      </c>
      <c r="K39" s="88">
        <f>'ведомст 3'!L35</f>
        <v>0</v>
      </c>
      <c r="L39" s="88">
        <f>'ведомст 3'!M35</f>
        <v>0</v>
      </c>
      <c r="M39" s="292"/>
    </row>
    <row r="40" spans="1:16384" s="165" customFormat="1" ht="56.25" customHeight="1" x14ac:dyDescent="0.25">
      <c r="A40" s="180" t="s">
        <v>322</v>
      </c>
      <c r="B40" s="87" t="s">
        <v>22</v>
      </c>
      <c r="C40" s="178" t="s">
        <v>25</v>
      </c>
      <c r="D40" s="181">
        <v>18</v>
      </c>
      <c r="E40" s="181"/>
      <c r="F40" s="181"/>
      <c r="G40" s="181"/>
      <c r="H40" s="87"/>
      <c r="I40" s="142"/>
      <c r="J40" s="142">
        <f>J42+J46</f>
        <v>223</v>
      </c>
      <c r="K40" s="142">
        <f>K42+K46</f>
        <v>216</v>
      </c>
      <c r="L40" s="142">
        <f>L42+L46</f>
        <v>216</v>
      </c>
      <c r="M40" s="362"/>
      <c r="N40" s="180"/>
    </row>
    <row r="41" spans="1:16384" s="165" customFormat="1" ht="28.5" customHeight="1" x14ac:dyDescent="0.25">
      <c r="A41" s="186" t="s">
        <v>323</v>
      </c>
      <c r="B41" s="87" t="s">
        <v>22</v>
      </c>
      <c r="C41" s="178" t="s">
        <v>25</v>
      </c>
      <c r="D41" s="181">
        <v>18</v>
      </c>
      <c r="E41" s="181" t="s">
        <v>24</v>
      </c>
      <c r="F41" s="181"/>
      <c r="G41" s="181"/>
      <c r="H41" s="87"/>
      <c r="I41" s="142"/>
      <c r="J41" s="142">
        <f>J42</f>
        <v>223</v>
      </c>
      <c r="K41" s="142">
        <f>K42</f>
        <v>186</v>
      </c>
      <c r="L41" s="142">
        <f>L42</f>
        <v>186</v>
      </c>
      <c r="M41" s="104"/>
      <c r="N41" s="286"/>
    </row>
    <row r="42" spans="1:16384" s="165" customFormat="1" ht="36" customHeight="1" x14ac:dyDescent="0.25">
      <c r="A42" s="187" t="s">
        <v>324</v>
      </c>
      <c r="B42" s="87" t="s">
        <v>22</v>
      </c>
      <c r="C42" s="178" t="s">
        <v>25</v>
      </c>
      <c r="D42" s="181">
        <v>18</v>
      </c>
      <c r="E42" s="181" t="s">
        <v>24</v>
      </c>
      <c r="F42" s="181" t="s">
        <v>22</v>
      </c>
      <c r="G42" s="181"/>
      <c r="H42" s="87"/>
      <c r="I42" s="142"/>
      <c r="J42" s="142">
        <f t="shared" ref="J42:L44" si="3">J43</f>
        <v>223</v>
      </c>
      <c r="K42" s="142">
        <f t="shared" si="3"/>
        <v>186</v>
      </c>
      <c r="L42" s="142">
        <f t="shared" si="3"/>
        <v>186</v>
      </c>
      <c r="M42" s="106"/>
    </row>
    <row r="43" spans="1:16384" s="165" customFormat="1" ht="36" customHeight="1" x14ac:dyDescent="0.25">
      <c r="A43" s="89" t="s">
        <v>95</v>
      </c>
      <c r="B43" s="87" t="s">
        <v>22</v>
      </c>
      <c r="C43" s="178" t="s">
        <v>25</v>
      </c>
      <c r="D43" s="181">
        <v>18</v>
      </c>
      <c r="E43" s="181" t="s">
        <v>24</v>
      </c>
      <c r="F43" s="181" t="s">
        <v>22</v>
      </c>
      <c r="G43" s="181" t="s">
        <v>348</v>
      </c>
      <c r="H43" s="87"/>
      <c r="I43" s="142"/>
      <c r="J43" s="142">
        <f t="shared" si="3"/>
        <v>223</v>
      </c>
      <c r="K43" s="142">
        <f t="shared" si="3"/>
        <v>186</v>
      </c>
      <c r="L43" s="142">
        <f t="shared" si="3"/>
        <v>186</v>
      </c>
      <c r="M43" s="106"/>
    </row>
    <row r="44" spans="1:16384" s="165" customFormat="1" ht="36" customHeight="1" x14ac:dyDescent="0.25">
      <c r="A44" s="89" t="s">
        <v>191</v>
      </c>
      <c r="B44" s="87" t="s">
        <v>22</v>
      </c>
      <c r="C44" s="178" t="s">
        <v>25</v>
      </c>
      <c r="D44" s="181">
        <v>18</v>
      </c>
      <c r="E44" s="181" t="s">
        <v>24</v>
      </c>
      <c r="F44" s="181" t="s">
        <v>22</v>
      </c>
      <c r="G44" s="181" t="s">
        <v>348</v>
      </c>
      <c r="H44" s="87" t="s">
        <v>189</v>
      </c>
      <c r="I44" s="142"/>
      <c r="J44" s="142">
        <f t="shared" si="3"/>
        <v>223</v>
      </c>
      <c r="K44" s="142">
        <f t="shared" si="3"/>
        <v>186</v>
      </c>
      <c r="L44" s="142">
        <f t="shared" si="3"/>
        <v>186</v>
      </c>
      <c r="M44" s="106"/>
    </row>
    <row r="45" spans="1:16384" s="165" customFormat="1" ht="36" customHeight="1" x14ac:dyDescent="0.25">
      <c r="A45" s="89" t="s">
        <v>192</v>
      </c>
      <c r="B45" s="87" t="s">
        <v>22</v>
      </c>
      <c r="C45" s="178" t="s">
        <v>25</v>
      </c>
      <c r="D45" s="181">
        <v>18</v>
      </c>
      <c r="E45" s="181" t="s">
        <v>24</v>
      </c>
      <c r="F45" s="181" t="s">
        <v>22</v>
      </c>
      <c r="G45" s="181" t="s">
        <v>348</v>
      </c>
      <c r="H45" s="87" t="s">
        <v>190</v>
      </c>
      <c r="I45" s="142"/>
      <c r="J45" s="142">
        <f>'ведомст 3'!K41</f>
        <v>223</v>
      </c>
      <c r="K45" s="142">
        <f>'ведомст 3'!L41</f>
        <v>186</v>
      </c>
      <c r="L45" s="142">
        <f>'ведомст 3'!M41</f>
        <v>186</v>
      </c>
      <c r="M45" s="106"/>
    </row>
    <row r="46" spans="1:16384" s="165" customFormat="1" ht="28.5" customHeight="1" x14ac:dyDescent="0.25">
      <c r="A46" s="186" t="s">
        <v>325</v>
      </c>
      <c r="B46" s="87" t="s">
        <v>22</v>
      </c>
      <c r="C46" s="178" t="s">
        <v>25</v>
      </c>
      <c r="D46" s="181">
        <v>18</v>
      </c>
      <c r="E46" s="181" t="s">
        <v>26</v>
      </c>
      <c r="F46" s="181"/>
      <c r="G46" s="181"/>
      <c r="H46" s="180"/>
      <c r="I46" s="145"/>
      <c r="J46" s="145">
        <f>J48</f>
        <v>0</v>
      </c>
      <c r="K46" s="145">
        <f>K48</f>
        <v>30</v>
      </c>
      <c r="L46" s="145">
        <f>L48</f>
        <v>30</v>
      </c>
      <c r="M46" s="106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0"/>
      <c r="AE46" s="180"/>
      <c r="AF46" s="180"/>
      <c r="AG46" s="180"/>
      <c r="AH46" s="180"/>
      <c r="AI46" s="180"/>
      <c r="AJ46" s="180"/>
      <c r="AK46" s="180"/>
      <c r="AL46" s="180"/>
      <c r="AM46" s="180"/>
      <c r="AN46" s="180"/>
      <c r="AO46" s="180"/>
      <c r="AP46" s="180"/>
      <c r="AQ46" s="180"/>
      <c r="AR46" s="180"/>
      <c r="AS46" s="180"/>
      <c r="AT46" s="180"/>
      <c r="AU46" s="180"/>
      <c r="AV46" s="180"/>
      <c r="AW46" s="180"/>
      <c r="AX46" s="180"/>
      <c r="AY46" s="180"/>
      <c r="AZ46" s="180"/>
      <c r="BA46" s="180"/>
      <c r="BB46" s="180"/>
      <c r="BC46" s="180"/>
      <c r="BD46" s="180"/>
      <c r="BE46" s="180"/>
      <c r="BF46" s="180"/>
      <c r="BG46" s="180"/>
      <c r="BH46" s="180"/>
      <c r="BI46" s="180"/>
      <c r="BJ46" s="180"/>
      <c r="BK46" s="180"/>
      <c r="BL46" s="180"/>
      <c r="BM46" s="180"/>
      <c r="BN46" s="180"/>
      <c r="BO46" s="180"/>
      <c r="BP46" s="180"/>
      <c r="BQ46" s="180"/>
      <c r="BR46" s="180"/>
      <c r="BS46" s="180"/>
      <c r="BT46" s="180"/>
      <c r="BU46" s="180"/>
      <c r="BV46" s="180"/>
      <c r="BW46" s="180"/>
      <c r="BX46" s="180"/>
      <c r="BY46" s="180"/>
      <c r="BZ46" s="180"/>
      <c r="CA46" s="180"/>
      <c r="CB46" s="180"/>
      <c r="CC46" s="180"/>
      <c r="CD46" s="180"/>
      <c r="CE46" s="180"/>
      <c r="CF46" s="180"/>
      <c r="CG46" s="180"/>
      <c r="CH46" s="180"/>
      <c r="CI46" s="180"/>
      <c r="CJ46" s="180"/>
      <c r="CK46" s="180"/>
      <c r="CL46" s="180"/>
      <c r="CM46" s="180"/>
      <c r="CN46" s="180"/>
      <c r="CO46" s="180"/>
      <c r="CP46" s="180"/>
      <c r="CQ46" s="180"/>
      <c r="CR46" s="180"/>
      <c r="CS46" s="180"/>
      <c r="CT46" s="180"/>
      <c r="CU46" s="180"/>
      <c r="CV46" s="180"/>
      <c r="CW46" s="180"/>
      <c r="CX46" s="180"/>
      <c r="CY46" s="180"/>
      <c r="CZ46" s="180"/>
      <c r="DA46" s="180"/>
      <c r="DB46" s="180"/>
      <c r="DC46" s="180"/>
      <c r="DD46" s="180"/>
      <c r="DE46" s="180"/>
      <c r="DF46" s="180"/>
      <c r="DG46" s="180"/>
      <c r="DH46" s="180"/>
      <c r="DI46" s="180"/>
      <c r="DJ46" s="180"/>
      <c r="DK46" s="180"/>
      <c r="DL46" s="180"/>
      <c r="DM46" s="180"/>
      <c r="DN46" s="180"/>
      <c r="DO46" s="180"/>
      <c r="DP46" s="180"/>
      <c r="DQ46" s="180"/>
      <c r="DR46" s="180"/>
      <c r="DS46" s="180"/>
      <c r="DT46" s="180"/>
      <c r="DU46" s="180"/>
      <c r="DV46" s="180"/>
      <c r="DW46" s="180"/>
      <c r="DX46" s="180"/>
      <c r="DY46" s="180"/>
      <c r="DZ46" s="180"/>
      <c r="EA46" s="180"/>
      <c r="EB46" s="180"/>
      <c r="EC46" s="180"/>
      <c r="ED46" s="180"/>
      <c r="EE46" s="180"/>
      <c r="EF46" s="180"/>
      <c r="EG46" s="180"/>
      <c r="EH46" s="180"/>
      <c r="EI46" s="180"/>
      <c r="EJ46" s="180"/>
      <c r="EK46" s="180"/>
      <c r="EL46" s="180"/>
      <c r="EM46" s="180"/>
      <c r="EN46" s="180"/>
      <c r="EO46" s="180"/>
      <c r="EP46" s="180"/>
      <c r="EQ46" s="180"/>
      <c r="ER46" s="180"/>
      <c r="ES46" s="180"/>
      <c r="ET46" s="180"/>
      <c r="EU46" s="180"/>
      <c r="EV46" s="180"/>
      <c r="EW46" s="180"/>
      <c r="EX46" s="180"/>
      <c r="EY46" s="180"/>
      <c r="EZ46" s="180"/>
      <c r="FA46" s="180"/>
      <c r="FB46" s="180"/>
      <c r="FC46" s="180"/>
      <c r="FD46" s="180"/>
      <c r="FE46" s="180"/>
      <c r="FF46" s="180"/>
      <c r="FG46" s="180"/>
      <c r="FH46" s="180"/>
      <c r="FI46" s="180"/>
      <c r="FJ46" s="180"/>
      <c r="FK46" s="180"/>
      <c r="FL46" s="180"/>
      <c r="FM46" s="180"/>
      <c r="FN46" s="180"/>
      <c r="FO46" s="180"/>
      <c r="FP46" s="180"/>
      <c r="FQ46" s="180"/>
      <c r="FR46" s="180"/>
      <c r="FS46" s="180"/>
      <c r="FT46" s="180"/>
      <c r="FU46" s="180"/>
      <c r="FV46" s="180"/>
      <c r="FW46" s="180"/>
      <c r="FX46" s="180"/>
      <c r="FY46" s="180"/>
      <c r="FZ46" s="180"/>
      <c r="GA46" s="180"/>
      <c r="GB46" s="180"/>
      <c r="GC46" s="180"/>
      <c r="GD46" s="180"/>
      <c r="GE46" s="180"/>
      <c r="GF46" s="180"/>
      <c r="GG46" s="180"/>
      <c r="GH46" s="180"/>
      <c r="GI46" s="180"/>
      <c r="GJ46" s="180"/>
      <c r="GK46" s="180"/>
      <c r="GL46" s="180"/>
      <c r="GM46" s="180"/>
      <c r="GN46" s="180"/>
      <c r="GO46" s="180"/>
      <c r="GP46" s="180"/>
      <c r="GQ46" s="180"/>
      <c r="GR46" s="180"/>
      <c r="GS46" s="180"/>
      <c r="GT46" s="180"/>
      <c r="GU46" s="180"/>
      <c r="GV46" s="180"/>
      <c r="GW46" s="180"/>
      <c r="GX46" s="180"/>
      <c r="GY46" s="180"/>
      <c r="GZ46" s="180"/>
      <c r="HA46" s="180"/>
      <c r="HB46" s="180"/>
      <c r="HC46" s="180"/>
      <c r="HD46" s="180"/>
      <c r="HE46" s="180"/>
      <c r="HF46" s="180"/>
      <c r="HG46" s="180"/>
      <c r="HH46" s="180"/>
      <c r="HI46" s="180"/>
      <c r="HJ46" s="180"/>
      <c r="HK46" s="180"/>
      <c r="HL46" s="180"/>
      <c r="HM46" s="180"/>
      <c r="HN46" s="180"/>
      <c r="HO46" s="180"/>
      <c r="HP46" s="180"/>
      <c r="HQ46" s="180"/>
      <c r="HR46" s="180"/>
      <c r="HS46" s="180"/>
      <c r="HT46" s="180"/>
      <c r="HU46" s="180"/>
      <c r="HV46" s="180"/>
      <c r="HW46" s="180"/>
      <c r="HX46" s="180"/>
      <c r="HY46" s="180"/>
      <c r="HZ46" s="180"/>
      <c r="IA46" s="180"/>
      <c r="IB46" s="180"/>
      <c r="IC46" s="180"/>
      <c r="ID46" s="180"/>
      <c r="IE46" s="180"/>
      <c r="IF46" s="180"/>
      <c r="IG46" s="180"/>
      <c r="IH46" s="180"/>
      <c r="II46" s="180"/>
      <c r="IJ46" s="180"/>
      <c r="IK46" s="180"/>
      <c r="IL46" s="180"/>
      <c r="IM46" s="180"/>
      <c r="IN46" s="180"/>
      <c r="IO46" s="180"/>
      <c r="IP46" s="180"/>
      <c r="IQ46" s="180"/>
      <c r="IR46" s="180"/>
      <c r="IS46" s="180"/>
      <c r="IT46" s="180"/>
      <c r="IU46" s="180"/>
      <c r="IV46" s="180"/>
      <c r="IW46" s="180"/>
      <c r="IX46" s="180"/>
      <c r="IY46" s="180"/>
      <c r="IZ46" s="180"/>
      <c r="JA46" s="180"/>
      <c r="JB46" s="180"/>
      <c r="JC46" s="180"/>
      <c r="JD46" s="180"/>
      <c r="JE46" s="180"/>
      <c r="JF46" s="180"/>
      <c r="JG46" s="180"/>
      <c r="JH46" s="180"/>
      <c r="JI46" s="180"/>
      <c r="JJ46" s="180"/>
      <c r="JK46" s="180"/>
      <c r="JL46" s="180"/>
      <c r="JM46" s="180"/>
      <c r="JN46" s="180"/>
      <c r="JO46" s="180"/>
      <c r="JP46" s="180"/>
      <c r="JQ46" s="180"/>
      <c r="JR46" s="180"/>
      <c r="JS46" s="180"/>
      <c r="JT46" s="180"/>
      <c r="JU46" s="180"/>
      <c r="JV46" s="180"/>
      <c r="JW46" s="180"/>
      <c r="JX46" s="180"/>
      <c r="JY46" s="180"/>
      <c r="JZ46" s="180"/>
      <c r="KA46" s="180"/>
      <c r="KB46" s="180"/>
      <c r="KC46" s="180"/>
      <c r="KD46" s="180"/>
      <c r="KE46" s="180"/>
      <c r="KF46" s="180"/>
      <c r="KG46" s="180"/>
      <c r="KH46" s="180"/>
      <c r="KI46" s="180"/>
      <c r="KJ46" s="180"/>
      <c r="KK46" s="180"/>
      <c r="KL46" s="180"/>
      <c r="KM46" s="180"/>
      <c r="KN46" s="180"/>
      <c r="KO46" s="180"/>
      <c r="KP46" s="180"/>
      <c r="KQ46" s="180"/>
      <c r="KR46" s="180"/>
      <c r="KS46" s="180"/>
      <c r="KT46" s="180"/>
      <c r="KU46" s="180"/>
      <c r="KV46" s="180"/>
      <c r="KW46" s="180"/>
      <c r="KX46" s="180"/>
      <c r="KY46" s="180"/>
      <c r="KZ46" s="180"/>
      <c r="LA46" s="180"/>
      <c r="LB46" s="180"/>
      <c r="LC46" s="180"/>
      <c r="LD46" s="180"/>
      <c r="LE46" s="180"/>
      <c r="LF46" s="180"/>
      <c r="LG46" s="180"/>
      <c r="LH46" s="180"/>
      <c r="LI46" s="180"/>
      <c r="LJ46" s="180"/>
      <c r="LK46" s="180"/>
      <c r="LL46" s="180"/>
      <c r="LM46" s="180"/>
      <c r="LN46" s="180"/>
      <c r="LO46" s="180"/>
      <c r="LP46" s="180"/>
      <c r="LQ46" s="180"/>
      <c r="LR46" s="180"/>
      <c r="LS46" s="180"/>
      <c r="LT46" s="180"/>
      <c r="LU46" s="180"/>
      <c r="LV46" s="180"/>
      <c r="LW46" s="180"/>
      <c r="LX46" s="180"/>
      <c r="LY46" s="180"/>
      <c r="LZ46" s="180"/>
      <c r="MA46" s="180"/>
      <c r="MB46" s="180"/>
      <c r="MC46" s="180"/>
      <c r="MD46" s="180"/>
      <c r="ME46" s="180"/>
      <c r="MF46" s="180"/>
      <c r="MG46" s="180"/>
      <c r="MH46" s="180"/>
      <c r="MI46" s="180"/>
      <c r="MJ46" s="180"/>
      <c r="MK46" s="180"/>
      <c r="ML46" s="180"/>
      <c r="MM46" s="180"/>
      <c r="MN46" s="180"/>
      <c r="MO46" s="180"/>
      <c r="MP46" s="180"/>
      <c r="MQ46" s="180"/>
      <c r="MR46" s="180"/>
      <c r="MS46" s="180"/>
      <c r="MT46" s="180"/>
      <c r="MU46" s="180"/>
      <c r="MV46" s="180"/>
      <c r="MW46" s="180"/>
      <c r="MX46" s="180"/>
      <c r="MY46" s="180"/>
      <c r="MZ46" s="180"/>
      <c r="NA46" s="180"/>
      <c r="NB46" s="180"/>
      <c r="NC46" s="180"/>
      <c r="ND46" s="180"/>
      <c r="NE46" s="180"/>
      <c r="NF46" s="180"/>
      <c r="NG46" s="180"/>
      <c r="NH46" s="180"/>
      <c r="NI46" s="180"/>
      <c r="NJ46" s="180"/>
      <c r="NK46" s="180"/>
      <c r="NL46" s="180"/>
      <c r="NM46" s="180"/>
      <c r="NN46" s="180"/>
      <c r="NO46" s="180"/>
      <c r="NP46" s="180"/>
      <c r="NQ46" s="180"/>
      <c r="NR46" s="180"/>
      <c r="NS46" s="180"/>
      <c r="NT46" s="180"/>
      <c r="NU46" s="180"/>
      <c r="NV46" s="180"/>
      <c r="NW46" s="180"/>
      <c r="NX46" s="180"/>
      <c r="NY46" s="180"/>
      <c r="NZ46" s="180"/>
      <c r="OA46" s="180"/>
      <c r="OB46" s="180"/>
      <c r="OC46" s="180"/>
      <c r="OD46" s="180"/>
      <c r="OE46" s="180"/>
      <c r="OF46" s="180"/>
      <c r="OG46" s="180"/>
      <c r="OH46" s="180"/>
      <c r="OI46" s="180"/>
      <c r="OJ46" s="180"/>
      <c r="OK46" s="180"/>
      <c r="OL46" s="180"/>
      <c r="OM46" s="180"/>
      <c r="ON46" s="180"/>
      <c r="OO46" s="180"/>
      <c r="OP46" s="180"/>
      <c r="OQ46" s="180"/>
      <c r="OR46" s="180"/>
      <c r="OS46" s="180"/>
      <c r="OT46" s="180"/>
      <c r="OU46" s="180"/>
      <c r="OV46" s="180"/>
      <c r="OW46" s="180"/>
      <c r="OX46" s="180"/>
      <c r="OY46" s="180"/>
      <c r="OZ46" s="180"/>
      <c r="PA46" s="180"/>
      <c r="PB46" s="180"/>
      <c r="PC46" s="180"/>
      <c r="PD46" s="180"/>
      <c r="PE46" s="180"/>
      <c r="PF46" s="180"/>
      <c r="PG46" s="180"/>
      <c r="PH46" s="180"/>
      <c r="PI46" s="180"/>
      <c r="PJ46" s="180"/>
      <c r="PK46" s="180"/>
      <c r="PL46" s="180"/>
      <c r="PM46" s="180"/>
      <c r="PN46" s="180"/>
      <c r="PO46" s="180"/>
      <c r="PP46" s="180"/>
      <c r="PQ46" s="180"/>
      <c r="PR46" s="180"/>
      <c r="PS46" s="180"/>
      <c r="PT46" s="180"/>
      <c r="PU46" s="180"/>
      <c r="PV46" s="180"/>
      <c r="PW46" s="180"/>
      <c r="PX46" s="180"/>
      <c r="PY46" s="180"/>
      <c r="PZ46" s="180"/>
      <c r="QA46" s="180"/>
      <c r="QB46" s="180"/>
      <c r="QC46" s="180"/>
      <c r="QD46" s="180"/>
      <c r="QE46" s="180"/>
      <c r="QF46" s="180"/>
      <c r="QG46" s="180"/>
      <c r="QH46" s="180"/>
      <c r="QI46" s="180"/>
      <c r="QJ46" s="180"/>
      <c r="QK46" s="180"/>
      <c r="QL46" s="180"/>
      <c r="QM46" s="180"/>
      <c r="QN46" s="180"/>
      <c r="QO46" s="180"/>
      <c r="QP46" s="180"/>
      <c r="QQ46" s="180"/>
      <c r="QR46" s="180"/>
      <c r="QS46" s="180"/>
      <c r="QT46" s="180"/>
      <c r="QU46" s="180"/>
      <c r="QV46" s="180"/>
      <c r="QW46" s="180"/>
      <c r="QX46" s="180"/>
      <c r="QY46" s="180"/>
      <c r="QZ46" s="180"/>
      <c r="RA46" s="180"/>
      <c r="RB46" s="180"/>
      <c r="RC46" s="180"/>
      <c r="RD46" s="180"/>
      <c r="RE46" s="180"/>
      <c r="RF46" s="180"/>
      <c r="RG46" s="180"/>
      <c r="RH46" s="180"/>
      <c r="RI46" s="180"/>
      <c r="RJ46" s="180"/>
      <c r="RK46" s="180"/>
      <c r="RL46" s="180"/>
      <c r="RM46" s="180"/>
      <c r="RN46" s="180"/>
      <c r="RO46" s="180"/>
      <c r="RP46" s="180"/>
      <c r="RQ46" s="180"/>
      <c r="RR46" s="180"/>
      <c r="RS46" s="180"/>
      <c r="RT46" s="180"/>
      <c r="RU46" s="180"/>
      <c r="RV46" s="180"/>
      <c r="RW46" s="180"/>
      <c r="RX46" s="180"/>
      <c r="RY46" s="180"/>
      <c r="RZ46" s="180"/>
      <c r="SA46" s="180"/>
      <c r="SB46" s="180"/>
      <c r="SC46" s="180"/>
      <c r="SD46" s="180"/>
      <c r="SE46" s="180"/>
      <c r="SF46" s="180"/>
      <c r="SG46" s="180"/>
      <c r="SH46" s="180"/>
      <c r="SI46" s="180"/>
      <c r="SJ46" s="180"/>
      <c r="SK46" s="180"/>
      <c r="SL46" s="180"/>
      <c r="SM46" s="180"/>
      <c r="SN46" s="180"/>
      <c r="SO46" s="180"/>
      <c r="SP46" s="180"/>
      <c r="SQ46" s="180"/>
      <c r="SR46" s="180"/>
      <c r="SS46" s="180"/>
      <c r="ST46" s="180"/>
      <c r="SU46" s="180"/>
      <c r="SV46" s="180"/>
      <c r="SW46" s="180"/>
      <c r="SX46" s="180"/>
      <c r="SY46" s="180"/>
      <c r="SZ46" s="180"/>
      <c r="TA46" s="180"/>
      <c r="TB46" s="180"/>
      <c r="TC46" s="180"/>
      <c r="TD46" s="180"/>
      <c r="TE46" s="180"/>
      <c r="TF46" s="180"/>
      <c r="TG46" s="180"/>
      <c r="TH46" s="180"/>
      <c r="TI46" s="180"/>
      <c r="TJ46" s="180"/>
      <c r="TK46" s="180"/>
      <c r="TL46" s="180"/>
      <c r="TM46" s="180"/>
      <c r="TN46" s="180"/>
      <c r="TO46" s="180"/>
      <c r="TP46" s="180"/>
      <c r="TQ46" s="180"/>
      <c r="TR46" s="180"/>
      <c r="TS46" s="180"/>
      <c r="TT46" s="180"/>
      <c r="TU46" s="180"/>
      <c r="TV46" s="180"/>
      <c r="TW46" s="180"/>
      <c r="TX46" s="180"/>
      <c r="TY46" s="180"/>
      <c r="TZ46" s="180"/>
      <c r="UA46" s="180"/>
      <c r="UB46" s="180"/>
      <c r="UC46" s="180"/>
      <c r="UD46" s="180"/>
      <c r="UE46" s="180"/>
      <c r="UF46" s="180"/>
      <c r="UG46" s="180"/>
      <c r="UH46" s="180"/>
      <c r="UI46" s="180"/>
      <c r="UJ46" s="180"/>
      <c r="UK46" s="180"/>
      <c r="UL46" s="180"/>
      <c r="UM46" s="180"/>
      <c r="UN46" s="180"/>
      <c r="UO46" s="180"/>
      <c r="UP46" s="180"/>
      <c r="UQ46" s="180"/>
      <c r="UR46" s="180"/>
      <c r="US46" s="180"/>
      <c r="UT46" s="180"/>
      <c r="UU46" s="180"/>
      <c r="UV46" s="180"/>
      <c r="UW46" s="180"/>
      <c r="UX46" s="180"/>
      <c r="UY46" s="180"/>
      <c r="UZ46" s="180"/>
      <c r="VA46" s="180"/>
      <c r="VB46" s="180"/>
      <c r="VC46" s="180"/>
      <c r="VD46" s="180"/>
      <c r="VE46" s="180"/>
      <c r="VF46" s="180"/>
      <c r="VG46" s="180"/>
      <c r="VH46" s="180"/>
      <c r="VI46" s="180"/>
      <c r="VJ46" s="180"/>
      <c r="VK46" s="180"/>
      <c r="VL46" s="180"/>
      <c r="VM46" s="180"/>
      <c r="VN46" s="180"/>
      <c r="VO46" s="180"/>
      <c r="VP46" s="180"/>
      <c r="VQ46" s="180"/>
      <c r="VR46" s="180"/>
      <c r="VS46" s="180"/>
      <c r="VT46" s="180"/>
      <c r="VU46" s="180"/>
      <c r="VV46" s="180"/>
      <c r="VW46" s="180"/>
      <c r="VX46" s="180"/>
      <c r="VY46" s="180"/>
      <c r="VZ46" s="180"/>
      <c r="WA46" s="180"/>
      <c r="WB46" s="180"/>
      <c r="WC46" s="180"/>
      <c r="WD46" s="180"/>
      <c r="WE46" s="180"/>
      <c r="WF46" s="180"/>
      <c r="WG46" s="180"/>
      <c r="WH46" s="180"/>
      <c r="WI46" s="180"/>
      <c r="WJ46" s="180"/>
      <c r="WK46" s="180"/>
      <c r="WL46" s="180"/>
      <c r="WM46" s="180"/>
      <c r="WN46" s="180"/>
      <c r="WO46" s="180"/>
      <c r="WP46" s="180"/>
      <c r="WQ46" s="180"/>
      <c r="WR46" s="180"/>
      <c r="WS46" s="180"/>
      <c r="WT46" s="180"/>
      <c r="WU46" s="180"/>
      <c r="WV46" s="180"/>
      <c r="WW46" s="180"/>
      <c r="WX46" s="180"/>
      <c r="WY46" s="180"/>
      <c r="WZ46" s="180"/>
      <c r="XA46" s="180"/>
      <c r="XB46" s="180"/>
      <c r="XC46" s="180"/>
      <c r="XD46" s="180"/>
      <c r="XE46" s="180"/>
      <c r="XF46" s="180"/>
      <c r="XG46" s="180"/>
      <c r="XH46" s="180"/>
      <c r="XI46" s="180"/>
      <c r="XJ46" s="180"/>
      <c r="XK46" s="180"/>
      <c r="XL46" s="180"/>
      <c r="XM46" s="180"/>
      <c r="XN46" s="180"/>
      <c r="XO46" s="180"/>
      <c r="XP46" s="180"/>
      <c r="XQ46" s="180"/>
      <c r="XR46" s="180"/>
      <c r="XS46" s="180"/>
      <c r="XT46" s="180"/>
      <c r="XU46" s="180"/>
      <c r="XV46" s="180"/>
      <c r="XW46" s="180"/>
      <c r="XX46" s="180"/>
      <c r="XY46" s="180"/>
      <c r="XZ46" s="180"/>
      <c r="YA46" s="180"/>
      <c r="YB46" s="180"/>
      <c r="YC46" s="180"/>
      <c r="YD46" s="180"/>
      <c r="YE46" s="180"/>
      <c r="YF46" s="180"/>
      <c r="YG46" s="180"/>
      <c r="YH46" s="180"/>
      <c r="YI46" s="180"/>
      <c r="YJ46" s="180"/>
      <c r="YK46" s="180"/>
      <c r="YL46" s="180"/>
      <c r="YM46" s="180"/>
      <c r="YN46" s="180"/>
      <c r="YO46" s="180"/>
      <c r="YP46" s="180"/>
      <c r="YQ46" s="180"/>
      <c r="YR46" s="180"/>
      <c r="YS46" s="180"/>
      <c r="YT46" s="180"/>
      <c r="YU46" s="180"/>
      <c r="YV46" s="180"/>
      <c r="YW46" s="180"/>
      <c r="YX46" s="180"/>
      <c r="YY46" s="180"/>
      <c r="YZ46" s="180"/>
      <c r="ZA46" s="180"/>
      <c r="ZB46" s="180"/>
      <c r="ZC46" s="180"/>
      <c r="ZD46" s="180"/>
      <c r="ZE46" s="180"/>
      <c r="ZF46" s="180"/>
      <c r="ZG46" s="180"/>
      <c r="ZH46" s="180"/>
      <c r="ZI46" s="180"/>
      <c r="ZJ46" s="180"/>
      <c r="ZK46" s="180"/>
      <c r="ZL46" s="180"/>
      <c r="ZM46" s="180"/>
      <c r="ZN46" s="180"/>
      <c r="ZO46" s="180"/>
      <c r="ZP46" s="180"/>
      <c r="ZQ46" s="180"/>
      <c r="ZR46" s="180"/>
      <c r="ZS46" s="180"/>
      <c r="ZT46" s="180"/>
      <c r="ZU46" s="180"/>
      <c r="ZV46" s="180"/>
      <c r="ZW46" s="180"/>
      <c r="ZX46" s="180"/>
      <c r="ZY46" s="180"/>
      <c r="ZZ46" s="180"/>
      <c r="AAA46" s="180"/>
      <c r="AAB46" s="180"/>
      <c r="AAC46" s="180"/>
      <c r="AAD46" s="180"/>
      <c r="AAE46" s="180"/>
      <c r="AAF46" s="180"/>
      <c r="AAG46" s="180"/>
      <c r="AAH46" s="180"/>
      <c r="AAI46" s="180"/>
      <c r="AAJ46" s="180"/>
      <c r="AAK46" s="180"/>
      <c r="AAL46" s="180"/>
      <c r="AAM46" s="180"/>
      <c r="AAN46" s="180"/>
      <c r="AAO46" s="180"/>
      <c r="AAP46" s="180"/>
      <c r="AAQ46" s="180"/>
      <c r="AAR46" s="180"/>
      <c r="AAS46" s="180"/>
      <c r="AAT46" s="180"/>
      <c r="AAU46" s="180"/>
      <c r="AAV46" s="180"/>
      <c r="AAW46" s="180"/>
      <c r="AAX46" s="180"/>
      <c r="AAY46" s="180"/>
      <c r="AAZ46" s="180"/>
      <c r="ABA46" s="180"/>
      <c r="ABB46" s="180"/>
      <c r="ABC46" s="180"/>
      <c r="ABD46" s="180"/>
      <c r="ABE46" s="180"/>
      <c r="ABF46" s="180"/>
      <c r="ABG46" s="180"/>
      <c r="ABH46" s="180"/>
      <c r="ABI46" s="180"/>
      <c r="ABJ46" s="180"/>
      <c r="ABK46" s="180"/>
      <c r="ABL46" s="180"/>
      <c r="ABM46" s="180"/>
      <c r="ABN46" s="180"/>
      <c r="ABO46" s="180"/>
      <c r="ABP46" s="180"/>
      <c r="ABQ46" s="180"/>
      <c r="ABR46" s="180"/>
      <c r="ABS46" s="180"/>
      <c r="ABT46" s="180"/>
      <c r="ABU46" s="180"/>
      <c r="ABV46" s="180"/>
      <c r="ABW46" s="180"/>
      <c r="ABX46" s="180"/>
      <c r="ABY46" s="180"/>
      <c r="ABZ46" s="180"/>
      <c r="ACA46" s="180"/>
      <c r="ACB46" s="180"/>
      <c r="ACC46" s="180"/>
      <c r="ACD46" s="180"/>
      <c r="ACE46" s="180"/>
      <c r="ACF46" s="180"/>
      <c r="ACG46" s="180"/>
      <c r="ACH46" s="180"/>
      <c r="ACI46" s="180"/>
      <c r="ACJ46" s="180"/>
      <c r="ACK46" s="180"/>
      <c r="ACL46" s="180"/>
      <c r="ACM46" s="180"/>
      <c r="ACN46" s="180"/>
      <c r="ACO46" s="180"/>
      <c r="ACP46" s="180"/>
      <c r="ACQ46" s="180"/>
      <c r="ACR46" s="180"/>
      <c r="ACS46" s="180"/>
      <c r="ACT46" s="180"/>
      <c r="ACU46" s="180"/>
      <c r="ACV46" s="180"/>
      <c r="ACW46" s="180"/>
      <c r="ACX46" s="180"/>
      <c r="ACY46" s="180"/>
      <c r="ACZ46" s="180"/>
      <c r="ADA46" s="180"/>
      <c r="ADB46" s="180"/>
      <c r="ADC46" s="180"/>
      <c r="ADD46" s="180"/>
      <c r="ADE46" s="180"/>
      <c r="ADF46" s="180"/>
      <c r="ADG46" s="180"/>
      <c r="ADH46" s="180"/>
      <c r="ADI46" s="180"/>
      <c r="ADJ46" s="180"/>
      <c r="ADK46" s="180"/>
      <c r="ADL46" s="180"/>
      <c r="ADM46" s="180"/>
      <c r="ADN46" s="180"/>
      <c r="ADO46" s="180"/>
      <c r="ADP46" s="180"/>
      <c r="ADQ46" s="180"/>
      <c r="ADR46" s="180"/>
      <c r="ADS46" s="180"/>
      <c r="ADT46" s="180"/>
      <c r="ADU46" s="180"/>
      <c r="ADV46" s="180"/>
      <c r="ADW46" s="180"/>
      <c r="ADX46" s="180"/>
      <c r="ADY46" s="180"/>
      <c r="ADZ46" s="180"/>
      <c r="AEA46" s="180"/>
      <c r="AEB46" s="180"/>
      <c r="AEC46" s="180"/>
      <c r="AED46" s="180"/>
      <c r="AEE46" s="180"/>
      <c r="AEF46" s="180"/>
      <c r="AEG46" s="180"/>
      <c r="AEH46" s="180"/>
      <c r="AEI46" s="180"/>
      <c r="AEJ46" s="180"/>
      <c r="AEK46" s="180"/>
      <c r="AEL46" s="180"/>
      <c r="AEM46" s="180"/>
      <c r="AEN46" s="180"/>
      <c r="AEO46" s="180"/>
      <c r="AEP46" s="180"/>
      <c r="AEQ46" s="180"/>
      <c r="AER46" s="180"/>
      <c r="AES46" s="180"/>
      <c r="AET46" s="180"/>
      <c r="AEU46" s="180"/>
      <c r="AEV46" s="180"/>
      <c r="AEW46" s="180"/>
      <c r="AEX46" s="180"/>
      <c r="AEY46" s="180"/>
      <c r="AEZ46" s="180"/>
      <c r="AFA46" s="180"/>
      <c r="AFB46" s="180"/>
      <c r="AFC46" s="180"/>
      <c r="AFD46" s="180"/>
      <c r="AFE46" s="180"/>
      <c r="AFF46" s="180"/>
      <c r="AFG46" s="180"/>
      <c r="AFH46" s="180"/>
      <c r="AFI46" s="180"/>
      <c r="AFJ46" s="180"/>
      <c r="AFK46" s="180"/>
      <c r="AFL46" s="180"/>
      <c r="AFM46" s="180"/>
      <c r="AFN46" s="180"/>
      <c r="AFO46" s="180"/>
      <c r="AFP46" s="180"/>
      <c r="AFQ46" s="180"/>
      <c r="AFR46" s="180"/>
      <c r="AFS46" s="180"/>
      <c r="AFT46" s="180"/>
      <c r="AFU46" s="180"/>
      <c r="AFV46" s="180"/>
      <c r="AFW46" s="180"/>
      <c r="AFX46" s="180"/>
      <c r="AFY46" s="180"/>
      <c r="AFZ46" s="180"/>
      <c r="AGA46" s="180"/>
      <c r="AGB46" s="180"/>
      <c r="AGC46" s="180"/>
      <c r="AGD46" s="180"/>
      <c r="AGE46" s="180"/>
      <c r="AGF46" s="180"/>
      <c r="AGG46" s="180"/>
      <c r="AGH46" s="180"/>
      <c r="AGI46" s="180"/>
      <c r="AGJ46" s="180"/>
      <c r="AGK46" s="180"/>
      <c r="AGL46" s="180"/>
      <c r="AGM46" s="180"/>
      <c r="AGN46" s="180"/>
      <c r="AGO46" s="180"/>
      <c r="AGP46" s="180"/>
      <c r="AGQ46" s="180"/>
      <c r="AGR46" s="180"/>
      <c r="AGS46" s="180"/>
      <c r="AGT46" s="180"/>
      <c r="AGU46" s="180"/>
      <c r="AGV46" s="180"/>
      <c r="AGW46" s="180"/>
      <c r="AGX46" s="180"/>
      <c r="AGY46" s="180"/>
      <c r="AGZ46" s="180"/>
      <c r="AHA46" s="180"/>
      <c r="AHB46" s="180"/>
      <c r="AHC46" s="180"/>
      <c r="AHD46" s="180"/>
      <c r="AHE46" s="180"/>
      <c r="AHF46" s="180"/>
      <c r="AHG46" s="180"/>
      <c r="AHH46" s="180"/>
      <c r="AHI46" s="180"/>
      <c r="AHJ46" s="180"/>
      <c r="AHK46" s="180"/>
      <c r="AHL46" s="180"/>
      <c r="AHM46" s="180"/>
      <c r="AHN46" s="180"/>
      <c r="AHO46" s="180"/>
      <c r="AHP46" s="180"/>
      <c r="AHQ46" s="180"/>
      <c r="AHR46" s="180"/>
      <c r="AHS46" s="180"/>
      <c r="AHT46" s="180"/>
      <c r="AHU46" s="180"/>
      <c r="AHV46" s="180"/>
      <c r="AHW46" s="180"/>
      <c r="AHX46" s="180"/>
      <c r="AHY46" s="180"/>
      <c r="AHZ46" s="180"/>
      <c r="AIA46" s="180"/>
      <c r="AIB46" s="180"/>
      <c r="AIC46" s="180"/>
      <c r="AID46" s="180"/>
      <c r="AIE46" s="180"/>
      <c r="AIF46" s="180"/>
      <c r="AIG46" s="180"/>
      <c r="AIH46" s="180"/>
      <c r="AII46" s="180"/>
      <c r="AIJ46" s="180"/>
      <c r="AIK46" s="180"/>
      <c r="AIL46" s="180"/>
      <c r="AIM46" s="180"/>
      <c r="AIN46" s="180"/>
      <c r="AIO46" s="180"/>
      <c r="AIP46" s="180"/>
      <c r="AIQ46" s="180"/>
      <c r="AIR46" s="180"/>
      <c r="AIS46" s="180"/>
      <c r="AIT46" s="180"/>
      <c r="AIU46" s="180"/>
      <c r="AIV46" s="180"/>
      <c r="AIW46" s="180"/>
      <c r="AIX46" s="180"/>
      <c r="AIY46" s="180"/>
      <c r="AIZ46" s="180"/>
      <c r="AJA46" s="180"/>
      <c r="AJB46" s="180"/>
      <c r="AJC46" s="180"/>
      <c r="AJD46" s="180"/>
      <c r="AJE46" s="180"/>
      <c r="AJF46" s="180"/>
      <c r="AJG46" s="180"/>
      <c r="AJH46" s="180"/>
      <c r="AJI46" s="180"/>
      <c r="AJJ46" s="180"/>
      <c r="AJK46" s="180"/>
      <c r="AJL46" s="180"/>
      <c r="AJM46" s="180"/>
      <c r="AJN46" s="180"/>
      <c r="AJO46" s="180"/>
      <c r="AJP46" s="180"/>
      <c r="AJQ46" s="180"/>
      <c r="AJR46" s="180"/>
      <c r="AJS46" s="180"/>
      <c r="AJT46" s="180"/>
      <c r="AJU46" s="180"/>
      <c r="AJV46" s="180"/>
      <c r="AJW46" s="180"/>
      <c r="AJX46" s="180"/>
      <c r="AJY46" s="180"/>
      <c r="AJZ46" s="180"/>
      <c r="AKA46" s="180"/>
      <c r="AKB46" s="180"/>
      <c r="AKC46" s="180"/>
      <c r="AKD46" s="180"/>
      <c r="AKE46" s="180"/>
      <c r="AKF46" s="180"/>
      <c r="AKG46" s="180"/>
      <c r="AKH46" s="180"/>
      <c r="AKI46" s="180"/>
      <c r="AKJ46" s="180"/>
      <c r="AKK46" s="180"/>
      <c r="AKL46" s="180"/>
      <c r="AKM46" s="180"/>
      <c r="AKN46" s="180"/>
      <c r="AKO46" s="180"/>
      <c r="AKP46" s="180"/>
      <c r="AKQ46" s="180"/>
      <c r="AKR46" s="180"/>
      <c r="AKS46" s="180"/>
      <c r="AKT46" s="180"/>
      <c r="AKU46" s="180"/>
      <c r="AKV46" s="180"/>
      <c r="AKW46" s="180"/>
      <c r="AKX46" s="180"/>
      <c r="AKY46" s="180"/>
      <c r="AKZ46" s="180"/>
      <c r="ALA46" s="180"/>
      <c r="ALB46" s="180"/>
      <c r="ALC46" s="180"/>
      <c r="ALD46" s="180"/>
      <c r="ALE46" s="180"/>
      <c r="ALF46" s="180"/>
      <c r="ALG46" s="180"/>
      <c r="ALH46" s="180"/>
      <c r="ALI46" s="180"/>
      <c r="ALJ46" s="180"/>
      <c r="ALK46" s="180"/>
      <c r="ALL46" s="180"/>
      <c r="ALM46" s="180"/>
      <c r="ALN46" s="180"/>
      <c r="ALO46" s="180"/>
      <c r="ALP46" s="180"/>
      <c r="ALQ46" s="180"/>
      <c r="ALR46" s="180"/>
      <c r="ALS46" s="180"/>
      <c r="ALT46" s="180"/>
      <c r="ALU46" s="180"/>
      <c r="ALV46" s="180"/>
      <c r="ALW46" s="180"/>
      <c r="ALX46" s="180"/>
      <c r="ALY46" s="180"/>
      <c r="ALZ46" s="180"/>
      <c r="AMA46" s="180"/>
      <c r="AMB46" s="180"/>
      <c r="AMC46" s="180"/>
      <c r="AMD46" s="180"/>
      <c r="AME46" s="180"/>
      <c r="AMF46" s="180"/>
      <c r="AMG46" s="180"/>
      <c r="AMH46" s="180"/>
      <c r="AMI46" s="180"/>
      <c r="AMJ46" s="180"/>
      <c r="AMK46" s="180"/>
      <c r="AML46" s="180"/>
      <c r="AMM46" s="180"/>
      <c r="AMN46" s="180"/>
      <c r="AMO46" s="180"/>
      <c r="AMP46" s="180"/>
      <c r="AMQ46" s="180"/>
      <c r="AMR46" s="180"/>
      <c r="AMS46" s="180"/>
      <c r="AMT46" s="180"/>
      <c r="AMU46" s="180"/>
      <c r="AMV46" s="180"/>
      <c r="AMW46" s="180"/>
      <c r="AMX46" s="180"/>
      <c r="AMY46" s="180"/>
      <c r="AMZ46" s="180"/>
      <c r="ANA46" s="180"/>
      <c r="ANB46" s="180"/>
      <c r="ANC46" s="180"/>
      <c r="AND46" s="180"/>
      <c r="ANE46" s="180"/>
      <c r="ANF46" s="180"/>
      <c r="ANG46" s="180"/>
      <c r="ANH46" s="180"/>
      <c r="ANI46" s="180"/>
      <c r="ANJ46" s="180"/>
      <c r="ANK46" s="180"/>
      <c r="ANL46" s="180"/>
      <c r="ANM46" s="180"/>
      <c r="ANN46" s="180"/>
      <c r="ANO46" s="180"/>
      <c r="ANP46" s="180"/>
      <c r="ANQ46" s="180"/>
      <c r="ANR46" s="180"/>
      <c r="ANS46" s="180"/>
      <c r="ANT46" s="180"/>
      <c r="ANU46" s="180"/>
      <c r="ANV46" s="180"/>
      <c r="ANW46" s="180"/>
      <c r="ANX46" s="180"/>
      <c r="ANY46" s="180"/>
      <c r="ANZ46" s="180"/>
      <c r="AOA46" s="180"/>
      <c r="AOB46" s="180"/>
      <c r="AOC46" s="180"/>
      <c r="AOD46" s="180"/>
      <c r="AOE46" s="180"/>
      <c r="AOF46" s="180"/>
      <c r="AOG46" s="180"/>
      <c r="AOH46" s="180"/>
      <c r="AOI46" s="180"/>
      <c r="AOJ46" s="180"/>
      <c r="AOK46" s="180"/>
      <c r="AOL46" s="180"/>
      <c r="AOM46" s="180"/>
      <c r="AON46" s="180"/>
      <c r="AOO46" s="180"/>
      <c r="AOP46" s="180"/>
      <c r="AOQ46" s="180"/>
      <c r="AOR46" s="180"/>
      <c r="AOS46" s="180"/>
      <c r="AOT46" s="180"/>
      <c r="AOU46" s="180"/>
      <c r="AOV46" s="180"/>
      <c r="AOW46" s="180"/>
      <c r="AOX46" s="180"/>
      <c r="AOY46" s="180"/>
      <c r="AOZ46" s="180"/>
      <c r="APA46" s="180"/>
      <c r="APB46" s="180"/>
      <c r="APC46" s="180"/>
      <c r="APD46" s="180"/>
      <c r="APE46" s="180"/>
      <c r="APF46" s="180"/>
      <c r="APG46" s="180"/>
      <c r="APH46" s="180"/>
      <c r="API46" s="180"/>
      <c r="APJ46" s="180"/>
      <c r="APK46" s="180"/>
      <c r="APL46" s="180"/>
      <c r="APM46" s="180"/>
      <c r="APN46" s="180"/>
      <c r="APO46" s="180"/>
      <c r="APP46" s="180"/>
      <c r="APQ46" s="180"/>
      <c r="APR46" s="180"/>
      <c r="APS46" s="180"/>
      <c r="APT46" s="180"/>
      <c r="APU46" s="180"/>
      <c r="APV46" s="180"/>
      <c r="APW46" s="180"/>
      <c r="APX46" s="180"/>
      <c r="APY46" s="180"/>
      <c r="APZ46" s="180"/>
      <c r="AQA46" s="180"/>
      <c r="AQB46" s="180"/>
      <c r="AQC46" s="180"/>
      <c r="AQD46" s="180"/>
      <c r="AQE46" s="180"/>
      <c r="AQF46" s="180"/>
      <c r="AQG46" s="180"/>
      <c r="AQH46" s="180"/>
      <c r="AQI46" s="180"/>
      <c r="AQJ46" s="180"/>
      <c r="AQK46" s="180"/>
      <c r="AQL46" s="180"/>
      <c r="AQM46" s="180"/>
      <c r="AQN46" s="180"/>
      <c r="AQO46" s="180"/>
      <c r="AQP46" s="180"/>
      <c r="AQQ46" s="180"/>
      <c r="AQR46" s="180"/>
      <c r="AQS46" s="180"/>
      <c r="AQT46" s="180"/>
      <c r="AQU46" s="180"/>
      <c r="AQV46" s="180"/>
      <c r="AQW46" s="180"/>
      <c r="AQX46" s="180"/>
      <c r="AQY46" s="180"/>
      <c r="AQZ46" s="180"/>
      <c r="ARA46" s="180"/>
      <c r="ARB46" s="180"/>
      <c r="ARC46" s="180"/>
      <c r="ARD46" s="180"/>
      <c r="ARE46" s="180"/>
      <c r="ARF46" s="180"/>
      <c r="ARG46" s="180"/>
      <c r="ARH46" s="180"/>
      <c r="ARI46" s="180"/>
      <c r="ARJ46" s="180"/>
      <c r="ARK46" s="180"/>
      <c r="ARL46" s="180"/>
      <c r="ARM46" s="180"/>
      <c r="ARN46" s="180"/>
      <c r="ARO46" s="180"/>
      <c r="ARP46" s="180"/>
      <c r="ARQ46" s="180"/>
      <c r="ARR46" s="180"/>
      <c r="ARS46" s="180"/>
      <c r="ART46" s="180"/>
      <c r="ARU46" s="180"/>
      <c r="ARV46" s="180"/>
      <c r="ARW46" s="180"/>
      <c r="ARX46" s="180"/>
      <c r="ARY46" s="180"/>
      <c r="ARZ46" s="180"/>
      <c r="ASA46" s="180"/>
      <c r="ASB46" s="180"/>
      <c r="ASC46" s="180"/>
      <c r="ASD46" s="180"/>
      <c r="ASE46" s="180"/>
      <c r="ASF46" s="180"/>
      <c r="ASG46" s="180"/>
      <c r="ASH46" s="180"/>
      <c r="ASI46" s="180"/>
      <c r="ASJ46" s="180"/>
      <c r="ASK46" s="180"/>
      <c r="ASL46" s="180"/>
      <c r="ASM46" s="180"/>
      <c r="ASN46" s="180"/>
      <c r="ASO46" s="180"/>
      <c r="ASP46" s="180"/>
      <c r="ASQ46" s="180"/>
      <c r="ASR46" s="180"/>
      <c r="ASS46" s="180"/>
      <c r="AST46" s="180"/>
      <c r="ASU46" s="180"/>
      <c r="ASV46" s="180"/>
      <c r="ASW46" s="180"/>
      <c r="ASX46" s="180"/>
      <c r="ASY46" s="180"/>
      <c r="ASZ46" s="180"/>
      <c r="ATA46" s="180"/>
      <c r="ATB46" s="180"/>
      <c r="ATC46" s="180"/>
      <c r="ATD46" s="180"/>
      <c r="ATE46" s="180"/>
      <c r="ATF46" s="180"/>
      <c r="ATG46" s="180"/>
      <c r="ATH46" s="180"/>
      <c r="ATI46" s="180"/>
      <c r="ATJ46" s="180"/>
      <c r="ATK46" s="180"/>
      <c r="ATL46" s="180"/>
      <c r="ATM46" s="180"/>
      <c r="ATN46" s="180"/>
      <c r="ATO46" s="180"/>
      <c r="ATP46" s="180"/>
      <c r="ATQ46" s="180"/>
      <c r="ATR46" s="180"/>
      <c r="ATS46" s="180"/>
      <c r="ATT46" s="180"/>
      <c r="ATU46" s="180"/>
      <c r="ATV46" s="180"/>
      <c r="ATW46" s="180"/>
      <c r="ATX46" s="180"/>
      <c r="ATY46" s="180"/>
      <c r="ATZ46" s="180"/>
      <c r="AUA46" s="180"/>
      <c r="AUB46" s="180"/>
      <c r="AUC46" s="180"/>
      <c r="AUD46" s="180"/>
      <c r="AUE46" s="180"/>
      <c r="AUF46" s="180"/>
      <c r="AUG46" s="180"/>
      <c r="AUH46" s="180"/>
      <c r="AUI46" s="180"/>
      <c r="AUJ46" s="180"/>
      <c r="AUK46" s="180"/>
      <c r="AUL46" s="180"/>
      <c r="AUM46" s="180"/>
      <c r="AUN46" s="180"/>
      <c r="AUO46" s="180"/>
      <c r="AUP46" s="180"/>
      <c r="AUQ46" s="180"/>
      <c r="AUR46" s="180"/>
      <c r="AUS46" s="180"/>
      <c r="AUT46" s="180"/>
      <c r="AUU46" s="180"/>
      <c r="AUV46" s="180"/>
      <c r="AUW46" s="180"/>
      <c r="AUX46" s="180"/>
      <c r="AUY46" s="180"/>
      <c r="AUZ46" s="180"/>
      <c r="AVA46" s="180"/>
      <c r="AVB46" s="180"/>
      <c r="AVC46" s="180"/>
      <c r="AVD46" s="180"/>
      <c r="AVE46" s="180"/>
      <c r="AVF46" s="180"/>
      <c r="AVG46" s="180"/>
      <c r="AVH46" s="180"/>
      <c r="AVI46" s="180"/>
      <c r="AVJ46" s="180"/>
      <c r="AVK46" s="180"/>
      <c r="AVL46" s="180"/>
      <c r="AVM46" s="180"/>
      <c r="AVN46" s="180"/>
      <c r="AVO46" s="180"/>
      <c r="AVP46" s="180"/>
      <c r="AVQ46" s="180"/>
      <c r="AVR46" s="180"/>
      <c r="AVS46" s="180"/>
      <c r="AVT46" s="180"/>
      <c r="AVU46" s="180"/>
      <c r="AVV46" s="180"/>
      <c r="AVW46" s="180"/>
      <c r="AVX46" s="180"/>
      <c r="AVY46" s="180"/>
      <c r="AVZ46" s="180"/>
      <c r="AWA46" s="180"/>
      <c r="AWB46" s="180"/>
      <c r="AWC46" s="180"/>
      <c r="AWD46" s="180"/>
      <c r="AWE46" s="180"/>
      <c r="AWF46" s="180"/>
      <c r="AWG46" s="180"/>
      <c r="AWH46" s="180"/>
      <c r="AWI46" s="180"/>
      <c r="AWJ46" s="180"/>
      <c r="AWK46" s="180"/>
      <c r="AWL46" s="180"/>
      <c r="AWM46" s="180"/>
      <c r="AWN46" s="180"/>
      <c r="AWO46" s="180"/>
      <c r="AWP46" s="180"/>
      <c r="AWQ46" s="180"/>
      <c r="AWR46" s="180"/>
      <c r="AWS46" s="180"/>
      <c r="AWT46" s="180"/>
      <c r="AWU46" s="180"/>
      <c r="AWV46" s="180"/>
      <c r="AWW46" s="180"/>
      <c r="AWX46" s="180"/>
      <c r="AWY46" s="180"/>
      <c r="AWZ46" s="180"/>
      <c r="AXA46" s="180"/>
      <c r="AXB46" s="180"/>
      <c r="AXC46" s="180"/>
      <c r="AXD46" s="180"/>
      <c r="AXE46" s="180"/>
      <c r="AXF46" s="180"/>
      <c r="AXG46" s="180"/>
      <c r="AXH46" s="180"/>
      <c r="AXI46" s="180"/>
      <c r="AXJ46" s="180"/>
      <c r="AXK46" s="180"/>
      <c r="AXL46" s="180"/>
      <c r="AXM46" s="180"/>
      <c r="AXN46" s="180"/>
      <c r="AXO46" s="180"/>
      <c r="AXP46" s="180"/>
      <c r="AXQ46" s="180"/>
      <c r="AXR46" s="180"/>
      <c r="AXS46" s="180"/>
      <c r="AXT46" s="180"/>
      <c r="AXU46" s="180"/>
      <c r="AXV46" s="180"/>
      <c r="AXW46" s="180"/>
      <c r="AXX46" s="180"/>
      <c r="AXY46" s="180"/>
      <c r="AXZ46" s="180"/>
      <c r="AYA46" s="180"/>
      <c r="AYB46" s="180"/>
      <c r="AYC46" s="180"/>
      <c r="AYD46" s="180"/>
      <c r="AYE46" s="180"/>
      <c r="AYF46" s="180"/>
      <c r="AYG46" s="180"/>
      <c r="AYH46" s="180"/>
      <c r="AYI46" s="180"/>
      <c r="AYJ46" s="180"/>
      <c r="AYK46" s="180"/>
      <c r="AYL46" s="180"/>
      <c r="AYM46" s="180"/>
      <c r="AYN46" s="180"/>
      <c r="AYO46" s="180"/>
      <c r="AYP46" s="180"/>
      <c r="AYQ46" s="180"/>
      <c r="AYR46" s="180"/>
      <c r="AYS46" s="180"/>
      <c r="AYT46" s="180"/>
      <c r="AYU46" s="180"/>
      <c r="AYV46" s="180"/>
      <c r="AYW46" s="180"/>
      <c r="AYX46" s="180"/>
      <c r="AYY46" s="180"/>
      <c r="AYZ46" s="180"/>
      <c r="AZA46" s="180"/>
      <c r="AZB46" s="180"/>
      <c r="AZC46" s="180"/>
      <c r="AZD46" s="180"/>
      <c r="AZE46" s="180"/>
      <c r="AZF46" s="180"/>
      <c r="AZG46" s="180"/>
      <c r="AZH46" s="180"/>
      <c r="AZI46" s="180"/>
      <c r="AZJ46" s="180"/>
      <c r="AZK46" s="180"/>
      <c r="AZL46" s="180"/>
      <c r="AZM46" s="180"/>
      <c r="AZN46" s="180"/>
      <c r="AZO46" s="180"/>
      <c r="AZP46" s="180"/>
      <c r="AZQ46" s="180"/>
      <c r="AZR46" s="180"/>
      <c r="AZS46" s="180"/>
      <c r="AZT46" s="180"/>
      <c r="AZU46" s="180"/>
      <c r="AZV46" s="180"/>
      <c r="AZW46" s="180"/>
      <c r="AZX46" s="180"/>
      <c r="AZY46" s="180"/>
      <c r="AZZ46" s="180"/>
      <c r="BAA46" s="180"/>
      <c r="BAB46" s="180"/>
      <c r="BAC46" s="180"/>
      <c r="BAD46" s="180"/>
      <c r="BAE46" s="180"/>
      <c r="BAF46" s="180"/>
      <c r="BAG46" s="180"/>
      <c r="BAH46" s="180"/>
      <c r="BAI46" s="180"/>
      <c r="BAJ46" s="180"/>
      <c r="BAK46" s="180"/>
      <c r="BAL46" s="180"/>
      <c r="BAM46" s="180"/>
      <c r="BAN46" s="180"/>
      <c r="BAO46" s="180"/>
      <c r="BAP46" s="180"/>
      <c r="BAQ46" s="180"/>
      <c r="BAR46" s="180"/>
      <c r="BAS46" s="180"/>
      <c r="BAT46" s="180"/>
      <c r="BAU46" s="180"/>
      <c r="BAV46" s="180"/>
      <c r="BAW46" s="180"/>
      <c r="BAX46" s="180"/>
      <c r="BAY46" s="180"/>
      <c r="BAZ46" s="180"/>
      <c r="BBA46" s="180"/>
      <c r="BBB46" s="180"/>
      <c r="BBC46" s="180"/>
      <c r="BBD46" s="180"/>
      <c r="BBE46" s="180"/>
      <c r="BBF46" s="180"/>
      <c r="BBG46" s="180"/>
      <c r="BBH46" s="180"/>
      <c r="BBI46" s="180"/>
      <c r="BBJ46" s="180"/>
      <c r="BBK46" s="180"/>
      <c r="BBL46" s="180"/>
      <c r="BBM46" s="180"/>
      <c r="BBN46" s="180"/>
      <c r="BBO46" s="180"/>
      <c r="BBP46" s="180"/>
      <c r="BBQ46" s="180"/>
      <c r="BBR46" s="180"/>
      <c r="BBS46" s="180"/>
      <c r="BBT46" s="180"/>
      <c r="BBU46" s="180"/>
      <c r="BBV46" s="180"/>
      <c r="BBW46" s="180"/>
      <c r="BBX46" s="180"/>
      <c r="BBY46" s="180"/>
      <c r="BBZ46" s="180"/>
      <c r="BCA46" s="180"/>
      <c r="BCB46" s="180"/>
      <c r="BCC46" s="180"/>
      <c r="BCD46" s="180"/>
      <c r="BCE46" s="180"/>
      <c r="BCF46" s="180"/>
      <c r="BCG46" s="180"/>
      <c r="BCH46" s="180"/>
      <c r="BCI46" s="180"/>
      <c r="BCJ46" s="180"/>
      <c r="BCK46" s="180"/>
      <c r="BCL46" s="180"/>
      <c r="BCM46" s="180"/>
      <c r="BCN46" s="180"/>
      <c r="BCO46" s="180"/>
      <c r="BCP46" s="180"/>
      <c r="BCQ46" s="180"/>
      <c r="BCR46" s="180"/>
      <c r="BCS46" s="180"/>
      <c r="BCT46" s="180"/>
      <c r="BCU46" s="180"/>
      <c r="BCV46" s="180"/>
      <c r="BCW46" s="180"/>
      <c r="BCX46" s="180"/>
      <c r="BCY46" s="180"/>
      <c r="BCZ46" s="180"/>
      <c r="BDA46" s="180"/>
      <c r="BDB46" s="180"/>
      <c r="BDC46" s="180"/>
      <c r="BDD46" s="180"/>
      <c r="BDE46" s="180"/>
      <c r="BDF46" s="180"/>
      <c r="BDG46" s="180"/>
      <c r="BDH46" s="180"/>
      <c r="BDI46" s="180"/>
      <c r="BDJ46" s="180"/>
      <c r="BDK46" s="180"/>
      <c r="BDL46" s="180"/>
      <c r="BDM46" s="180"/>
      <c r="BDN46" s="180"/>
      <c r="BDO46" s="180"/>
      <c r="BDP46" s="180"/>
      <c r="BDQ46" s="180"/>
      <c r="BDR46" s="180"/>
      <c r="BDS46" s="180"/>
      <c r="BDT46" s="180"/>
      <c r="BDU46" s="180"/>
      <c r="BDV46" s="180"/>
      <c r="BDW46" s="180"/>
      <c r="BDX46" s="180"/>
      <c r="BDY46" s="180"/>
      <c r="BDZ46" s="180"/>
      <c r="BEA46" s="180"/>
      <c r="BEB46" s="180"/>
      <c r="BEC46" s="180"/>
      <c r="BED46" s="180"/>
      <c r="BEE46" s="180"/>
      <c r="BEF46" s="180"/>
      <c r="BEG46" s="180"/>
      <c r="BEH46" s="180"/>
      <c r="BEI46" s="180"/>
      <c r="BEJ46" s="180"/>
      <c r="BEK46" s="180"/>
      <c r="BEL46" s="180"/>
      <c r="BEM46" s="180"/>
      <c r="BEN46" s="180"/>
      <c r="BEO46" s="180"/>
      <c r="BEP46" s="180"/>
      <c r="BEQ46" s="180"/>
      <c r="BER46" s="180"/>
      <c r="BES46" s="180"/>
      <c r="BET46" s="180"/>
      <c r="BEU46" s="180"/>
      <c r="BEV46" s="180"/>
      <c r="BEW46" s="180"/>
      <c r="BEX46" s="180"/>
      <c r="BEY46" s="180"/>
      <c r="BEZ46" s="180"/>
      <c r="BFA46" s="180"/>
      <c r="BFB46" s="180"/>
      <c r="BFC46" s="180"/>
      <c r="BFD46" s="180"/>
      <c r="BFE46" s="180"/>
      <c r="BFF46" s="180"/>
      <c r="BFG46" s="180"/>
      <c r="BFH46" s="180"/>
      <c r="BFI46" s="180"/>
      <c r="BFJ46" s="180"/>
      <c r="BFK46" s="180"/>
      <c r="BFL46" s="180"/>
      <c r="BFM46" s="180"/>
      <c r="BFN46" s="180"/>
      <c r="BFO46" s="180"/>
      <c r="BFP46" s="180"/>
      <c r="BFQ46" s="180"/>
      <c r="BFR46" s="180"/>
      <c r="BFS46" s="180"/>
      <c r="BFT46" s="180"/>
      <c r="BFU46" s="180"/>
      <c r="BFV46" s="180"/>
      <c r="BFW46" s="180"/>
      <c r="BFX46" s="180"/>
      <c r="BFY46" s="180"/>
      <c r="BFZ46" s="180"/>
      <c r="BGA46" s="180"/>
      <c r="BGB46" s="180"/>
      <c r="BGC46" s="180"/>
      <c r="BGD46" s="180"/>
      <c r="BGE46" s="180"/>
      <c r="BGF46" s="180"/>
      <c r="BGG46" s="180"/>
      <c r="BGH46" s="180"/>
      <c r="BGI46" s="180"/>
      <c r="BGJ46" s="180"/>
      <c r="BGK46" s="180"/>
      <c r="BGL46" s="180"/>
      <c r="BGM46" s="180"/>
      <c r="BGN46" s="180"/>
      <c r="BGO46" s="180"/>
      <c r="BGP46" s="180"/>
      <c r="BGQ46" s="180"/>
      <c r="BGR46" s="180"/>
      <c r="BGS46" s="180"/>
      <c r="BGT46" s="180"/>
      <c r="BGU46" s="180"/>
      <c r="BGV46" s="180"/>
      <c r="BGW46" s="180"/>
      <c r="BGX46" s="180"/>
      <c r="BGY46" s="180"/>
      <c r="BGZ46" s="180"/>
      <c r="BHA46" s="180"/>
      <c r="BHB46" s="180"/>
      <c r="BHC46" s="180"/>
      <c r="BHD46" s="180"/>
      <c r="BHE46" s="180"/>
      <c r="BHF46" s="180"/>
      <c r="BHG46" s="180"/>
      <c r="BHH46" s="180"/>
      <c r="BHI46" s="180"/>
      <c r="BHJ46" s="180"/>
      <c r="BHK46" s="180"/>
      <c r="BHL46" s="180"/>
      <c r="BHM46" s="180"/>
      <c r="BHN46" s="180"/>
      <c r="BHO46" s="180"/>
      <c r="BHP46" s="180"/>
      <c r="BHQ46" s="180"/>
      <c r="BHR46" s="180"/>
      <c r="BHS46" s="180"/>
      <c r="BHT46" s="180"/>
      <c r="BHU46" s="180"/>
      <c r="BHV46" s="180"/>
      <c r="BHW46" s="180"/>
      <c r="BHX46" s="180"/>
      <c r="BHY46" s="180"/>
      <c r="BHZ46" s="180"/>
      <c r="BIA46" s="180"/>
      <c r="BIB46" s="180"/>
      <c r="BIC46" s="180"/>
      <c r="BID46" s="180"/>
      <c r="BIE46" s="180"/>
      <c r="BIF46" s="180"/>
      <c r="BIG46" s="180"/>
      <c r="BIH46" s="180"/>
      <c r="BII46" s="180"/>
      <c r="BIJ46" s="180"/>
      <c r="BIK46" s="180"/>
      <c r="BIL46" s="180"/>
      <c r="BIM46" s="180"/>
      <c r="BIN46" s="180"/>
      <c r="BIO46" s="180"/>
      <c r="BIP46" s="180"/>
      <c r="BIQ46" s="180"/>
      <c r="BIR46" s="180"/>
      <c r="BIS46" s="180"/>
      <c r="BIT46" s="180"/>
      <c r="BIU46" s="180"/>
      <c r="BIV46" s="180"/>
      <c r="BIW46" s="180"/>
      <c r="BIX46" s="180"/>
      <c r="BIY46" s="180"/>
      <c r="BIZ46" s="180"/>
      <c r="BJA46" s="180"/>
      <c r="BJB46" s="180"/>
      <c r="BJC46" s="180"/>
      <c r="BJD46" s="180"/>
      <c r="BJE46" s="180"/>
      <c r="BJF46" s="180"/>
      <c r="BJG46" s="180"/>
      <c r="BJH46" s="180"/>
      <c r="BJI46" s="180"/>
      <c r="BJJ46" s="180"/>
      <c r="BJK46" s="180"/>
      <c r="BJL46" s="180"/>
      <c r="BJM46" s="180"/>
      <c r="BJN46" s="180"/>
      <c r="BJO46" s="180"/>
      <c r="BJP46" s="180"/>
      <c r="BJQ46" s="180"/>
      <c r="BJR46" s="180"/>
      <c r="BJS46" s="180"/>
      <c r="BJT46" s="180"/>
      <c r="BJU46" s="180"/>
      <c r="BJV46" s="180"/>
      <c r="BJW46" s="180"/>
      <c r="BJX46" s="180"/>
      <c r="BJY46" s="180"/>
      <c r="BJZ46" s="180"/>
      <c r="BKA46" s="180"/>
      <c r="BKB46" s="180"/>
      <c r="BKC46" s="180"/>
      <c r="BKD46" s="180"/>
      <c r="BKE46" s="180"/>
      <c r="BKF46" s="180"/>
      <c r="BKG46" s="180"/>
      <c r="BKH46" s="180"/>
      <c r="BKI46" s="180"/>
      <c r="BKJ46" s="180"/>
      <c r="BKK46" s="180"/>
      <c r="BKL46" s="180"/>
      <c r="BKM46" s="180"/>
      <c r="BKN46" s="180"/>
      <c r="BKO46" s="180"/>
      <c r="BKP46" s="180"/>
      <c r="BKQ46" s="180"/>
      <c r="BKR46" s="180"/>
      <c r="BKS46" s="180"/>
      <c r="BKT46" s="180"/>
      <c r="BKU46" s="180"/>
      <c r="BKV46" s="180"/>
      <c r="BKW46" s="180"/>
      <c r="BKX46" s="180"/>
      <c r="BKY46" s="180"/>
      <c r="BKZ46" s="180"/>
      <c r="BLA46" s="180"/>
      <c r="BLB46" s="180"/>
      <c r="BLC46" s="180"/>
      <c r="BLD46" s="180"/>
      <c r="BLE46" s="180"/>
      <c r="BLF46" s="180"/>
      <c r="BLG46" s="180"/>
      <c r="BLH46" s="180"/>
      <c r="BLI46" s="180"/>
      <c r="BLJ46" s="180"/>
      <c r="BLK46" s="180"/>
      <c r="BLL46" s="180"/>
      <c r="BLM46" s="180"/>
      <c r="BLN46" s="180"/>
      <c r="BLO46" s="180"/>
      <c r="BLP46" s="180"/>
      <c r="BLQ46" s="180"/>
      <c r="BLR46" s="180"/>
      <c r="BLS46" s="180"/>
      <c r="BLT46" s="180"/>
      <c r="BLU46" s="180"/>
      <c r="BLV46" s="180"/>
      <c r="BLW46" s="180"/>
      <c r="BLX46" s="180"/>
      <c r="BLY46" s="180"/>
      <c r="BLZ46" s="180"/>
      <c r="BMA46" s="180"/>
      <c r="BMB46" s="180"/>
      <c r="BMC46" s="180"/>
      <c r="BMD46" s="180"/>
      <c r="BME46" s="180"/>
      <c r="BMF46" s="180"/>
      <c r="BMG46" s="180"/>
      <c r="BMH46" s="180"/>
      <c r="BMI46" s="180"/>
      <c r="BMJ46" s="180"/>
      <c r="BMK46" s="180"/>
      <c r="BML46" s="180"/>
      <c r="BMM46" s="180"/>
      <c r="BMN46" s="180"/>
      <c r="BMO46" s="180"/>
      <c r="BMP46" s="180"/>
      <c r="BMQ46" s="180"/>
      <c r="BMR46" s="180"/>
      <c r="BMS46" s="180"/>
      <c r="BMT46" s="180"/>
      <c r="BMU46" s="180"/>
      <c r="BMV46" s="180"/>
      <c r="BMW46" s="180"/>
      <c r="BMX46" s="180"/>
      <c r="BMY46" s="180"/>
      <c r="BMZ46" s="180"/>
      <c r="BNA46" s="180"/>
      <c r="BNB46" s="180"/>
      <c r="BNC46" s="180"/>
      <c r="BND46" s="180"/>
      <c r="BNE46" s="180"/>
      <c r="BNF46" s="180"/>
      <c r="BNG46" s="180"/>
      <c r="BNH46" s="180"/>
      <c r="BNI46" s="180"/>
      <c r="BNJ46" s="180"/>
      <c r="BNK46" s="180"/>
      <c r="BNL46" s="180"/>
      <c r="BNM46" s="180"/>
      <c r="BNN46" s="180"/>
      <c r="BNO46" s="180"/>
      <c r="BNP46" s="180"/>
      <c r="BNQ46" s="180"/>
      <c r="BNR46" s="180"/>
      <c r="BNS46" s="180"/>
      <c r="BNT46" s="180"/>
      <c r="BNU46" s="180"/>
      <c r="BNV46" s="180"/>
      <c r="BNW46" s="180"/>
      <c r="BNX46" s="180"/>
      <c r="BNY46" s="180"/>
      <c r="BNZ46" s="180"/>
      <c r="BOA46" s="180"/>
      <c r="BOB46" s="180"/>
      <c r="BOC46" s="180"/>
      <c r="BOD46" s="180"/>
      <c r="BOE46" s="180"/>
      <c r="BOF46" s="180"/>
      <c r="BOG46" s="180"/>
      <c r="BOH46" s="180"/>
      <c r="BOI46" s="180"/>
      <c r="BOJ46" s="180"/>
      <c r="BOK46" s="180"/>
      <c r="BOL46" s="180"/>
      <c r="BOM46" s="180"/>
      <c r="BON46" s="180"/>
      <c r="BOO46" s="180"/>
      <c r="BOP46" s="180"/>
      <c r="BOQ46" s="180"/>
      <c r="BOR46" s="180"/>
      <c r="BOS46" s="180"/>
      <c r="BOT46" s="180"/>
      <c r="BOU46" s="180"/>
      <c r="BOV46" s="180"/>
      <c r="BOW46" s="180"/>
      <c r="BOX46" s="180"/>
      <c r="BOY46" s="180"/>
      <c r="BOZ46" s="180"/>
      <c r="BPA46" s="180"/>
      <c r="BPB46" s="180"/>
      <c r="BPC46" s="180"/>
      <c r="BPD46" s="180"/>
      <c r="BPE46" s="180"/>
      <c r="BPF46" s="180"/>
      <c r="BPG46" s="180"/>
      <c r="BPH46" s="180"/>
      <c r="BPI46" s="180"/>
      <c r="BPJ46" s="180"/>
      <c r="BPK46" s="180"/>
      <c r="BPL46" s="180"/>
      <c r="BPM46" s="180"/>
      <c r="BPN46" s="180"/>
      <c r="BPO46" s="180"/>
      <c r="BPP46" s="180"/>
      <c r="BPQ46" s="180"/>
      <c r="BPR46" s="180"/>
      <c r="BPS46" s="180"/>
      <c r="BPT46" s="180"/>
      <c r="BPU46" s="180"/>
      <c r="BPV46" s="180"/>
      <c r="BPW46" s="180"/>
      <c r="BPX46" s="180"/>
      <c r="BPY46" s="180"/>
      <c r="BPZ46" s="180"/>
      <c r="BQA46" s="180"/>
      <c r="BQB46" s="180"/>
      <c r="BQC46" s="180"/>
      <c r="BQD46" s="180"/>
      <c r="BQE46" s="180"/>
      <c r="BQF46" s="180"/>
      <c r="BQG46" s="180"/>
      <c r="BQH46" s="180"/>
      <c r="BQI46" s="180"/>
      <c r="BQJ46" s="180"/>
      <c r="BQK46" s="180"/>
      <c r="BQL46" s="180"/>
      <c r="BQM46" s="180"/>
      <c r="BQN46" s="180"/>
      <c r="BQO46" s="180"/>
      <c r="BQP46" s="180"/>
      <c r="BQQ46" s="180"/>
      <c r="BQR46" s="180"/>
      <c r="BQS46" s="180"/>
      <c r="BQT46" s="180"/>
      <c r="BQU46" s="180"/>
      <c r="BQV46" s="180"/>
      <c r="BQW46" s="180"/>
      <c r="BQX46" s="180"/>
      <c r="BQY46" s="180"/>
      <c r="BQZ46" s="180"/>
      <c r="BRA46" s="180"/>
      <c r="BRB46" s="180"/>
      <c r="BRC46" s="180"/>
      <c r="BRD46" s="180"/>
      <c r="BRE46" s="180"/>
      <c r="BRF46" s="180"/>
      <c r="BRG46" s="180"/>
      <c r="BRH46" s="180"/>
      <c r="BRI46" s="180"/>
      <c r="BRJ46" s="180"/>
      <c r="BRK46" s="180"/>
      <c r="BRL46" s="180"/>
      <c r="BRM46" s="180"/>
      <c r="BRN46" s="180"/>
      <c r="BRO46" s="180"/>
      <c r="BRP46" s="180"/>
      <c r="BRQ46" s="180"/>
      <c r="BRR46" s="180"/>
      <c r="BRS46" s="180"/>
      <c r="BRT46" s="180"/>
      <c r="BRU46" s="180"/>
      <c r="BRV46" s="180"/>
      <c r="BRW46" s="180"/>
      <c r="BRX46" s="180"/>
      <c r="BRY46" s="180"/>
      <c r="BRZ46" s="180"/>
      <c r="BSA46" s="180"/>
      <c r="BSB46" s="180"/>
      <c r="BSC46" s="180"/>
      <c r="BSD46" s="180"/>
      <c r="BSE46" s="180"/>
      <c r="BSF46" s="180"/>
      <c r="BSG46" s="180"/>
      <c r="BSH46" s="180"/>
      <c r="BSI46" s="180"/>
      <c r="BSJ46" s="180"/>
      <c r="BSK46" s="180"/>
      <c r="BSL46" s="180"/>
      <c r="BSM46" s="180"/>
      <c r="BSN46" s="180"/>
      <c r="BSO46" s="180"/>
      <c r="BSP46" s="180"/>
      <c r="BSQ46" s="180"/>
      <c r="BSR46" s="180"/>
      <c r="BSS46" s="180"/>
      <c r="BST46" s="180"/>
      <c r="BSU46" s="180"/>
      <c r="BSV46" s="180"/>
      <c r="BSW46" s="180"/>
      <c r="BSX46" s="180"/>
      <c r="BSY46" s="180"/>
      <c r="BSZ46" s="180"/>
      <c r="BTA46" s="180"/>
      <c r="BTB46" s="180"/>
      <c r="BTC46" s="180"/>
      <c r="BTD46" s="180"/>
      <c r="BTE46" s="180"/>
      <c r="BTF46" s="180"/>
      <c r="BTG46" s="180"/>
      <c r="BTH46" s="180"/>
      <c r="BTI46" s="180"/>
      <c r="BTJ46" s="180"/>
      <c r="BTK46" s="180"/>
      <c r="BTL46" s="180"/>
      <c r="BTM46" s="180"/>
      <c r="BTN46" s="180"/>
      <c r="BTO46" s="180"/>
      <c r="BTP46" s="180"/>
      <c r="BTQ46" s="180"/>
      <c r="BTR46" s="180"/>
      <c r="BTS46" s="180"/>
      <c r="BTT46" s="180"/>
      <c r="BTU46" s="180"/>
      <c r="BTV46" s="180"/>
      <c r="BTW46" s="180"/>
      <c r="BTX46" s="180"/>
      <c r="BTY46" s="180"/>
      <c r="BTZ46" s="180"/>
      <c r="BUA46" s="180"/>
      <c r="BUB46" s="180"/>
      <c r="BUC46" s="180"/>
      <c r="BUD46" s="180"/>
      <c r="BUE46" s="180"/>
      <c r="BUF46" s="180"/>
      <c r="BUG46" s="180"/>
      <c r="BUH46" s="180"/>
      <c r="BUI46" s="180"/>
      <c r="BUJ46" s="180"/>
      <c r="BUK46" s="180"/>
      <c r="BUL46" s="180"/>
      <c r="BUM46" s="180"/>
      <c r="BUN46" s="180"/>
      <c r="BUO46" s="180"/>
      <c r="BUP46" s="180"/>
      <c r="BUQ46" s="180"/>
      <c r="BUR46" s="180"/>
      <c r="BUS46" s="180"/>
      <c r="BUT46" s="180"/>
      <c r="BUU46" s="180"/>
      <c r="BUV46" s="180"/>
      <c r="BUW46" s="180"/>
      <c r="BUX46" s="180"/>
      <c r="BUY46" s="180"/>
      <c r="BUZ46" s="180"/>
      <c r="BVA46" s="180"/>
      <c r="BVB46" s="180"/>
      <c r="BVC46" s="180"/>
      <c r="BVD46" s="180"/>
      <c r="BVE46" s="180"/>
      <c r="BVF46" s="180"/>
      <c r="BVG46" s="180"/>
      <c r="BVH46" s="180"/>
      <c r="BVI46" s="180"/>
      <c r="BVJ46" s="180"/>
      <c r="BVK46" s="180"/>
      <c r="BVL46" s="180"/>
      <c r="BVM46" s="180"/>
      <c r="BVN46" s="180"/>
      <c r="BVO46" s="180"/>
      <c r="BVP46" s="180"/>
      <c r="BVQ46" s="180"/>
      <c r="BVR46" s="180"/>
      <c r="BVS46" s="180"/>
      <c r="BVT46" s="180"/>
      <c r="BVU46" s="180"/>
      <c r="BVV46" s="180"/>
      <c r="BVW46" s="180"/>
      <c r="BVX46" s="180"/>
      <c r="BVY46" s="180"/>
      <c r="BVZ46" s="180"/>
      <c r="BWA46" s="180"/>
      <c r="BWB46" s="180"/>
      <c r="BWC46" s="180"/>
      <c r="BWD46" s="180"/>
      <c r="BWE46" s="180"/>
      <c r="BWF46" s="180"/>
      <c r="BWG46" s="180"/>
      <c r="BWH46" s="180"/>
      <c r="BWI46" s="180"/>
      <c r="BWJ46" s="180"/>
      <c r="BWK46" s="180"/>
      <c r="BWL46" s="180"/>
      <c r="BWM46" s="180"/>
      <c r="BWN46" s="180"/>
      <c r="BWO46" s="180"/>
      <c r="BWP46" s="180"/>
      <c r="BWQ46" s="180"/>
      <c r="BWR46" s="180"/>
      <c r="BWS46" s="180"/>
      <c r="BWT46" s="180"/>
      <c r="BWU46" s="180"/>
      <c r="BWV46" s="180"/>
      <c r="BWW46" s="180"/>
      <c r="BWX46" s="180"/>
      <c r="BWY46" s="180"/>
      <c r="BWZ46" s="180"/>
      <c r="BXA46" s="180"/>
      <c r="BXB46" s="180"/>
      <c r="BXC46" s="180"/>
      <c r="BXD46" s="180"/>
      <c r="BXE46" s="180"/>
      <c r="BXF46" s="180"/>
      <c r="BXG46" s="180"/>
      <c r="BXH46" s="180"/>
      <c r="BXI46" s="180"/>
      <c r="BXJ46" s="180"/>
      <c r="BXK46" s="180"/>
      <c r="BXL46" s="180"/>
      <c r="BXM46" s="180"/>
      <c r="BXN46" s="180"/>
      <c r="BXO46" s="180"/>
      <c r="BXP46" s="180"/>
      <c r="BXQ46" s="180"/>
      <c r="BXR46" s="180"/>
      <c r="BXS46" s="180"/>
      <c r="BXT46" s="180"/>
      <c r="BXU46" s="180"/>
      <c r="BXV46" s="180"/>
      <c r="BXW46" s="180"/>
      <c r="BXX46" s="180"/>
      <c r="BXY46" s="180"/>
      <c r="BXZ46" s="180"/>
      <c r="BYA46" s="180"/>
      <c r="BYB46" s="180"/>
      <c r="BYC46" s="180"/>
      <c r="BYD46" s="180"/>
      <c r="BYE46" s="180"/>
      <c r="BYF46" s="180"/>
      <c r="BYG46" s="180"/>
      <c r="BYH46" s="180"/>
      <c r="BYI46" s="180"/>
      <c r="BYJ46" s="180"/>
      <c r="BYK46" s="180"/>
      <c r="BYL46" s="180"/>
      <c r="BYM46" s="180"/>
      <c r="BYN46" s="180"/>
      <c r="BYO46" s="180"/>
      <c r="BYP46" s="180"/>
      <c r="BYQ46" s="180"/>
      <c r="BYR46" s="180"/>
      <c r="BYS46" s="180"/>
      <c r="BYT46" s="180"/>
      <c r="BYU46" s="180"/>
      <c r="BYV46" s="180"/>
      <c r="BYW46" s="180"/>
      <c r="BYX46" s="180"/>
      <c r="BYY46" s="180"/>
      <c r="BYZ46" s="180"/>
      <c r="BZA46" s="180"/>
      <c r="BZB46" s="180"/>
      <c r="BZC46" s="180"/>
      <c r="BZD46" s="180"/>
      <c r="BZE46" s="180"/>
      <c r="BZF46" s="180"/>
      <c r="BZG46" s="180"/>
      <c r="BZH46" s="180"/>
      <c r="BZI46" s="180"/>
      <c r="BZJ46" s="180"/>
      <c r="BZK46" s="180"/>
      <c r="BZL46" s="180"/>
      <c r="BZM46" s="180"/>
      <c r="BZN46" s="180"/>
      <c r="BZO46" s="180"/>
      <c r="BZP46" s="180"/>
      <c r="BZQ46" s="180"/>
      <c r="BZR46" s="180"/>
      <c r="BZS46" s="180"/>
      <c r="BZT46" s="180"/>
      <c r="BZU46" s="180"/>
      <c r="BZV46" s="180"/>
      <c r="BZW46" s="180"/>
      <c r="BZX46" s="180"/>
      <c r="BZY46" s="180"/>
      <c r="BZZ46" s="180"/>
      <c r="CAA46" s="180"/>
      <c r="CAB46" s="180"/>
      <c r="CAC46" s="180"/>
      <c r="CAD46" s="180"/>
      <c r="CAE46" s="180"/>
      <c r="CAF46" s="180"/>
      <c r="CAG46" s="180"/>
      <c r="CAH46" s="180"/>
      <c r="CAI46" s="180"/>
      <c r="CAJ46" s="180"/>
      <c r="CAK46" s="180"/>
      <c r="CAL46" s="180"/>
      <c r="CAM46" s="180"/>
      <c r="CAN46" s="180"/>
      <c r="CAO46" s="180"/>
      <c r="CAP46" s="180"/>
      <c r="CAQ46" s="180"/>
      <c r="CAR46" s="180"/>
      <c r="CAS46" s="180"/>
      <c r="CAT46" s="180"/>
      <c r="CAU46" s="180"/>
      <c r="CAV46" s="180"/>
      <c r="CAW46" s="180"/>
      <c r="CAX46" s="180"/>
      <c r="CAY46" s="180"/>
      <c r="CAZ46" s="180"/>
      <c r="CBA46" s="180"/>
      <c r="CBB46" s="180"/>
      <c r="CBC46" s="180"/>
      <c r="CBD46" s="180"/>
      <c r="CBE46" s="180"/>
      <c r="CBF46" s="180"/>
      <c r="CBG46" s="180"/>
      <c r="CBH46" s="180"/>
      <c r="CBI46" s="180"/>
      <c r="CBJ46" s="180"/>
      <c r="CBK46" s="180"/>
      <c r="CBL46" s="180"/>
      <c r="CBM46" s="180"/>
      <c r="CBN46" s="180"/>
      <c r="CBO46" s="180"/>
      <c r="CBP46" s="180"/>
      <c r="CBQ46" s="180"/>
      <c r="CBR46" s="180"/>
      <c r="CBS46" s="180"/>
      <c r="CBT46" s="180"/>
      <c r="CBU46" s="180"/>
      <c r="CBV46" s="180"/>
      <c r="CBW46" s="180"/>
      <c r="CBX46" s="180"/>
      <c r="CBY46" s="180"/>
      <c r="CBZ46" s="180"/>
      <c r="CCA46" s="180"/>
      <c r="CCB46" s="180"/>
      <c r="CCC46" s="180"/>
      <c r="CCD46" s="180"/>
      <c r="CCE46" s="180"/>
      <c r="CCF46" s="180"/>
      <c r="CCG46" s="180"/>
      <c r="CCH46" s="180"/>
      <c r="CCI46" s="180"/>
      <c r="CCJ46" s="180"/>
      <c r="CCK46" s="180"/>
      <c r="CCL46" s="180"/>
      <c r="CCM46" s="180"/>
      <c r="CCN46" s="180"/>
      <c r="CCO46" s="180"/>
      <c r="CCP46" s="180"/>
      <c r="CCQ46" s="180"/>
      <c r="CCR46" s="180"/>
      <c r="CCS46" s="180"/>
      <c r="CCT46" s="180"/>
      <c r="CCU46" s="180"/>
      <c r="CCV46" s="180"/>
      <c r="CCW46" s="180"/>
      <c r="CCX46" s="180"/>
      <c r="CCY46" s="180"/>
      <c r="CCZ46" s="180"/>
      <c r="CDA46" s="180"/>
      <c r="CDB46" s="180"/>
      <c r="CDC46" s="180"/>
      <c r="CDD46" s="180"/>
      <c r="CDE46" s="180"/>
      <c r="CDF46" s="180"/>
      <c r="CDG46" s="180"/>
      <c r="CDH46" s="180"/>
      <c r="CDI46" s="180"/>
      <c r="CDJ46" s="180"/>
      <c r="CDK46" s="180"/>
      <c r="CDL46" s="180"/>
      <c r="CDM46" s="180"/>
      <c r="CDN46" s="180"/>
      <c r="CDO46" s="180"/>
      <c r="CDP46" s="180"/>
      <c r="CDQ46" s="180"/>
      <c r="CDR46" s="180"/>
      <c r="CDS46" s="180"/>
      <c r="CDT46" s="180"/>
      <c r="CDU46" s="180"/>
      <c r="CDV46" s="180"/>
      <c r="CDW46" s="180"/>
      <c r="CDX46" s="180"/>
      <c r="CDY46" s="180"/>
      <c r="CDZ46" s="180"/>
      <c r="CEA46" s="180"/>
      <c r="CEB46" s="180"/>
      <c r="CEC46" s="180"/>
      <c r="CED46" s="180"/>
      <c r="CEE46" s="180"/>
      <c r="CEF46" s="180"/>
      <c r="CEG46" s="180"/>
      <c r="CEH46" s="180"/>
      <c r="CEI46" s="180"/>
      <c r="CEJ46" s="180"/>
      <c r="CEK46" s="180"/>
      <c r="CEL46" s="180"/>
      <c r="CEM46" s="180"/>
      <c r="CEN46" s="180"/>
      <c r="CEO46" s="180"/>
      <c r="CEP46" s="180"/>
      <c r="CEQ46" s="180"/>
      <c r="CER46" s="180"/>
      <c r="CES46" s="180"/>
      <c r="CET46" s="180"/>
      <c r="CEU46" s="180"/>
      <c r="CEV46" s="180"/>
      <c r="CEW46" s="180"/>
      <c r="CEX46" s="180"/>
      <c r="CEY46" s="180"/>
      <c r="CEZ46" s="180"/>
      <c r="CFA46" s="180"/>
      <c r="CFB46" s="180"/>
      <c r="CFC46" s="180"/>
      <c r="CFD46" s="180"/>
      <c r="CFE46" s="180"/>
      <c r="CFF46" s="180"/>
      <c r="CFG46" s="180"/>
      <c r="CFH46" s="180"/>
      <c r="CFI46" s="180"/>
      <c r="CFJ46" s="180"/>
      <c r="CFK46" s="180"/>
      <c r="CFL46" s="180"/>
      <c r="CFM46" s="180"/>
      <c r="CFN46" s="180"/>
      <c r="CFO46" s="180"/>
      <c r="CFP46" s="180"/>
      <c r="CFQ46" s="180"/>
      <c r="CFR46" s="180"/>
      <c r="CFS46" s="180"/>
      <c r="CFT46" s="180"/>
      <c r="CFU46" s="180"/>
      <c r="CFV46" s="180"/>
      <c r="CFW46" s="180"/>
      <c r="CFX46" s="180"/>
      <c r="CFY46" s="180"/>
      <c r="CFZ46" s="180"/>
      <c r="CGA46" s="180"/>
      <c r="CGB46" s="180"/>
      <c r="CGC46" s="180"/>
      <c r="CGD46" s="180"/>
      <c r="CGE46" s="180"/>
      <c r="CGF46" s="180"/>
      <c r="CGG46" s="180"/>
      <c r="CGH46" s="180"/>
      <c r="CGI46" s="180"/>
      <c r="CGJ46" s="180"/>
      <c r="CGK46" s="180"/>
      <c r="CGL46" s="180"/>
      <c r="CGM46" s="180"/>
      <c r="CGN46" s="180"/>
      <c r="CGO46" s="180"/>
      <c r="CGP46" s="180"/>
      <c r="CGQ46" s="180"/>
      <c r="CGR46" s="180"/>
      <c r="CGS46" s="180"/>
      <c r="CGT46" s="180"/>
      <c r="CGU46" s="180"/>
      <c r="CGV46" s="180"/>
      <c r="CGW46" s="180"/>
      <c r="CGX46" s="180"/>
      <c r="CGY46" s="180"/>
      <c r="CGZ46" s="180"/>
      <c r="CHA46" s="180"/>
      <c r="CHB46" s="180"/>
      <c r="CHC46" s="180"/>
      <c r="CHD46" s="180"/>
      <c r="CHE46" s="180"/>
      <c r="CHF46" s="180"/>
      <c r="CHG46" s="180"/>
      <c r="CHH46" s="180"/>
      <c r="CHI46" s="180"/>
      <c r="CHJ46" s="180"/>
      <c r="CHK46" s="180"/>
      <c r="CHL46" s="180"/>
      <c r="CHM46" s="180"/>
      <c r="CHN46" s="180"/>
      <c r="CHO46" s="180"/>
      <c r="CHP46" s="180"/>
      <c r="CHQ46" s="180"/>
      <c r="CHR46" s="180"/>
      <c r="CHS46" s="180"/>
      <c r="CHT46" s="180"/>
      <c r="CHU46" s="180"/>
      <c r="CHV46" s="180"/>
      <c r="CHW46" s="180"/>
      <c r="CHX46" s="180"/>
      <c r="CHY46" s="180"/>
      <c r="CHZ46" s="180"/>
      <c r="CIA46" s="180"/>
      <c r="CIB46" s="180"/>
      <c r="CIC46" s="180"/>
      <c r="CID46" s="180"/>
      <c r="CIE46" s="180"/>
      <c r="CIF46" s="180"/>
      <c r="CIG46" s="180"/>
      <c r="CIH46" s="180"/>
      <c r="CII46" s="180"/>
      <c r="CIJ46" s="180"/>
      <c r="CIK46" s="180"/>
      <c r="CIL46" s="180"/>
      <c r="CIM46" s="180"/>
      <c r="CIN46" s="180"/>
      <c r="CIO46" s="180"/>
      <c r="CIP46" s="180"/>
      <c r="CIQ46" s="180"/>
      <c r="CIR46" s="180"/>
      <c r="CIS46" s="180"/>
      <c r="CIT46" s="180"/>
      <c r="CIU46" s="180"/>
      <c r="CIV46" s="180"/>
      <c r="CIW46" s="180"/>
      <c r="CIX46" s="180"/>
      <c r="CIY46" s="180"/>
      <c r="CIZ46" s="180"/>
      <c r="CJA46" s="180"/>
      <c r="CJB46" s="180"/>
      <c r="CJC46" s="180"/>
      <c r="CJD46" s="180"/>
      <c r="CJE46" s="180"/>
      <c r="CJF46" s="180"/>
      <c r="CJG46" s="180"/>
      <c r="CJH46" s="180"/>
      <c r="CJI46" s="180"/>
      <c r="CJJ46" s="180"/>
      <c r="CJK46" s="180"/>
      <c r="CJL46" s="180"/>
      <c r="CJM46" s="180"/>
      <c r="CJN46" s="180"/>
      <c r="CJO46" s="180"/>
      <c r="CJP46" s="180"/>
      <c r="CJQ46" s="180"/>
      <c r="CJR46" s="180"/>
      <c r="CJS46" s="180"/>
      <c r="CJT46" s="180"/>
      <c r="CJU46" s="180"/>
      <c r="CJV46" s="180"/>
      <c r="CJW46" s="180"/>
      <c r="CJX46" s="180"/>
      <c r="CJY46" s="180"/>
      <c r="CJZ46" s="180"/>
      <c r="CKA46" s="180"/>
      <c r="CKB46" s="180"/>
      <c r="CKC46" s="180"/>
      <c r="CKD46" s="180"/>
      <c r="CKE46" s="180"/>
      <c r="CKF46" s="180"/>
      <c r="CKG46" s="180"/>
      <c r="CKH46" s="180"/>
      <c r="CKI46" s="180"/>
      <c r="CKJ46" s="180"/>
      <c r="CKK46" s="180"/>
      <c r="CKL46" s="180"/>
      <c r="CKM46" s="180"/>
      <c r="CKN46" s="180"/>
      <c r="CKO46" s="180"/>
      <c r="CKP46" s="180"/>
      <c r="CKQ46" s="180"/>
      <c r="CKR46" s="180"/>
      <c r="CKS46" s="180"/>
      <c r="CKT46" s="180"/>
      <c r="CKU46" s="180"/>
      <c r="CKV46" s="180"/>
      <c r="CKW46" s="180"/>
      <c r="CKX46" s="180"/>
      <c r="CKY46" s="180"/>
      <c r="CKZ46" s="180"/>
      <c r="CLA46" s="180"/>
      <c r="CLB46" s="180"/>
      <c r="CLC46" s="180"/>
      <c r="CLD46" s="180"/>
      <c r="CLE46" s="180"/>
      <c r="CLF46" s="180"/>
      <c r="CLG46" s="180"/>
      <c r="CLH46" s="180"/>
      <c r="CLI46" s="180"/>
      <c r="CLJ46" s="180"/>
      <c r="CLK46" s="180"/>
      <c r="CLL46" s="180"/>
      <c r="CLM46" s="180"/>
      <c r="CLN46" s="180"/>
      <c r="CLO46" s="180"/>
      <c r="CLP46" s="180"/>
      <c r="CLQ46" s="180"/>
      <c r="CLR46" s="180"/>
      <c r="CLS46" s="180"/>
      <c r="CLT46" s="180"/>
      <c r="CLU46" s="180"/>
      <c r="CLV46" s="180"/>
      <c r="CLW46" s="180"/>
      <c r="CLX46" s="180"/>
      <c r="CLY46" s="180"/>
      <c r="CLZ46" s="180"/>
      <c r="CMA46" s="180"/>
      <c r="CMB46" s="180"/>
      <c r="CMC46" s="180"/>
      <c r="CMD46" s="180"/>
      <c r="CME46" s="180"/>
      <c r="CMF46" s="180"/>
      <c r="CMG46" s="180"/>
      <c r="CMH46" s="180"/>
      <c r="CMI46" s="180"/>
      <c r="CMJ46" s="180"/>
      <c r="CMK46" s="180"/>
      <c r="CML46" s="180"/>
      <c r="CMM46" s="180"/>
      <c r="CMN46" s="180"/>
      <c r="CMO46" s="180"/>
      <c r="CMP46" s="180"/>
      <c r="CMQ46" s="180"/>
      <c r="CMR46" s="180"/>
      <c r="CMS46" s="180"/>
      <c r="CMT46" s="180"/>
      <c r="CMU46" s="180"/>
      <c r="CMV46" s="180"/>
      <c r="CMW46" s="180"/>
      <c r="CMX46" s="180"/>
      <c r="CMY46" s="180"/>
      <c r="CMZ46" s="180"/>
      <c r="CNA46" s="180"/>
      <c r="CNB46" s="180"/>
      <c r="CNC46" s="180"/>
      <c r="CND46" s="180"/>
      <c r="CNE46" s="180"/>
      <c r="CNF46" s="180"/>
      <c r="CNG46" s="180"/>
      <c r="CNH46" s="180"/>
      <c r="CNI46" s="180"/>
      <c r="CNJ46" s="180"/>
      <c r="CNK46" s="180"/>
      <c r="CNL46" s="180"/>
      <c r="CNM46" s="180"/>
      <c r="CNN46" s="180"/>
      <c r="CNO46" s="180"/>
      <c r="CNP46" s="180"/>
      <c r="CNQ46" s="180"/>
      <c r="CNR46" s="180"/>
      <c r="CNS46" s="180"/>
      <c r="CNT46" s="180"/>
      <c r="CNU46" s="180"/>
      <c r="CNV46" s="180"/>
      <c r="CNW46" s="180"/>
      <c r="CNX46" s="180"/>
      <c r="CNY46" s="180"/>
      <c r="CNZ46" s="180"/>
      <c r="COA46" s="180"/>
      <c r="COB46" s="180"/>
      <c r="COC46" s="180"/>
      <c r="COD46" s="180"/>
      <c r="COE46" s="180"/>
      <c r="COF46" s="180"/>
      <c r="COG46" s="180"/>
      <c r="COH46" s="180"/>
      <c r="COI46" s="180"/>
      <c r="COJ46" s="180"/>
      <c r="COK46" s="180"/>
      <c r="COL46" s="180"/>
      <c r="COM46" s="180"/>
      <c r="CON46" s="180"/>
      <c r="COO46" s="180"/>
      <c r="COP46" s="180"/>
      <c r="COQ46" s="180"/>
      <c r="COR46" s="180"/>
      <c r="COS46" s="180"/>
      <c r="COT46" s="180"/>
      <c r="COU46" s="180"/>
      <c r="COV46" s="180"/>
      <c r="COW46" s="180"/>
      <c r="COX46" s="180"/>
      <c r="COY46" s="180"/>
      <c r="COZ46" s="180"/>
      <c r="CPA46" s="180"/>
      <c r="CPB46" s="180"/>
      <c r="CPC46" s="180"/>
      <c r="CPD46" s="180"/>
      <c r="CPE46" s="180"/>
      <c r="CPF46" s="180"/>
      <c r="CPG46" s="180"/>
      <c r="CPH46" s="180"/>
      <c r="CPI46" s="180"/>
      <c r="CPJ46" s="180"/>
      <c r="CPK46" s="180"/>
      <c r="CPL46" s="180"/>
      <c r="CPM46" s="180"/>
      <c r="CPN46" s="180"/>
      <c r="CPO46" s="180"/>
      <c r="CPP46" s="180"/>
      <c r="CPQ46" s="180"/>
      <c r="CPR46" s="180"/>
      <c r="CPS46" s="180"/>
      <c r="CPT46" s="180"/>
      <c r="CPU46" s="180"/>
      <c r="CPV46" s="180"/>
      <c r="CPW46" s="180"/>
      <c r="CPX46" s="180"/>
      <c r="CPY46" s="180"/>
      <c r="CPZ46" s="180"/>
      <c r="CQA46" s="180"/>
      <c r="CQB46" s="180"/>
      <c r="CQC46" s="180"/>
      <c r="CQD46" s="180"/>
      <c r="CQE46" s="180"/>
      <c r="CQF46" s="180"/>
      <c r="CQG46" s="180"/>
      <c r="CQH46" s="180"/>
      <c r="CQI46" s="180"/>
      <c r="CQJ46" s="180"/>
      <c r="CQK46" s="180"/>
      <c r="CQL46" s="180"/>
      <c r="CQM46" s="180"/>
      <c r="CQN46" s="180"/>
      <c r="CQO46" s="180"/>
      <c r="CQP46" s="180"/>
      <c r="CQQ46" s="180"/>
      <c r="CQR46" s="180"/>
      <c r="CQS46" s="180"/>
      <c r="CQT46" s="180"/>
      <c r="CQU46" s="180"/>
      <c r="CQV46" s="180"/>
      <c r="CQW46" s="180"/>
      <c r="CQX46" s="180"/>
      <c r="CQY46" s="180"/>
      <c r="CQZ46" s="180"/>
      <c r="CRA46" s="180"/>
      <c r="CRB46" s="180"/>
      <c r="CRC46" s="180"/>
      <c r="CRD46" s="180"/>
      <c r="CRE46" s="180"/>
      <c r="CRF46" s="180"/>
      <c r="CRG46" s="180"/>
      <c r="CRH46" s="180"/>
      <c r="CRI46" s="180"/>
      <c r="CRJ46" s="180"/>
      <c r="CRK46" s="180"/>
      <c r="CRL46" s="180"/>
      <c r="CRM46" s="180"/>
      <c r="CRN46" s="180"/>
      <c r="CRO46" s="180"/>
      <c r="CRP46" s="180"/>
      <c r="CRQ46" s="180"/>
      <c r="CRR46" s="180"/>
      <c r="CRS46" s="180"/>
      <c r="CRT46" s="180"/>
      <c r="CRU46" s="180"/>
      <c r="CRV46" s="180"/>
      <c r="CRW46" s="180"/>
      <c r="CRX46" s="180"/>
      <c r="CRY46" s="180"/>
      <c r="CRZ46" s="180"/>
      <c r="CSA46" s="180"/>
      <c r="CSB46" s="180"/>
      <c r="CSC46" s="180"/>
      <c r="CSD46" s="180"/>
      <c r="CSE46" s="180"/>
      <c r="CSF46" s="180"/>
      <c r="CSG46" s="180"/>
      <c r="CSH46" s="180"/>
      <c r="CSI46" s="180"/>
      <c r="CSJ46" s="180"/>
      <c r="CSK46" s="180"/>
      <c r="CSL46" s="180"/>
      <c r="CSM46" s="180"/>
      <c r="CSN46" s="180"/>
      <c r="CSO46" s="180"/>
      <c r="CSP46" s="180"/>
      <c r="CSQ46" s="180"/>
      <c r="CSR46" s="180"/>
      <c r="CSS46" s="180"/>
      <c r="CST46" s="180"/>
      <c r="CSU46" s="180"/>
      <c r="CSV46" s="180"/>
      <c r="CSW46" s="180"/>
      <c r="CSX46" s="180"/>
      <c r="CSY46" s="180"/>
      <c r="CSZ46" s="180"/>
      <c r="CTA46" s="180"/>
      <c r="CTB46" s="180"/>
      <c r="CTC46" s="180"/>
      <c r="CTD46" s="180"/>
      <c r="CTE46" s="180"/>
      <c r="CTF46" s="180"/>
      <c r="CTG46" s="180"/>
      <c r="CTH46" s="180"/>
      <c r="CTI46" s="180"/>
      <c r="CTJ46" s="180"/>
      <c r="CTK46" s="180"/>
      <c r="CTL46" s="180"/>
      <c r="CTM46" s="180"/>
      <c r="CTN46" s="180"/>
      <c r="CTO46" s="180"/>
      <c r="CTP46" s="180"/>
      <c r="CTQ46" s="180"/>
      <c r="CTR46" s="180"/>
      <c r="CTS46" s="180"/>
      <c r="CTT46" s="180"/>
      <c r="CTU46" s="180"/>
      <c r="CTV46" s="180"/>
      <c r="CTW46" s="180"/>
      <c r="CTX46" s="180"/>
      <c r="CTY46" s="180"/>
      <c r="CTZ46" s="180"/>
      <c r="CUA46" s="180"/>
      <c r="CUB46" s="180"/>
      <c r="CUC46" s="180"/>
      <c r="CUD46" s="180"/>
      <c r="CUE46" s="180"/>
      <c r="CUF46" s="180"/>
      <c r="CUG46" s="180"/>
      <c r="CUH46" s="180"/>
      <c r="CUI46" s="180"/>
      <c r="CUJ46" s="180"/>
      <c r="CUK46" s="180"/>
      <c r="CUL46" s="180"/>
      <c r="CUM46" s="180"/>
      <c r="CUN46" s="180"/>
      <c r="CUO46" s="180"/>
      <c r="CUP46" s="180"/>
      <c r="CUQ46" s="180"/>
      <c r="CUR46" s="180"/>
      <c r="CUS46" s="180"/>
      <c r="CUT46" s="180"/>
      <c r="CUU46" s="180"/>
      <c r="CUV46" s="180"/>
      <c r="CUW46" s="180"/>
      <c r="CUX46" s="180"/>
      <c r="CUY46" s="180"/>
      <c r="CUZ46" s="180"/>
      <c r="CVA46" s="180"/>
      <c r="CVB46" s="180"/>
      <c r="CVC46" s="180"/>
      <c r="CVD46" s="180"/>
      <c r="CVE46" s="180"/>
      <c r="CVF46" s="180"/>
      <c r="CVG46" s="180"/>
      <c r="CVH46" s="180"/>
      <c r="CVI46" s="180"/>
      <c r="CVJ46" s="180"/>
      <c r="CVK46" s="180"/>
      <c r="CVL46" s="180"/>
      <c r="CVM46" s="180"/>
      <c r="CVN46" s="180"/>
      <c r="CVO46" s="180"/>
      <c r="CVP46" s="180"/>
      <c r="CVQ46" s="180"/>
      <c r="CVR46" s="180"/>
      <c r="CVS46" s="180"/>
      <c r="CVT46" s="180"/>
      <c r="CVU46" s="180"/>
      <c r="CVV46" s="180"/>
      <c r="CVW46" s="180"/>
      <c r="CVX46" s="180"/>
      <c r="CVY46" s="180"/>
      <c r="CVZ46" s="180"/>
      <c r="CWA46" s="180"/>
      <c r="CWB46" s="180"/>
      <c r="CWC46" s="180"/>
      <c r="CWD46" s="180"/>
      <c r="CWE46" s="180"/>
      <c r="CWF46" s="180"/>
      <c r="CWG46" s="180"/>
      <c r="CWH46" s="180"/>
      <c r="CWI46" s="180"/>
      <c r="CWJ46" s="180"/>
      <c r="CWK46" s="180"/>
      <c r="CWL46" s="180"/>
      <c r="CWM46" s="180"/>
      <c r="CWN46" s="180"/>
      <c r="CWO46" s="180"/>
      <c r="CWP46" s="180"/>
      <c r="CWQ46" s="180"/>
      <c r="CWR46" s="180"/>
      <c r="CWS46" s="180"/>
      <c r="CWT46" s="180"/>
      <c r="CWU46" s="180"/>
      <c r="CWV46" s="180"/>
      <c r="CWW46" s="180"/>
      <c r="CWX46" s="180"/>
      <c r="CWY46" s="180"/>
      <c r="CWZ46" s="180"/>
      <c r="CXA46" s="180"/>
      <c r="CXB46" s="180"/>
      <c r="CXC46" s="180"/>
      <c r="CXD46" s="180"/>
      <c r="CXE46" s="180"/>
      <c r="CXF46" s="180"/>
      <c r="CXG46" s="180"/>
      <c r="CXH46" s="180"/>
      <c r="CXI46" s="180"/>
      <c r="CXJ46" s="180"/>
      <c r="CXK46" s="180"/>
      <c r="CXL46" s="180"/>
      <c r="CXM46" s="180"/>
      <c r="CXN46" s="180"/>
      <c r="CXO46" s="180"/>
      <c r="CXP46" s="180"/>
      <c r="CXQ46" s="180"/>
      <c r="CXR46" s="180"/>
      <c r="CXS46" s="180"/>
      <c r="CXT46" s="180"/>
      <c r="CXU46" s="180"/>
      <c r="CXV46" s="180"/>
      <c r="CXW46" s="180"/>
      <c r="CXX46" s="180"/>
      <c r="CXY46" s="180"/>
      <c r="CXZ46" s="180"/>
      <c r="CYA46" s="180"/>
      <c r="CYB46" s="180"/>
      <c r="CYC46" s="180"/>
      <c r="CYD46" s="180"/>
      <c r="CYE46" s="180"/>
      <c r="CYF46" s="180"/>
      <c r="CYG46" s="180"/>
      <c r="CYH46" s="180"/>
      <c r="CYI46" s="180"/>
      <c r="CYJ46" s="180"/>
      <c r="CYK46" s="180"/>
      <c r="CYL46" s="180"/>
      <c r="CYM46" s="180"/>
      <c r="CYN46" s="180"/>
      <c r="CYO46" s="180"/>
      <c r="CYP46" s="180"/>
      <c r="CYQ46" s="180"/>
      <c r="CYR46" s="180"/>
      <c r="CYS46" s="180"/>
      <c r="CYT46" s="180"/>
      <c r="CYU46" s="180"/>
      <c r="CYV46" s="180"/>
      <c r="CYW46" s="180"/>
      <c r="CYX46" s="180"/>
      <c r="CYY46" s="180"/>
      <c r="CYZ46" s="180"/>
      <c r="CZA46" s="180"/>
      <c r="CZB46" s="180"/>
      <c r="CZC46" s="180"/>
      <c r="CZD46" s="180"/>
      <c r="CZE46" s="180"/>
      <c r="CZF46" s="180"/>
      <c r="CZG46" s="180"/>
      <c r="CZH46" s="180"/>
      <c r="CZI46" s="180"/>
      <c r="CZJ46" s="180"/>
      <c r="CZK46" s="180"/>
      <c r="CZL46" s="180"/>
      <c r="CZM46" s="180"/>
      <c r="CZN46" s="180"/>
      <c r="CZO46" s="180"/>
      <c r="CZP46" s="180"/>
      <c r="CZQ46" s="180"/>
      <c r="CZR46" s="180"/>
      <c r="CZS46" s="180"/>
      <c r="CZT46" s="180"/>
      <c r="CZU46" s="180"/>
      <c r="CZV46" s="180"/>
      <c r="CZW46" s="180"/>
      <c r="CZX46" s="180"/>
      <c r="CZY46" s="180"/>
      <c r="CZZ46" s="180"/>
      <c r="DAA46" s="180"/>
      <c r="DAB46" s="180"/>
      <c r="DAC46" s="180"/>
      <c r="DAD46" s="180"/>
      <c r="DAE46" s="180"/>
      <c r="DAF46" s="180"/>
      <c r="DAG46" s="180"/>
      <c r="DAH46" s="180"/>
      <c r="DAI46" s="180"/>
      <c r="DAJ46" s="180"/>
      <c r="DAK46" s="180"/>
      <c r="DAL46" s="180"/>
      <c r="DAM46" s="180"/>
      <c r="DAN46" s="180"/>
      <c r="DAO46" s="180"/>
      <c r="DAP46" s="180"/>
      <c r="DAQ46" s="180"/>
      <c r="DAR46" s="180"/>
      <c r="DAS46" s="180"/>
      <c r="DAT46" s="180"/>
      <c r="DAU46" s="180"/>
      <c r="DAV46" s="180"/>
      <c r="DAW46" s="180"/>
      <c r="DAX46" s="180"/>
      <c r="DAY46" s="180"/>
      <c r="DAZ46" s="180"/>
      <c r="DBA46" s="180"/>
      <c r="DBB46" s="180"/>
      <c r="DBC46" s="180"/>
      <c r="DBD46" s="180"/>
      <c r="DBE46" s="180"/>
      <c r="DBF46" s="180"/>
      <c r="DBG46" s="180"/>
      <c r="DBH46" s="180"/>
      <c r="DBI46" s="180"/>
      <c r="DBJ46" s="180"/>
      <c r="DBK46" s="180"/>
      <c r="DBL46" s="180"/>
      <c r="DBM46" s="180"/>
      <c r="DBN46" s="180"/>
      <c r="DBO46" s="180"/>
      <c r="DBP46" s="180"/>
      <c r="DBQ46" s="180"/>
      <c r="DBR46" s="180"/>
      <c r="DBS46" s="180"/>
      <c r="DBT46" s="180"/>
      <c r="DBU46" s="180"/>
      <c r="DBV46" s="180"/>
      <c r="DBW46" s="180"/>
      <c r="DBX46" s="180"/>
      <c r="DBY46" s="180"/>
      <c r="DBZ46" s="180"/>
      <c r="DCA46" s="180"/>
      <c r="DCB46" s="180"/>
      <c r="DCC46" s="180"/>
      <c r="DCD46" s="180"/>
      <c r="DCE46" s="180"/>
      <c r="DCF46" s="180"/>
      <c r="DCG46" s="180"/>
      <c r="DCH46" s="180"/>
      <c r="DCI46" s="180"/>
      <c r="DCJ46" s="180"/>
      <c r="DCK46" s="180"/>
      <c r="DCL46" s="180"/>
      <c r="DCM46" s="180"/>
      <c r="DCN46" s="180"/>
      <c r="DCO46" s="180"/>
      <c r="DCP46" s="180"/>
      <c r="DCQ46" s="180"/>
      <c r="DCR46" s="180"/>
      <c r="DCS46" s="180"/>
      <c r="DCT46" s="180"/>
      <c r="DCU46" s="180"/>
      <c r="DCV46" s="180"/>
      <c r="DCW46" s="180"/>
      <c r="DCX46" s="180"/>
      <c r="DCY46" s="180"/>
      <c r="DCZ46" s="180"/>
      <c r="DDA46" s="180"/>
      <c r="DDB46" s="180"/>
      <c r="DDC46" s="180"/>
      <c r="DDD46" s="180"/>
      <c r="DDE46" s="180"/>
      <c r="DDF46" s="180"/>
      <c r="DDG46" s="180"/>
      <c r="DDH46" s="180"/>
      <c r="DDI46" s="180"/>
      <c r="DDJ46" s="180"/>
      <c r="DDK46" s="180"/>
      <c r="DDL46" s="180"/>
      <c r="DDM46" s="180"/>
      <c r="DDN46" s="180"/>
      <c r="DDO46" s="180"/>
      <c r="DDP46" s="180"/>
      <c r="DDQ46" s="180"/>
      <c r="DDR46" s="180"/>
      <c r="DDS46" s="180"/>
      <c r="DDT46" s="180"/>
      <c r="DDU46" s="180"/>
      <c r="DDV46" s="180"/>
      <c r="DDW46" s="180"/>
      <c r="DDX46" s="180"/>
      <c r="DDY46" s="180"/>
      <c r="DDZ46" s="180"/>
      <c r="DEA46" s="180"/>
      <c r="DEB46" s="180"/>
      <c r="DEC46" s="180"/>
      <c r="DED46" s="180"/>
      <c r="DEE46" s="180"/>
      <c r="DEF46" s="180"/>
      <c r="DEG46" s="180"/>
      <c r="DEH46" s="180"/>
      <c r="DEI46" s="180"/>
      <c r="DEJ46" s="180"/>
      <c r="DEK46" s="180"/>
      <c r="DEL46" s="180"/>
      <c r="DEM46" s="180"/>
      <c r="DEN46" s="180"/>
      <c r="DEO46" s="180"/>
      <c r="DEP46" s="180"/>
      <c r="DEQ46" s="180"/>
      <c r="DER46" s="180"/>
      <c r="DES46" s="180"/>
      <c r="DET46" s="180"/>
      <c r="DEU46" s="180"/>
      <c r="DEV46" s="180"/>
      <c r="DEW46" s="180"/>
      <c r="DEX46" s="180"/>
      <c r="DEY46" s="180"/>
      <c r="DEZ46" s="180"/>
      <c r="DFA46" s="180"/>
      <c r="DFB46" s="180"/>
      <c r="DFC46" s="180"/>
      <c r="DFD46" s="180"/>
      <c r="DFE46" s="180"/>
      <c r="DFF46" s="180"/>
      <c r="DFG46" s="180"/>
      <c r="DFH46" s="180"/>
      <c r="DFI46" s="180"/>
      <c r="DFJ46" s="180"/>
      <c r="DFK46" s="180"/>
      <c r="DFL46" s="180"/>
      <c r="DFM46" s="180"/>
      <c r="DFN46" s="180"/>
      <c r="DFO46" s="180"/>
      <c r="DFP46" s="180"/>
      <c r="DFQ46" s="180"/>
      <c r="DFR46" s="180"/>
      <c r="DFS46" s="180"/>
      <c r="DFT46" s="180"/>
      <c r="DFU46" s="180"/>
      <c r="DFV46" s="180"/>
      <c r="DFW46" s="180"/>
      <c r="DFX46" s="180"/>
      <c r="DFY46" s="180"/>
      <c r="DFZ46" s="180"/>
      <c r="DGA46" s="180"/>
      <c r="DGB46" s="180"/>
      <c r="DGC46" s="180"/>
      <c r="DGD46" s="180"/>
      <c r="DGE46" s="180"/>
      <c r="DGF46" s="180"/>
      <c r="DGG46" s="180"/>
      <c r="DGH46" s="180"/>
      <c r="DGI46" s="180"/>
      <c r="DGJ46" s="180"/>
      <c r="DGK46" s="180"/>
      <c r="DGL46" s="180"/>
      <c r="DGM46" s="180"/>
      <c r="DGN46" s="180"/>
      <c r="DGO46" s="180"/>
      <c r="DGP46" s="180"/>
      <c r="DGQ46" s="180"/>
      <c r="DGR46" s="180"/>
      <c r="DGS46" s="180"/>
      <c r="DGT46" s="180"/>
      <c r="DGU46" s="180"/>
      <c r="DGV46" s="180"/>
      <c r="DGW46" s="180"/>
      <c r="DGX46" s="180"/>
      <c r="DGY46" s="180"/>
      <c r="DGZ46" s="180"/>
      <c r="DHA46" s="180"/>
      <c r="DHB46" s="180"/>
      <c r="DHC46" s="180"/>
      <c r="DHD46" s="180"/>
      <c r="DHE46" s="180"/>
      <c r="DHF46" s="180"/>
      <c r="DHG46" s="180"/>
      <c r="DHH46" s="180"/>
      <c r="DHI46" s="180"/>
      <c r="DHJ46" s="180"/>
      <c r="DHK46" s="180"/>
      <c r="DHL46" s="180"/>
      <c r="DHM46" s="180"/>
      <c r="DHN46" s="180"/>
      <c r="DHO46" s="180"/>
      <c r="DHP46" s="180"/>
      <c r="DHQ46" s="180"/>
      <c r="DHR46" s="180"/>
      <c r="DHS46" s="180"/>
      <c r="DHT46" s="180"/>
      <c r="DHU46" s="180"/>
      <c r="DHV46" s="180"/>
      <c r="DHW46" s="180"/>
      <c r="DHX46" s="180"/>
      <c r="DHY46" s="180"/>
      <c r="DHZ46" s="180"/>
      <c r="DIA46" s="180"/>
      <c r="DIB46" s="180"/>
      <c r="DIC46" s="180"/>
      <c r="DID46" s="180"/>
      <c r="DIE46" s="180"/>
      <c r="DIF46" s="180"/>
      <c r="DIG46" s="180"/>
      <c r="DIH46" s="180"/>
      <c r="DII46" s="180"/>
      <c r="DIJ46" s="180"/>
      <c r="DIK46" s="180"/>
      <c r="DIL46" s="180"/>
      <c r="DIM46" s="180"/>
      <c r="DIN46" s="180"/>
      <c r="DIO46" s="180"/>
      <c r="DIP46" s="180"/>
      <c r="DIQ46" s="180"/>
      <c r="DIR46" s="180"/>
      <c r="DIS46" s="180"/>
      <c r="DIT46" s="180"/>
      <c r="DIU46" s="180"/>
      <c r="DIV46" s="180"/>
      <c r="DIW46" s="180"/>
      <c r="DIX46" s="180"/>
      <c r="DIY46" s="180"/>
      <c r="DIZ46" s="180"/>
      <c r="DJA46" s="180"/>
      <c r="DJB46" s="180"/>
      <c r="DJC46" s="180"/>
      <c r="DJD46" s="180"/>
      <c r="DJE46" s="180"/>
      <c r="DJF46" s="180"/>
      <c r="DJG46" s="180"/>
      <c r="DJH46" s="180"/>
      <c r="DJI46" s="180"/>
      <c r="DJJ46" s="180"/>
      <c r="DJK46" s="180"/>
      <c r="DJL46" s="180"/>
      <c r="DJM46" s="180"/>
      <c r="DJN46" s="180"/>
      <c r="DJO46" s="180"/>
      <c r="DJP46" s="180"/>
      <c r="DJQ46" s="180"/>
      <c r="DJR46" s="180"/>
      <c r="DJS46" s="180"/>
      <c r="DJT46" s="180"/>
      <c r="DJU46" s="180"/>
      <c r="DJV46" s="180"/>
      <c r="DJW46" s="180"/>
      <c r="DJX46" s="180"/>
      <c r="DJY46" s="180"/>
      <c r="DJZ46" s="180"/>
      <c r="DKA46" s="180"/>
      <c r="DKB46" s="180"/>
      <c r="DKC46" s="180"/>
      <c r="DKD46" s="180"/>
      <c r="DKE46" s="180"/>
      <c r="DKF46" s="180"/>
      <c r="DKG46" s="180"/>
      <c r="DKH46" s="180"/>
      <c r="DKI46" s="180"/>
      <c r="DKJ46" s="180"/>
      <c r="DKK46" s="180"/>
      <c r="DKL46" s="180"/>
      <c r="DKM46" s="180"/>
      <c r="DKN46" s="180"/>
      <c r="DKO46" s="180"/>
      <c r="DKP46" s="180"/>
      <c r="DKQ46" s="180"/>
      <c r="DKR46" s="180"/>
      <c r="DKS46" s="180"/>
      <c r="DKT46" s="180"/>
      <c r="DKU46" s="180"/>
      <c r="DKV46" s="180"/>
      <c r="DKW46" s="180"/>
      <c r="DKX46" s="180"/>
      <c r="DKY46" s="180"/>
      <c r="DKZ46" s="180"/>
      <c r="DLA46" s="180"/>
      <c r="DLB46" s="180"/>
      <c r="DLC46" s="180"/>
      <c r="DLD46" s="180"/>
      <c r="DLE46" s="180"/>
      <c r="DLF46" s="180"/>
      <c r="DLG46" s="180"/>
      <c r="DLH46" s="180"/>
      <c r="DLI46" s="180"/>
      <c r="DLJ46" s="180"/>
      <c r="DLK46" s="180"/>
      <c r="DLL46" s="180"/>
      <c r="DLM46" s="180"/>
      <c r="DLN46" s="180"/>
      <c r="DLO46" s="180"/>
      <c r="DLP46" s="180"/>
      <c r="DLQ46" s="180"/>
      <c r="DLR46" s="180"/>
      <c r="DLS46" s="180"/>
      <c r="DLT46" s="180"/>
      <c r="DLU46" s="180"/>
      <c r="DLV46" s="180"/>
      <c r="DLW46" s="180"/>
      <c r="DLX46" s="180"/>
      <c r="DLY46" s="180"/>
      <c r="DLZ46" s="180"/>
      <c r="DMA46" s="180"/>
      <c r="DMB46" s="180"/>
      <c r="DMC46" s="180"/>
      <c r="DMD46" s="180"/>
      <c r="DME46" s="180"/>
      <c r="DMF46" s="180"/>
      <c r="DMG46" s="180"/>
      <c r="DMH46" s="180"/>
      <c r="DMI46" s="180"/>
      <c r="DMJ46" s="180"/>
      <c r="DMK46" s="180"/>
      <c r="DML46" s="180"/>
      <c r="DMM46" s="180"/>
      <c r="DMN46" s="180"/>
      <c r="DMO46" s="180"/>
      <c r="DMP46" s="180"/>
      <c r="DMQ46" s="180"/>
      <c r="DMR46" s="180"/>
      <c r="DMS46" s="180"/>
      <c r="DMT46" s="180"/>
      <c r="DMU46" s="180"/>
      <c r="DMV46" s="180"/>
      <c r="DMW46" s="180"/>
      <c r="DMX46" s="180"/>
      <c r="DMY46" s="180"/>
      <c r="DMZ46" s="180"/>
      <c r="DNA46" s="180"/>
      <c r="DNB46" s="180"/>
      <c r="DNC46" s="180"/>
      <c r="DND46" s="180"/>
      <c r="DNE46" s="180"/>
      <c r="DNF46" s="180"/>
      <c r="DNG46" s="180"/>
      <c r="DNH46" s="180"/>
      <c r="DNI46" s="180"/>
      <c r="DNJ46" s="180"/>
      <c r="DNK46" s="180"/>
      <c r="DNL46" s="180"/>
      <c r="DNM46" s="180"/>
      <c r="DNN46" s="180"/>
      <c r="DNO46" s="180"/>
      <c r="DNP46" s="180"/>
      <c r="DNQ46" s="180"/>
      <c r="DNR46" s="180"/>
      <c r="DNS46" s="180"/>
      <c r="DNT46" s="180"/>
      <c r="DNU46" s="180"/>
      <c r="DNV46" s="180"/>
      <c r="DNW46" s="180"/>
      <c r="DNX46" s="180"/>
      <c r="DNY46" s="180"/>
      <c r="DNZ46" s="180"/>
      <c r="DOA46" s="180"/>
      <c r="DOB46" s="180"/>
      <c r="DOC46" s="180"/>
      <c r="DOD46" s="180"/>
      <c r="DOE46" s="180"/>
      <c r="DOF46" s="180"/>
      <c r="DOG46" s="180"/>
      <c r="DOH46" s="180"/>
      <c r="DOI46" s="180"/>
      <c r="DOJ46" s="180"/>
      <c r="DOK46" s="180"/>
      <c r="DOL46" s="180"/>
      <c r="DOM46" s="180"/>
      <c r="DON46" s="180"/>
      <c r="DOO46" s="180"/>
      <c r="DOP46" s="180"/>
      <c r="DOQ46" s="180"/>
      <c r="DOR46" s="180"/>
      <c r="DOS46" s="180"/>
      <c r="DOT46" s="180"/>
      <c r="DOU46" s="180"/>
      <c r="DOV46" s="180"/>
      <c r="DOW46" s="180"/>
      <c r="DOX46" s="180"/>
      <c r="DOY46" s="180"/>
      <c r="DOZ46" s="180"/>
      <c r="DPA46" s="180"/>
      <c r="DPB46" s="180"/>
      <c r="DPC46" s="180"/>
      <c r="DPD46" s="180"/>
      <c r="DPE46" s="180"/>
      <c r="DPF46" s="180"/>
      <c r="DPG46" s="180"/>
      <c r="DPH46" s="180"/>
      <c r="DPI46" s="180"/>
      <c r="DPJ46" s="180"/>
      <c r="DPK46" s="180"/>
      <c r="DPL46" s="180"/>
      <c r="DPM46" s="180"/>
      <c r="DPN46" s="180"/>
      <c r="DPO46" s="180"/>
      <c r="DPP46" s="180"/>
      <c r="DPQ46" s="180"/>
      <c r="DPR46" s="180"/>
      <c r="DPS46" s="180"/>
      <c r="DPT46" s="180"/>
      <c r="DPU46" s="180"/>
      <c r="DPV46" s="180"/>
      <c r="DPW46" s="180"/>
      <c r="DPX46" s="180"/>
      <c r="DPY46" s="180"/>
      <c r="DPZ46" s="180"/>
      <c r="DQA46" s="180"/>
      <c r="DQB46" s="180"/>
      <c r="DQC46" s="180"/>
      <c r="DQD46" s="180"/>
      <c r="DQE46" s="180"/>
      <c r="DQF46" s="180"/>
      <c r="DQG46" s="180"/>
      <c r="DQH46" s="180"/>
      <c r="DQI46" s="180"/>
      <c r="DQJ46" s="180"/>
      <c r="DQK46" s="180"/>
      <c r="DQL46" s="180"/>
      <c r="DQM46" s="180"/>
      <c r="DQN46" s="180"/>
      <c r="DQO46" s="180"/>
      <c r="DQP46" s="180"/>
      <c r="DQQ46" s="180"/>
      <c r="DQR46" s="180"/>
      <c r="DQS46" s="180"/>
      <c r="DQT46" s="180"/>
      <c r="DQU46" s="180"/>
      <c r="DQV46" s="180"/>
      <c r="DQW46" s="180"/>
      <c r="DQX46" s="180"/>
      <c r="DQY46" s="180"/>
      <c r="DQZ46" s="180"/>
      <c r="DRA46" s="180"/>
      <c r="DRB46" s="180"/>
      <c r="DRC46" s="180"/>
      <c r="DRD46" s="180"/>
      <c r="DRE46" s="180"/>
      <c r="DRF46" s="180"/>
      <c r="DRG46" s="180"/>
      <c r="DRH46" s="180"/>
      <c r="DRI46" s="180"/>
      <c r="DRJ46" s="180"/>
      <c r="DRK46" s="180"/>
      <c r="DRL46" s="180"/>
      <c r="DRM46" s="180"/>
      <c r="DRN46" s="180"/>
      <c r="DRO46" s="180"/>
      <c r="DRP46" s="180"/>
      <c r="DRQ46" s="180"/>
      <c r="DRR46" s="180"/>
      <c r="DRS46" s="180"/>
      <c r="DRT46" s="180"/>
      <c r="DRU46" s="180"/>
      <c r="DRV46" s="180"/>
      <c r="DRW46" s="180"/>
      <c r="DRX46" s="180"/>
      <c r="DRY46" s="180"/>
      <c r="DRZ46" s="180"/>
      <c r="DSA46" s="180"/>
      <c r="DSB46" s="180"/>
      <c r="DSC46" s="180"/>
      <c r="DSD46" s="180"/>
      <c r="DSE46" s="180"/>
      <c r="DSF46" s="180"/>
      <c r="DSG46" s="180"/>
      <c r="DSH46" s="180"/>
      <c r="DSI46" s="180"/>
      <c r="DSJ46" s="180"/>
      <c r="DSK46" s="180"/>
      <c r="DSL46" s="180"/>
      <c r="DSM46" s="180"/>
      <c r="DSN46" s="180"/>
      <c r="DSO46" s="180"/>
      <c r="DSP46" s="180"/>
      <c r="DSQ46" s="180"/>
      <c r="DSR46" s="180"/>
      <c r="DSS46" s="180"/>
      <c r="DST46" s="180"/>
      <c r="DSU46" s="180"/>
      <c r="DSV46" s="180"/>
      <c r="DSW46" s="180"/>
      <c r="DSX46" s="180"/>
      <c r="DSY46" s="180"/>
      <c r="DSZ46" s="180"/>
      <c r="DTA46" s="180"/>
      <c r="DTB46" s="180"/>
      <c r="DTC46" s="180"/>
      <c r="DTD46" s="180"/>
      <c r="DTE46" s="180"/>
      <c r="DTF46" s="180"/>
      <c r="DTG46" s="180"/>
      <c r="DTH46" s="180"/>
      <c r="DTI46" s="180"/>
      <c r="DTJ46" s="180"/>
      <c r="DTK46" s="180"/>
      <c r="DTL46" s="180"/>
      <c r="DTM46" s="180"/>
      <c r="DTN46" s="180"/>
      <c r="DTO46" s="180"/>
      <c r="DTP46" s="180"/>
      <c r="DTQ46" s="180"/>
      <c r="DTR46" s="180"/>
      <c r="DTS46" s="180"/>
      <c r="DTT46" s="180"/>
      <c r="DTU46" s="180"/>
      <c r="DTV46" s="180"/>
      <c r="DTW46" s="180"/>
      <c r="DTX46" s="180"/>
      <c r="DTY46" s="180"/>
      <c r="DTZ46" s="180"/>
      <c r="DUA46" s="180"/>
      <c r="DUB46" s="180"/>
      <c r="DUC46" s="180"/>
      <c r="DUD46" s="180"/>
      <c r="DUE46" s="180"/>
      <c r="DUF46" s="180"/>
      <c r="DUG46" s="180"/>
      <c r="DUH46" s="180"/>
      <c r="DUI46" s="180"/>
      <c r="DUJ46" s="180"/>
      <c r="DUK46" s="180"/>
      <c r="DUL46" s="180"/>
      <c r="DUM46" s="180"/>
      <c r="DUN46" s="180"/>
      <c r="DUO46" s="180"/>
      <c r="DUP46" s="180"/>
      <c r="DUQ46" s="180"/>
      <c r="DUR46" s="180"/>
      <c r="DUS46" s="180"/>
      <c r="DUT46" s="180"/>
      <c r="DUU46" s="180"/>
      <c r="DUV46" s="180"/>
      <c r="DUW46" s="180"/>
      <c r="DUX46" s="180"/>
      <c r="DUY46" s="180"/>
      <c r="DUZ46" s="180"/>
      <c r="DVA46" s="180"/>
      <c r="DVB46" s="180"/>
      <c r="DVC46" s="180"/>
      <c r="DVD46" s="180"/>
      <c r="DVE46" s="180"/>
      <c r="DVF46" s="180"/>
      <c r="DVG46" s="180"/>
      <c r="DVH46" s="180"/>
      <c r="DVI46" s="180"/>
      <c r="DVJ46" s="180"/>
      <c r="DVK46" s="180"/>
      <c r="DVL46" s="180"/>
      <c r="DVM46" s="180"/>
      <c r="DVN46" s="180"/>
      <c r="DVO46" s="180"/>
      <c r="DVP46" s="180"/>
      <c r="DVQ46" s="180"/>
      <c r="DVR46" s="180"/>
      <c r="DVS46" s="180"/>
      <c r="DVT46" s="180"/>
      <c r="DVU46" s="180"/>
      <c r="DVV46" s="180"/>
      <c r="DVW46" s="180"/>
      <c r="DVX46" s="180"/>
      <c r="DVY46" s="180"/>
      <c r="DVZ46" s="180"/>
      <c r="DWA46" s="180"/>
      <c r="DWB46" s="180"/>
      <c r="DWC46" s="180"/>
      <c r="DWD46" s="180"/>
      <c r="DWE46" s="180"/>
      <c r="DWF46" s="180"/>
      <c r="DWG46" s="180"/>
      <c r="DWH46" s="180"/>
      <c r="DWI46" s="180"/>
      <c r="DWJ46" s="180"/>
      <c r="DWK46" s="180"/>
      <c r="DWL46" s="180"/>
      <c r="DWM46" s="180"/>
      <c r="DWN46" s="180"/>
      <c r="DWO46" s="180"/>
      <c r="DWP46" s="180"/>
      <c r="DWQ46" s="180"/>
      <c r="DWR46" s="180"/>
      <c r="DWS46" s="180"/>
      <c r="DWT46" s="180"/>
      <c r="DWU46" s="180"/>
      <c r="DWV46" s="180"/>
      <c r="DWW46" s="180"/>
      <c r="DWX46" s="180"/>
      <c r="DWY46" s="180"/>
      <c r="DWZ46" s="180"/>
      <c r="DXA46" s="180"/>
      <c r="DXB46" s="180"/>
      <c r="DXC46" s="180"/>
      <c r="DXD46" s="180"/>
      <c r="DXE46" s="180"/>
      <c r="DXF46" s="180"/>
      <c r="DXG46" s="180"/>
      <c r="DXH46" s="180"/>
      <c r="DXI46" s="180"/>
      <c r="DXJ46" s="180"/>
      <c r="DXK46" s="180"/>
      <c r="DXL46" s="180"/>
      <c r="DXM46" s="180"/>
      <c r="DXN46" s="180"/>
      <c r="DXO46" s="180"/>
      <c r="DXP46" s="180"/>
      <c r="DXQ46" s="180"/>
      <c r="DXR46" s="180"/>
      <c r="DXS46" s="180"/>
      <c r="DXT46" s="180"/>
      <c r="DXU46" s="180"/>
      <c r="DXV46" s="180"/>
      <c r="DXW46" s="180"/>
      <c r="DXX46" s="180"/>
      <c r="DXY46" s="180"/>
      <c r="DXZ46" s="180"/>
      <c r="DYA46" s="180"/>
      <c r="DYB46" s="180"/>
      <c r="DYC46" s="180"/>
      <c r="DYD46" s="180"/>
      <c r="DYE46" s="180"/>
      <c r="DYF46" s="180"/>
      <c r="DYG46" s="180"/>
      <c r="DYH46" s="180"/>
      <c r="DYI46" s="180"/>
      <c r="DYJ46" s="180"/>
      <c r="DYK46" s="180"/>
      <c r="DYL46" s="180"/>
      <c r="DYM46" s="180"/>
      <c r="DYN46" s="180"/>
      <c r="DYO46" s="180"/>
      <c r="DYP46" s="180"/>
      <c r="DYQ46" s="180"/>
      <c r="DYR46" s="180"/>
      <c r="DYS46" s="180"/>
      <c r="DYT46" s="180"/>
      <c r="DYU46" s="180"/>
      <c r="DYV46" s="180"/>
      <c r="DYW46" s="180"/>
      <c r="DYX46" s="180"/>
      <c r="DYY46" s="180"/>
      <c r="DYZ46" s="180"/>
      <c r="DZA46" s="180"/>
      <c r="DZB46" s="180"/>
      <c r="DZC46" s="180"/>
      <c r="DZD46" s="180"/>
      <c r="DZE46" s="180"/>
      <c r="DZF46" s="180"/>
      <c r="DZG46" s="180"/>
      <c r="DZH46" s="180"/>
      <c r="DZI46" s="180"/>
      <c r="DZJ46" s="180"/>
      <c r="DZK46" s="180"/>
      <c r="DZL46" s="180"/>
      <c r="DZM46" s="180"/>
      <c r="DZN46" s="180"/>
      <c r="DZO46" s="180"/>
      <c r="DZP46" s="180"/>
      <c r="DZQ46" s="180"/>
      <c r="DZR46" s="180"/>
      <c r="DZS46" s="180"/>
      <c r="DZT46" s="180"/>
      <c r="DZU46" s="180"/>
      <c r="DZV46" s="180"/>
      <c r="DZW46" s="180"/>
      <c r="DZX46" s="180"/>
      <c r="DZY46" s="180"/>
      <c r="DZZ46" s="180"/>
      <c r="EAA46" s="180"/>
      <c r="EAB46" s="180"/>
      <c r="EAC46" s="180"/>
      <c r="EAD46" s="180"/>
      <c r="EAE46" s="180"/>
      <c r="EAF46" s="180"/>
      <c r="EAG46" s="180"/>
      <c r="EAH46" s="180"/>
      <c r="EAI46" s="180"/>
      <c r="EAJ46" s="180"/>
      <c r="EAK46" s="180"/>
      <c r="EAL46" s="180"/>
      <c r="EAM46" s="180"/>
      <c r="EAN46" s="180"/>
      <c r="EAO46" s="180"/>
      <c r="EAP46" s="180"/>
      <c r="EAQ46" s="180"/>
      <c r="EAR46" s="180"/>
      <c r="EAS46" s="180"/>
      <c r="EAT46" s="180"/>
      <c r="EAU46" s="180"/>
      <c r="EAV46" s="180"/>
      <c r="EAW46" s="180"/>
      <c r="EAX46" s="180"/>
      <c r="EAY46" s="180"/>
      <c r="EAZ46" s="180"/>
      <c r="EBA46" s="180"/>
      <c r="EBB46" s="180"/>
      <c r="EBC46" s="180"/>
      <c r="EBD46" s="180"/>
      <c r="EBE46" s="180"/>
      <c r="EBF46" s="180"/>
      <c r="EBG46" s="180"/>
      <c r="EBH46" s="180"/>
      <c r="EBI46" s="180"/>
      <c r="EBJ46" s="180"/>
      <c r="EBK46" s="180"/>
      <c r="EBL46" s="180"/>
      <c r="EBM46" s="180"/>
      <c r="EBN46" s="180"/>
      <c r="EBO46" s="180"/>
      <c r="EBP46" s="180"/>
      <c r="EBQ46" s="180"/>
      <c r="EBR46" s="180"/>
      <c r="EBS46" s="180"/>
      <c r="EBT46" s="180"/>
      <c r="EBU46" s="180"/>
      <c r="EBV46" s="180"/>
      <c r="EBW46" s="180"/>
      <c r="EBX46" s="180"/>
      <c r="EBY46" s="180"/>
      <c r="EBZ46" s="180"/>
      <c r="ECA46" s="180"/>
      <c r="ECB46" s="180"/>
      <c r="ECC46" s="180"/>
      <c r="ECD46" s="180"/>
      <c r="ECE46" s="180"/>
      <c r="ECF46" s="180"/>
      <c r="ECG46" s="180"/>
      <c r="ECH46" s="180"/>
      <c r="ECI46" s="180"/>
      <c r="ECJ46" s="180"/>
      <c r="ECK46" s="180"/>
      <c r="ECL46" s="180"/>
      <c r="ECM46" s="180"/>
      <c r="ECN46" s="180"/>
      <c r="ECO46" s="180"/>
      <c r="ECP46" s="180"/>
      <c r="ECQ46" s="180"/>
      <c r="ECR46" s="180"/>
      <c r="ECS46" s="180"/>
      <c r="ECT46" s="180"/>
      <c r="ECU46" s="180"/>
      <c r="ECV46" s="180"/>
      <c r="ECW46" s="180"/>
      <c r="ECX46" s="180"/>
      <c r="ECY46" s="180"/>
      <c r="ECZ46" s="180"/>
      <c r="EDA46" s="180"/>
      <c r="EDB46" s="180"/>
      <c r="EDC46" s="180"/>
      <c r="EDD46" s="180"/>
      <c r="EDE46" s="180"/>
      <c r="EDF46" s="180"/>
      <c r="EDG46" s="180"/>
      <c r="EDH46" s="180"/>
      <c r="EDI46" s="180"/>
      <c r="EDJ46" s="180"/>
      <c r="EDK46" s="180"/>
      <c r="EDL46" s="180"/>
      <c r="EDM46" s="180"/>
      <c r="EDN46" s="180"/>
      <c r="EDO46" s="180"/>
      <c r="EDP46" s="180"/>
      <c r="EDQ46" s="180"/>
      <c r="EDR46" s="180"/>
      <c r="EDS46" s="180"/>
      <c r="EDT46" s="180"/>
      <c r="EDU46" s="180"/>
      <c r="EDV46" s="180"/>
      <c r="EDW46" s="180"/>
      <c r="EDX46" s="180"/>
      <c r="EDY46" s="180"/>
      <c r="EDZ46" s="180"/>
      <c r="EEA46" s="180"/>
      <c r="EEB46" s="180"/>
      <c r="EEC46" s="180"/>
      <c r="EED46" s="180"/>
      <c r="EEE46" s="180"/>
      <c r="EEF46" s="180"/>
      <c r="EEG46" s="180"/>
      <c r="EEH46" s="180"/>
      <c r="EEI46" s="180"/>
      <c r="EEJ46" s="180"/>
      <c r="EEK46" s="180"/>
      <c r="EEL46" s="180"/>
      <c r="EEM46" s="180"/>
      <c r="EEN46" s="180"/>
      <c r="EEO46" s="180"/>
      <c r="EEP46" s="180"/>
      <c r="EEQ46" s="180"/>
      <c r="EER46" s="180"/>
      <c r="EES46" s="180"/>
      <c r="EET46" s="180"/>
      <c r="EEU46" s="180"/>
      <c r="EEV46" s="180"/>
      <c r="EEW46" s="180"/>
      <c r="EEX46" s="180"/>
      <c r="EEY46" s="180"/>
      <c r="EEZ46" s="180"/>
      <c r="EFA46" s="180"/>
      <c r="EFB46" s="180"/>
      <c r="EFC46" s="180"/>
      <c r="EFD46" s="180"/>
      <c r="EFE46" s="180"/>
      <c r="EFF46" s="180"/>
      <c r="EFG46" s="180"/>
      <c r="EFH46" s="180"/>
      <c r="EFI46" s="180"/>
      <c r="EFJ46" s="180"/>
      <c r="EFK46" s="180"/>
      <c r="EFL46" s="180"/>
      <c r="EFM46" s="180"/>
      <c r="EFN46" s="180"/>
      <c r="EFO46" s="180"/>
      <c r="EFP46" s="180"/>
      <c r="EFQ46" s="180"/>
      <c r="EFR46" s="180"/>
      <c r="EFS46" s="180"/>
      <c r="EFT46" s="180"/>
      <c r="EFU46" s="180"/>
      <c r="EFV46" s="180"/>
      <c r="EFW46" s="180"/>
      <c r="EFX46" s="180"/>
      <c r="EFY46" s="180"/>
      <c r="EFZ46" s="180"/>
      <c r="EGA46" s="180"/>
      <c r="EGB46" s="180"/>
      <c r="EGC46" s="180"/>
      <c r="EGD46" s="180"/>
      <c r="EGE46" s="180"/>
      <c r="EGF46" s="180"/>
      <c r="EGG46" s="180"/>
      <c r="EGH46" s="180"/>
      <c r="EGI46" s="180"/>
      <c r="EGJ46" s="180"/>
      <c r="EGK46" s="180"/>
      <c r="EGL46" s="180"/>
      <c r="EGM46" s="180"/>
      <c r="EGN46" s="180"/>
      <c r="EGO46" s="180"/>
      <c r="EGP46" s="180"/>
      <c r="EGQ46" s="180"/>
      <c r="EGR46" s="180"/>
      <c r="EGS46" s="180"/>
      <c r="EGT46" s="180"/>
      <c r="EGU46" s="180"/>
      <c r="EGV46" s="180"/>
      <c r="EGW46" s="180"/>
      <c r="EGX46" s="180"/>
      <c r="EGY46" s="180"/>
      <c r="EGZ46" s="180"/>
      <c r="EHA46" s="180"/>
      <c r="EHB46" s="180"/>
      <c r="EHC46" s="180"/>
      <c r="EHD46" s="180"/>
      <c r="EHE46" s="180"/>
      <c r="EHF46" s="180"/>
      <c r="EHG46" s="180"/>
      <c r="EHH46" s="180"/>
      <c r="EHI46" s="180"/>
      <c r="EHJ46" s="180"/>
      <c r="EHK46" s="180"/>
      <c r="EHL46" s="180"/>
      <c r="EHM46" s="180"/>
      <c r="EHN46" s="180"/>
      <c r="EHO46" s="180"/>
      <c r="EHP46" s="180"/>
      <c r="EHQ46" s="180"/>
      <c r="EHR46" s="180"/>
      <c r="EHS46" s="180"/>
      <c r="EHT46" s="180"/>
      <c r="EHU46" s="180"/>
      <c r="EHV46" s="180"/>
      <c r="EHW46" s="180"/>
      <c r="EHX46" s="180"/>
      <c r="EHY46" s="180"/>
      <c r="EHZ46" s="180"/>
      <c r="EIA46" s="180"/>
      <c r="EIB46" s="180"/>
      <c r="EIC46" s="180"/>
      <c r="EID46" s="180"/>
      <c r="EIE46" s="180"/>
      <c r="EIF46" s="180"/>
      <c r="EIG46" s="180"/>
      <c r="EIH46" s="180"/>
      <c r="EII46" s="180"/>
      <c r="EIJ46" s="180"/>
      <c r="EIK46" s="180"/>
      <c r="EIL46" s="180"/>
      <c r="EIM46" s="180"/>
      <c r="EIN46" s="180"/>
      <c r="EIO46" s="180"/>
      <c r="EIP46" s="180"/>
      <c r="EIQ46" s="180"/>
      <c r="EIR46" s="180"/>
      <c r="EIS46" s="180"/>
      <c r="EIT46" s="180"/>
      <c r="EIU46" s="180"/>
      <c r="EIV46" s="180"/>
      <c r="EIW46" s="180"/>
      <c r="EIX46" s="180"/>
      <c r="EIY46" s="180"/>
      <c r="EIZ46" s="180"/>
      <c r="EJA46" s="180"/>
      <c r="EJB46" s="180"/>
      <c r="EJC46" s="180"/>
      <c r="EJD46" s="180"/>
      <c r="EJE46" s="180"/>
      <c r="EJF46" s="180"/>
      <c r="EJG46" s="180"/>
      <c r="EJH46" s="180"/>
      <c r="EJI46" s="180"/>
      <c r="EJJ46" s="180"/>
      <c r="EJK46" s="180"/>
      <c r="EJL46" s="180"/>
      <c r="EJM46" s="180"/>
      <c r="EJN46" s="180"/>
      <c r="EJO46" s="180"/>
      <c r="EJP46" s="180"/>
      <c r="EJQ46" s="180"/>
      <c r="EJR46" s="180"/>
      <c r="EJS46" s="180"/>
      <c r="EJT46" s="180"/>
      <c r="EJU46" s="180"/>
      <c r="EJV46" s="180"/>
      <c r="EJW46" s="180"/>
      <c r="EJX46" s="180"/>
      <c r="EJY46" s="180"/>
      <c r="EJZ46" s="180"/>
      <c r="EKA46" s="180"/>
      <c r="EKB46" s="180"/>
      <c r="EKC46" s="180"/>
      <c r="EKD46" s="180"/>
      <c r="EKE46" s="180"/>
      <c r="EKF46" s="180"/>
      <c r="EKG46" s="180"/>
      <c r="EKH46" s="180"/>
      <c r="EKI46" s="180"/>
      <c r="EKJ46" s="180"/>
      <c r="EKK46" s="180"/>
      <c r="EKL46" s="180"/>
      <c r="EKM46" s="180"/>
      <c r="EKN46" s="180"/>
      <c r="EKO46" s="180"/>
      <c r="EKP46" s="180"/>
      <c r="EKQ46" s="180"/>
      <c r="EKR46" s="180"/>
      <c r="EKS46" s="180"/>
      <c r="EKT46" s="180"/>
      <c r="EKU46" s="180"/>
      <c r="EKV46" s="180"/>
      <c r="EKW46" s="180"/>
      <c r="EKX46" s="180"/>
      <c r="EKY46" s="180"/>
      <c r="EKZ46" s="180"/>
      <c r="ELA46" s="180"/>
      <c r="ELB46" s="180"/>
      <c r="ELC46" s="180"/>
      <c r="ELD46" s="180"/>
      <c r="ELE46" s="180"/>
      <c r="ELF46" s="180"/>
      <c r="ELG46" s="180"/>
      <c r="ELH46" s="180"/>
      <c r="ELI46" s="180"/>
      <c r="ELJ46" s="180"/>
      <c r="ELK46" s="180"/>
      <c r="ELL46" s="180"/>
      <c r="ELM46" s="180"/>
      <c r="ELN46" s="180"/>
      <c r="ELO46" s="180"/>
      <c r="ELP46" s="180"/>
      <c r="ELQ46" s="180"/>
      <c r="ELR46" s="180"/>
      <c r="ELS46" s="180"/>
      <c r="ELT46" s="180"/>
      <c r="ELU46" s="180"/>
      <c r="ELV46" s="180"/>
      <c r="ELW46" s="180"/>
      <c r="ELX46" s="180"/>
      <c r="ELY46" s="180"/>
      <c r="ELZ46" s="180"/>
      <c r="EMA46" s="180"/>
      <c r="EMB46" s="180"/>
      <c r="EMC46" s="180"/>
      <c r="EMD46" s="180"/>
      <c r="EME46" s="180"/>
      <c r="EMF46" s="180"/>
      <c r="EMG46" s="180"/>
      <c r="EMH46" s="180"/>
      <c r="EMI46" s="180"/>
      <c r="EMJ46" s="180"/>
      <c r="EMK46" s="180"/>
      <c r="EML46" s="180"/>
      <c r="EMM46" s="180"/>
      <c r="EMN46" s="180"/>
      <c r="EMO46" s="180"/>
      <c r="EMP46" s="180"/>
      <c r="EMQ46" s="180"/>
      <c r="EMR46" s="180"/>
      <c r="EMS46" s="180"/>
      <c r="EMT46" s="180"/>
      <c r="EMU46" s="180"/>
      <c r="EMV46" s="180"/>
      <c r="EMW46" s="180"/>
      <c r="EMX46" s="180"/>
      <c r="EMY46" s="180"/>
      <c r="EMZ46" s="180"/>
      <c r="ENA46" s="180"/>
      <c r="ENB46" s="180"/>
      <c r="ENC46" s="180"/>
      <c r="END46" s="180"/>
      <c r="ENE46" s="180"/>
      <c r="ENF46" s="180"/>
      <c r="ENG46" s="180"/>
      <c r="ENH46" s="180"/>
      <c r="ENI46" s="180"/>
      <c r="ENJ46" s="180"/>
      <c r="ENK46" s="180"/>
      <c r="ENL46" s="180"/>
      <c r="ENM46" s="180"/>
      <c r="ENN46" s="180"/>
      <c r="ENO46" s="180"/>
      <c r="ENP46" s="180"/>
      <c r="ENQ46" s="180"/>
      <c r="ENR46" s="180"/>
      <c r="ENS46" s="180"/>
      <c r="ENT46" s="180"/>
      <c r="ENU46" s="180"/>
      <c r="ENV46" s="180"/>
      <c r="ENW46" s="180"/>
      <c r="ENX46" s="180"/>
      <c r="ENY46" s="180"/>
      <c r="ENZ46" s="180"/>
      <c r="EOA46" s="180"/>
      <c r="EOB46" s="180"/>
      <c r="EOC46" s="180"/>
      <c r="EOD46" s="180"/>
      <c r="EOE46" s="180"/>
      <c r="EOF46" s="180"/>
      <c r="EOG46" s="180"/>
      <c r="EOH46" s="180"/>
      <c r="EOI46" s="180"/>
      <c r="EOJ46" s="180"/>
      <c r="EOK46" s="180"/>
      <c r="EOL46" s="180"/>
      <c r="EOM46" s="180"/>
      <c r="EON46" s="180"/>
      <c r="EOO46" s="180"/>
      <c r="EOP46" s="180"/>
      <c r="EOQ46" s="180"/>
      <c r="EOR46" s="180"/>
      <c r="EOS46" s="180"/>
      <c r="EOT46" s="180"/>
      <c r="EOU46" s="180"/>
      <c r="EOV46" s="180"/>
      <c r="EOW46" s="180"/>
      <c r="EOX46" s="180"/>
      <c r="EOY46" s="180"/>
      <c r="EOZ46" s="180"/>
      <c r="EPA46" s="180"/>
      <c r="EPB46" s="180"/>
      <c r="EPC46" s="180"/>
      <c r="EPD46" s="180"/>
      <c r="EPE46" s="180"/>
      <c r="EPF46" s="180"/>
      <c r="EPG46" s="180"/>
      <c r="EPH46" s="180"/>
      <c r="EPI46" s="180"/>
      <c r="EPJ46" s="180"/>
      <c r="EPK46" s="180"/>
      <c r="EPL46" s="180"/>
      <c r="EPM46" s="180"/>
      <c r="EPN46" s="180"/>
      <c r="EPO46" s="180"/>
      <c r="EPP46" s="180"/>
      <c r="EPQ46" s="180"/>
      <c r="EPR46" s="180"/>
      <c r="EPS46" s="180"/>
      <c r="EPT46" s="180"/>
      <c r="EPU46" s="180"/>
      <c r="EPV46" s="180"/>
      <c r="EPW46" s="180"/>
      <c r="EPX46" s="180"/>
      <c r="EPY46" s="180"/>
      <c r="EPZ46" s="180"/>
      <c r="EQA46" s="180"/>
      <c r="EQB46" s="180"/>
      <c r="EQC46" s="180"/>
      <c r="EQD46" s="180"/>
      <c r="EQE46" s="180"/>
      <c r="EQF46" s="180"/>
      <c r="EQG46" s="180"/>
      <c r="EQH46" s="180"/>
      <c r="EQI46" s="180"/>
      <c r="EQJ46" s="180"/>
      <c r="EQK46" s="180"/>
      <c r="EQL46" s="180"/>
      <c r="EQM46" s="180"/>
      <c r="EQN46" s="180"/>
      <c r="EQO46" s="180"/>
      <c r="EQP46" s="180"/>
      <c r="EQQ46" s="180"/>
      <c r="EQR46" s="180"/>
      <c r="EQS46" s="180"/>
      <c r="EQT46" s="180"/>
      <c r="EQU46" s="180"/>
      <c r="EQV46" s="180"/>
      <c r="EQW46" s="180"/>
      <c r="EQX46" s="180"/>
      <c r="EQY46" s="180"/>
      <c r="EQZ46" s="180"/>
      <c r="ERA46" s="180"/>
      <c r="ERB46" s="180"/>
      <c r="ERC46" s="180"/>
      <c r="ERD46" s="180"/>
      <c r="ERE46" s="180"/>
      <c r="ERF46" s="180"/>
      <c r="ERG46" s="180"/>
      <c r="ERH46" s="180"/>
      <c r="ERI46" s="180"/>
      <c r="ERJ46" s="180"/>
      <c r="ERK46" s="180"/>
      <c r="ERL46" s="180"/>
      <c r="ERM46" s="180"/>
      <c r="ERN46" s="180"/>
      <c r="ERO46" s="180"/>
      <c r="ERP46" s="180"/>
      <c r="ERQ46" s="180"/>
      <c r="ERR46" s="180"/>
      <c r="ERS46" s="180"/>
      <c r="ERT46" s="180"/>
      <c r="ERU46" s="180"/>
      <c r="ERV46" s="180"/>
      <c r="ERW46" s="180"/>
      <c r="ERX46" s="180"/>
      <c r="ERY46" s="180"/>
      <c r="ERZ46" s="180"/>
      <c r="ESA46" s="180"/>
      <c r="ESB46" s="180"/>
      <c r="ESC46" s="180"/>
      <c r="ESD46" s="180"/>
      <c r="ESE46" s="180"/>
      <c r="ESF46" s="180"/>
      <c r="ESG46" s="180"/>
      <c r="ESH46" s="180"/>
      <c r="ESI46" s="180"/>
      <c r="ESJ46" s="180"/>
      <c r="ESK46" s="180"/>
      <c r="ESL46" s="180"/>
      <c r="ESM46" s="180"/>
      <c r="ESN46" s="180"/>
      <c r="ESO46" s="180"/>
      <c r="ESP46" s="180"/>
      <c r="ESQ46" s="180"/>
      <c r="ESR46" s="180"/>
      <c r="ESS46" s="180"/>
      <c r="EST46" s="180"/>
      <c r="ESU46" s="180"/>
      <c r="ESV46" s="180"/>
      <c r="ESW46" s="180"/>
      <c r="ESX46" s="180"/>
      <c r="ESY46" s="180"/>
      <c r="ESZ46" s="180"/>
      <c r="ETA46" s="180"/>
      <c r="ETB46" s="180"/>
      <c r="ETC46" s="180"/>
      <c r="ETD46" s="180"/>
      <c r="ETE46" s="180"/>
      <c r="ETF46" s="180"/>
      <c r="ETG46" s="180"/>
      <c r="ETH46" s="180"/>
      <c r="ETI46" s="180"/>
      <c r="ETJ46" s="180"/>
      <c r="ETK46" s="180"/>
      <c r="ETL46" s="180"/>
      <c r="ETM46" s="180"/>
      <c r="ETN46" s="180"/>
      <c r="ETO46" s="180"/>
      <c r="ETP46" s="180"/>
      <c r="ETQ46" s="180"/>
      <c r="ETR46" s="180"/>
      <c r="ETS46" s="180"/>
      <c r="ETT46" s="180"/>
      <c r="ETU46" s="180"/>
      <c r="ETV46" s="180"/>
      <c r="ETW46" s="180"/>
      <c r="ETX46" s="180"/>
      <c r="ETY46" s="180"/>
      <c r="ETZ46" s="180"/>
      <c r="EUA46" s="180"/>
      <c r="EUB46" s="180"/>
      <c r="EUC46" s="180"/>
      <c r="EUD46" s="180"/>
      <c r="EUE46" s="180"/>
      <c r="EUF46" s="180"/>
      <c r="EUG46" s="180"/>
      <c r="EUH46" s="180"/>
      <c r="EUI46" s="180"/>
      <c r="EUJ46" s="180"/>
      <c r="EUK46" s="180"/>
      <c r="EUL46" s="180"/>
      <c r="EUM46" s="180"/>
      <c r="EUN46" s="180"/>
      <c r="EUO46" s="180"/>
      <c r="EUP46" s="180"/>
      <c r="EUQ46" s="180"/>
      <c r="EUR46" s="180"/>
      <c r="EUS46" s="180"/>
      <c r="EUT46" s="180"/>
      <c r="EUU46" s="180"/>
      <c r="EUV46" s="180"/>
      <c r="EUW46" s="180"/>
      <c r="EUX46" s="180"/>
      <c r="EUY46" s="180"/>
      <c r="EUZ46" s="180"/>
      <c r="EVA46" s="180"/>
      <c r="EVB46" s="180"/>
      <c r="EVC46" s="180"/>
      <c r="EVD46" s="180"/>
      <c r="EVE46" s="180"/>
      <c r="EVF46" s="180"/>
      <c r="EVG46" s="180"/>
      <c r="EVH46" s="180"/>
      <c r="EVI46" s="180"/>
      <c r="EVJ46" s="180"/>
      <c r="EVK46" s="180"/>
      <c r="EVL46" s="180"/>
      <c r="EVM46" s="180"/>
      <c r="EVN46" s="180"/>
      <c r="EVO46" s="180"/>
      <c r="EVP46" s="180"/>
      <c r="EVQ46" s="180"/>
      <c r="EVR46" s="180"/>
      <c r="EVS46" s="180"/>
      <c r="EVT46" s="180"/>
      <c r="EVU46" s="180"/>
      <c r="EVV46" s="180"/>
      <c r="EVW46" s="180"/>
      <c r="EVX46" s="180"/>
      <c r="EVY46" s="180"/>
      <c r="EVZ46" s="180"/>
      <c r="EWA46" s="180"/>
      <c r="EWB46" s="180"/>
      <c r="EWC46" s="180"/>
      <c r="EWD46" s="180"/>
      <c r="EWE46" s="180"/>
      <c r="EWF46" s="180"/>
      <c r="EWG46" s="180"/>
      <c r="EWH46" s="180"/>
      <c r="EWI46" s="180"/>
      <c r="EWJ46" s="180"/>
      <c r="EWK46" s="180"/>
      <c r="EWL46" s="180"/>
      <c r="EWM46" s="180"/>
      <c r="EWN46" s="180"/>
      <c r="EWO46" s="180"/>
      <c r="EWP46" s="180"/>
      <c r="EWQ46" s="180"/>
      <c r="EWR46" s="180"/>
      <c r="EWS46" s="180"/>
      <c r="EWT46" s="180"/>
      <c r="EWU46" s="180"/>
      <c r="EWV46" s="180"/>
      <c r="EWW46" s="180"/>
      <c r="EWX46" s="180"/>
      <c r="EWY46" s="180"/>
      <c r="EWZ46" s="180"/>
      <c r="EXA46" s="180"/>
      <c r="EXB46" s="180"/>
      <c r="EXC46" s="180"/>
      <c r="EXD46" s="180"/>
      <c r="EXE46" s="180"/>
      <c r="EXF46" s="180"/>
      <c r="EXG46" s="180"/>
      <c r="EXH46" s="180"/>
      <c r="EXI46" s="180"/>
      <c r="EXJ46" s="180"/>
      <c r="EXK46" s="180"/>
      <c r="EXL46" s="180"/>
      <c r="EXM46" s="180"/>
      <c r="EXN46" s="180"/>
      <c r="EXO46" s="180"/>
      <c r="EXP46" s="180"/>
      <c r="EXQ46" s="180"/>
      <c r="EXR46" s="180"/>
      <c r="EXS46" s="180"/>
      <c r="EXT46" s="180"/>
      <c r="EXU46" s="180"/>
      <c r="EXV46" s="180"/>
      <c r="EXW46" s="180"/>
      <c r="EXX46" s="180"/>
      <c r="EXY46" s="180"/>
      <c r="EXZ46" s="180"/>
      <c r="EYA46" s="180"/>
      <c r="EYB46" s="180"/>
      <c r="EYC46" s="180"/>
      <c r="EYD46" s="180"/>
      <c r="EYE46" s="180"/>
      <c r="EYF46" s="180"/>
      <c r="EYG46" s="180"/>
      <c r="EYH46" s="180"/>
      <c r="EYI46" s="180"/>
      <c r="EYJ46" s="180"/>
      <c r="EYK46" s="180"/>
      <c r="EYL46" s="180"/>
      <c r="EYM46" s="180"/>
      <c r="EYN46" s="180"/>
      <c r="EYO46" s="180"/>
      <c r="EYP46" s="180"/>
      <c r="EYQ46" s="180"/>
      <c r="EYR46" s="180"/>
      <c r="EYS46" s="180"/>
      <c r="EYT46" s="180"/>
      <c r="EYU46" s="180"/>
      <c r="EYV46" s="180"/>
      <c r="EYW46" s="180"/>
      <c r="EYX46" s="180"/>
      <c r="EYY46" s="180"/>
      <c r="EYZ46" s="180"/>
      <c r="EZA46" s="180"/>
      <c r="EZB46" s="180"/>
      <c r="EZC46" s="180"/>
      <c r="EZD46" s="180"/>
      <c r="EZE46" s="180"/>
      <c r="EZF46" s="180"/>
      <c r="EZG46" s="180"/>
      <c r="EZH46" s="180"/>
      <c r="EZI46" s="180"/>
      <c r="EZJ46" s="180"/>
      <c r="EZK46" s="180"/>
      <c r="EZL46" s="180"/>
      <c r="EZM46" s="180"/>
      <c r="EZN46" s="180"/>
      <c r="EZO46" s="180"/>
      <c r="EZP46" s="180"/>
      <c r="EZQ46" s="180"/>
      <c r="EZR46" s="180"/>
      <c r="EZS46" s="180"/>
      <c r="EZT46" s="180"/>
      <c r="EZU46" s="180"/>
      <c r="EZV46" s="180"/>
      <c r="EZW46" s="180"/>
      <c r="EZX46" s="180"/>
      <c r="EZY46" s="180"/>
      <c r="EZZ46" s="180"/>
      <c r="FAA46" s="180"/>
      <c r="FAB46" s="180"/>
      <c r="FAC46" s="180"/>
      <c r="FAD46" s="180"/>
      <c r="FAE46" s="180"/>
      <c r="FAF46" s="180"/>
      <c r="FAG46" s="180"/>
      <c r="FAH46" s="180"/>
      <c r="FAI46" s="180"/>
      <c r="FAJ46" s="180"/>
      <c r="FAK46" s="180"/>
      <c r="FAL46" s="180"/>
      <c r="FAM46" s="180"/>
      <c r="FAN46" s="180"/>
      <c r="FAO46" s="180"/>
      <c r="FAP46" s="180"/>
      <c r="FAQ46" s="180"/>
      <c r="FAR46" s="180"/>
      <c r="FAS46" s="180"/>
      <c r="FAT46" s="180"/>
      <c r="FAU46" s="180"/>
      <c r="FAV46" s="180"/>
      <c r="FAW46" s="180"/>
      <c r="FAX46" s="180"/>
      <c r="FAY46" s="180"/>
      <c r="FAZ46" s="180"/>
      <c r="FBA46" s="180"/>
      <c r="FBB46" s="180"/>
      <c r="FBC46" s="180"/>
      <c r="FBD46" s="180"/>
      <c r="FBE46" s="180"/>
      <c r="FBF46" s="180"/>
      <c r="FBG46" s="180"/>
      <c r="FBH46" s="180"/>
      <c r="FBI46" s="180"/>
      <c r="FBJ46" s="180"/>
      <c r="FBK46" s="180"/>
      <c r="FBL46" s="180"/>
      <c r="FBM46" s="180"/>
      <c r="FBN46" s="180"/>
      <c r="FBO46" s="180"/>
      <c r="FBP46" s="180"/>
      <c r="FBQ46" s="180"/>
      <c r="FBR46" s="180"/>
      <c r="FBS46" s="180"/>
      <c r="FBT46" s="180"/>
      <c r="FBU46" s="180"/>
      <c r="FBV46" s="180"/>
      <c r="FBW46" s="180"/>
      <c r="FBX46" s="180"/>
      <c r="FBY46" s="180"/>
      <c r="FBZ46" s="180"/>
      <c r="FCA46" s="180"/>
      <c r="FCB46" s="180"/>
      <c r="FCC46" s="180"/>
      <c r="FCD46" s="180"/>
      <c r="FCE46" s="180"/>
      <c r="FCF46" s="180"/>
      <c r="FCG46" s="180"/>
      <c r="FCH46" s="180"/>
      <c r="FCI46" s="180"/>
      <c r="FCJ46" s="180"/>
      <c r="FCK46" s="180"/>
      <c r="FCL46" s="180"/>
      <c r="FCM46" s="180"/>
      <c r="FCN46" s="180"/>
      <c r="FCO46" s="180"/>
      <c r="FCP46" s="180"/>
      <c r="FCQ46" s="180"/>
      <c r="FCR46" s="180"/>
      <c r="FCS46" s="180"/>
      <c r="FCT46" s="180"/>
      <c r="FCU46" s="180"/>
      <c r="FCV46" s="180"/>
      <c r="FCW46" s="180"/>
      <c r="FCX46" s="180"/>
      <c r="FCY46" s="180"/>
      <c r="FCZ46" s="180"/>
      <c r="FDA46" s="180"/>
      <c r="FDB46" s="180"/>
      <c r="FDC46" s="180"/>
      <c r="FDD46" s="180"/>
      <c r="FDE46" s="180"/>
      <c r="FDF46" s="180"/>
      <c r="FDG46" s="180"/>
      <c r="FDH46" s="180"/>
      <c r="FDI46" s="180"/>
      <c r="FDJ46" s="180"/>
      <c r="FDK46" s="180"/>
      <c r="FDL46" s="180"/>
      <c r="FDM46" s="180"/>
      <c r="FDN46" s="180"/>
      <c r="FDO46" s="180"/>
      <c r="FDP46" s="180"/>
      <c r="FDQ46" s="180"/>
      <c r="FDR46" s="180"/>
      <c r="FDS46" s="180"/>
      <c r="FDT46" s="180"/>
      <c r="FDU46" s="180"/>
      <c r="FDV46" s="180"/>
      <c r="FDW46" s="180"/>
      <c r="FDX46" s="180"/>
      <c r="FDY46" s="180"/>
      <c r="FDZ46" s="180"/>
      <c r="FEA46" s="180"/>
      <c r="FEB46" s="180"/>
      <c r="FEC46" s="180"/>
      <c r="FED46" s="180"/>
      <c r="FEE46" s="180"/>
      <c r="FEF46" s="180"/>
      <c r="FEG46" s="180"/>
      <c r="FEH46" s="180"/>
      <c r="FEI46" s="180"/>
      <c r="FEJ46" s="180"/>
      <c r="FEK46" s="180"/>
      <c r="FEL46" s="180"/>
      <c r="FEM46" s="180"/>
      <c r="FEN46" s="180"/>
      <c r="FEO46" s="180"/>
      <c r="FEP46" s="180"/>
      <c r="FEQ46" s="180"/>
      <c r="FER46" s="180"/>
      <c r="FES46" s="180"/>
      <c r="FET46" s="180"/>
      <c r="FEU46" s="180"/>
      <c r="FEV46" s="180"/>
      <c r="FEW46" s="180"/>
      <c r="FEX46" s="180"/>
      <c r="FEY46" s="180"/>
      <c r="FEZ46" s="180"/>
      <c r="FFA46" s="180"/>
      <c r="FFB46" s="180"/>
      <c r="FFC46" s="180"/>
      <c r="FFD46" s="180"/>
      <c r="FFE46" s="180"/>
      <c r="FFF46" s="180"/>
      <c r="FFG46" s="180"/>
      <c r="FFH46" s="180"/>
      <c r="FFI46" s="180"/>
      <c r="FFJ46" s="180"/>
      <c r="FFK46" s="180"/>
      <c r="FFL46" s="180"/>
      <c r="FFM46" s="180"/>
      <c r="FFN46" s="180"/>
      <c r="FFO46" s="180"/>
      <c r="FFP46" s="180"/>
      <c r="FFQ46" s="180"/>
      <c r="FFR46" s="180"/>
      <c r="FFS46" s="180"/>
      <c r="FFT46" s="180"/>
      <c r="FFU46" s="180"/>
      <c r="FFV46" s="180"/>
      <c r="FFW46" s="180"/>
      <c r="FFX46" s="180"/>
      <c r="FFY46" s="180"/>
      <c r="FFZ46" s="180"/>
      <c r="FGA46" s="180"/>
      <c r="FGB46" s="180"/>
      <c r="FGC46" s="180"/>
      <c r="FGD46" s="180"/>
      <c r="FGE46" s="180"/>
      <c r="FGF46" s="180"/>
      <c r="FGG46" s="180"/>
      <c r="FGH46" s="180"/>
      <c r="FGI46" s="180"/>
      <c r="FGJ46" s="180"/>
      <c r="FGK46" s="180"/>
      <c r="FGL46" s="180"/>
      <c r="FGM46" s="180"/>
      <c r="FGN46" s="180"/>
      <c r="FGO46" s="180"/>
      <c r="FGP46" s="180"/>
      <c r="FGQ46" s="180"/>
      <c r="FGR46" s="180"/>
      <c r="FGS46" s="180"/>
      <c r="FGT46" s="180"/>
      <c r="FGU46" s="180"/>
      <c r="FGV46" s="180"/>
      <c r="FGW46" s="180"/>
      <c r="FGX46" s="180"/>
      <c r="FGY46" s="180"/>
      <c r="FGZ46" s="180"/>
      <c r="FHA46" s="180"/>
      <c r="FHB46" s="180"/>
      <c r="FHC46" s="180"/>
      <c r="FHD46" s="180"/>
      <c r="FHE46" s="180"/>
      <c r="FHF46" s="180"/>
      <c r="FHG46" s="180"/>
      <c r="FHH46" s="180"/>
      <c r="FHI46" s="180"/>
      <c r="FHJ46" s="180"/>
      <c r="FHK46" s="180"/>
      <c r="FHL46" s="180"/>
      <c r="FHM46" s="180"/>
      <c r="FHN46" s="180"/>
      <c r="FHO46" s="180"/>
      <c r="FHP46" s="180"/>
      <c r="FHQ46" s="180"/>
      <c r="FHR46" s="180"/>
      <c r="FHS46" s="180"/>
      <c r="FHT46" s="180"/>
      <c r="FHU46" s="180"/>
      <c r="FHV46" s="180"/>
      <c r="FHW46" s="180"/>
      <c r="FHX46" s="180"/>
      <c r="FHY46" s="180"/>
      <c r="FHZ46" s="180"/>
      <c r="FIA46" s="180"/>
      <c r="FIB46" s="180"/>
      <c r="FIC46" s="180"/>
      <c r="FID46" s="180"/>
      <c r="FIE46" s="180"/>
      <c r="FIF46" s="180"/>
      <c r="FIG46" s="180"/>
      <c r="FIH46" s="180"/>
      <c r="FII46" s="180"/>
      <c r="FIJ46" s="180"/>
      <c r="FIK46" s="180"/>
      <c r="FIL46" s="180"/>
      <c r="FIM46" s="180"/>
      <c r="FIN46" s="180"/>
      <c r="FIO46" s="180"/>
      <c r="FIP46" s="180"/>
      <c r="FIQ46" s="180"/>
      <c r="FIR46" s="180"/>
      <c r="FIS46" s="180"/>
      <c r="FIT46" s="180"/>
      <c r="FIU46" s="180"/>
      <c r="FIV46" s="180"/>
      <c r="FIW46" s="180"/>
      <c r="FIX46" s="180"/>
      <c r="FIY46" s="180"/>
      <c r="FIZ46" s="180"/>
      <c r="FJA46" s="180"/>
      <c r="FJB46" s="180"/>
      <c r="FJC46" s="180"/>
      <c r="FJD46" s="180"/>
      <c r="FJE46" s="180"/>
      <c r="FJF46" s="180"/>
      <c r="FJG46" s="180"/>
      <c r="FJH46" s="180"/>
      <c r="FJI46" s="180"/>
      <c r="FJJ46" s="180"/>
      <c r="FJK46" s="180"/>
      <c r="FJL46" s="180"/>
      <c r="FJM46" s="180"/>
      <c r="FJN46" s="180"/>
      <c r="FJO46" s="180"/>
      <c r="FJP46" s="180"/>
      <c r="FJQ46" s="180"/>
      <c r="FJR46" s="180"/>
      <c r="FJS46" s="180"/>
      <c r="FJT46" s="180"/>
      <c r="FJU46" s="180"/>
      <c r="FJV46" s="180"/>
      <c r="FJW46" s="180"/>
      <c r="FJX46" s="180"/>
      <c r="FJY46" s="180"/>
      <c r="FJZ46" s="180"/>
      <c r="FKA46" s="180"/>
      <c r="FKB46" s="180"/>
      <c r="FKC46" s="180"/>
      <c r="FKD46" s="180"/>
      <c r="FKE46" s="180"/>
      <c r="FKF46" s="180"/>
      <c r="FKG46" s="180"/>
      <c r="FKH46" s="180"/>
      <c r="FKI46" s="180"/>
      <c r="FKJ46" s="180"/>
      <c r="FKK46" s="180"/>
      <c r="FKL46" s="180"/>
      <c r="FKM46" s="180"/>
      <c r="FKN46" s="180"/>
      <c r="FKO46" s="180"/>
      <c r="FKP46" s="180"/>
      <c r="FKQ46" s="180"/>
      <c r="FKR46" s="180"/>
      <c r="FKS46" s="180"/>
      <c r="FKT46" s="180"/>
      <c r="FKU46" s="180"/>
      <c r="FKV46" s="180"/>
      <c r="FKW46" s="180"/>
      <c r="FKX46" s="180"/>
      <c r="FKY46" s="180"/>
      <c r="FKZ46" s="180"/>
      <c r="FLA46" s="180"/>
      <c r="FLB46" s="180"/>
      <c r="FLC46" s="180"/>
      <c r="FLD46" s="180"/>
      <c r="FLE46" s="180"/>
      <c r="FLF46" s="180"/>
      <c r="FLG46" s="180"/>
      <c r="FLH46" s="180"/>
      <c r="FLI46" s="180"/>
      <c r="FLJ46" s="180"/>
      <c r="FLK46" s="180"/>
      <c r="FLL46" s="180"/>
      <c r="FLM46" s="180"/>
      <c r="FLN46" s="180"/>
      <c r="FLO46" s="180"/>
      <c r="FLP46" s="180"/>
      <c r="FLQ46" s="180"/>
      <c r="FLR46" s="180"/>
      <c r="FLS46" s="180"/>
      <c r="FLT46" s="180"/>
      <c r="FLU46" s="180"/>
      <c r="FLV46" s="180"/>
      <c r="FLW46" s="180"/>
      <c r="FLX46" s="180"/>
      <c r="FLY46" s="180"/>
      <c r="FLZ46" s="180"/>
      <c r="FMA46" s="180"/>
      <c r="FMB46" s="180"/>
      <c r="FMC46" s="180"/>
      <c r="FMD46" s="180"/>
      <c r="FME46" s="180"/>
      <c r="FMF46" s="180"/>
      <c r="FMG46" s="180"/>
      <c r="FMH46" s="180"/>
      <c r="FMI46" s="180"/>
      <c r="FMJ46" s="180"/>
      <c r="FMK46" s="180"/>
      <c r="FML46" s="180"/>
      <c r="FMM46" s="180"/>
      <c r="FMN46" s="180"/>
      <c r="FMO46" s="180"/>
      <c r="FMP46" s="180"/>
      <c r="FMQ46" s="180"/>
      <c r="FMR46" s="180"/>
      <c r="FMS46" s="180"/>
      <c r="FMT46" s="180"/>
      <c r="FMU46" s="180"/>
      <c r="FMV46" s="180"/>
      <c r="FMW46" s="180"/>
      <c r="FMX46" s="180"/>
      <c r="FMY46" s="180"/>
      <c r="FMZ46" s="180"/>
      <c r="FNA46" s="180"/>
      <c r="FNB46" s="180"/>
      <c r="FNC46" s="180"/>
      <c r="FND46" s="180"/>
      <c r="FNE46" s="180"/>
      <c r="FNF46" s="180"/>
      <c r="FNG46" s="180"/>
      <c r="FNH46" s="180"/>
      <c r="FNI46" s="180"/>
      <c r="FNJ46" s="180"/>
      <c r="FNK46" s="180"/>
      <c r="FNL46" s="180"/>
      <c r="FNM46" s="180"/>
      <c r="FNN46" s="180"/>
      <c r="FNO46" s="180"/>
      <c r="FNP46" s="180"/>
      <c r="FNQ46" s="180"/>
      <c r="FNR46" s="180"/>
      <c r="FNS46" s="180"/>
      <c r="FNT46" s="180"/>
      <c r="FNU46" s="180"/>
      <c r="FNV46" s="180"/>
      <c r="FNW46" s="180"/>
      <c r="FNX46" s="180"/>
      <c r="FNY46" s="180"/>
      <c r="FNZ46" s="180"/>
      <c r="FOA46" s="180"/>
      <c r="FOB46" s="180"/>
      <c r="FOC46" s="180"/>
      <c r="FOD46" s="180"/>
      <c r="FOE46" s="180"/>
      <c r="FOF46" s="180"/>
      <c r="FOG46" s="180"/>
      <c r="FOH46" s="180"/>
      <c r="FOI46" s="180"/>
      <c r="FOJ46" s="180"/>
      <c r="FOK46" s="180"/>
      <c r="FOL46" s="180"/>
      <c r="FOM46" s="180"/>
      <c r="FON46" s="180"/>
      <c r="FOO46" s="180"/>
      <c r="FOP46" s="180"/>
      <c r="FOQ46" s="180"/>
      <c r="FOR46" s="180"/>
      <c r="FOS46" s="180"/>
      <c r="FOT46" s="180"/>
      <c r="FOU46" s="180"/>
      <c r="FOV46" s="180"/>
      <c r="FOW46" s="180"/>
      <c r="FOX46" s="180"/>
      <c r="FOY46" s="180"/>
      <c r="FOZ46" s="180"/>
      <c r="FPA46" s="180"/>
      <c r="FPB46" s="180"/>
      <c r="FPC46" s="180"/>
      <c r="FPD46" s="180"/>
      <c r="FPE46" s="180"/>
      <c r="FPF46" s="180"/>
      <c r="FPG46" s="180"/>
      <c r="FPH46" s="180"/>
      <c r="FPI46" s="180"/>
      <c r="FPJ46" s="180"/>
      <c r="FPK46" s="180"/>
      <c r="FPL46" s="180"/>
      <c r="FPM46" s="180"/>
      <c r="FPN46" s="180"/>
      <c r="FPO46" s="180"/>
      <c r="FPP46" s="180"/>
      <c r="FPQ46" s="180"/>
      <c r="FPR46" s="180"/>
      <c r="FPS46" s="180"/>
      <c r="FPT46" s="180"/>
      <c r="FPU46" s="180"/>
      <c r="FPV46" s="180"/>
      <c r="FPW46" s="180"/>
      <c r="FPX46" s="180"/>
      <c r="FPY46" s="180"/>
      <c r="FPZ46" s="180"/>
      <c r="FQA46" s="180"/>
      <c r="FQB46" s="180"/>
      <c r="FQC46" s="180"/>
      <c r="FQD46" s="180"/>
      <c r="FQE46" s="180"/>
      <c r="FQF46" s="180"/>
      <c r="FQG46" s="180"/>
      <c r="FQH46" s="180"/>
      <c r="FQI46" s="180"/>
      <c r="FQJ46" s="180"/>
      <c r="FQK46" s="180"/>
      <c r="FQL46" s="180"/>
      <c r="FQM46" s="180"/>
      <c r="FQN46" s="180"/>
      <c r="FQO46" s="180"/>
      <c r="FQP46" s="180"/>
      <c r="FQQ46" s="180"/>
      <c r="FQR46" s="180"/>
      <c r="FQS46" s="180"/>
      <c r="FQT46" s="180"/>
      <c r="FQU46" s="180"/>
      <c r="FQV46" s="180"/>
      <c r="FQW46" s="180"/>
      <c r="FQX46" s="180"/>
      <c r="FQY46" s="180"/>
      <c r="FQZ46" s="180"/>
      <c r="FRA46" s="180"/>
      <c r="FRB46" s="180"/>
      <c r="FRC46" s="180"/>
      <c r="FRD46" s="180"/>
      <c r="FRE46" s="180"/>
      <c r="FRF46" s="180"/>
      <c r="FRG46" s="180"/>
      <c r="FRH46" s="180"/>
      <c r="FRI46" s="180"/>
      <c r="FRJ46" s="180"/>
      <c r="FRK46" s="180"/>
      <c r="FRL46" s="180"/>
      <c r="FRM46" s="180"/>
      <c r="FRN46" s="180"/>
      <c r="FRO46" s="180"/>
      <c r="FRP46" s="180"/>
      <c r="FRQ46" s="180"/>
      <c r="FRR46" s="180"/>
      <c r="FRS46" s="180"/>
      <c r="FRT46" s="180"/>
      <c r="FRU46" s="180"/>
      <c r="FRV46" s="180"/>
      <c r="FRW46" s="180"/>
      <c r="FRX46" s="180"/>
      <c r="FRY46" s="180"/>
      <c r="FRZ46" s="180"/>
      <c r="FSA46" s="180"/>
      <c r="FSB46" s="180"/>
      <c r="FSC46" s="180"/>
      <c r="FSD46" s="180"/>
      <c r="FSE46" s="180"/>
      <c r="FSF46" s="180"/>
      <c r="FSG46" s="180"/>
      <c r="FSH46" s="180"/>
      <c r="FSI46" s="180"/>
      <c r="FSJ46" s="180"/>
      <c r="FSK46" s="180"/>
      <c r="FSL46" s="180"/>
      <c r="FSM46" s="180"/>
      <c r="FSN46" s="180"/>
      <c r="FSO46" s="180"/>
      <c r="FSP46" s="180"/>
      <c r="FSQ46" s="180"/>
      <c r="FSR46" s="180"/>
      <c r="FSS46" s="180"/>
      <c r="FST46" s="180"/>
      <c r="FSU46" s="180"/>
      <c r="FSV46" s="180"/>
      <c r="FSW46" s="180"/>
      <c r="FSX46" s="180"/>
      <c r="FSY46" s="180"/>
      <c r="FSZ46" s="180"/>
      <c r="FTA46" s="180"/>
      <c r="FTB46" s="180"/>
      <c r="FTC46" s="180"/>
      <c r="FTD46" s="180"/>
      <c r="FTE46" s="180"/>
      <c r="FTF46" s="180"/>
      <c r="FTG46" s="180"/>
      <c r="FTH46" s="180"/>
      <c r="FTI46" s="180"/>
      <c r="FTJ46" s="180"/>
      <c r="FTK46" s="180"/>
      <c r="FTL46" s="180"/>
      <c r="FTM46" s="180"/>
      <c r="FTN46" s="180"/>
      <c r="FTO46" s="180"/>
      <c r="FTP46" s="180"/>
      <c r="FTQ46" s="180"/>
      <c r="FTR46" s="180"/>
      <c r="FTS46" s="180"/>
      <c r="FTT46" s="180"/>
      <c r="FTU46" s="180"/>
      <c r="FTV46" s="180"/>
      <c r="FTW46" s="180"/>
      <c r="FTX46" s="180"/>
      <c r="FTY46" s="180"/>
      <c r="FTZ46" s="180"/>
      <c r="FUA46" s="180"/>
      <c r="FUB46" s="180"/>
      <c r="FUC46" s="180"/>
      <c r="FUD46" s="180"/>
      <c r="FUE46" s="180"/>
      <c r="FUF46" s="180"/>
      <c r="FUG46" s="180"/>
      <c r="FUH46" s="180"/>
      <c r="FUI46" s="180"/>
      <c r="FUJ46" s="180"/>
      <c r="FUK46" s="180"/>
      <c r="FUL46" s="180"/>
      <c r="FUM46" s="180"/>
      <c r="FUN46" s="180"/>
      <c r="FUO46" s="180"/>
      <c r="FUP46" s="180"/>
      <c r="FUQ46" s="180"/>
      <c r="FUR46" s="180"/>
      <c r="FUS46" s="180"/>
      <c r="FUT46" s="180"/>
      <c r="FUU46" s="180"/>
      <c r="FUV46" s="180"/>
      <c r="FUW46" s="180"/>
      <c r="FUX46" s="180"/>
      <c r="FUY46" s="180"/>
      <c r="FUZ46" s="180"/>
      <c r="FVA46" s="180"/>
      <c r="FVB46" s="180"/>
      <c r="FVC46" s="180"/>
      <c r="FVD46" s="180"/>
      <c r="FVE46" s="180"/>
      <c r="FVF46" s="180"/>
      <c r="FVG46" s="180"/>
      <c r="FVH46" s="180"/>
      <c r="FVI46" s="180"/>
      <c r="FVJ46" s="180"/>
      <c r="FVK46" s="180"/>
      <c r="FVL46" s="180"/>
      <c r="FVM46" s="180"/>
      <c r="FVN46" s="180"/>
      <c r="FVO46" s="180"/>
      <c r="FVP46" s="180"/>
      <c r="FVQ46" s="180"/>
      <c r="FVR46" s="180"/>
      <c r="FVS46" s="180"/>
      <c r="FVT46" s="180"/>
      <c r="FVU46" s="180"/>
      <c r="FVV46" s="180"/>
      <c r="FVW46" s="180"/>
      <c r="FVX46" s="180"/>
      <c r="FVY46" s="180"/>
      <c r="FVZ46" s="180"/>
      <c r="FWA46" s="180"/>
      <c r="FWB46" s="180"/>
      <c r="FWC46" s="180"/>
      <c r="FWD46" s="180"/>
      <c r="FWE46" s="180"/>
      <c r="FWF46" s="180"/>
      <c r="FWG46" s="180"/>
      <c r="FWH46" s="180"/>
      <c r="FWI46" s="180"/>
      <c r="FWJ46" s="180"/>
      <c r="FWK46" s="180"/>
      <c r="FWL46" s="180"/>
      <c r="FWM46" s="180"/>
      <c r="FWN46" s="180"/>
      <c r="FWO46" s="180"/>
      <c r="FWP46" s="180"/>
      <c r="FWQ46" s="180"/>
      <c r="FWR46" s="180"/>
      <c r="FWS46" s="180"/>
      <c r="FWT46" s="180"/>
      <c r="FWU46" s="180"/>
      <c r="FWV46" s="180"/>
      <c r="FWW46" s="180"/>
      <c r="FWX46" s="180"/>
      <c r="FWY46" s="180"/>
      <c r="FWZ46" s="180"/>
      <c r="FXA46" s="180"/>
      <c r="FXB46" s="180"/>
      <c r="FXC46" s="180"/>
      <c r="FXD46" s="180"/>
      <c r="FXE46" s="180"/>
      <c r="FXF46" s="180"/>
      <c r="FXG46" s="180"/>
      <c r="FXH46" s="180"/>
      <c r="FXI46" s="180"/>
      <c r="FXJ46" s="180"/>
      <c r="FXK46" s="180"/>
      <c r="FXL46" s="180"/>
      <c r="FXM46" s="180"/>
      <c r="FXN46" s="180"/>
      <c r="FXO46" s="180"/>
      <c r="FXP46" s="180"/>
      <c r="FXQ46" s="180"/>
      <c r="FXR46" s="180"/>
      <c r="FXS46" s="180"/>
      <c r="FXT46" s="180"/>
      <c r="FXU46" s="180"/>
      <c r="FXV46" s="180"/>
      <c r="FXW46" s="180"/>
      <c r="FXX46" s="180"/>
      <c r="FXY46" s="180"/>
      <c r="FXZ46" s="180"/>
      <c r="FYA46" s="180"/>
      <c r="FYB46" s="180"/>
      <c r="FYC46" s="180"/>
      <c r="FYD46" s="180"/>
      <c r="FYE46" s="180"/>
      <c r="FYF46" s="180"/>
      <c r="FYG46" s="180"/>
      <c r="FYH46" s="180"/>
      <c r="FYI46" s="180"/>
      <c r="FYJ46" s="180"/>
      <c r="FYK46" s="180"/>
      <c r="FYL46" s="180"/>
      <c r="FYM46" s="180"/>
      <c r="FYN46" s="180"/>
      <c r="FYO46" s="180"/>
      <c r="FYP46" s="180"/>
      <c r="FYQ46" s="180"/>
      <c r="FYR46" s="180"/>
      <c r="FYS46" s="180"/>
      <c r="FYT46" s="180"/>
      <c r="FYU46" s="180"/>
      <c r="FYV46" s="180"/>
      <c r="FYW46" s="180"/>
      <c r="FYX46" s="180"/>
      <c r="FYY46" s="180"/>
      <c r="FYZ46" s="180"/>
      <c r="FZA46" s="180"/>
      <c r="FZB46" s="180"/>
      <c r="FZC46" s="180"/>
      <c r="FZD46" s="180"/>
      <c r="FZE46" s="180"/>
      <c r="FZF46" s="180"/>
      <c r="FZG46" s="180"/>
      <c r="FZH46" s="180"/>
      <c r="FZI46" s="180"/>
      <c r="FZJ46" s="180"/>
      <c r="FZK46" s="180"/>
      <c r="FZL46" s="180"/>
      <c r="FZM46" s="180"/>
      <c r="FZN46" s="180"/>
      <c r="FZO46" s="180"/>
      <c r="FZP46" s="180"/>
      <c r="FZQ46" s="180"/>
      <c r="FZR46" s="180"/>
      <c r="FZS46" s="180"/>
      <c r="FZT46" s="180"/>
      <c r="FZU46" s="180"/>
      <c r="FZV46" s="180"/>
      <c r="FZW46" s="180"/>
      <c r="FZX46" s="180"/>
      <c r="FZY46" s="180"/>
      <c r="FZZ46" s="180"/>
      <c r="GAA46" s="180"/>
      <c r="GAB46" s="180"/>
      <c r="GAC46" s="180"/>
      <c r="GAD46" s="180"/>
      <c r="GAE46" s="180"/>
      <c r="GAF46" s="180"/>
      <c r="GAG46" s="180"/>
      <c r="GAH46" s="180"/>
      <c r="GAI46" s="180"/>
      <c r="GAJ46" s="180"/>
      <c r="GAK46" s="180"/>
      <c r="GAL46" s="180"/>
      <c r="GAM46" s="180"/>
      <c r="GAN46" s="180"/>
      <c r="GAO46" s="180"/>
      <c r="GAP46" s="180"/>
      <c r="GAQ46" s="180"/>
      <c r="GAR46" s="180"/>
      <c r="GAS46" s="180"/>
      <c r="GAT46" s="180"/>
      <c r="GAU46" s="180"/>
      <c r="GAV46" s="180"/>
      <c r="GAW46" s="180"/>
      <c r="GAX46" s="180"/>
      <c r="GAY46" s="180"/>
      <c r="GAZ46" s="180"/>
      <c r="GBA46" s="180"/>
      <c r="GBB46" s="180"/>
      <c r="GBC46" s="180"/>
      <c r="GBD46" s="180"/>
      <c r="GBE46" s="180"/>
      <c r="GBF46" s="180"/>
      <c r="GBG46" s="180"/>
      <c r="GBH46" s="180"/>
      <c r="GBI46" s="180"/>
      <c r="GBJ46" s="180"/>
      <c r="GBK46" s="180"/>
      <c r="GBL46" s="180"/>
      <c r="GBM46" s="180"/>
      <c r="GBN46" s="180"/>
      <c r="GBO46" s="180"/>
      <c r="GBP46" s="180"/>
      <c r="GBQ46" s="180"/>
      <c r="GBR46" s="180"/>
      <c r="GBS46" s="180"/>
      <c r="GBT46" s="180"/>
      <c r="GBU46" s="180"/>
      <c r="GBV46" s="180"/>
      <c r="GBW46" s="180"/>
      <c r="GBX46" s="180"/>
      <c r="GBY46" s="180"/>
      <c r="GBZ46" s="180"/>
      <c r="GCA46" s="180"/>
      <c r="GCB46" s="180"/>
      <c r="GCC46" s="180"/>
      <c r="GCD46" s="180"/>
      <c r="GCE46" s="180"/>
      <c r="GCF46" s="180"/>
      <c r="GCG46" s="180"/>
      <c r="GCH46" s="180"/>
      <c r="GCI46" s="180"/>
      <c r="GCJ46" s="180"/>
      <c r="GCK46" s="180"/>
      <c r="GCL46" s="180"/>
      <c r="GCM46" s="180"/>
      <c r="GCN46" s="180"/>
      <c r="GCO46" s="180"/>
      <c r="GCP46" s="180"/>
      <c r="GCQ46" s="180"/>
      <c r="GCR46" s="180"/>
      <c r="GCS46" s="180"/>
      <c r="GCT46" s="180"/>
      <c r="GCU46" s="180"/>
      <c r="GCV46" s="180"/>
      <c r="GCW46" s="180"/>
      <c r="GCX46" s="180"/>
      <c r="GCY46" s="180"/>
      <c r="GCZ46" s="180"/>
      <c r="GDA46" s="180"/>
      <c r="GDB46" s="180"/>
      <c r="GDC46" s="180"/>
      <c r="GDD46" s="180"/>
      <c r="GDE46" s="180"/>
      <c r="GDF46" s="180"/>
      <c r="GDG46" s="180"/>
      <c r="GDH46" s="180"/>
      <c r="GDI46" s="180"/>
      <c r="GDJ46" s="180"/>
      <c r="GDK46" s="180"/>
      <c r="GDL46" s="180"/>
      <c r="GDM46" s="180"/>
      <c r="GDN46" s="180"/>
      <c r="GDO46" s="180"/>
      <c r="GDP46" s="180"/>
      <c r="GDQ46" s="180"/>
      <c r="GDR46" s="180"/>
      <c r="GDS46" s="180"/>
      <c r="GDT46" s="180"/>
      <c r="GDU46" s="180"/>
      <c r="GDV46" s="180"/>
      <c r="GDW46" s="180"/>
      <c r="GDX46" s="180"/>
      <c r="GDY46" s="180"/>
      <c r="GDZ46" s="180"/>
      <c r="GEA46" s="180"/>
      <c r="GEB46" s="180"/>
      <c r="GEC46" s="180"/>
      <c r="GED46" s="180"/>
      <c r="GEE46" s="180"/>
      <c r="GEF46" s="180"/>
      <c r="GEG46" s="180"/>
      <c r="GEH46" s="180"/>
      <c r="GEI46" s="180"/>
      <c r="GEJ46" s="180"/>
      <c r="GEK46" s="180"/>
      <c r="GEL46" s="180"/>
      <c r="GEM46" s="180"/>
      <c r="GEN46" s="180"/>
      <c r="GEO46" s="180"/>
      <c r="GEP46" s="180"/>
      <c r="GEQ46" s="180"/>
      <c r="GER46" s="180"/>
      <c r="GES46" s="180"/>
      <c r="GET46" s="180"/>
      <c r="GEU46" s="180"/>
      <c r="GEV46" s="180"/>
      <c r="GEW46" s="180"/>
      <c r="GEX46" s="180"/>
      <c r="GEY46" s="180"/>
      <c r="GEZ46" s="180"/>
      <c r="GFA46" s="180"/>
      <c r="GFB46" s="180"/>
      <c r="GFC46" s="180"/>
      <c r="GFD46" s="180"/>
      <c r="GFE46" s="180"/>
      <c r="GFF46" s="180"/>
      <c r="GFG46" s="180"/>
      <c r="GFH46" s="180"/>
      <c r="GFI46" s="180"/>
      <c r="GFJ46" s="180"/>
      <c r="GFK46" s="180"/>
      <c r="GFL46" s="180"/>
      <c r="GFM46" s="180"/>
      <c r="GFN46" s="180"/>
      <c r="GFO46" s="180"/>
      <c r="GFP46" s="180"/>
      <c r="GFQ46" s="180"/>
      <c r="GFR46" s="180"/>
      <c r="GFS46" s="180"/>
      <c r="GFT46" s="180"/>
      <c r="GFU46" s="180"/>
      <c r="GFV46" s="180"/>
      <c r="GFW46" s="180"/>
      <c r="GFX46" s="180"/>
      <c r="GFY46" s="180"/>
      <c r="GFZ46" s="180"/>
      <c r="GGA46" s="180"/>
      <c r="GGB46" s="180"/>
      <c r="GGC46" s="180"/>
      <c r="GGD46" s="180"/>
      <c r="GGE46" s="180"/>
      <c r="GGF46" s="180"/>
      <c r="GGG46" s="180"/>
      <c r="GGH46" s="180"/>
      <c r="GGI46" s="180"/>
      <c r="GGJ46" s="180"/>
      <c r="GGK46" s="180"/>
      <c r="GGL46" s="180"/>
      <c r="GGM46" s="180"/>
      <c r="GGN46" s="180"/>
      <c r="GGO46" s="180"/>
      <c r="GGP46" s="180"/>
      <c r="GGQ46" s="180"/>
      <c r="GGR46" s="180"/>
      <c r="GGS46" s="180"/>
      <c r="GGT46" s="180"/>
      <c r="GGU46" s="180"/>
      <c r="GGV46" s="180"/>
      <c r="GGW46" s="180"/>
      <c r="GGX46" s="180"/>
      <c r="GGY46" s="180"/>
      <c r="GGZ46" s="180"/>
      <c r="GHA46" s="180"/>
      <c r="GHB46" s="180"/>
      <c r="GHC46" s="180"/>
      <c r="GHD46" s="180"/>
      <c r="GHE46" s="180"/>
      <c r="GHF46" s="180"/>
      <c r="GHG46" s="180"/>
      <c r="GHH46" s="180"/>
      <c r="GHI46" s="180"/>
      <c r="GHJ46" s="180"/>
      <c r="GHK46" s="180"/>
      <c r="GHL46" s="180"/>
      <c r="GHM46" s="180"/>
      <c r="GHN46" s="180"/>
      <c r="GHO46" s="180"/>
      <c r="GHP46" s="180"/>
      <c r="GHQ46" s="180"/>
      <c r="GHR46" s="180"/>
      <c r="GHS46" s="180"/>
      <c r="GHT46" s="180"/>
      <c r="GHU46" s="180"/>
      <c r="GHV46" s="180"/>
      <c r="GHW46" s="180"/>
      <c r="GHX46" s="180"/>
      <c r="GHY46" s="180"/>
      <c r="GHZ46" s="180"/>
      <c r="GIA46" s="180"/>
      <c r="GIB46" s="180"/>
      <c r="GIC46" s="180"/>
      <c r="GID46" s="180"/>
      <c r="GIE46" s="180"/>
      <c r="GIF46" s="180"/>
      <c r="GIG46" s="180"/>
      <c r="GIH46" s="180"/>
      <c r="GII46" s="180"/>
      <c r="GIJ46" s="180"/>
      <c r="GIK46" s="180"/>
      <c r="GIL46" s="180"/>
      <c r="GIM46" s="180"/>
      <c r="GIN46" s="180"/>
      <c r="GIO46" s="180"/>
      <c r="GIP46" s="180"/>
      <c r="GIQ46" s="180"/>
      <c r="GIR46" s="180"/>
      <c r="GIS46" s="180"/>
      <c r="GIT46" s="180"/>
      <c r="GIU46" s="180"/>
      <c r="GIV46" s="180"/>
      <c r="GIW46" s="180"/>
      <c r="GIX46" s="180"/>
      <c r="GIY46" s="180"/>
      <c r="GIZ46" s="180"/>
      <c r="GJA46" s="180"/>
      <c r="GJB46" s="180"/>
      <c r="GJC46" s="180"/>
      <c r="GJD46" s="180"/>
      <c r="GJE46" s="180"/>
      <c r="GJF46" s="180"/>
      <c r="GJG46" s="180"/>
      <c r="GJH46" s="180"/>
      <c r="GJI46" s="180"/>
      <c r="GJJ46" s="180"/>
      <c r="GJK46" s="180"/>
      <c r="GJL46" s="180"/>
      <c r="GJM46" s="180"/>
      <c r="GJN46" s="180"/>
      <c r="GJO46" s="180"/>
      <c r="GJP46" s="180"/>
      <c r="GJQ46" s="180"/>
      <c r="GJR46" s="180"/>
      <c r="GJS46" s="180"/>
      <c r="GJT46" s="180"/>
      <c r="GJU46" s="180"/>
      <c r="GJV46" s="180"/>
      <c r="GJW46" s="180"/>
      <c r="GJX46" s="180"/>
      <c r="GJY46" s="180"/>
      <c r="GJZ46" s="180"/>
      <c r="GKA46" s="180"/>
      <c r="GKB46" s="180"/>
      <c r="GKC46" s="180"/>
      <c r="GKD46" s="180"/>
      <c r="GKE46" s="180"/>
      <c r="GKF46" s="180"/>
      <c r="GKG46" s="180"/>
      <c r="GKH46" s="180"/>
      <c r="GKI46" s="180"/>
      <c r="GKJ46" s="180"/>
      <c r="GKK46" s="180"/>
      <c r="GKL46" s="180"/>
      <c r="GKM46" s="180"/>
      <c r="GKN46" s="180"/>
      <c r="GKO46" s="180"/>
      <c r="GKP46" s="180"/>
      <c r="GKQ46" s="180"/>
      <c r="GKR46" s="180"/>
      <c r="GKS46" s="180"/>
      <c r="GKT46" s="180"/>
      <c r="GKU46" s="180"/>
      <c r="GKV46" s="180"/>
      <c r="GKW46" s="180"/>
      <c r="GKX46" s="180"/>
      <c r="GKY46" s="180"/>
      <c r="GKZ46" s="180"/>
      <c r="GLA46" s="180"/>
      <c r="GLB46" s="180"/>
      <c r="GLC46" s="180"/>
      <c r="GLD46" s="180"/>
      <c r="GLE46" s="180"/>
      <c r="GLF46" s="180"/>
      <c r="GLG46" s="180"/>
      <c r="GLH46" s="180"/>
      <c r="GLI46" s="180"/>
      <c r="GLJ46" s="180"/>
      <c r="GLK46" s="180"/>
      <c r="GLL46" s="180"/>
      <c r="GLM46" s="180"/>
      <c r="GLN46" s="180"/>
      <c r="GLO46" s="180"/>
      <c r="GLP46" s="180"/>
      <c r="GLQ46" s="180"/>
      <c r="GLR46" s="180"/>
      <c r="GLS46" s="180"/>
      <c r="GLT46" s="180"/>
      <c r="GLU46" s="180"/>
      <c r="GLV46" s="180"/>
      <c r="GLW46" s="180"/>
      <c r="GLX46" s="180"/>
      <c r="GLY46" s="180"/>
      <c r="GLZ46" s="180"/>
      <c r="GMA46" s="180"/>
      <c r="GMB46" s="180"/>
      <c r="GMC46" s="180"/>
      <c r="GMD46" s="180"/>
      <c r="GME46" s="180"/>
      <c r="GMF46" s="180"/>
      <c r="GMG46" s="180"/>
      <c r="GMH46" s="180"/>
      <c r="GMI46" s="180"/>
      <c r="GMJ46" s="180"/>
      <c r="GMK46" s="180"/>
      <c r="GML46" s="180"/>
      <c r="GMM46" s="180"/>
      <c r="GMN46" s="180"/>
      <c r="GMO46" s="180"/>
      <c r="GMP46" s="180"/>
      <c r="GMQ46" s="180"/>
      <c r="GMR46" s="180"/>
      <c r="GMS46" s="180"/>
      <c r="GMT46" s="180"/>
      <c r="GMU46" s="180"/>
      <c r="GMV46" s="180"/>
      <c r="GMW46" s="180"/>
      <c r="GMX46" s="180"/>
      <c r="GMY46" s="180"/>
      <c r="GMZ46" s="180"/>
      <c r="GNA46" s="180"/>
      <c r="GNB46" s="180"/>
      <c r="GNC46" s="180"/>
      <c r="GND46" s="180"/>
      <c r="GNE46" s="180"/>
      <c r="GNF46" s="180"/>
      <c r="GNG46" s="180"/>
      <c r="GNH46" s="180"/>
      <c r="GNI46" s="180"/>
      <c r="GNJ46" s="180"/>
      <c r="GNK46" s="180"/>
      <c r="GNL46" s="180"/>
      <c r="GNM46" s="180"/>
      <c r="GNN46" s="180"/>
      <c r="GNO46" s="180"/>
      <c r="GNP46" s="180"/>
      <c r="GNQ46" s="180"/>
      <c r="GNR46" s="180"/>
      <c r="GNS46" s="180"/>
      <c r="GNT46" s="180"/>
      <c r="GNU46" s="180"/>
      <c r="GNV46" s="180"/>
      <c r="GNW46" s="180"/>
      <c r="GNX46" s="180"/>
      <c r="GNY46" s="180"/>
      <c r="GNZ46" s="180"/>
      <c r="GOA46" s="180"/>
      <c r="GOB46" s="180"/>
      <c r="GOC46" s="180"/>
      <c r="GOD46" s="180"/>
      <c r="GOE46" s="180"/>
      <c r="GOF46" s="180"/>
      <c r="GOG46" s="180"/>
      <c r="GOH46" s="180"/>
      <c r="GOI46" s="180"/>
      <c r="GOJ46" s="180"/>
      <c r="GOK46" s="180"/>
      <c r="GOL46" s="180"/>
      <c r="GOM46" s="180"/>
      <c r="GON46" s="180"/>
      <c r="GOO46" s="180"/>
      <c r="GOP46" s="180"/>
      <c r="GOQ46" s="180"/>
      <c r="GOR46" s="180"/>
      <c r="GOS46" s="180"/>
      <c r="GOT46" s="180"/>
      <c r="GOU46" s="180"/>
      <c r="GOV46" s="180"/>
      <c r="GOW46" s="180"/>
      <c r="GOX46" s="180"/>
      <c r="GOY46" s="180"/>
      <c r="GOZ46" s="180"/>
      <c r="GPA46" s="180"/>
      <c r="GPB46" s="180"/>
      <c r="GPC46" s="180"/>
      <c r="GPD46" s="180"/>
      <c r="GPE46" s="180"/>
      <c r="GPF46" s="180"/>
      <c r="GPG46" s="180"/>
      <c r="GPH46" s="180"/>
      <c r="GPI46" s="180"/>
      <c r="GPJ46" s="180"/>
      <c r="GPK46" s="180"/>
      <c r="GPL46" s="180"/>
      <c r="GPM46" s="180"/>
      <c r="GPN46" s="180"/>
      <c r="GPO46" s="180"/>
      <c r="GPP46" s="180"/>
      <c r="GPQ46" s="180"/>
      <c r="GPR46" s="180"/>
      <c r="GPS46" s="180"/>
      <c r="GPT46" s="180"/>
      <c r="GPU46" s="180"/>
      <c r="GPV46" s="180"/>
      <c r="GPW46" s="180"/>
      <c r="GPX46" s="180"/>
      <c r="GPY46" s="180"/>
      <c r="GPZ46" s="180"/>
      <c r="GQA46" s="180"/>
      <c r="GQB46" s="180"/>
      <c r="GQC46" s="180"/>
      <c r="GQD46" s="180"/>
      <c r="GQE46" s="180"/>
      <c r="GQF46" s="180"/>
      <c r="GQG46" s="180"/>
      <c r="GQH46" s="180"/>
      <c r="GQI46" s="180"/>
      <c r="GQJ46" s="180"/>
      <c r="GQK46" s="180"/>
      <c r="GQL46" s="180"/>
      <c r="GQM46" s="180"/>
      <c r="GQN46" s="180"/>
      <c r="GQO46" s="180"/>
      <c r="GQP46" s="180"/>
      <c r="GQQ46" s="180"/>
      <c r="GQR46" s="180"/>
      <c r="GQS46" s="180"/>
      <c r="GQT46" s="180"/>
      <c r="GQU46" s="180"/>
      <c r="GQV46" s="180"/>
      <c r="GQW46" s="180"/>
      <c r="GQX46" s="180"/>
      <c r="GQY46" s="180"/>
      <c r="GQZ46" s="180"/>
      <c r="GRA46" s="180"/>
      <c r="GRB46" s="180"/>
      <c r="GRC46" s="180"/>
      <c r="GRD46" s="180"/>
      <c r="GRE46" s="180"/>
      <c r="GRF46" s="180"/>
      <c r="GRG46" s="180"/>
      <c r="GRH46" s="180"/>
      <c r="GRI46" s="180"/>
      <c r="GRJ46" s="180"/>
      <c r="GRK46" s="180"/>
      <c r="GRL46" s="180"/>
      <c r="GRM46" s="180"/>
      <c r="GRN46" s="180"/>
      <c r="GRO46" s="180"/>
      <c r="GRP46" s="180"/>
      <c r="GRQ46" s="180"/>
      <c r="GRR46" s="180"/>
      <c r="GRS46" s="180"/>
      <c r="GRT46" s="180"/>
      <c r="GRU46" s="180"/>
      <c r="GRV46" s="180"/>
      <c r="GRW46" s="180"/>
      <c r="GRX46" s="180"/>
      <c r="GRY46" s="180"/>
      <c r="GRZ46" s="180"/>
      <c r="GSA46" s="180"/>
      <c r="GSB46" s="180"/>
      <c r="GSC46" s="180"/>
      <c r="GSD46" s="180"/>
      <c r="GSE46" s="180"/>
      <c r="GSF46" s="180"/>
      <c r="GSG46" s="180"/>
      <c r="GSH46" s="180"/>
      <c r="GSI46" s="180"/>
      <c r="GSJ46" s="180"/>
      <c r="GSK46" s="180"/>
      <c r="GSL46" s="180"/>
      <c r="GSM46" s="180"/>
      <c r="GSN46" s="180"/>
      <c r="GSO46" s="180"/>
      <c r="GSP46" s="180"/>
      <c r="GSQ46" s="180"/>
      <c r="GSR46" s="180"/>
      <c r="GSS46" s="180"/>
      <c r="GST46" s="180"/>
      <c r="GSU46" s="180"/>
      <c r="GSV46" s="180"/>
      <c r="GSW46" s="180"/>
      <c r="GSX46" s="180"/>
      <c r="GSY46" s="180"/>
      <c r="GSZ46" s="180"/>
      <c r="GTA46" s="180"/>
      <c r="GTB46" s="180"/>
      <c r="GTC46" s="180"/>
      <c r="GTD46" s="180"/>
      <c r="GTE46" s="180"/>
      <c r="GTF46" s="180"/>
      <c r="GTG46" s="180"/>
      <c r="GTH46" s="180"/>
      <c r="GTI46" s="180"/>
      <c r="GTJ46" s="180"/>
      <c r="GTK46" s="180"/>
      <c r="GTL46" s="180"/>
      <c r="GTM46" s="180"/>
      <c r="GTN46" s="180"/>
      <c r="GTO46" s="180"/>
      <c r="GTP46" s="180"/>
      <c r="GTQ46" s="180"/>
      <c r="GTR46" s="180"/>
      <c r="GTS46" s="180"/>
      <c r="GTT46" s="180"/>
      <c r="GTU46" s="180"/>
      <c r="GTV46" s="180"/>
      <c r="GTW46" s="180"/>
      <c r="GTX46" s="180"/>
      <c r="GTY46" s="180"/>
      <c r="GTZ46" s="180"/>
      <c r="GUA46" s="180"/>
      <c r="GUB46" s="180"/>
      <c r="GUC46" s="180"/>
      <c r="GUD46" s="180"/>
      <c r="GUE46" s="180"/>
      <c r="GUF46" s="180"/>
      <c r="GUG46" s="180"/>
      <c r="GUH46" s="180"/>
      <c r="GUI46" s="180"/>
      <c r="GUJ46" s="180"/>
      <c r="GUK46" s="180"/>
      <c r="GUL46" s="180"/>
      <c r="GUM46" s="180"/>
      <c r="GUN46" s="180"/>
      <c r="GUO46" s="180"/>
      <c r="GUP46" s="180"/>
      <c r="GUQ46" s="180"/>
      <c r="GUR46" s="180"/>
      <c r="GUS46" s="180"/>
      <c r="GUT46" s="180"/>
      <c r="GUU46" s="180"/>
      <c r="GUV46" s="180"/>
      <c r="GUW46" s="180"/>
      <c r="GUX46" s="180"/>
      <c r="GUY46" s="180"/>
      <c r="GUZ46" s="180"/>
      <c r="GVA46" s="180"/>
      <c r="GVB46" s="180"/>
      <c r="GVC46" s="180"/>
      <c r="GVD46" s="180"/>
      <c r="GVE46" s="180"/>
      <c r="GVF46" s="180"/>
      <c r="GVG46" s="180"/>
      <c r="GVH46" s="180"/>
      <c r="GVI46" s="180"/>
      <c r="GVJ46" s="180"/>
      <c r="GVK46" s="180"/>
      <c r="GVL46" s="180"/>
      <c r="GVM46" s="180"/>
      <c r="GVN46" s="180"/>
      <c r="GVO46" s="180"/>
      <c r="GVP46" s="180"/>
      <c r="GVQ46" s="180"/>
      <c r="GVR46" s="180"/>
      <c r="GVS46" s="180"/>
      <c r="GVT46" s="180"/>
      <c r="GVU46" s="180"/>
      <c r="GVV46" s="180"/>
      <c r="GVW46" s="180"/>
      <c r="GVX46" s="180"/>
      <c r="GVY46" s="180"/>
      <c r="GVZ46" s="180"/>
      <c r="GWA46" s="180"/>
      <c r="GWB46" s="180"/>
      <c r="GWC46" s="180"/>
      <c r="GWD46" s="180"/>
      <c r="GWE46" s="180"/>
      <c r="GWF46" s="180"/>
      <c r="GWG46" s="180"/>
      <c r="GWH46" s="180"/>
      <c r="GWI46" s="180"/>
      <c r="GWJ46" s="180"/>
      <c r="GWK46" s="180"/>
      <c r="GWL46" s="180"/>
      <c r="GWM46" s="180"/>
      <c r="GWN46" s="180"/>
      <c r="GWO46" s="180"/>
      <c r="GWP46" s="180"/>
      <c r="GWQ46" s="180"/>
      <c r="GWR46" s="180"/>
      <c r="GWS46" s="180"/>
      <c r="GWT46" s="180"/>
      <c r="GWU46" s="180"/>
      <c r="GWV46" s="180"/>
      <c r="GWW46" s="180"/>
      <c r="GWX46" s="180"/>
      <c r="GWY46" s="180"/>
      <c r="GWZ46" s="180"/>
      <c r="GXA46" s="180"/>
      <c r="GXB46" s="180"/>
      <c r="GXC46" s="180"/>
      <c r="GXD46" s="180"/>
      <c r="GXE46" s="180"/>
      <c r="GXF46" s="180"/>
      <c r="GXG46" s="180"/>
      <c r="GXH46" s="180"/>
      <c r="GXI46" s="180"/>
      <c r="GXJ46" s="180"/>
      <c r="GXK46" s="180"/>
      <c r="GXL46" s="180"/>
      <c r="GXM46" s="180"/>
      <c r="GXN46" s="180"/>
      <c r="GXO46" s="180"/>
      <c r="GXP46" s="180"/>
      <c r="GXQ46" s="180"/>
      <c r="GXR46" s="180"/>
      <c r="GXS46" s="180"/>
      <c r="GXT46" s="180"/>
      <c r="GXU46" s="180"/>
      <c r="GXV46" s="180"/>
      <c r="GXW46" s="180"/>
      <c r="GXX46" s="180"/>
      <c r="GXY46" s="180"/>
      <c r="GXZ46" s="180"/>
      <c r="GYA46" s="180"/>
      <c r="GYB46" s="180"/>
      <c r="GYC46" s="180"/>
      <c r="GYD46" s="180"/>
      <c r="GYE46" s="180"/>
      <c r="GYF46" s="180"/>
      <c r="GYG46" s="180"/>
      <c r="GYH46" s="180"/>
      <c r="GYI46" s="180"/>
      <c r="GYJ46" s="180"/>
      <c r="GYK46" s="180"/>
      <c r="GYL46" s="180"/>
      <c r="GYM46" s="180"/>
      <c r="GYN46" s="180"/>
      <c r="GYO46" s="180"/>
      <c r="GYP46" s="180"/>
      <c r="GYQ46" s="180"/>
      <c r="GYR46" s="180"/>
      <c r="GYS46" s="180"/>
      <c r="GYT46" s="180"/>
      <c r="GYU46" s="180"/>
      <c r="GYV46" s="180"/>
      <c r="GYW46" s="180"/>
      <c r="GYX46" s="180"/>
      <c r="GYY46" s="180"/>
      <c r="GYZ46" s="180"/>
      <c r="GZA46" s="180"/>
      <c r="GZB46" s="180"/>
      <c r="GZC46" s="180"/>
      <c r="GZD46" s="180"/>
      <c r="GZE46" s="180"/>
      <c r="GZF46" s="180"/>
      <c r="GZG46" s="180"/>
      <c r="GZH46" s="180"/>
      <c r="GZI46" s="180"/>
      <c r="GZJ46" s="180"/>
      <c r="GZK46" s="180"/>
      <c r="GZL46" s="180"/>
      <c r="GZM46" s="180"/>
      <c r="GZN46" s="180"/>
      <c r="GZO46" s="180"/>
      <c r="GZP46" s="180"/>
      <c r="GZQ46" s="180"/>
      <c r="GZR46" s="180"/>
      <c r="GZS46" s="180"/>
      <c r="GZT46" s="180"/>
      <c r="GZU46" s="180"/>
      <c r="GZV46" s="180"/>
      <c r="GZW46" s="180"/>
      <c r="GZX46" s="180"/>
      <c r="GZY46" s="180"/>
      <c r="GZZ46" s="180"/>
      <c r="HAA46" s="180"/>
      <c r="HAB46" s="180"/>
      <c r="HAC46" s="180"/>
      <c r="HAD46" s="180"/>
      <c r="HAE46" s="180"/>
      <c r="HAF46" s="180"/>
      <c r="HAG46" s="180"/>
      <c r="HAH46" s="180"/>
      <c r="HAI46" s="180"/>
      <c r="HAJ46" s="180"/>
      <c r="HAK46" s="180"/>
      <c r="HAL46" s="180"/>
      <c r="HAM46" s="180"/>
      <c r="HAN46" s="180"/>
      <c r="HAO46" s="180"/>
      <c r="HAP46" s="180"/>
      <c r="HAQ46" s="180"/>
      <c r="HAR46" s="180"/>
      <c r="HAS46" s="180"/>
      <c r="HAT46" s="180"/>
      <c r="HAU46" s="180"/>
      <c r="HAV46" s="180"/>
      <c r="HAW46" s="180"/>
      <c r="HAX46" s="180"/>
      <c r="HAY46" s="180"/>
      <c r="HAZ46" s="180"/>
      <c r="HBA46" s="180"/>
      <c r="HBB46" s="180"/>
      <c r="HBC46" s="180"/>
      <c r="HBD46" s="180"/>
      <c r="HBE46" s="180"/>
      <c r="HBF46" s="180"/>
      <c r="HBG46" s="180"/>
      <c r="HBH46" s="180"/>
      <c r="HBI46" s="180"/>
      <c r="HBJ46" s="180"/>
      <c r="HBK46" s="180"/>
      <c r="HBL46" s="180"/>
      <c r="HBM46" s="180"/>
      <c r="HBN46" s="180"/>
      <c r="HBO46" s="180"/>
      <c r="HBP46" s="180"/>
      <c r="HBQ46" s="180"/>
      <c r="HBR46" s="180"/>
      <c r="HBS46" s="180"/>
      <c r="HBT46" s="180"/>
      <c r="HBU46" s="180"/>
      <c r="HBV46" s="180"/>
      <c r="HBW46" s="180"/>
      <c r="HBX46" s="180"/>
      <c r="HBY46" s="180"/>
      <c r="HBZ46" s="180"/>
      <c r="HCA46" s="180"/>
      <c r="HCB46" s="180"/>
      <c r="HCC46" s="180"/>
      <c r="HCD46" s="180"/>
      <c r="HCE46" s="180"/>
      <c r="HCF46" s="180"/>
      <c r="HCG46" s="180"/>
      <c r="HCH46" s="180"/>
      <c r="HCI46" s="180"/>
      <c r="HCJ46" s="180"/>
      <c r="HCK46" s="180"/>
      <c r="HCL46" s="180"/>
      <c r="HCM46" s="180"/>
      <c r="HCN46" s="180"/>
      <c r="HCO46" s="180"/>
      <c r="HCP46" s="180"/>
      <c r="HCQ46" s="180"/>
      <c r="HCR46" s="180"/>
      <c r="HCS46" s="180"/>
      <c r="HCT46" s="180"/>
      <c r="HCU46" s="180"/>
      <c r="HCV46" s="180"/>
      <c r="HCW46" s="180"/>
      <c r="HCX46" s="180"/>
      <c r="HCY46" s="180"/>
      <c r="HCZ46" s="180"/>
      <c r="HDA46" s="180"/>
      <c r="HDB46" s="180"/>
      <c r="HDC46" s="180"/>
      <c r="HDD46" s="180"/>
      <c r="HDE46" s="180"/>
      <c r="HDF46" s="180"/>
      <c r="HDG46" s="180"/>
      <c r="HDH46" s="180"/>
      <c r="HDI46" s="180"/>
      <c r="HDJ46" s="180"/>
      <c r="HDK46" s="180"/>
      <c r="HDL46" s="180"/>
      <c r="HDM46" s="180"/>
      <c r="HDN46" s="180"/>
      <c r="HDO46" s="180"/>
      <c r="HDP46" s="180"/>
      <c r="HDQ46" s="180"/>
      <c r="HDR46" s="180"/>
      <c r="HDS46" s="180"/>
      <c r="HDT46" s="180"/>
      <c r="HDU46" s="180"/>
      <c r="HDV46" s="180"/>
      <c r="HDW46" s="180"/>
      <c r="HDX46" s="180"/>
      <c r="HDY46" s="180"/>
      <c r="HDZ46" s="180"/>
      <c r="HEA46" s="180"/>
      <c r="HEB46" s="180"/>
      <c r="HEC46" s="180"/>
      <c r="HED46" s="180"/>
      <c r="HEE46" s="180"/>
      <c r="HEF46" s="180"/>
      <c r="HEG46" s="180"/>
      <c r="HEH46" s="180"/>
      <c r="HEI46" s="180"/>
      <c r="HEJ46" s="180"/>
      <c r="HEK46" s="180"/>
      <c r="HEL46" s="180"/>
      <c r="HEM46" s="180"/>
      <c r="HEN46" s="180"/>
      <c r="HEO46" s="180"/>
      <c r="HEP46" s="180"/>
      <c r="HEQ46" s="180"/>
      <c r="HER46" s="180"/>
      <c r="HES46" s="180"/>
      <c r="HET46" s="180"/>
      <c r="HEU46" s="180"/>
      <c r="HEV46" s="180"/>
      <c r="HEW46" s="180"/>
      <c r="HEX46" s="180"/>
      <c r="HEY46" s="180"/>
      <c r="HEZ46" s="180"/>
      <c r="HFA46" s="180"/>
      <c r="HFB46" s="180"/>
      <c r="HFC46" s="180"/>
      <c r="HFD46" s="180"/>
      <c r="HFE46" s="180"/>
      <c r="HFF46" s="180"/>
      <c r="HFG46" s="180"/>
      <c r="HFH46" s="180"/>
      <c r="HFI46" s="180"/>
      <c r="HFJ46" s="180"/>
      <c r="HFK46" s="180"/>
      <c r="HFL46" s="180"/>
      <c r="HFM46" s="180"/>
      <c r="HFN46" s="180"/>
      <c r="HFO46" s="180"/>
      <c r="HFP46" s="180"/>
      <c r="HFQ46" s="180"/>
      <c r="HFR46" s="180"/>
      <c r="HFS46" s="180"/>
      <c r="HFT46" s="180"/>
      <c r="HFU46" s="180"/>
      <c r="HFV46" s="180"/>
      <c r="HFW46" s="180"/>
      <c r="HFX46" s="180"/>
      <c r="HFY46" s="180"/>
      <c r="HFZ46" s="180"/>
      <c r="HGA46" s="180"/>
      <c r="HGB46" s="180"/>
      <c r="HGC46" s="180"/>
      <c r="HGD46" s="180"/>
      <c r="HGE46" s="180"/>
      <c r="HGF46" s="180"/>
      <c r="HGG46" s="180"/>
      <c r="HGH46" s="180"/>
      <c r="HGI46" s="180"/>
      <c r="HGJ46" s="180"/>
      <c r="HGK46" s="180"/>
      <c r="HGL46" s="180"/>
      <c r="HGM46" s="180"/>
      <c r="HGN46" s="180"/>
      <c r="HGO46" s="180"/>
      <c r="HGP46" s="180"/>
      <c r="HGQ46" s="180"/>
      <c r="HGR46" s="180"/>
      <c r="HGS46" s="180"/>
      <c r="HGT46" s="180"/>
      <c r="HGU46" s="180"/>
      <c r="HGV46" s="180"/>
      <c r="HGW46" s="180"/>
      <c r="HGX46" s="180"/>
      <c r="HGY46" s="180"/>
      <c r="HGZ46" s="180"/>
      <c r="HHA46" s="180"/>
      <c r="HHB46" s="180"/>
      <c r="HHC46" s="180"/>
      <c r="HHD46" s="180"/>
      <c r="HHE46" s="180"/>
      <c r="HHF46" s="180"/>
      <c r="HHG46" s="180"/>
      <c r="HHH46" s="180"/>
      <c r="HHI46" s="180"/>
      <c r="HHJ46" s="180"/>
      <c r="HHK46" s="180"/>
      <c r="HHL46" s="180"/>
      <c r="HHM46" s="180"/>
      <c r="HHN46" s="180"/>
      <c r="HHO46" s="180"/>
      <c r="HHP46" s="180"/>
      <c r="HHQ46" s="180"/>
      <c r="HHR46" s="180"/>
      <c r="HHS46" s="180"/>
      <c r="HHT46" s="180"/>
      <c r="HHU46" s="180"/>
      <c r="HHV46" s="180"/>
      <c r="HHW46" s="180"/>
      <c r="HHX46" s="180"/>
      <c r="HHY46" s="180"/>
      <c r="HHZ46" s="180"/>
      <c r="HIA46" s="180"/>
      <c r="HIB46" s="180"/>
      <c r="HIC46" s="180"/>
      <c r="HID46" s="180"/>
      <c r="HIE46" s="180"/>
      <c r="HIF46" s="180"/>
      <c r="HIG46" s="180"/>
      <c r="HIH46" s="180"/>
      <c r="HII46" s="180"/>
      <c r="HIJ46" s="180"/>
      <c r="HIK46" s="180"/>
      <c r="HIL46" s="180"/>
      <c r="HIM46" s="180"/>
      <c r="HIN46" s="180"/>
      <c r="HIO46" s="180"/>
      <c r="HIP46" s="180"/>
      <c r="HIQ46" s="180"/>
      <c r="HIR46" s="180"/>
      <c r="HIS46" s="180"/>
      <c r="HIT46" s="180"/>
      <c r="HIU46" s="180"/>
      <c r="HIV46" s="180"/>
      <c r="HIW46" s="180"/>
      <c r="HIX46" s="180"/>
      <c r="HIY46" s="180"/>
      <c r="HIZ46" s="180"/>
      <c r="HJA46" s="180"/>
      <c r="HJB46" s="180"/>
      <c r="HJC46" s="180"/>
      <c r="HJD46" s="180"/>
      <c r="HJE46" s="180"/>
      <c r="HJF46" s="180"/>
      <c r="HJG46" s="180"/>
      <c r="HJH46" s="180"/>
      <c r="HJI46" s="180"/>
      <c r="HJJ46" s="180"/>
      <c r="HJK46" s="180"/>
      <c r="HJL46" s="180"/>
      <c r="HJM46" s="180"/>
      <c r="HJN46" s="180"/>
      <c r="HJO46" s="180"/>
      <c r="HJP46" s="180"/>
      <c r="HJQ46" s="180"/>
      <c r="HJR46" s="180"/>
      <c r="HJS46" s="180"/>
      <c r="HJT46" s="180"/>
      <c r="HJU46" s="180"/>
      <c r="HJV46" s="180"/>
      <c r="HJW46" s="180"/>
      <c r="HJX46" s="180"/>
      <c r="HJY46" s="180"/>
      <c r="HJZ46" s="180"/>
      <c r="HKA46" s="180"/>
      <c r="HKB46" s="180"/>
      <c r="HKC46" s="180"/>
      <c r="HKD46" s="180"/>
      <c r="HKE46" s="180"/>
      <c r="HKF46" s="180"/>
      <c r="HKG46" s="180"/>
      <c r="HKH46" s="180"/>
      <c r="HKI46" s="180"/>
      <c r="HKJ46" s="180"/>
      <c r="HKK46" s="180"/>
      <c r="HKL46" s="180"/>
      <c r="HKM46" s="180"/>
      <c r="HKN46" s="180"/>
      <c r="HKO46" s="180"/>
      <c r="HKP46" s="180"/>
      <c r="HKQ46" s="180"/>
      <c r="HKR46" s="180"/>
      <c r="HKS46" s="180"/>
      <c r="HKT46" s="180"/>
      <c r="HKU46" s="180"/>
      <c r="HKV46" s="180"/>
      <c r="HKW46" s="180"/>
      <c r="HKX46" s="180"/>
      <c r="HKY46" s="180"/>
      <c r="HKZ46" s="180"/>
      <c r="HLA46" s="180"/>
      <c r="HLB46" s="180"/>
      <c r="HLC46" s="180"/>
      <c r="HLD46" s="180"/>
      <c r="HLE46" s="180"/>
      <c r="HLF46" s="180"/>
      <c r="HLG46" s="180"/>
      <c r="HLH46" s="180"/>
      <c r="HLI46" s="180"/>
      <c r="HLJ46" s="180"/>
      <c r="HLK46" s="180"/>
      <c r="HLL46" s="180"/>
      <c r="HLM46" s="180"/>
      <c r="HLN46" s="180"/>
      <c r="HLO46" s="180"/>
      <c r="HLP46" s="180"/>
      <c r="HLQ46" s="180"/>
      <c r="HLR46" s="180"/>
      <c r="HLS46" s="180"/>
      <c r="HLT46" s="180"/>
      <c r="HLU46" s="180"/>
      <c r="HLV46" s="180"/>
      <c r="HLW46" s="180"/>
      <c r="HLX46" s="180"/>
      <c r="HLY46" s="180"/>
      <c r="HLZ46" s="180"/>
      <c r="HMA46" s="180"/>
      <c r="HMB46" s="180"/>
      <c r="HMC46" s="180"/>
      <c r="HMD46" s="180"/>
      <c r="HME46" s="180"/>
      <c r="HMF46" s="180"/>
      <c r="HMG46" s="180"/>
      <c r="HMH46" s="180"/>
      <c r="HMI46" s="180"/>
      <c r="HMJ46" s="180"/>
      <c r="HMK46" s="180"/>
      <c r="HML46" s="180"/>
      <c r="HMM46" s="180"/>
      <c r="HMN46" s="180"/>
      <c r="HMO46" s="180"/>
      <c r="HMP46" s="180"/>
      <c r="HMQ46" s="180"/>
      <c r="HMR46" s="180"/>
      <c r="HMS46" s="180"/>
      <c r="HMT46" s="180"/>
      <c r="HMU46" s="180"/>
      <c r="HMV46" s="180"/>
      <c r="HMW46" s="180"/>
      <c r="HMX46" s="180"/>
      <c r="HMY46" s="180"/>
      <c r="HMZ46" s="180"/>
      <c r="HNA46" s="180"/>
      <c r="HNB46" s="180"/>
      <c r="HNC46" s="180"/>
      <c r="HND46" s="180"/>
      <c r="HNE46" s="180"/>
      <c r="HNF46" s="180"/>
      <c r="HNG46" s="180"/>
      <c r="HNH46" s="180"/>
      <c r="HNI46" s="180"/>
      <c r="HNJ46" s="180"/>
      <c r="HNK46" s="180"/>
      <c r="HNL46" s="180"/>
      <c r="HNM46" s="180"/>
      <c r="HNN46" s="180"/>
      <c r="HNO46" s="180"/>
      <c r="HNP46" s="180"/>
      <c r="HNQ46" s="180"/>
      <c r="HNR46" s="180"/>
      <c r="HNS46" s="180"/>
      <c r="HNT46" s="180"/>
      <c r="HNU46" s="180"/>
      <c r="HNV46" s="180"/>
      <c r="HNW46" s="180"/>
      <c r="HNX46" s="180"/>
      <c r="HNY46" s="180"/>
      <c r="HNZ46" s="180"/>
      <c r="HOA46" s="180"/>
      <c r="HOB46" s="180"/>
      <c r="HOC46" s="180"/>
      <c r="HOD46" s="180"/>
      <c r="HOE46" s="180"/>
      <c r="HOF46" s="180"/>
      <c r="HOG46" s="180"/>
      <c r="HOH46" s="180"/>
      <c r="HOI46" s="180"/>
      <c r="HOJ46" s="180"/>
      <c r="HOK46" s="180"/>
      <c r="HOL46" s="180"/>
      <c r="HOM46" s="180"/>
      <c r="HON46" s="180"/>
      <c r="HOO46" s="180"/>
      <c r="HOP46" s="180"/>
      <c r="HOQ46" s="180"/>
      <c r="HOR46" s="180"/>
      <c r="HOS46" s="180"/>
      <c r="HOT46" s="180"/>
      <c r="HOU46" s="180"/>
      <c r="HOV46" s="180"/>
      <c r="HOW46" s="180"/>
      <c r="HOX46" s="180"/>
      <c r="HOY46" s="180"/>
      <c r="HOZ46" s="180"/>
      <c r="HPA46" s="180"/>
      <c r="HPB46" s="180"/>
      <c r="HPC46" s="180"/>
      <c r="HPD46" s="180"/>
      <c r="HPE46" s="180"/>
      <c r="HPF46" s="180"/>
      <c r="HPG46" s="180"/>
      <c r="HPH46" s="180"/>
      <c r="HPI46" s="180"/>
      <c r="HPJ46" s="180"/>
      <c r="HPK46" s="180"/>
      <c r="HPL46" s="180"/>
      <c r="HPM46" s="180"/>
      <c r="HPN46" s="180"/>
      <c r="HPO46" s="180"/>
      <c r="HPP46" s="180"/>
      <c r="HPQ46" s="180"/>
      <c r="HPR46" s="180"/>
      <c r="HPS46" s="180"/>
      <c r="HPT46" s="180"/>
      <c r="HPU46" s="180"/>
      <c r="HPV46" s="180"/>
      <c r="HPW46" s="180"/>
      <c r="HPX46" s="180"/>
      <c r="HPY46" s="180"/>
      <c r="HPZ46" s="180"/>
      <c r="HQA46" s="180"/>
      <c r="HQB46" s="180"/>
      <c r="HQC46" s="180"/>
      <c r="HQD46" s="180"/>
      <c r="HQE46" s="180"/>
      <c r="HQF46" s="180"/>
      <c r="HQG46" s="180"/>
      <c r="HQH46" s="180"/>
      <c r="HQI46" s="180"/>
      <c r="HQJ46" s="180"/>
      <c r="HQK46" s="180"/>
      <c r="HQL46" s="180"/>
      <c r="HQM46" s="180"/>
      <c r="HQN46" s="180"/>
      <c r="HQO46" s="180"/>
      <c r="HQP46" s="180"/>
      <c r="HQQ46" s="180"/>
      <c r="HQR46" s="180"/>
      <c r="HQS46" s="180"/>
      <c r="HQT46" s="180"/>
      <c r="HQU46" s="180"/>
      <c r="HQV46" s="180"/>
      <c r="HQW46" s="180"/>
      <c r="HQX46" s="180"/>
      <c r="HQY46" s="180"/>
      <c r="HQZ46" s="180"/>
      <c r="HRA46" s="180"/>
      <c r="HRB46" s="180"/>
      <c r="HRC46" s="180"/>
      <c r="HRD46" s="180"/>
      <c r="HRE46" s="180"/>
      <c r="HRF46" s="180"/>
      <c r="HRG46" s="180"/>
      <c r="HRH46" s="180"/>
      <c r="HRI46" s="180"/>
      <c r="HRJ46" s="180"/>
      <c r="HRK46" s="180"/>
      <c r="HRL46" s="180"/>
      <c r="HRM46" s="180"/>
      <c r="HRN46" s="180"/>
      <c r="HRO46" s="180"/>
      <c r="HRP46" s="180"/>
      <c r="HRQ46" s="180"/>
      <c r="HRR46" s="180"/>
      <c r="HRS46" s="180"/>
      <c r="HRT46" s="180"/>
      <c r="HRU46" s="180"/>
      <c r="HRV46" s="180"/>
      <c r="HRW46" s="180"/>
      <c r="HRX46" s="180"/>
      <c r="HRY46" s="180"/>
      <c r="HRZ46" s="180"/>
      <c r="HSA46" s="180"/>
      <c r="HSB46" s="180"/>
      <c r="HSC46" s="180"/>
      <c r="HSD46" s="180"/>
      <c r="HSE46" s="180"/>
      <c r="HSF46" s="180"/>
      <c r="HSG46" s="180"/>
      <c r="HSH46" s="180"/>
      <c r="HSI46" s="180"/>
      <c r="HSJ46" s="180"/>
      <c r="HSK46" s="180"/>
      <c r="HSL46" s="180"/>
      <c r="HSM46" s="180"/>
      <c r="HSN46" s="180"/>
      <c r="HSO46" s="180"/>
      <c r="HSP46" s="180"/>
      <c r="HSQ46" s="180"/>
      <c r="HSR46" s="180"/>
      <c r="HSS46" s="180"/>
      <c r="HST46" s="180"/>
      <c r="HSU46" s="180"/>
      <c r="HSV46" s="180"/>
      <c r="HSW46" s="180"/>
      <c r="HSX46" s="180"/>
      <c r="HSY46" s="180"/>
      <c r="HSZ46" s="180"/>
      <c r="HTA46" s="180"/>
      <c r="HTB46" s="180"/>
      <c r="HTC46" s="180"/>
      <c r="HTD46" s="180"/>
      <c r="HTE46" s="180"/>
      <c r="HTF46" s="180"/>
      <c r="HTG46" s="180"/>
      <c r="HTH46" s="180"/>
      <c r="HTI46" s="180"/>
      <c r="HTJ46" s="180"/>
      <c r="HTK46" s="180"/>
      <c r="HTL46" s="180"/>
      <c r="HTM46" s="180"/>
      <c r="HTN46" s="180"/>
      <c r="HTO46" s="180"/>
      <c r="HTP46" s="180"/>
      <c r="HTQ46" s="180"/>
      <c r="HTR46" s="180"/>
      <c r="HTS46" s="180"/>
      <c r="HTT46" s="180"/>
      <c r="HTU46" s="180"/>
      <c r="HTV46" s="180"/>
      <c r="HTW46" s="180"/>
      <c r="HTX46" s="180"/>
      <c r="HTY46" s="180"/>
      <c r="HTZ46" s="180"/>
      <c r="HUA46" s="180"/>
      <c r="HUB46" s="180"/>
      <c r="HUC46" s="180"/>
      <c r="HUD46" s="180"/>
      <c r="HUE46" s="180"/>
      <c r="HUF46" s="180"/>
      <c r="HUG46" s="180"/>
      <c r="HUH46" s="180"/>
      <c r="HUI46" s="180"/>
      <c r="HUJ46" s="180"/>
      <c r="HUK46" s="180"/>
      <c r="HUL46" s="180"/>
      <c r="HUM46" s="180"/>
      <c r="HUN46" s="180"/>
      <c r="HUO46" s="180"/>
      <c r="HUP46" s="180"/>
      <c r="HUQ46" s="180"/>
      <c r="HUR46" s="180"/>
      <c r="HUS46" s="180"/>
      <c r="HUT46" s="180"/>
      <c r="HUU46" s="180"/>
      <c r="HUV46" s="180"/>
      <c r="HUW46" s="180"/>
      <c r="HUX46" s="180"/>
      <c r="HUY46" s="180"/>
      <c r="HUZ46" s="180"/>
      <c r="HVA46" s="180"/>
      <c r="HVB46" s="180"/>
      <c r="HVC46" s="180"/>
      <c r="HVD46" s="180"/>
      <c r="HVE46" s="180"/>
      <c r="HVF46" s="180"/>
      <c r="HVG46" s="180"/>
      <c r="HVH46" s="180"/>
      <c r="HVI46" s="180"/>
      <c r="HVJ46" s="180"/>
      <c r="HVK46" s="180"/>
      <c r="HVL46" s="180"/>
      <c r="HVM46" s="180"/>
      <c r="HVN46" s="180"/>
      <c r="HVO46" s="180"/>
      <c r="HVP46" s="180"/>
      <c r="HVQ46" s="180"/>
      <c r="HVR46" s="180"/>
      <c r="HVS46" s="180"/>
      <c r="HVT46" s="180"/>
      <c r="HVU46" s="180"/>
      <c r="HVV46" s="180"/>
      <c r="HVW46" s="180"/>
      <c r="HVX46" s="180"/>
      <c r="HVY46" s="180"/>
      <c r="HVZ46" s="180"/>
      <c r="HWA46" s="180"/>
      <c r="HWB46" s="180"/>
      <c r="HWC46" s="180"/>
      <c r="HWD46" s="180"/>
      <c r="HWE46" s="180"/>
      <c r="HWF46" s="180"/>
      <c r="HWG46" s="180"/>
      <c r="HWH46" s="180"/>
      <c r="HWI46" s="180"/>
      <c r="HWJ46" s="180"/>
      <c r="HWK46" s="180"/>
      <c r="HWL46" s="180"/>
      <c r="HWM46" s="180"/>
      <c r="HWN46" s="180"/>
      <c r="HWO46" s="180"/>
      <c r="HWP46" s="180"/>
      <c r="HWQ46" s="180"/>
      <c r="HWR46" s="180"/>
      <c r="HWS46" s="180"/>
      <c r="HWT46" s="180"/>
      <c r="HWU46" s="180"/>
      <c r="HWV46" s="180"/>
      <c r="HWW46" s="180"/>
      <c r="HWX46" s="180"/>
      <c r="HWY46" s="180"/>
      <c r="HWZ46" s="180"/>
      <c r="HXA46" s="180"/>
      <c r="HXB46" s="180"/>
      <c r="HXC46" s="180"/>
      <c r="HXD46" s="180"/>
      <c r="HXE46" s="180"/>
      <c r="HXF46" s="180"/>
      <c r="HXG46" s="180"/>
      <c r="HXH46" s="180"/>
      <c r="HXI46" s="180"/>
      <c r="HXJ46" s="180"/>
      <c r="HXK46" s="180"/>
      <c r="HXL46" s="180"/>
      <c r="HXM46" s="180"/>
      <c r="HXN46" s="180"/>
      <c r="HXO46" s="180"/>
      <c r="HXP46" s="180"/>
      <c r="HXQ46" s="180"/>
      <c r="HXR46" s="180"/>
      <c r="HXS46" s="180"/>
      <c r="HXT46" s="180"/>
      <c r="HXU46" s="180"/>
      <c r="HXV46" s="180"/>
      <c r="HXW46" s="180"/>
      <c r="HXX46" s="180"/>
      <c r="HXY46" s="180"/>
      <c r="HXZ46" s="180"/>
      <c r="HYA46" s="180"/>
      <c r="HYB46" s="180"/>
      <c r="HYC46" s="180"/>
      <c r="HYD46" s="180"/>
      <c r="HYE46" s="180"/>
      <c r="HYF46" s="180"/>
      <c r="HYG46" s="180"/>
      <c r="HYH46" s="180"/>
      <c r="HYI46" s="180"/>
      <c r="HYJ46" s="180"/>
      <c r="HYK46" s="180"/>
      <c r="HYL46" s="180"/>
      <c r="HYM46" s="180"/>
      <c r="HYN46" s="180"/>
      <c r="HYO46" s="180"/>
      <c r="HYP46" s="180"/>
      <c r="HYQ46" s="180"/>
      <c r="HYR46" s="180"/>
      <c r="HYS46" s="180"/>
      <c r="HYT46" s="180"/>
      <c r="HYU46" s="180"/>
      <c r="HYV46" s="180"/>
      <c r="HYW46" s="180"/>
      <c r="HYX46" s="180"/>
      <c r="HYY46" s="180"/>
      <c r="HYZ46" s="180"/>
      <c r="HZA46" s="180"/>
      <c r="HZB46" s="180"/>
      <c r="HZC46" s="180"/>
      <c r="HZD46" s="180"/>
      <c r="HZE46" s="180"/>
      <c r="HZF46" s="180"/>
      <c r="HZG46" s="180"/>
      <c r="HZH46" s="180"/>
      <c r="HZI46" s="180"/>
      <c r="HZJ46" s="180"/>
      <c r="HZK46" s="180"/>
      <c r="HZL46" s="180"/>
      <c r="HZM46" s="180"/>
      <c r="HZN46" s="180"/>
      <c r="HZO46" s="180"/>
      <c r="HZP46" s="180"/>
      <c r="HZQ46" s="180"/>
      <c r="HZR46" s="180"/>
      <c r="HZS46" s="180"/>
      <c r="HZT46" s="180"/>
      <c r="HZU46" s="180"/>
      <c r="HZV46" s="180"/>
      <c r="HZW46" s="180"/>
      <c r="HZX46" s="180"/>
      <c r="HZY46" s="180"/>
      <c r="HZZ46" s="180"/>
      <c r="IAA46" s="180"/>
      <c r="IAB46" s="180"/>
      <c r="IAC46" s="180"/>
      <c r="IAD46" s="180"/>
      <c r="IAE46" s="180"/>
      <c r="IAF46" s="180"/>
      <c r="IAG46" s="180"/>
      <c r="IAH46" s="180"/>
      <c r="IAI46" s="180"/>
      <c r="IAJ46" s="180"/>
      <c r="IAK46" s="180"/>
      <c r="IAL46" s="180"/>
      <c r="IAM46" s="180"/>
      <c r="IAN46" s="180"/>
      <c r="IAO46" s="180"/>
      <c r="IAP46" s="180"/>
      <c r="IAQ46" s="180"/>
      <c r="IAR46" s="180"/>
      <c r="IAS46" s="180"/>
      <c r="IAT46" s="180"/>
      <c r="IAU46" s="180"/>
      <c r="IAV46" s="180"/>
      <c r="IAW46" s="180"/>
      <c r="IAX46" s="180"/>
      <c r="IAY46" s="180"/>
      <c r="IAZ46" s="180"/>
      <c r="IBA46" s="180"/>
      <c r="IBB46" s="180"/>
      <c r="IBC46" s="180"/>
      <c r="IBD46" s="180"/>
      <c r="IBE46" s="180"/>
      <c r="IBF46" s="180"/>
      <c r="IBG46" s="180"/>
      <c r="IBH46" s="180"/>
      <c r="IBI46" s="180"/>
      <c r="IBJ46" s="180"/>
      <c r="IBK46" s="180"/>
      <c r="IBL46" s="180"/>
      <c r="IBM46" s="180"/>
      <c r="IBN46" s="180"/>
      <c r="IBO46" s="180"/>
      <c r="IBP46" s="180"/>
      <c r="IBQ46" s="180"/>
      <c r="IBR46" s="180"/>
      <c r="IBS46" s="180"/>
      <c r="IBT46" s="180"/>
      <c r="IBU46" s="180"/>
      <c r="IBV46" s="180"/>
      <c r="IBW46" s="180"/>
      <c r="IBX46" s="180"/>
      <c r="IBY46" s="180"/>
      <c r="IBZ46" s="180"/>
      <c r="ICA46" s="180"/>
      <c r="ICB46" s="180"/>
      <c r="ICC46" s="180"/>
      <c r="ICD46" s="180"/>
      <c r="ICE46" s="180"/>
      <c r="ICF46" s="180"/>
      <c r="ICG46" s="180"/>
      <c r="ICH46" s="180"/>
      <c r="ICI46" s="180"/>
      <c r="ICJ46" s="180"/>
      <c r="ICK46" s="180"/>
      <c r="ICL46" s="180"/>
      <c r="ICM46" s="180"/>
      <c r="ICN46" s="180"/>
      <c r="ICO46" s="180"/>
      <c r="ICP46" s="180"/>
      <c r="ICQ46" s="180"/>
      <c r="ICR46" s="180"/>
      <c r="ICS46" s="180"/>
      <c r="ICT46" s="180"/>
      <c r="ICU46" s="180"/>
      <c r="ICV46" s="180"/>
      <c r="ICW46" s="180"/>
      <c r="ICX46" s="180"/>
      <c r="ICY46" s="180"/>
      <c r="ICZ46" s="180"/>
      <c r="IDA46" s="180"/>
      <c r="IDB46" s="180"/>
      <c r="IDC46" s="180"/>
      <c r="IDD46" s="180"/>
      <c r="IDE46" s="180"/>
      <c r="IDF46" s="180"/>
      <c r="IDG46" s="180"/>
      <c r="IDH46" s="180"/>
      <c r="IDI46" s="180"/>
      <c r="IDJ46" s="180"/>
      <c r="IDK46" s="180"/>
      <c r="IDL46" s="180"/>
      <c r="IDM46" s="180"/>
      <c r="IDN46" s="180"/>
      <c r="IDO46" s="180"/>
      <c r="IDP46" s="180"/>
      <c r="IDQ46" s="180"/>
      <c r="IDR46" s="180"/>
      <c r="IDS46" s="180"/>
      <c r="IDT46" s="180"/>
      <c r="IDU46" s="180"/>
      <c r="IDV46" s="180"/>
      <c r="IDW46" s="180"/>
      <c r="IDX46" s="180"/>
      <c r="IDY46" s="180"/>
      <c r="IDZ46" s="180"/>
      <c r="IEA46" s="180"/>
      <c r="IEB46" s="180"/>
      <c r="IEC46" s="180"/>
      <c r="IED46" s="180"/>
      <c r="IEE46" s="180"/>
      <c r="IEF46" s="180"/>
      <c r="IEG46" s="180"/>
      <c r="IEH46" s="180"/>
      <c r="IEI46" s="180"/>
      <c r="IEJ46" s="180"/>
      <c r="IEK46" s="180"/>
      <c r="IEL46" s="180"/>
      <c r="IEM46" s="180"/>
      <c r="IEN46" s="180"/>
      <c r="IEO46" s="180"/>
      <c r="IEP46" s="180"/>
      <c r="IEQ46" s="180"/>
      <c r="IER46" s="180"/>
      <c r="IES46" s="180"/>
      <c r="IET46" s="180"/>
      <c r="IEU46" s="180"/>
      <c r="IEV46" s="180"/>
      <c r="IEW46" s="180"/>
      <c r="IEX46" s="180"/>
      <c r="IEY46" s="180"/>
      <c r="IEZ46" s="180"/>
      <c r="IFA46" s="180"/>
      <c r="IFB46" s="180"/>
      <c r="IFC46" s="180"/>
      <c r="IFD46" s="180"/>
      <c r="IFE46" s="180"/>
      <c r="IFF46" s="180"/>
      <c r="IFG46" s="180"/>
      <c r="IFH46" s="180"/>
      <c r="IFI46" s="180"/>
      <c r="IFJ46" s="180"/>
      <c r="IFK46" s="180"/>
      <c r="IFL46" s="180"/>
      <c r="IFM46" s="180"/>
      <c r="IFN46" s="180"/>
      <c r="IFO46" s="180"/>
      <c r="IFP46" s="180"/>
      <c r="IFQ46" s="180"/>
      <c r="IFR46" s="180"/>
      <c r="IFS46" s="180"/>
      <c r="IFT46" s="180"/>
      <c r="IFU46" s="180"/>
      <c r="IFV46" s="180"/>
      <c r="IFW46" s="180"/>
      <c r="IFX46" s="180"/>
      <c r="IFY46" s="180"/>
      <c r="IFZ46" s="180"/>
      <c r="IGA46" s="180"/>
      <c r="IGB46" s="180"/>
      <c r="IGC46" s="180"/>
      <c r="IGD46" s="180"/>
      <c r="IGE46" s="180"/>
      <c r="IGF46" s="180"/>
      <c r="IGG46" s="180"/>
      <c r="IGH46" s="180"/>
      <c r="IGI46" s="180"/>
      <c r="IGJ46" s="180"/>
      <c r="IGK46" s="180"/>
      <c r="IGL46" s="180"/>
      <c r="IGM46" s="180"/>
      <c r="IGN46" s="180"/>
      <c r="IGO46" s="180"/>
      <c r="IGP46" s="180"/>
      <c r="IGQ46" s="180"/>
      <c r="IGR46" s="180"/>
      <c r="IGS46" s="180"/>
      <c r="IGT46" s="180"/>
      <c r="IGU46" s="180"/>
      <c r="IGV46" s="180"/>
      <c r="IGW46" s="180"/>
      <c r="IGX46" s="180"/>
      <c r="IGY46" s="180"/>
      <c r="IGZ46" s="180"/>
      <c r="IHA46" s="180"/>
      <c r="IHB46" s="180"/>
      <c r="IHC46" s="180"/>
      <c r="IHD46" s="180"/>
      <c r="IHE46" s="180"/>
      <c r="IHF46" s="180"/>
      <c r="IHG46" s="180"/>
      <c r="IHH46" s="180"/>
      <c r="IHI46" s="180"/>
      <c r="IHJ46" s="180"/>
      <c r="IHK46" s="180"/>
      <c r="IHL46" s="180"/>
      <c r="IHM46" s="180"/>
      <c r="IHN46" s="180"/>
      <c r="IHO46" s="180"/>
      <c r="IHP46" s="180"/>
      <c r="IHQ46" s="180"/>
      <c r="IHR46" s="180"/>
      <c r="IHS46" s="180"/>
      <c r="IHT46" s="180"/>
      <c r="IHU46" s="180"/>
      <c r="IHV46" s="180"/>
      <c r="IHW46" s="180"/>
      <c r="IHX46" s="180"/>
      <c r="IHY46" s="180"/>
      <c r="IHZ46" s="180"/>
      <c r="IIA46" s="180"/>
      <c r="IIB46" s="180"/>
      <c r="IIC46" s="180"/>
      <c r="IID46" s="180"/>
      <c r="IIE46" s="180"/>
      <c r="IIF46" s="180"/>
      <c r="IIG46" s="180"/>
      <c r="IIH46" s="180"/>
      <c r="III46" s="180"/>
      <c r="IIJ46" s="180"/>
      <c r="IIK46" s="180"/>
      <c r="IIL46" s="180"/>
      <c r="IIM46" s="180"/>
      <c r="IIN46" s="180"/>
      <c r="IIO46" s="180"/>
      <c r="IIP46" s="180"/>
      <c r="IIQ46" s="180"/>
      <c r="IIR46" s="180"/>
      <c r="IIS46" s="180"/>
      <c r="IIT46" s="180"/>
      <c r="IIU46" s="180"/>
      <c r="IIV46" s="180"/>
      <c r="IIW46" s="180"/>
      <c r="IIX46" s="180"/>
      <c r="IIY46" s="180"/>
      <c r="IIZ46" s="180"/>
      <c r="IJA46" s="180"/>
      <c r="IJB46" s="180"/>
      <c r="IJC46" s="180"/>
      <c r="IJD46" s="180"/>
      <c r="IJE46" s="180"/>
      <c r="IJF46" s="180"/>
      <c r="IJG46" s="180"/>
      <c r="IJH46" s="180"/>
      <c r="IJI46" s="180"/>
      <c r="IJJ46" s="180"/>
      <c r="IJK46" s="180"/>
      <c r="IJL46" s="180"/>
      <c r="IJM46" s="180"/>
      <c r="IJN46" s="180"/>
      <c r="IJO46" s="180"/>
      <c r="IJP46" s="180"/>
      <c r="IJQ46" s="180"/>
      <c r="IJR46" s="180"/>
      <c r="IJS46" s="180"/>
      <c r="IJT46" s="180"/>
      <c r="IJU46" s="180"/>
      <c r="IJV46" s="180"/>
      <c r="IJW46" s="180"/>
      <c r="IJX46" s="180"/>
      <c r="IJY46" s="180"/>
      <c r="IJZ46" s="180"/>
      <c r="IKA46" s="180"/>
      <c r="IKB46" s="180"/>
      <c r="IKC46" s="180"/>
      <c r="IKD46" s="180"/>
      <c r="IKE46" s="180"/>
      <c r="IKF46" s="180"/>
      <c r="IKG46" s="180"/>
      <c r="IKH46" s="180"/>
      <c r="IKI46" s="180"/>
      <c r="IKJ46" s="180"/>
      <c r="IKK46" s="180"/>
      <c r="IKL46" s="180"/>
      <c r="IKM46" s="180"/>
      <c r="IKN46" s="180"/>
      <c r="IKO46" s="180"/>
      <c r="IKP46" s="180"/>
      <c r="IKQ46" s="180"/>
      <c r="IKR46" s="180"/>
      <c r="IKS46" s="180"/>
      <c r="IKT46" s="180"/>
      <c r="IKU46" s="180"/>
      <c r="IKV46" s="180"/>
      <c r="IKW46" s="180"/>
      <c r="IKX46" s="180"/>
      <c r="IKY46" s="180"/>
      <c r="IKZ46" s="180"/>
      <c r="ILA46" s="180"/>
      <c r="ILB46" s="180"/>
      <c r="ILC46" s="180"/>
      <c r="ILD46" s="180"/>
      <c r="ILE46" s="180"/>
      <c r="ILF46" s="180"/>
      <c r="ILG46" s="180"/>
      <c r="ILH46" s="180"/>
      <c r="ILI46" s="180"/>
      <c r="ILJ46" s="180"/>
      <c r="ILK46" s="180"/>
      <c r="ILL46" s="180"/>
      <c r="ILM46" s="180"/>
      <c r="ILN46" s="180"/>
      <c r="ILO46" s="180"/>
      <c r="ILP46" s="180"/>
      <c r="ILQ46" s="180"/>
      <c r="ILR46" s="180"/>
      <c r="ILS46" s="180"/>
      <c r="ILT46" s="180"/>
      <c r="ILU46" s="180"/>
      <c r="ILV46" s="180"/>
      <c r="ILW46" s="180"/>
      <c r="ILX46" s="180"/>
      <c r="ILY46" s="180"/>
      <c r="ILZ46" s="180"/>
      <c r="IMA46" s="180"/>
      <c r="IMB46" s="180"/>
      <c r="IMC46" s="180"/>
      <c r="IMD46" s="180"/>
      <c r="IME46" s="180"/>
      <c r="IMF46" s="180"/>
      <c r="IMG46" s="180"/>
      <c r="IMH46" s="180"/>
      <c r="IMI46" s="180"/>
      <c r="IMJ46" s="180"/>
      <c r="IMK46" s="180"/>
      <c r="IML46" s="180"/>
      <c r="IMM46" s="180"/>
      <c r="IMN46" s="180"/>
      <c r="IMO46" s="180"/>
      <c r="IMP46" s="180"/>
      <c r="IMQ46" s="180"/>
      <c r="IMR46" s="180"/>
      <c r="IMS46" s="180"/>
      <c r="IMT46" s="180"/>
      <c r="IMU46" s="180"/>
      <c r="IMV46" s="180"/>
      <c r="IMW46" s="180"/>
      <c r="IMX46" s="180"/>
      <c r="IMY46" s="180"/>
      <c r="IMZ46" s="180"/>
      <c r="INA46" s="180"/>
      <c r="INB46" s="180"/>
      <c r="INC46" s="180"/>
      <c r="IND46" s="180"/>
      <c r="INE46" s="180"/>
      <c r="INF46" s="180"/>
      <c r="ING46" s="180"/>
      <c r="INH46" s="180"/>
      <c r="INI46" s="180"/>
      <c r="INJ46" s="180"/>
      <c r="INK46" s="180"/>
      <c r="INL46" s="180"/>
      <c r="INM46" s="180"/>
      <c r="INN46" s="180"/>
      <c r="INO46" s="180"/>
      <c r="INP46" s="180"/>
      <c r="INQ46" s="180"/>
      <c r="INR46" s="180"/>
      <c r="INS46" s="180"/>
      <c r="INT46" s="180"/>
      <c r="INU46" s="180"/>
      <c r="INV46" s="180"/>
      <c r="INW46" s="180"/>
      <c r="INX46" s="180"/>
      <c r="INY46" s="180"/>
      <c r="INZ46" s="180"/>
      <c r="IOA46" s="180"/>
      <c r="IOB46" s="180"/>
      <c r="IOC46" s="180"/>
      <c r="IOD46" s="180"/>
      <c r="IOE46" s="180"/>
      <c r="IOF46" s="180"/>
      <c r="IOG46" s="180"/>
      <c r="IOH46" s="180"/>
      <c r="IOI46" s="180"/>
      <c r="IOJ46" s="180"/>
      <c r="IOK46" s="180"/>
      <c r="IOL46" s="180"/>
      <c r="IOM46" s="180"/>
      <c r="ION46" s="180"/>
      <c r="IOO46" s="180"/>
      <c r="IOP46" s="180"/>
      <c r="IOQ46" s="180"/>
      <c r="IOR46" s="180"/>
      <c r="IOS46" s="180"/>
      <c r="IOT46" s="180"/>
      <c r="IOU46" s="180"/>
      <c r="IOV46" s="180"/>
      <c r="IOW46" s="180"/>
      <c r="IOX46" s="180"/>
      <c r="IOY46" s="180"/>
      <c r="IOZ46" s="180"/>
      <c r="IPA46" s="180"/>
      <c r="IPB46" s="180"/>
      <c r="IPC46" s="180"/>
      <c r="IPD46" s="180"/>
      <c r="IPE46" s="180"/>
      <c r="IPF46" s="180"/>
      <c r="IPG46" s="180"/>
      <c r="IPH46" s="180"/>
      <c r="IPI46" s="180"/>
      <c r="IPJ46" s="180"/>
      <c r="IPK46" s="180"/>
      <c r="IPL46" s="180"/>
      <c r="IPM46" s="180"/>
      <c r="IPN46" s="180"/>
      <c r="IPO46" s="180"/>
      <c r="IPP46" s="180"/>
      <c r="IPQ46" s="180"/>
      <c r="IPR46" s="180"/>
      <c r="IPS46" s="180"/>
      <c r="IPT46" s="180"/>
      <c r="IPU46" s="180"/>
      <c r="IPV46" s="180"/>
      <c r="IPW46" s="180"/>
      <c r="IPX46" s="180"/>
      <c r="IPY46" s="180"/>
      <c r="IPZ46" s="180"/>
      <c r="IQA46" s="180"/>
      <c r="IQB46" s="180"/>
      <c r="IQC46" s="180"/>
      <c r="IQD46" s="180"/>
      <c r="IQE46" s="180"/>
      <c r="IQF46" s="180"/>
      <c r="IQG46" s="180"/>
      <c r="IQH46" s="180"/>
      <c r="IQI46" s="180"/>
      <c r="IQJ46" s="180"/>
      <c r="IQK46" s="180"/>
      <c r="IQL46" s="180"/>
      <c r="IQM46" s="180"/>
      <c r="IQN46" s="180"/>
      <c r="IQO46" s="180"/>
      <c r="IQP46" s="180"/>
      <c r="IQQ46" s="180"/>
      <c r="IQR46" s="180"/>
      <c r="IQS46" s="180"/>
      <c r="IQT46" s="180"/>
      <c r="IQU46" s="180"/>
      <c r="IQV46" s="180"/>
      <c r="IQW46" s="180"/>
      <c r="IQX46" s="180"/>
      <c r="IQY46" s="180"/>
      <c r="IQZ46" s="180"/>
      <c r="IRA46" s="180"/>
      <c r="IRB46" s="180"/>
      <c r="IRC46" s="180"/>
      <c r="IRD46" s="180"/>
      <c r="IRE46" s="180"/>
      <c r="IRF46" s="180"/>
      <c r="IRG46" s="180"/>
      <c r="IRH46" s="180"/>
      <c r="IRI46" s="180"/>
      <c r="IRJ46" s="180"/>
      <c r="IRK46" s="180"/>
      <c r="IRL46" s="180"/>
      <c r="IRM46" s="180"/>
      <c r="IRN46" s="180"/>
      <c r="IRO46" s="180"/>
      <c r="IRP46" s="180"/>
      <c r="IRQ46" s="180"/>
      <c r="IRR46" s="180"/>
      <c r="IRS46" s="180"/>
      <c r="IRT46" s="180"/>
      <c r="IRU46" s="180"/>
      <c r="IRV46" s="180"/>
      <c r="IRW46" s="180"/>
      <c r="IRX46" s="180"/>
      <c r="IRY46" s="180"/>
      <c r="IRZ46" s="180"/>
      <c r="ISA46" s="180"/>
      <c r="ISB46" s="180"/>
      <c r="ISC46" s="180"/>
      <c r="ISD46" s="180"/>
      <c r="ISE46" s="180"/>
      <c r="ISF46" s="180"/>
      <c r="ISG46" s="180"/>
      <c r="ISH46" s="180"/>
      <c r="ISI46" s="180"/>
      <c r="ISJ46" s="180"/>
      <c r="ISK46" s="180"/>
      <c r="ISL46" s="180"/>
      <c r="ISM46" s="180"/>
      <c r="ISN46" s="180"/>
      <c r="ISO46" s="180"/>
      <c r="ISP46" s="180"/>
      <c r="ISQ46" s="180"/>
      <c r="ISR46" s="180"/>
      <c r="ISS46" s="180"/>
      <c r="IST46" s="180"/>
      <c r="ISU46" s="180"/>
      <c r="ISV46" s="180"/>
      <c r="ISW46" s="180"/>
      <c r="ISX46" s="180"/>
      <c r="ISY46" s="180"/>
      <c r="ISZ46" s="180"/>
      <c r="ITA46" s="180"/>
      <c r="ITB46" s="180"/>
      <c r="ITC46" s="180"/>
      <c r="ITD46" s="180"/>
      <c r="ITE46" s="180"/>
      <c r="ITF46" s="180"/>
      <c r="ITG46" s="180"/>
      <c r="ITH46" s="180"/>
      <c r="ITI46" s="180"/>
      <c r="ITJ46" s="180"/>
      <c r="ITK46" s="180"/>
      <c r="ITL46" s="180"/>
      <c r="ITM46" s="180"/>
      <c r="ITN46" s="180"/>
      <c r="ITO46" s="180"/>
      <c r="ITP46" s="180"/>
      <c r="ITQ46" s="180"/>
      <c r="ITR46" s="180"/>
      <c r="ITS46" s="180"/>
      <c r="ITT46" s="180"/>
      <c r="ITU46" s="180"/>
      <c r="ITV46" s="180"/>
      <c r="ITW46" s="180"/>
      <c r="ITX46" s="180"/>
      <c r="ITY46" s="180"/>
      <c r="ITZ46" s="180"/>
      <c r="IUA46" s="180"/>
      <c r="IUB46" s="180"/>
      <c r="IUC46" s="180"/>
      <c r="IUD46" s="180"/>
      <c r="IUE46" s="180"/>
      <c r="IUF46" s="180"/>
      <c r="IUG46" s="180"/>
      <c r="IUH46" s="180"/>
      <c r="IUI46" s="180"/>
      <c r="IUJ46" s="180"/>
      <c r="IUK46" s="180"/>
      <c r="IUL46" s="180"/>
      <c r="IUM46" s="180"/>
      <c r="IUN46" s="180"/>
      <c r="IUO46" s="180"/>
      <c r="IUP46" s="180"/>
      <c r="IUQ46" s="180"/>
      <c r="IUR46" s="180"/>
      <c r="IUS46" s="180"/>
      <c r="IUT46" s="180"/>
      <c r="IUU46" s="180"/>
      <c r="IUV46" s="180"/>
      <c r="IUW46" s="180"/>
      <c r="IUX46" s="180"/>
      <c r="IUY46" s="180"/>
      <c r="IUZ46" s="180"/>
      <c r="IVA46" s="180"/>
      <c r="IVB46" s="180"/>
      <c r="IVC46" s="180"/>
      <c r="IVD46" s="180"/>
      <c r="IVE46" s="180"/>
      <c r="IVF46" s="180"/>
      <c r="IVG46" s="180"/>
      <c r="IVH46" s="180"/>
      <c r="IVI46" s="180"/>
      <c r="IVJ46" s="180"/>
      <c r="IVK46" s="180"/>
      <c r="IVL46" s="180"/>
      <c r="IVM46" s="180"/>
      <c r="IVN46" s="180"/>
      <c r="IVO46" s="180"/>
      <c r="IVP46" s="180"/>
      <c r="IVQ46" s="180"/>
      <c r="IVR46" s="180"/>
      <c r="IVS46" s="180"/>
      <c r="IVT46" s="180"/>
      <c r="IVU46" s="180"/>
      <c r="IVV46" s="180"/>
      <c r="IVW46" s="180"/>
      <c r="IVX46" s="180"/>
      <c r="IVY46" s="180"/>
      <c r="IVZ46" s="180"/>
      <c r="IWA46" s="180"/>
      <c r="IWB46" s="180"/>
      <c r="IWC46" s="180"/>
      <c r="IWD46" s="180"/>
      <c r="IWE46" s="180"/>
      <c r="IWF46" s="180"/>
      <c r="IWG46" s="180"/>
      <c r="IWH46" s="180"/>
      <c r="IWI46" s="180"/>
      <c r="IWJ46" s="180"/>
      <c r="IWK46" s="180"/>
      <c r="IWL46" s="180"/>
      <c r="IWM46" s="180"/>
      <c r="IWN46" s="180"/>
      <c r="IWO46" s="180"/>
      <c r="IWP46" s="180"/>
      <c r="IWQ46" s="180"/>
      <c r="IWR46" s="180"/>
      <c r="IWS46" s="180"/>
      <c r="IWT46" s="180"/>
      <c r="IWU46" s="180"/>
      <c r="IWV46" s="180"/>
      <c r="IWW46" s="180"/>
      <c r="IWX46" s="180"/>
      <c r="IWY46" s="180"/>
      <c r="IWZ46" s="180"/>
      <c r="IXA46" s="180"/>
      <c r="IXB46" s="180"/>
      <c r="IXC46" s="180"/>
      <c r="IXD46" s="180"/>
      <c r="IXE46" s="180"/>
      <c r="IXF46" s="180"/>
      <c r="IXG46" s="180"/>
      <c r="IXH46" s="180"/>
      <c r="IXI46" s="180"/>
      <c r="IXJ46" s="180"/>
      <c r="IXK46" s="180"/>
      <c r="IXL46" s="180"/>
      <c r="IXM46" s="180"/>
      <c r="IXN46" s="180"/>
      <c r="IXO46" s="180"/>
      <c r="IXP46" s="180"/>
      <c r="IXQ46" s="180"/>
      <c r="IXR46" s="180"/>
      <c r="IXS46" s="180"/>
      <c r="IXT46" s="180"/>
      <c r="IXU46" s="180"/>
      <c r="IXV46" s="180"/>
      <c r="IXW46" s="180"/>
      <c r="IXX46" s="180"/>
      <c r="IXY46" s="180"/>
      <c r="IXZ46" s="180"/>
      <c r="IYA46" s="180"/>
      <c r="IYB46" s="180"/>
      <c r="IYC46" s="180"/>
      <c r="IYD46" s="180"/>
      <c r="IYE46" s="180"/>
      <c r="IYF46" s="180"/>
      <c r="IYG46" s="180"/>
      <c r="IYH46" s="180"/>
      <c r="IYI46" s="180"/>
      <c r="IYJ46" s="180"/>
      <c r="IYK46" s="180"/>
      <c r="IYL46" s="180"/>
      <c r="IYM46" s="180"/>
      <c r="IYN46" s="180"/>
      <c r="IYO46" s="180"/>
      <c r="IYP46" s="180"/>
      <c r="IYQ46" s="180"/>
      <c r="IYR46" s="180"/>
      <c r="IYS46" s="180"/>
      <c r="IYT46" s="180"/>
      <c r="IYU46" s="180"/>
      <c r="IYV46" s="180"/>
      <c r="IYW46" s="180"/>
      <c r="IYX46" s="180"/>
      <c r="IYY46" s="180"/>
      <c r="IYZ46" s="180"/>
      <c r="IZA46" s="180"/>
      <c r="IZB46" s="180"/>
      <c r="IZC46" s="180"/>
      <c r="IZD46" s="180"/>
      <c r="IZE46" s="180"/>
      <c r="IZF46" s="180"/>
      <c r="IZG46" s="180"/>
      <c r="IZH46" s="180"/>
      <c r="IZI46" s="180"/>
      <c r="IZJ46" s="180"/>
      <c r="IZK46" s="180"/>
      <c r="IZL46" s="180"/>
      <c r="IZM46" s="180"/>
      <c r="IZN46" s="180"/>
      <c r="IZO46" s="180"/>
      <c r="IZP46" s="180"/>
      <c r="IZQ46" s="180"/>
      <c r="IZR46" s="180"/>
      <c r="IZS46" s="180"/>
      <c r="IZT46" s="180"/>
      <c r="IZU46" s="180"/>
      <c r="IZV46" s="180"/>
      <c r="IZW46" s="180"/>
      <c r="IZX46" s="180"/>
      <c r="IZY46" s="180"/>
      <c r="IZZ46" s="180"/>
      <c r="JAA46" s="180"/>
      <c r="JAB46" s="180"/>
      <c r="JAC46" s="180"/>
      <c r="JAD46" s="180"/>
      <c r="JAE46" s="180"/>
      <c r="JAF46" s="180"/>
      <c r="JAG46" s="180"/>
      <c r="JAH46" s="180"/>
      <c r="JAI46" s="180"/>
      <c r="JAJ46" s="180"/>
      <c r="JAK46" s="180"/>
      <c r="JAL46" s="180"/>
      <c r="JAM46" s="180"/>
      <c r="JAN46" s="180"/>
      <c r="JAO46" s="180"/>
      <c r="JAP46" s="180"/>
      <c r="JAQ46" s="180"/>
      <c r="JAR46" s="180"/>
      <c r="JAS46" s="180"/>
      <c r="JAT46" s="180"/>
      <c r="JAU46" s="180"/>
      <c r="JAV46" s="180"/>
      <c r="JAW46" s="180"/>
      <c r="JAX46" s="180"/>
      <c r="JAY46" s="180"/>
      <c r="JAZ46" s="180"/>
      <c r="JBA46" s="180"/>
      <c r="JBB46" s="180"/>
      <c r="JBC46" s="180"/>
      <c r="JBD46" s="180"/>
      <c r="JBE46" s="180"/>
      <c r="JBF46" s="180"/>
      <c r="JBG46" s="180"/>
      <c r="JBH46" s="180"/>
      <c r="JBI46" s="180"/>
      <c r="JBJ46" s="180"/>
      <c r="JBK46" s="180"/>
      <c r="JBL46" s="180"/>
      <c r="JBM46" s="180"/>
      <c r="JBN46" s="180"/>
      <c r="JBO46" s="180"/>
      <c r="JBP46" s="180"/>
      <c r="JBQ46" s="180"/>
      <c r="JBR46" s="180"/>
      <c r="JBS46" s="180"/>
      <c r="JBT46" s="180"/>
      <c r="JBU46" s="180"/>
      <c r="JBV46" s="180"/>
      <c r="JBW46" s="180"/>
      <c r="JBX46" s="180"/>
      <c r="JBY46" s="180"/>
      <c r="JBZ46" s="180"/>
      <c r="JCA46" s="180"/>
      <c r="JCB46" s="180"/>
      <c r="JCC46" s="180"/>
      <c r="JCD46" s="180"/>
      <c r="JCE46" s="180"/>
      <c r="JCF46" s="180"/>
      <c r="JCG46" s="180"/>
      <c r="JCH46" s="180"/>
      <c r="JCI46" s="180"/>
      <c r="JCJ46" s="180"/>
      <c r="JCK46" s="180"/>
      <c r="JCL46" s="180"/>
      <c r="JCM46" s="180"/>
      <c r="JCN46" s="180"/>
      <c r="JCO46" s="180"/>
      <c r="JCP46" s="180"/>
      <c r="JCQ46" s="180"/>
      <c r="JCR46" s="180"/>
      <c r="JCS46" s="180"/>
      <c r="JCT46" s="180"/>
      <c r="JCU46" s="180"/>
      <c r="JCV46" s="180"/>
      <c r="JCW46" s="180"/>
      <c r="JCX46" s="180"/>
      <c r="JCY46" s="180"/>
      <c r="JCZ46" s="180"/>
      <c r="JDA46" s="180"/>
      <c r="JDB46" s="180"/>
      <c r="JDC46" s="180"/>
      <c r="JDD46" s="180"/>
      <c r="JDE46" s="180"/>
      <c r="JDF46" s="180"/>
      <c r="JDG46" s="180"/>
      <c r="JDH46" s="180"/>
      <c r="JDI46" s="180"/>
      <c r="JDJ46" s="180"/>
      <c r="JDK46" s="180"/>
      <c r="JDL46" s="180"/>
      <c r="JDM46" s="180"/>
      <c r="JDN46" s="180"/>
      <c r="JDO46" s="180"/>
      <c r="JDP46" s="180"/>
      <c r="JDQ46" s="180"/>
      <c r="JDR46" s="180"/>
      <c r="JDS46" s="180"/>
      <c r="JDT46" s="180"/>
      <c r="JDU46" s="180"/>
      <c r="JDV46" s="180"/>
      <c r="JDW46" s="180"/>
      <c r="JDX46" s="180"/>
      <c r="JDY46" s="180"/>
      <c r="JDZ46" s="180"/>
      <c r="JEA46" s="180"/>
      <c r="JEB46" s="180"/>
      <c r="JEC46" s="180"/>
      <c r="JED46" s="180"/>
      <c r="JEE46" s="180"/>
      <c r="JEF46" s="180"/>
      <c r="JEG46" s="180"/>
      <c r="JEH46" s="180"/>
      <c r="JEI46" s="180"/>
      <c r="JEJ46" s="180"/>
      <c r="JEK46" s="180"/>
      <c r="JEL46" s="180"/>
      <c r="JEM46" s="180"/>
      <c r="JEN46" s="180"/>
      <c r="JEO46" s="180"/>
      <c r="JEP46" s="180"/>
      <c r="JEQ46" s="180"/>
      <c r="JER46" s="180"/>
      <c r="JES46" s="180"/>
      <c r="JET46" s="180"/>
      <c r="JEU46" s="180"/>
      <c r="JEV46" s="180"/>
      <c r="JEW46" s="180"/>
      <c r="JEX46" s="180"/>
      <c r="JEY46" s="180"/>
      <c r="JEZ46" s="180"/>
      <c r="JFA46" s="180"/>
      <c r="JFB46" s="180"/>
      <c r="JFC46" s="180"/>
      <c r="JFD46" s="180"/>
      <c r="JFE46" s="180"/>
      <c r="JFF46" s="180"/>
      <c r="JFG46" s="180"/>
      <c r="JFH46" s="180"/>
      <c r="JFI46" s="180"/>
      <c r="JFJ46" s="180"/>
      <c r="JFK46" s="180"/>
      <c r="JFL46" s="180"/>
      <c r="JFM46" s="180"/>
      <c r="JFN46" s="180"/>
      <c r="JFO46" s="180"/>
      <c r="JFP46" s="180"/>
      <c r="JFQ46" s="180"/>
      <c r="JFR46" s="180"/>
      <c r="JFS46" s="180"/>
      <c r="JFT46" s="180"/>
      <c r="JFU46" s="180"/>
      <c r="JFV46" s="180"/>
      <c r="JFW46" s="180"/>
      <c r="JFX46" s="180"/>
      <c r="JFY46" s="180"/>
      <c r="JFZ46" s="180"/>
      <c r="JGA46" s="180"/>
      <c r="JGB46" s="180"/>
      <c r="JGC46" s="180"/>
      <c r="JGD46" s="180"/>
      <c r="JGE46" s="180"/>
      <c r="JGF46" s="180"/>
      <c r="JGG46" s="180"/>
      <c r="JGH46" s="180"/>
      <c r="JGI46" s="180"/>
      <c r="JGJ46" s="180"/>
      <c r="JGK46" s="180"/>
      <c r="JGL46" s="180"/>
      <c r="JGM46" s="180"/>
      <c r="JGN46" s="180"/>
      <c r="JGO46" s="180"/>
      <c r="JGP46" s="180"/>
      <c r="JGQ46" s="180"/>
      <c r="JGR46" s="180"/>
      <c r="JGS46" s="180"/>
      <c r="JGT46" s="180"/>
      <c r="JGU46" s="180"/>
      <c r="JGV46" s="180"/>
      <c r="JGW46" s="180"/>
      <c r="JGX46" s="180"/>
      <c r="JGY46" s="180"/>
      <c r="JGZ46" s="180"/>
      <c r="JHA46" s="180"/>
      <c r="JHB46" s="180"/>
      <c r="JHC46" s="180"/>
      <c r="JHD46" s="180"/>
      <c r="JHE46" s="180"/>
      <c r="JHF46" s="180"/>
      <c r="JHG46" s="180"/>
      <c r="JHH46" s="180"/>
      <c r="JHI46" s="180"/>
      <c r="JHJ46" s="180"/>
      <c r="JHK46" s="180"/>
      <c r="JHL46" s="180"/>
      <c r="JHM46" s="180"/>
      <c r="JHN46" s="180"/>
      <c r="JHO46" s="180"/>
      <c r="JHP46" s="180"/>
      <c r="JHQ46" s="180"/>
      <c r="JHR46" s="180"/>
      <c r="JHS46" s="180"/>
      <c r="JHT46" s="180"/>
      <c r="JHU46" s="180"/>
      <c r="JHV46" s="180"/>
      <c r="JHW46" s="180"/>
      <c r="JHX46" s="180"/>
      <c r="JHY46" s="180"/>
      <c r="JHZ46" s="180"/>
      <c r="JIA46" s="180"/>
      <c r="JIB46" s="180"/>
      <c r="JIC46" s="180"/>
      <c r="JID46" s="180"/>
      <c r="JIE46" s="180"/>
      <c r="JIF46" s="180"/>
      <c r="JIG46" s="180"/>
      <c r="JIH46" s="180"/>
      <c r="JII46" s="180"/>
      <c r="JIJ46" s="180"/>
      <c r="JIK46" s="180"/>
      <c r="JIL46" s="180"/>
      <c r="JIM46" s="180"/>
      <c r="JIN46" s="180"/>
      <c r="JIO46" s="180"/>
      <c r="JIP46" s="180"/>
      <c r="JIQ46" s="180"/>
      <c r="JIR46" s="180"/>
      <c r="JIS46" s="180"/>
      <c r="JIT46" s="180"/>
      <c r="JIU46" s="180"/>
      <c r="JIV46" s="180"/>
      <c r="JIW46" s="180"/>
      <c r="JIX46" s="180"/>
      <c r="JIY46" s="180"/>
      <c r="JIZ46" s="180"/>
      <c r="JJA46" s="180"/>
      <c r="JJB46" s="180"/>
      <c r="JJC46" s="180"/>
      <c r="JJD46" s="180"/>
      <c r="JJE46" s="180"/>
      <c r="JJF46" s="180"/>
      <c r="JJG46" s="180"/>
      <c r="JJH46" s="180"/>
      <c r="JJI46" s="180"/>
      <c r="JJJ46" s="180"/>
      <c r="JJK46" s="180"/>
      <c r="JJL46" s="180"/>
      <c r="JJM46" s="180"/>
      <c r="JJN46" s="180"/>
      <c r="JJO46" s="180"/>
      <c r="JJP46" s="180"/>
      <c r="JJQ46" s="180"/>
      <c r="JJR46" s="180"/>
      <c r="JJS46" s="180"/>
      <c r="JJT46" s="180"/>
      <c r="JJU46" s="180"/>
      <c r="JJV46" s="180"/>
      <c r="JJW46" s="180"/>
      <c r="JJX46" s="180"/>
      <c r="JJY46" s="180"/>
      <c r="JJZ46" s="180"/>
      <c r="JKA46" s="180"/>
      <c r="JKB46" s="180"/>
      <c r="JKC46" s="180"/>
      <c r="JKD46" s="180"/>
      <c r="JKE46" s="180"/>
      <c r="JKF46" s="180"/>
      <c r="JKG46" s="180"/>
      <c r="JKH46" s="180"/>
      <c r="JKI46" s="180"/>
      <c r="JKJ46" s="180"/>
      <c r="JKK46" s="180"/>
      <c r="JKL46" s="180"/>
      <c r="JKM46" s="180"/>
      <c r="JKN46" s="180"/>
      <c r="JKO46" s="180"/>
      <c r="JKP46" s="180"/>
      <c r="JKQ46" s="180"/>
      <c r="JKR46" s="180"/>
      <c r="JKS46" s="180"/>
      <c r="JKT46" s="180"/>
      <c r="JKU46" s="180"/>
      <c r="JKV46" s="180"/>
      <c r="JKW46" s="180"/>
      <c r="JKX46" s="180"/>
      <c r="JKY46" s="180"/>
      <c r="JKZ46" s="180"/>
      <c r="JLA46" s="180"/>
      <c r="JLB46" s="180"/>
      <c r="JLC46" s="180"/>
      <c r="JLD46" s="180"/>
      <c r="JLE46" s="180"/>
      <c r="JLF46" s="180"/>
      <c r="JLG46" s="180"/>
      <c r="JLH46" s="180"/>
      <c r="JLI46" s="180"/>
      <c r="JLJ46" s="180"/>
      <c r="JLK46" s="180"/>
      <c r="JLL46" s="180"/>
      <c r="JLM46" s="180"/>
      <c r="JLN46" s="180"/>
      <c r="JLO46" s="180"/>
      <c r="JLP46" s="180"/>
      <c r="JLQ46" s="180"/>
      <c r="JLR46" s="180"/>
      <c r="JLS46" s="180"/>
      <c r="JLT46" s="180"/>
      <c r="JLU46" s="180"/>
      <c r="JLV46" s="180"/>
      <c r="JLW46" s="180"/>
      <c r="JLX46" s="180"/>
      <c r="JLY46" s="180"/>
      <c r="JLZ46" s="180"/>
      <c r="JMA46" s="180"/>
      <c r="JMB46" s="180"/>
      <c r="JMC46" s="180"/>
      <c r="JMD46" s="180"/>
      <c r="JME46" s="180"/>
      <c r="JMF46" s="180"/>
      <c r="JMG46" s="180"/>
      <c r="JMH46" s="180"/>
      <c r="JMI46" s="180"/>
      <c r="JMJ46" s="180"/>
      <c r="JMK46" s="180"/>
      <c r="JML46" s="180"/>
      <c r="JMM46" s="180"/>
      <c r="JMN46" s="180"/>
      <c r="JMO46" s="180"/>
      <c r="JMP46" s="180"/>
      <c r="JMQ46" s="180"/>
      <c r="JMR46" s="180"/>
      <c r="JMS46" s="180"/>
      <c r="JMT46" s="180"/>
      <c r="JMU46" s="180"/>
      <c r="JMV46" s="180"/>
      <c r="JMW46" s="180"/>
      <c r="JMX46" s="180"/>
      <c r="JMY46" s="180"/>
      <c r="JMZ46" s="180"/>
      <c r="JNA46" s="180"/>
      <c r="JNB46" s="180"/>
      <c r="JNC46" s="180"/>
      <c r="JND46" s="180"/>
      <c r="JNE46" s="180"/>
      <c r="JNF46" s="180"/>
      <c r="JNG46" s="180"/>
      <c r="JNH46" s="180"/>
      <c r="JNI46" s="180"/>
      <c r="JNJ46" s="180"/>
      <c r="JNK46" s="180"/>
      <c r="JNL46" s="180"/>
      <c r="JNM46" s="180"/>
      <c r="JNN46" s="180"/>
      <c r="JNO46" s="180"/>
      <c r="JNP46" s="180"/>
      <c r="JNQ46" s="180"/>
      <c r="JNR46" s="180"/>
      <c r="JNS46" s="180"/>
      <c r="JNT46" s="180"/>
      <c r="JNU46" s="180"/>
      <c r="JNV46" s="180"/>
      <c r="JNW46" s="180"/>
      <c r="JNX46" s="180"/>
      <c r="JNY46" s="180"/>
      <c r="JNZ46" s="180"/>
      <c r="JOA46" s="180"/>
      <c r="JOB46" s="180"/>
      <c r="JOC46" s="180"/>
      <c r="JOD46" s="180"/>
      <c r="JOE46" s="180"/>
      <c r="JOF46" s="180"/>
      <c r="JOG46" s="180"/>
      <c r="JOH46" s="180"/>
      <c r="JOI46" s="180"/>
      <c r="JOJ46" s="180"/>
      <c r="JOK46" s="180"/>
      <c r="JOL46" s="180"/>
      <c r="JOM46" s="180"/>
      <c r="JON46" s="180"/>
      <c r="JOO46" s="180"/>
      <c r="JOP46" s="180"/>
      <c r="JOQ46" s="180"/>
      <c r="JOR46" s="180"/>
      <c r="JOS46" s="180"/>
      <c r="JOT46" s="180"/>
      <c r="JOU46" s="180"/>
      <c r="JOV46" s="180"/>
      <c r="JOW46" s="180"/>
      <c r="JOX46" s="180"/>
      <c r="JOY46" s="180"/>
      <c r="JOZ46" s="180"/>
      <c r="JPA46" s="180"/>
      <c r="JPB46" s="180"/>
      <c r="JPC46" s="180"/>
      <c r="JPD46" s="180"/>
      <c r="JPE46" s="180"/>
      <c r="JPF46" s="180"/>
      <c r="JPG46" s="180"/>
      <c r="JPH46" s="180"/>
      <c r="JPI46" s="180"/>
      <c r="JPJ46" s="180"/>
      <c r="JPK46" s="180"/>
      <c r="JPL46" s="180"/>
      <c r="JPM46" s="180"/>
      <c r="JPN46" s="180"/>
      <c r="JPO46" s="180"/>
      <c r="JPP46" s="180"/>
      <c r="JPQ46" s="180"/>
      <c r="JPR46" s="180"/>
      <c r="JPS46" s="180"/>
      <c r="JPT46" s="180"/>
      <c r="JPU46" s="180"/>
      <c r="JPV46" s="180"/>
      <c r="JPW46" s="180"/>
      <c r="JPX46" s="180"/>
      <c r="JPY46" s="180"/>
      <c r="JPZ46" s="180"/>
      <c r="JQA46" s="180"/>
      <c r="JQB46" s="180"/>
      <c r="JQC46" s="180"/>
      <c r="JQD46" s="180"/>
      <c r="JQE46" s="180"/>
      <c r="JQF46" s="180"/>
      <c r="JQG46" s="180"/>
      <c r="JQH46" s="180"/>
      <c r="JQI46" s="180"/>
      <c r="JQJ46" s="180"/>
      <c r="JQK46" s="180"/>
      <c r="JQL46" s="180"/>
      <c r="JQM46" s="180"/>
      <c r="JQN46" s="180"/>
      <c r="JQO46" s="180"/>
      <c r="JQP46" s="180"/>
      <c r="JQQ46" s="180"/>
      <c r="JQR46" s="180"/>
      <c r="JQS46" s="180"/>
      <c r="JQT46" s="180"/>
      <c r="JQU46" s="180"/>
      <c r="JQV46" s="180"/>
      <c r="JQW46" s="180"/>
      <c r="JQX46" s="180"/>
      <c r="JQY46" s="180"/>
      <c r="JQZ46" s="180"/>
      <c r="JRA46" s="180"/>
      <c r="JRB46" s="180"/>
      <c r="JRC46" s="180"/>
      <c r="JRD46" s="180"/>
      <c r="JRE46" s="180"/>
      <c r="JRF46" s="180"/>
      <c r="JRG46" s="180"/>
      <c r="JRH46" s="180"/>
      <c r="JRI46" s="180"/>
      <c r="JRJ46" s="180"/>
      <c r="JRK46" s="180"/>
      <c r="JRL46" s="180"/>
      <c r="JRM46" s="180"/>
      <c r="JRN46" s="180"/>
      <c r="JRO46" s="180"/>
      <c r="JRP46" s="180"/>
      <c r="JRQ46" s="180"/>
      <c r="JRR46" s="180"/>
      <c r="JRS46" s="180"/>
      <c r="JRT46" s="180"/>
      <c r="JRU46" s="180"/>
      <c r="JRV46" s="180"/>
      <c r="JRW46" s="180"/>
      <c r="JRX46" s="180"/>
      <c r="JRY46" s="180"/>
      <c r="JRZ46" s="180"/>
      <c r="JSA46" s="180"/>
      <c r="JSB46" s="180"/>
      <c r="JSC46" s="180"/>
      <c r="JSD46" s="180"/>
      <c r="JSE46" s="180"/>
      <c r="JSF46" s="180"/>
      <c r="JSG46" s="180"/>
      <c r="JSH46" s="180"/>
      <c r="JSI46" s="180"/>
      <c r="JSJ46" s="180"/>
      <c r="JSK46" s="180"/>
      <c r="JSL46" s="180"/>
      <c r="JSM46" s="180"/>
      <c r="JSN46" s="180"/>
      <c r="JSO46" s="180"/>
      <c r="JSP46" s="180"/>
      <c r="JSQ46" s="180"/>
      <c r="JSR46" s="180"/>
      <c r="JSS46" s="180"/>
      <c r="JST46" s="180"/>
      <c r="JSU46" s="180"/>
      <c r="JSV46" s="180"/>
      <c r="JSW46" s="180"/>
      <c r="JSX46" s="180"/>
      <c r="JSY46" s="180"/>
      <c r="JSZ46" s="180"/>
      <c r="JTA46" s="180"/>
      <c r="JTB46" s="180"/>
      <c r="JTC46" s="180"/>
      <c r="JTD46" s="180"/>
      <c r="JTE46" s="180"/>
      <c r="JTF46" s="180"/>
      <c r="JTG46" s="180"/>
      <c r="JTH46" s="180"/>
      <c r="JTI46" s="180"/>
      <c r="JTJ46" s="180"/>
      <c r="JTK46" s="180"/>
      <c r="JTL46" s="180"/>
      <c r="JTM46" s="180"/>
      <c r="JTN46" s="180"/>
      <c r="JTO46" s="180"/>
      <c r="JTP46" s="180"/>
      <c r="JTQ46" s="180"/>
      <c r="JTR46" s="180"/>
      <c r="JTS46" s="180"/>
      <c r="JTT46" s="180"/>
      <c r="JTU46" s="180"/>
      <c r="JTV46" s="180"/>
      <c r="JTW46" s="180"/>
      <c r="JTX46" s="180"/>
      <c r="JTY46" s="180"/>
      <c r="JTZ46" s="180"/>
      <c r="JUA46" s="180"/>
      <c r="JUB46" s="180"/>
      <c r="JUC46" s="180"/>
      <c r="JUD46" s="180"/>
      <c r="JUE46" s="180"/>
      <c r="JUF46" s="180"/>
      <c r="JUG46" s="180"/>
      <c r="JUH46" s="180"/>
      <c r="JUI46" s="180"/>
      <c r="JUJ46" s="180"/>
      <c r="JUK46" s="180"/>
      <c r="JUL46" s="180"/>
      <c r="JUM46" s="180"/>
      <c r="JUN46" s="180"/>
      <c r="JUO46" s="180"/>
      <c r="JUP46" s="180"/>
      <c r="JUQ46" s="180"/>
      <c r="JUR46" s="180"/>
      <c r="JUS46" s="180"/>
      <c r="JUT46" s="180"/>
      <c r="JUU46" s="180"/>
      <c r="JUV46" s="180"/>
      <c r="JUW46" s="180"/>
      <c r="JUX46" s="180"/>
      <c r="JUY46" s="180"/>
      <c r="JUZ46" s="180"/>
      <c r="JVA46" s="180"/>
      <c r="JVB46" s="180"/>
      <c r="JVC46" s="180"/>
      <c r="JVD46" s="180"/>
      <c r="JVE46" s="180"/>
      <c r="JVF46" s="180"/>
      <c r="JVG46" s="180"/>
      <c r="JVH46" s="180"/>
      <c r="JVI46" s="180"/>
      <c r="JVJ46" s="180"/>
      <c r="JVK46" s="180"/>
      <c r="JVL46" s="180"/>
      <c r="JVM46" s="180"/>
      <c r="JVN46" s="180"/>
      <c r="JVO46" s="180"/>
      <c r="JVP46" s="180"/>
      <c r="JVQ46" s="180"/>
      <c r="JVR46" s="180"/>
      <c r="JVS46" s="180"/>
      <c r="JVT46" s="180"/>
      <c r="JVU46" s="180"/>
      <c r="JVV46" s="180"/>
      <c r="JVW46" s="180"/>
      <c r="JVX46" s="180"/>
      <c r="JVY46" s="180"/>
      <c r="JVZ46" s="180"/>
      <c r="JWA46" s="180"/>
      <c r="JWB46" s="180"/>
      <c r="JWC46" s="180"/>
      <c r="JWD46" s="180"/>
      <c r="JWE46" s="180"/>
      <c r="JWF46" s="180"/>
      <c r="JWG46" s="180"/>
      <c r="JWH46" s="180"/>
      <c r="JWI46" s="180"/>
      <c r="JWJ46" s="180"/>
      <c r="JWK46" s="180"/>
      <c r="JWL46" s="180"/>
      <c r="JWM46" s="180"/>
      <c r="JWN46" s="180"/>
      <c r="JWO46" s="180"/>
      <c r="JWP46" s="180"/>
      <c r="JWQ46" s="180"/>
      <c r="JWR46" s="180"/>
      <c r="JWS46" s="180"/>
      <c r="JWT46" s="180"/>
      <c r="JWU46" s="180"/>
      <c r="JWV46" s="180"/>
      <c r="JWW46" s="180"/>
      <c r="JWX46" s="180"/>
      <c r="JWY46" s="180"/>
      <c r="JWZ46" s="180"/>
      <c r="JXA46" s="180"/>
      <c r="JXB46" s="180"/>
      <c r="JXC46" s="180"/>
      <c r="JXD46" s="180"/>
      <c r="JXE46" s="180"/>
      <c r="JXF46" s="180"/>
      <c r="JXG46" s="180"/>
      <c r="JXH46" s="180"/>
      <c r="JXI46" s="180"/>
      <c r="JXJ46" s="180"/>
      <c r="JXK46" s="180"/>
      <c r="JXL46" s="180"/>
      <c r="JXM46" s="180"/>
      <c r="JXN46" s="180"/>
      <c r="JXO46" s="180"/>
      <c r="JXP46" s="180"/>
      <c r="JXQ46" s="180"/>
      <c r="JXR46" s="180"/>
      <c r="JXS46" s="180"/>
      <c r="JXT46" s="180"/>
      <c r="JXU46" s="180"/>
      <c r="JXV46" s="180"/>
      <c r="JXW46" s="180"/>
      <c r="JXX46" s="180"/>
      <c r="JXY46" s="180"/>
      <c r="JXZ46" s="180"/>
      <c r="JYA46" s="180"/>
      <c r="JYB46" s="180"/>
      <c r="JYC46" s="180"/>
      <c r="JYD46" s="180"/>
      <c r="JYE46" s="180"/>
      <c r="JYF46" s="180"/>
      <c r="JYG46" s="180"/>
      <c r="JYH46" s="180"/>
      <c r="JYI46" s="180"/>
      <c r="JYJ46" s="180"/>
      <c r="JYK46" s="180"/>
      <c r="JYL46" s="180"/>
      <c r="JYM46" s="180"/>
      <c r="JYN46" s="180"/>
      <c r="JYO46" s="180"/>
      <c r="JYP46" s="180"/>
      <c r="JYQ46" s="180"/>
      <c r="JYR46" s="180"/>
      <c r="JYS46" s="180"/>
      <c r="JYT46" s="180"/>
      <c r="JYU46" s="180"/>
      <c r="JYV46" s="180"/>
      <c r="JYW46" s="180"/>
      <c r="JYX46" s="180"/>
      <c r="JYY46" s="180"/>
      <c r="JYZ46" s="180"/>
      <c r="JZA46" s="180"/>
      <c r="JZB46" s="180"/>
      <c r="JZC46" s="180"/>
      <c r="JZD46" s="180"/>
      <c r="JZE46" s="180"/>
      <c r="JZF46" s="180"/>
      <c r="JZG46" s="180"/>
      <c r="JZH46" s="180"/>
      <c r="JZI46" s="180"/>
      <c r="JZJ46" s="180"/>
      <c r="JZK46" s="180"/>
      <c r="JZL46" s="180"/>
      <c r="JZM46" s="180"/>
      <c r="JZN46" s="180"/>
      <c r="JZO46" s="180"/>
      <c r="JZP46" s="180"/>
      <c r="JZQ46" s="180"/>
      <c r="JZR46" s="180"/>
      <c r="JZS46" s="180"/>
      <c r="JZT46" s="180"/>
      <c r="JZU46" s="180"/>
      <c r="JZV46" s="180"/>
      <c r="JZW46" s="180"/>
      <c r="JZX46" s="180"/>
      <c r="JZY46" s="180"/>
      <c r="JZZ46" s="180"/>
      <c r="KAA46" s="180"/>
      <c r="KAB46" s="180"/>
      <c r="KAC46" s="180"/>
      <c r="KAD46" s="180"/>
      <c r="KAE46" s="180"/>
      <c r="KAF46" s="180"/>
      <c r="KAG46" s="180"/>
      <c r="KAH46" s="180"/>
      <c r="KAI46" s="180"/>
      <c r="KAJ46" s="180"/>
      <c r="KAK46" s="180"/>
      <c r="KAL46" s="180"/>
      <c r="KAM46" s="180"/>
      <c r="KAN46" s="180"/>
      <c r="KAO46" s="180"/>
      <c r="KAP46" s="180"/>
      <c r="KAQ46" s="180"/>
      <c r="KAR46" s="180"/>
      <c r="KAS46" s="180"/>
      <c r="KAT46" s="180"/>
      <c r="KAU46" s="180"/>
      <c r="KAV46" s="180"/>
      <c r="KAW46" s="180"/>
      <c r="KAX46" s="180"/>
      <c r="KAY46" s="180"/>
      <c r="KAZ46" s="180"/>
      <c r="KBA46" s="180"/>
      <c r="KBB46" s="180"/>
      <c r="KBC46" s="180"/>
      <c r="KBD46" s="180"/>
      <c r="KBE46" s="180"/>
      <c r="KBF46" s="180"/>
      <c r="KBG46" s="180"/>
      <c r="KBH46" s="180"/>
      <c r="KBI46" s="180"/>
      <c r="KBJ46" s="180"/>
      <c r="KBK46" s="180"/>
      <c r="KBL46" s="180"/>
      <c r="KBM46" s="180"/>
      <c r="KBN46" s="180"/>
      <c r="KBO46" s="180"/>
      <c r="KBP46" s="180"/>
      <c r="KBQ46" s="180"/>
      <c r="KBR46" s="180"/>
      <c r="KBS46" s="180"/>
      <c r="KBT46" s="180"/>
      <c r="KBU46" s="180"/>
      <c r="KBV46" s="180"/>
      <c r="KBW46" s="180"/>
      <c r="KBX46" s="180"/>
      <c r="KBY46" s="180"/>
      <c r="KBZ46" s="180"/>
      <c r="KCA46" s="180"/>
      <c r="KCB46" s="180"/>
      <c r="KCC46" s="180"/>
      <c r="KCD46" s="180"/>
      <c r="KCE46" s="180"/>
      <c r="KCF46" s="180"/>
      <c r="KCG46" s="180"/>
      <c r="KCH46" s="180"/>
      <c r="KCI46" s="180"/>
      <c r="KCJ46" s="180"/>
      <c r="KCK46" s="180"/>
      <c r="KCL46" s="180"/>
      <c r="KCM46" s="180"/>
      <c r="KCN46" s="180"/>
      <c r="KCO46" s="180"/>
      <c r="KCP46" s="180"/>
      <c r="KCQ46" s="180"/>
      <c r="KCR46" s="180"/>
      <c r="KCS46" s="180"/>
      <c r="KCT46" s="180"/>
      <c r="KCU46" s="180"/>
      <c r="KCV46" s="180"/>
      <c r="KCW46" s="180"/>
      <c r="KCX46" s="180"/>
      <c r="KCY46" s="180"/>
      <c r="KCZ46" s="180"/>
      <c r="KDA46" s="180"/>
      <c r="KDB46" s="180"/>
      <c r="KDC46" s="180"/>
      <c r="KDD46" s="180"/>
      <c r="KDE46" s="180"/>
      <c r="KDF46" s="180"/>
      <c r="KDG46" s="180"/>
      <c r="KDH46" s="180"/>
      <c r="KDI46" s="180"/>
      <c r="KDJ46" s="180"/>
      <c r="KDK46" s="180"/>
      <c r="KDL46" s="180"/>
      <c r="KDM46" s="180"/>
      <c r="KDN46" s="180"/>
      <c r="KDO46" s="180"/>
      <c r="KDP46" s="180"/>
      <c r="KDQ46" s="180"/>
      <c r="KDR46" s="180"/>
      <c r="KDS46" s="180"/>
      <c r="KDT46" s="180"/>
      <c r="KDU46" s="180"/>
      <c r="KDV46" s="180"/>
      <c r="KDW46" s="180"/>
      <c r="KDX46" s="180"/>
      <c r="KDY46" s="180"/>
      <c r="KDZ46" s="180"/>
      <c r="KEA46" s="180"/>
      <c r="KEB46" s="180"/>
      <c r="KEC46" s="180"/>
      <c r="KED46" s="180"/>
      <c r="KEE46" s="180"/>
      <c r="KEF46" s="180"/>
      <c r="KEG46" s="180"/>
      <c r="KEH46" s="180"/>
      <c r="KEI46" s="180"/>
      <c r="KEJ46" s="180"/>
      <c r="KEK46" s="180"/>
      <c r="KEL46" s="180"/>
      <c r="KEM46" s="180"/>
      <c r="KEN46" s="180"/>
      <c r="KEO46" s="180"/>
      <c r="KEP46" s="180"/>
      <c r="KEQ46" s="180"/>
      <c r="KER46" s="180"/>
      <c r="KES46" s="180"/>
      <c r="KET46" s="180"/>
      <c r="KEU46" s="180"/>
      <c r="KEV46" s="180"/>
      <c r="KEW46" s="180"/>
      <c r="KEX46" s="180"/>
      <c r="KEY46" s="180"/>
      <c r="KEZ46" s="180"/>
      <c r="KFA46" s="180"/>
      <c r="KFB46" s="180"/>
      <c r="KFC46" s="180"/>
      <c r="KFD46" s="180"/>
      <c r="KFE46" s="180"/>
      <c r="KFF46" s="180"/>
      <c r="KFG46" s="180"/>
      <c r="KFH46" s="180"/>
      <c r="KFI46" s="180"/>
      <c r="KFJ46" s="180"/>
      <c r="KFK46" s="180"/>
      <c r="KFL46" s="180"/>
      <c r="KFM46" s="180"/>
      <c r="KFN46" s="180"/>
      <c r="KFO46" s="180"/>
      <c r="KFP46" s="180"/>
      <c r="KFQ46" s="180"/>
      <c r="KFR46" s="180"/>
      <c r="KFS46" s="180"/>
      <c r="KFT46" s="180"/>
      <c r="KFU46" s="180"/>
      <c r="KFV46" s="180"/>
      <c r="KFW46" s="180"/>
      <c r="KFX46" s="180"/>
      <c r="KFY46" s="180"/>
      <c r="KFZ46" s="180"/>
      <c r="KGA46" s="180"/>
      <c r="KGB46" s="180"/>
      <c r="KGC46" s="180"/>
      <c r="KGD46" s="180"/>
      <c r="KGE46" s="180"/>
      <c r="KGF46" s="180"/>
      <c r="KGG46" s="180"/>
      <c r="KGH46" s="180"/>
      <c r="KGI46" s="180"/>
      <c r="KGJ46" s="180"/>
      <c r="KGK46" s="180"/>
      <c r="KGL46" s="180"/>
      <c r="KGM46" s="180"/>
      <c r="KGN46" s="180"/>
      <c r="KGO46" s="180"/>
      <c r="KGP46" s="180"/>
      <c r="KGQ46" s="180"/>
      <c r="KGR46" s="180"/>
      <c r="KGS46" s="180"/>
      <c r="KGT46" s="180"/>
      <c r="KGU46" s="180"/>
      <c r="KGV46" s="180"/>
      <c r="KGW46" s="180"/>
      <c r="KGX46" s="180"/>
      <c r="KGY46" s="180"/>
      <c r="KGZ46" s="180"/>
      <c r="KHA46" s="180"/>
      <c r="KHB46" s="180"/>
      <c r="KHC46" s="180"/>
      <c r="KHD46" s="180"/>
      <c r="KHE46" s="180"/>
      <c r="KHF46" s="180"/>
      <c r="KHG46" s="180"/>
      <c r="KHH46" s="180"/>
      <c r="KHI46" s="180"/>
      <c r="KHJ46" s="180"/>
      <c r="KHK46" s="180"/>
      <c r="KHL46" s="180"/>
      <c r="KHM46" s="180"/>
      <c r="KHN46" s="180"/>
      <c r="KHO46" s="180"/>
      <c r="KHP46" s="180"/>
      <c r="KHQ46" s="180"/>
      <c r="KHR46" s="180"/>
      <c r="KHS46" s="180"/>
      <c r="KHT46" s="180"/>
      <c r="KHU46" s="180"/>
      <c r="KHV46" s="180"/>
      <c r="KHW46" s="180"/>
      <c r="KHX46" s="180"/>
      <c r="KHY46" s="180"/>
      <c r="KHZ46" s="180"/>
      <c r="KIA46" s="180"/>
      <c r="KIB46" s="180"/>
      <c r="KIC46" s="180"/>
      <c r="KID46" s="180"/>
      <c r="KIE46" s="180"/>
      <c r="KIF46" s="180"/>
      <c r="KIG46" s="180"/>
      <c r="KIH46" s="180"/>
      <c r="KII46" s="180"/>
      <c r="KIJ46" s="180"/>
      <c r="KIK46" s="180"/>
      <c r="KIL46" s="180"/>
      <c r="KIM46" s="180"/>
      <c r="KIN46" s="180"/>
      <c r="KIO46" s="180"/>
      <c r="KIP46" s="180"/>
      <c r="KIQ46" s="180"/>
      <c r="KIR46" s="180"/>
      <c r="KIS46" s="180"/>
      <c r="KIT46" s="180"/>
      <c r="KIU46" s="180"/>
      <c r="KIV46" s="180"/>
      <c r="KIW46" s="180"/>
      <c r="KIX46" s="180"/>
      <c r="KIY46" s="180"/>
      <c r="KIZ46" s="180"/>
      <c r="KJA46" s="180"/>
      <c r="KJB46" s="180"/>
      <c r="KJC46" s="180"/>
      <c r="KJD46" s="180"/>
      <c r="KJE46" s="180"/>
      <c r="KJF46" s="180"/>
      <c r="KJG46" s="180"/>
      <c r="KJH46" s="180"/>
      <c r="KJI46" s="180"/>
      <c r="KJJ46" s="180"/>
      <c r="KJK46" s="180"/>
      <c r="KJL46" s="180"/>
      <c r="KJM46" s="180"/>
      <c r="KJN46" s="180"/>
      <c r="KJO46" s="180"/>
      <c r="KJP46" s="180"/>
      <c r="KJQ46" s="180"/>
      <c r="KJR46" s="180"/>
      <c r="KJS46" s="180"/>
      <c r="KJT46" s="180"/>
      <c r="KJU46" s="180"/>
      <c r="KJV46" s="180"/>
      <c r="KJW46" s="180"/>
      <c r="KJX46" s="180"/>
      <c r="KJY46" s="180"/>
      <c r="KJZ46" s="180"/>
      <c r="KKA46" s="180"/>
      <c r="KKB46" s="180"/>
      <c r="KKC46" s="180"/>
      <c r="KKD46" s="180"/>
      <c r="KKE46" s="180"/>
      <c r="KKF46" s="180"/>
      <c r="KKG46" s="180"/>
      <c r="KKH46" s="180"/>
      <c r="KKI46" s="180"/>
      <c r="KKJ46" s="180"/>
      <c r="KKK46" s="180"/>
      <c r="KKL46" s="180"/>
      <c r="KKM46" s="180"/>
      <c r="KKN46" s="180"/>
      <c r="KKO46" s="180"/>
      <c r="KKP46" s="180"/>
      <c r="KKQ46" s="180"/>
      <c r="KKR46" s="180"/>
      <c r="KKS46" s="180"/>
      <c r="KKT46" s="180"/>
      <c r="KKU46" s="180"/>
      <c r="KKV46" s="180"/>
      <c r="KKW46" s="180"/>
      <c r="KKX46" s="180"/>
      <c r="KKY46" s="180"/>
      <c r="KKZ46" s="180"/>
      <c r="KLA46" s="180"/>
      <c r="KLB46" s="180"/>
      <c r="KLC46" s="180"/>
      <c r="KLD46" s="180"/>
      <c r="KLE46" s="180"/>
      <c r="KLF46" s="180"/>
      <c r="KLG46" s="180"/>
      <c r="KLH46" s="180"/>
      <c r="KLI46" s="180"/>
      <c r="KLJ46" s="180"/>
      <c r="KLK46" s="180"/>
      <c r="KLL46" s="180"/>
      <c r="KLM46" s="180"/>
      <c r="KLN46" s="180"/>
      <c r="KLO46" s="180"/>
      <c r="KLP46" s="180"/>
      <c r="KLQ46" s="180"/>
      <c r="KLR46" s="180"/>
      <c r="KLS46" s="180"/>
      <c r="KLT46" s="180"/>
      <c r="KLU46" s="180"/>
      <c r="KLV46" s="180"/>
      <c r="KLW46" s="180"/>
      <c r="KLX46" s="180"/>
      <c r="KLY46" s="180"/>
      <c r="KLZ46" s="180"/>
      <c r="KMA46" s="180"/>
      <c r="KMB46" s="180"/>
      <c r="KMC46" s="180"/>
      <c r="KMD46" s="180"/>
      <c r="KME46" s="180"/>
      <c r="KMF46" s="180"/>
      <c r="KMG46" s="180"/>
      <c r="KMH46" s="180"/>
      <c r="KMI46" s="180"/>
      <c r="KMJ46" s="180"/>
      <c r="KMK46" s="180"/>
      <c r="KML46" s="180"/>
      <c r="KMM46" s="180"/>
      <c r="KMN46" s="180"/>
      <c r="KMO46" s="180"/>
      <c r="KMP46" s="180"/>
      <c r="KMQ46" s="180"/>
      <c r="KMR46" s="180"/>
      <c r="KMS46" s="180"/>
      <c r="KMT46" s="180"/>
      <c r="KMU46" s="180"/>
      <c r="KMV46" s="180"/>
      <c r="KMW46" s="180"/>
      <c r="KMX46" s="180"/>
      <c r="KMY46" s="180"/>
      <c r="KMZ46" s="180"/>
      <c r="KNA46" s="180"/>
      <c r="KNB46" s="180"/>
      <c r="KNC46" s="180"/>
      <c r="KND46" s="180"/>
      <c r="KNE46" s="180"/>
      <c r="KNF46" s="180"/>
      <c r="KNG46" s="180"/>
      <c r="KNH46" s="180"/>
      <c r="KNI46" s="180"/>
      <c r="KNJ46" s="180"/>
      <c r="KNK46" s="180"/>
      <c r="KNL46" s="180"/>
      <c r="KNM46" s="180"/>
      <c r="KNN46" s="180"/>
      <c r="KNO46" s="180"/>
      <c r="KNP46" s="180"/>
      <c r="KNQ46" s="180"/>
      <c r="KNR46" s="180"/>
      <c r="KNS46" s="180"/>
      <c r="KNT46" s="180"/>
      <c r="KNU46" s="180"/>
      <c r="KNV46" s="180"/>
      <c r="KNW46" s="180"/>
      <c r="KNX46" s="180"/>
      <c r="KNY46" s="180"/>
      <c r="KNZ46" s="180"/>
      <c r="KOA46" s="180"/>
      <c r="KOB46" s="180"/>
      <c r="KOC46" s="180"/>
      <c r="KOD46" s="180"/>
      <c r="KOE46" s="180"/>
      <c r="KOF46" s="180"/>
      <c r="KOG46" s="180"/>
      <c r="KOH46" s="180"/>
      <c r="KOI46" s="180"/>
      <c r="KOJ46" s="180"/>
      <c r="KOK46" s="180"/>
      <c r="KOL46" s="180"/>
      <c r="KOM46" s="180"/>
      <c r="KON46" s="180"/>
      <c r="KOO46" s="180"/>
      <c r="KOP46" s="180"/>
      <c r="KOQ46" s="180"/>
      <c r="KOR46" s="180"/>
      <c r="KOS46" s="180"/>
      <c r="KOT46" s="180"/>
      <c r="KOU46" s="180"/>
      <c r="KOV46" s="180"/>
      <c r="KOW46" s="180"/>
      <c r="KOX46" s="180"/>
      <c r="KOY46" s="180"/>
      <c r="KOZ46" s="180"/>
      <c r="KPA46" s="180"/>
      <c r="KPB46" s="180"/>
      <c r="KPC46" s="180"/>
      <c r="KPD46" s="180"/>
      <c r="KPE46" s="180"/>
      <c r="KPF46" s="180"/>
      <c r="KPG46" s="180"/>
      <c r="KPH46" s="180"/>
      <c r="KPI46" s="180"/>
      <c r="KPJ46" s="180"/>
      <c r="KPK46" s="180"/>
      <c r="KPL46" s="180"/>
      <c r="KPM46" s="180"/>
      <c r="KPN46" s="180"/>
      <c r="KPO46" s="180"/>
      <c r="KPP46" s="180"/>
      <c r="KPQ46" s="180"/>
      <c r="KPR46" s="180"/>
      <c r="KPS46" s="180"/>
      <c r="KPT46" s="180"/>
      <c r="KPU46" s="180"/>
      <c r="KPV46" s="180"/>
      <c r="KPW46" s="180"/>
      <c r="KPX46" s="180"/>
      <c r="KPY46" s="180"/>
      <c r="KPZ46" s="180"/>
      <c r="KQA46" s="180"/>
      <c r="KQB46" s="180"/>
      <c r="KQC46" s="180"/>
      <c r="KQD46" s="180"/>
      <c r="KQE46" s="180"/>
      <c r="KQF46" s="180"/>
      <c r="KQG46" s="180"/>
      <c r="KQH46" s="180"/>
      <c r="KQI46" s="180"/>
      <c r="KQJ46" s="180"/>
      <c r="KQK46" s="180"/>
      <c r="KQL46" s="180"/>
      <c r="KQM46" s="180"/>
      <c r="KQN46" s="180"/>
      <c r="KQO46" s="180"/>
      <c r="KQP46" s="180"/>
      <c r="KQQ46" s="180"/>
      <c r="KQR46" s="180"/>
      <c r="KQS46" s="180"/>
      <c r="KQT46" s="180"/>
      <c r="KQU46" s="180"/>
      <c r="KQV46" s="180"/>
      <c r="KQW46" s="180"/>
      <c r="KQX46" s="180"/>
      <c r="KQY46" s="180"/>
      <c r="KQZ46" s="180"/>
      <c r="KRA46" s="180"/>
      <c r="KRB46" s="180"/>
      <c r="KRC46" s="180"/>
      <c r="KRD46" s="180"/>
      <c r="KRE46" s="180"/>
      <c r="KRF46" s="180"/>
      <c r="KRG46" s="180"/>
      <c r="KRH46" s="180"/>
      <c r="KRI46" s="180"/>
      <c r="KRJ46" s="180"/>
      <c r="KRK46" s="180"/>
      <c r="KRL46" s="180"/>
      <c r="KRM46" s="180"/>
      <c r="KRN46" s="180"/>
      <c r="KRO46" s="180"/>
      <c r="KRP46" s="180"/>
      <c r="KRQ46" s="180"/>
      <c r="KRR46" s="180"/>
      <c r="KRS46" s="180"/>
      <c r="KRT46" s="180"/>
      <c r="KRU46" s="180"/>
      <c r="KRV46" s="180"/>
      <c r="KRW46" s="180"/>
      <c r="KRX46" s="180"/>
      <c r="KRY46" s="180"/>
      <c r="KRZ46" s="180"/>
      <c r="KSA46" s="180"/>
      <c r="KSB46" s="180"/>
      <c r="KSC46" s="180"/>
      <c r="KSD46" s="180"/>
      <c r="KSE46" s="180"/>
      <c r="KSF46" s="180"/>
      <c r="KSG46" s="180"/>
      <c r="KSH46" s="180"/>
      <c r="KSI46" s="180"/>
      <c r="KSJ46" s="180"/>
      <c r="KSK46" s="180"/>
      <c r="KSL46" s="180"/>
      <c r="KSM46" s="180"/>
      <c r="KSN46" s="180"/>
      <c r="KSO46" s="180"/>
      <c r="KSP46" s="180"/>
      <c r="KSQ46" s="180"/>
      <c r="KSR46" s="180"/>
      <c r="KSS46" s="180"/>
      <c r="KST46" s="180"/>
      <c r="KSU46" s="180"/>
      <c r="KSV46" s="180"/>
      <c r="KSW46" s="180"/>
      <c r="KSX46" s="180"/>
      <c r="KSY46" s="180"/>
      <c r="KSZ46" s="180"/>
      <c r="KTA46" s="180"/>
      <c r="KTB46" s="180"/>
      <c r="KTC46" s="180"/>
      <c r="KTD46" s="180"/>
      <c r="KTE46" s="180"/>
      <c r="KTF46" s="180"/>
      <c r="KTG46" s="180"/>
      <c r="KTH46" s="180"/>
      <c r="KTI46" s="180"/>
      <c r="KTJ46" s="180"/>
      <c r="KTK46" s="180"/>
      <c r="KTL46" s="180"/>
      <c r="KTM46" s="180"/>
      <c r="KTN46" s="180"/>
      <c r="KTO46" s="180"/>
      <c r="KTP46" s="180"/>
      <c r="KTQ46" s="180"/>
      <c r="KTR46" s="180"/>
      <c r="KTS46" s="180"/>
      <c r="KTT46" s="180"/>
      <c r="KTU46" s="180"/>
      <c r="KTV46" s="180"/>
      <c r="KTW46" s="180"/>
      <c r="KTX46" s="180"/>
      <c r="KTY46" s="180"/>
      <c r="KTZ46" s="180"/>
      <c r="KUA46" s="180"/>
      <c r="KUB46" s="180"/>
      <c r="KUC46" s="180"/>
      <c r="KUD46" s="180"/>
      <c r="KUE46" s="180"/>
      <c r="KUF46" s="180"/>
      <c r="KUG46" s="180"/>
      <c r="KUH46" s="180"/>
      <c r="KUI46" s="180"/>
      <c r="KUJ46" s="180"/>
      <c r="KUK46" s="180"/>
      <c r="KUL46" s="180"/>
      <c r="KUM46" s="180"/>
      <c r="KUN46" s="180"/>
      <c r="KUO46" s="180"/>
      <c r="KUP46" s="180"/>
      <c r="KUQ46" s="180"/>
      <c r="KUR46" s="180"/>
      <c r="KUS46" s="180"/>
      <c r="KUT46" s="180"/>
      <c r="KUU46" s="180"/>
      <c r="KUV46" s="180"/>
      <c r="KUW46" s="180"/>
      <c r="KUX46" s="180"/>
      <c r="KUY46" s="180"/>
      <c r="KUZ46" s="180"/>
      <c r="KVA46" s="180"/>
      <c r="KVB46" s="180"/>
      <c r="KVC46" s="180"/>
      <c r="KVD46" s="180"/>
      <c r="KVE46" s="180"/>
      <c r="KVF46" s="180"/>
      <c r="KVG46" s="180"/>
      <c r="KVH46" s="180"/>
      <c r="KVI46" s="180"/>
      <c r="KVJ46" s="180"/>
      <c r="KVK46" s="180"/>
      <c r="KVL46" s="180"/>
      <c r="KVM46" s="180"/>
      <c r="KVN46" s="180"/>
      <c r="KVO46" s="180"/>
      <c r="KVP46" s="180"/>
      <c r="KVQ46" s="180"/>
      <c r="KVR46" s="180"/>
      <c r="KVS46" s="180"/>
      <c r="KVT46" s="180"/>
      <c r="KVU46" s="180"/>
      <c r="KVV46" s="180"/>
      <c r="KVW46" s="180"/>
      <c r="KVX46" s="180"/>
      <c r="KVY46" s="180"/>
      <c r="KVZ46" s="180"/>
      <c r="KWA46" s="180"/>
      <c r="KWB46" s="180"/>
      <c r="KWC46" s="180"/>
      <c r="KWD46" s="180"/>
      <c r="KWE46" s="180"/>
      <c r="KWF46" s="180"/>
      <c r="KWG46" s="180"/>
      <c r="KWH46" s="180"/>
      <c r="KWI46" s="180"/>
      <c r="KWJ46" s="180"/>
      <c r="KWK46" s="180"/>
      <c r="KWL46" s="180"/>
      <c r="KWM46" s="180"/>
      <c r="KWN46" s="180"/>
      <c r="KWO46" s="180"/>
      <c r="KWP46" s="180"/>
      <c r="KWQ46" s="180"/>
      <c r="KWR46" s="180"/>
      <c r="KWS46" s="180"/>
      <c r="KWT46" s="180"/>
      <c r="KWU46" s="180"/>
      <c r="KWV46" s="180"/>
      <c r="KWW46" s="180"/>
      <c r="KWX46" s="180"/>
      <c r="KWY46" s="180"/>
      <c r="KWZ46" s="180"/>
      <c r="KXA46" s="180"/>
      <c r="KXB46" s="180"/>
      <c r="KXC46" s="180"/>
      <c r="KXD46" s="180"/>
      <c r="KXE46" s="180"/>
      <c r="KXF46" s="180"/>
      <c r="KXG46" s="180"/>
      <c r="KXH46" s="180"/>
      <c r="KXI46" s="180"/>
      <c r="KXJ46" s="180"/>
      <c r="KXK46" s="180"/>
      <c r="KXL46" s="180"/>
      <c r="KXM46" s="180"/>
      <c r="KXN46" s="180"/>
      <c r="KXO46" s="180"/>
      <c r="KXP46" s="180"/>
      <c r="KXQ46" s="180"/>
      <c r="KXR46" s="180"/>
      <c r="KXS46" s="180"/>
      <c r="KXT46" s="180"/>
      <c r="KXU46" s="180"/>
      <c r="KXV46" s="180"/>
      <c r="KXW46" s="180"/>
      <c r="KXX46" s="180"/>
      <c r="KXY46" s="180"/>
      <c r="KXZ46" s="180"/>
      <c r="KYA46" s="180"/>
      <c r="KYB46" s="180"/>
      <c r="KYC46" s="180"/>
      <c r="KYD46" s="180"/>
      <c r="KYE46" s="180"/>
      <c r="KYF46" s="180"/>
      <c r="KYG46" s="180"/>
      <c r="KYH46" s="180"/>
      <c r="KYI46" s="180"/>
      <c r="KYJ46" s="180"/>
      <c r="KYK46" s="180"/>
      <c r="KYL46" s="180"/>
      <c r="KYM46" s="180"/>
      <c r="KYN46" s="180"/>
      <c r="KYO46" s="180"/>
      <c r="KYP46" s="180"/>
      <c r="KYQ46" s="180"/>
      <c r="KYR46" s="180"/>
      <c r="KYS46" s="180"/>
      <c r="KYT46" s="180"/>
      <c r="KYU46" s="180"/>
      <c r="KYV46" s="180"/>
      <c r="KYW46" s="180"/>
      <c r="KYX46" s="180"/>
      <c r="KYY46" s="180"/>
      <c r="KYZ46" s="180"/>
      <c r="KZA46" s="180"/>
      <c r="KZB46" s="180"/>
      <c r="KZC46" s="180"/>
      <c r="KZD46" s="180"/>
      <c r="KZE46" s="180"/>
      <c r="KZF46" s="180"/>
      <c r="KZG46" s="180"/>
      <c r="KZH46" s="180"/>
      <c r="KZI46" s="180"/>
      <c r="KZJ46" s="180"/>
      <c r="KZK46" s="180"/>
      <c r="KZL46" s="180"/>
      <c r="KZM46" s="180"/>
      <c r="KZN46" s="180"/>
      <c r="KZO46" s="180"/>
      <c r="KZP46" s="180"/>
      <c r="KZQ46" s="180"/>
      <c r="KZR46" s="180"/>
      <c r="KZS46" s="180"/>
      <c r="KZT46" s="180"/>
      <c r="KZU46" s="180"/>
      <c r="KZV46" s="180"/>
      <c r="KZW46" s="180"/>
      <c r="KZX46" s="180"/>
      <c r="KZY46" s="180"/>
      <c r="KZZ46" s="180"/>
      <c r="LAA46" s="180"/>
      <c r="LAB46" s="180"/>
      <c r="LAC46" s="180"/>
      <c r="LAD46" s="180"/>
      <c r="LAE46" s="180"/>
      <c r="LAF46" s="180"/>
      <c r="LAG46" s="180"/>
      <c r="LAH46" s="180"/>
      <c r="LAI46" s="180"/>
      <c r="LAJ46" s="180"/>
      <c r="LAK46" s="180"/>
      <c r="LAL46" s="180"/>
      <c r="LAM46" s="180"/>
      <c r="LAN46" s="180"/>
      <c r="LAO46" s="180"/>
      <c r="LAP46" s="180"/>
      <c r="LAQ46" s="180"/>
      <c r="LAR46" s="180"/>
      <c r="LAS46" s="180"/>
      <c r="LAT46" s="180"/>
      <c r="LAU46" s="180"/>
      <c r="LAV46" s="180"/>
      <c r="LAW46" s="180"/>
      <c r="LAX46" s="180"/>
      <c r="LAY46" s="180"/>
      <c r="LAZ46" s="180"/>
      <c r="LBA46" s="180"/>
      <c r="LBB46" s="180"/>
      <c r="LBC46" s="180"/>
      <c r="LBD46" s="180"/>
      <c r="LBE46" s="180"/>
      <c r="LBF46" s="180"/>
      <c r="LBG46" s="180"/>
      <c r="LBH46" s="180"/>
      <c r="LBI46" s="180"/>
      <c r="LBJ46" s="180"/>
      <c r="LBK46" s="180"/>
      <c r="LBL46" s="180"/>
      <c r="LBM46" s="180"/>
      <c r="LBN46" s="180"/>
      <c r="LBO46" s="180"/>
      <c r="LBP46" s="180"/>
      <c r="LBQ46" s="180"/>
      <c r="LBR46" s="180"/>
      <c r="LBS46" s="180"/>
      <c r="LBT46" s="180"/>
      <c r="LBU46" s="180"/>
      <c r="LBV46" s="180"/>
      <c r="LBW46" s="180"/>
      <c r="LBX46" s="180"/>
      <c r="LBY46" s="180"/>
      <c r="LBZ46" s="180"/>
      <c r="LCA46" s="180"/>
      <c r="LCB46" s="180"/>
      <c r="LCC46" s="180"/>
      <c r="LCD46" s="180"/>
      <c r="LCE46" s="180"/>
      <c r="LCF46" s="180"/>
      <c r="LCG46" s="180"/>
      <c r="LCH46" s="180"/>
      <c r="LCI46" s="180"/>
      <c r="LCJ46" s="180"/>
      <c r="LCK46" s="180"/>
      <c r="LCL46" s="180"/>
      <c r="LCM46" s="180"/>
      <c r="LCN46" s="180"/>
      <c r="LCO46" s="180"/>
      <c r="LCP46" s="180"/>
      <c r="LCQ46" s="180"/>
      <c r="LCR46" s="180"/>
      <c r="LCS46" s="180"/>
      <c r="LCT46" s="180"/>
      <c r="LCU46" s="180"/>
      <c r="LCV46" s="180"/>
      <c r="LCW46" s="180"/>
      <c r="LCX46" s="180"/>
      <c r="LCY46" s="180"/>
      <c r="LCZ46" s="180"/>
      <c r="LDA46" s="180"/>
      <c r="LDB46" s="180"/>
      <c r="LDC46" s="180"/>
      <c r="LDD46" s="180"/>
      <c r="LDE46" s="180"/>
      <c r="LDF46" s="180"/>
      <c r="LDG46" s="180"/>
      <c r="LDH46" s="180"/>
      <c r="LDI46" s="180"/>
      <c r="LDJ46" s="180"/>
      <c r="LDK46" s="180"/>
      <c r="LDL46" s="180"/>
      <c r="LDM46" s="180"/>
      <c r="LDN46" s="180"/>
      <c r="LDO46" s="180"/>
      <c r="LDP46" s="180"/>
      <c r="LDQ46" s="180"/>
      <c r="LDR46" s="180"/>
      <c r="LDS46" s="180"/>
      <c r="LDT46" s="180"/>
      <c r="LDU46" s="180"/>
      <c r="LDV46" s="180"/>
      <c r="LDW46" s="180"/>
      <c r="LDX46" s="180"/>
      <c r="LDY46" s="180"/>
      <c r="LDZ46" s="180"/>
      <c r="LEA46" s="180"/>
      <c r="LEB46" s="180"/>
      <c r="LEC46" s="180"/>
      <c r="LED46" s="180"/>
      <c r="LEE46" s="180"/>
      <c r="LEF46" s="180"/>
      <c r="LEG46" s="180"/>
      <c r="LEH46" s="180"/>
      <c r="LEI46" s="180"/>
      <c r="LEJ46" s="180"/>
      <c r="LEK46" s="180"/>
      <c r="LEL46" s="180"/>
      <c r="LEM46" s="180"/>
      <c r="LEN46" s="180"/>
      <c r="LEO46" s="180"/>
      <c r="LEP46" s="180"/>
      <c r="LEQ46" s="180"/>
      <c r="LER46" s="180"/>
      <c r="LES46" s="180"/>
      <c r="LET46" s="180"/>
      <c r="LEU46" s="180"/>
      <c r="LEV46" s="180"/>
      <c r="LEW46" s="180"/>
      <c r="LEX46" s="180"/>
      <c r="LEY46" s="180"/>
      <c r="LEZ46" s="180"/>
      <c r="LFA46" s="180"/>
      <c r="LFB46" s="180"/>
      <c r="LFC46" s="180"/>
      <c r="LFD46" s="180"/>
      <c r="LFE46" s="180"/>
      <c r="LFF46" s="180"/>
      <c r="LFG46" s="180"/>
      <c r="LFH46" s="180"/>
      <c r="LFI46" s="180"/>
      <c r="LFJ46" s="180"/>
      <c r="LFK46" s="180"/>
      <c r="LFL46" s="180"/>
      <c r="LFM46" s="180"/>
      <c r="LFN46" s="180"/>
      <c r="LFO46" s="180"/>
      <c r="LFP46" s="180"/>
      <c r="LFQ46" s="180"/>
      <c r="LFR46" s="180"/>
      <c r="LFS46" s="180"/>
      <c r="LFT46" s="180"/>
      <c r="LFU46" s="180"/>
      <c r="LFV46" s="180"/>
      <c r="LFW46" s="180"/>
      <c r="LFX46" s="180"/>
      <c r="LFY46" s="180"/>
      <c r="LFZ46" s="180"/>
      <c r="LGA46" s="180"/>
      <c r="LGB46" s="180"/>
      <c r="LGC46" s="180"/>
      <c r="LGD46" s="180"/>
      <c r="LGE46" s="180"/>
      <c r="LGF46" s="180"/>
      <c r="LGG46" s="180"/>
      <c r="LGH46" s="180"/>
      <c r="LGI46" s="180"/>
      <c r="LGJ46" s="180"/>
      <c r="LGK46" s="180"/>
      <c r="LGL46" s="180"/>
      <c r="LGM46" s="180"/>
      <c r="LGN46" s="180"/>
      <c r="LGO46" s="180"/>
      <c r="LGP46" s="180"/>
      <c r="LGQ46" s="180"/>
      <c r="LGR46" s="180"/>
      <c r="LGS46" s="180"/>
      <c r="LGT46" s="180"/>
      <c r="LGU46" s="180"/>
      <c r="LGV46" s="180"/>
      <c r="LGW46" s="180"/>
      <c r="LGX46" s="180"/>
      <c r="LGY46" s="180"/>
      <c r="LGZ46" s="180"/>
      <c r="LHA46" s="180"/>
      <c r="LHB46" s="180"/>
      <c r="LHC46" s="180"/>
      <c r="LHD46" s="180"/>
      <c r="LHE46" s="180"/>
      <c r="LHF46" s="180"/>
      <c r="LHG46" s="180"/>
      <c r="LHH46" s="180"/>
      <c r="LHI46" s="180"/>
      <c r="LHJ46" s="180"/>
      <c r="LHK46" s="180"/>
      <c r="LHL46" s="180"/>
      <c r="LHM46" s="180"/>
      <c r="LHN46" s="180"/>
      <c r="LHO46" s="180"/>
      <c r="LHP46" s="180"/>
      <c r="LHQ46" s="180"/>
      <c r="LHR46" s="180"/>
      <c r="LHS46" s="180"/>
      <c r="LHT46" s="180"/>
      <c r="LHU46" s="180"/>
      <c r="LHV46" s="180"/>
      <c r="LHW46" s="180"/>
      <c r="LHX46" s="180"/>
      <c r="LHY46" s="180"/>
      <c r="LHZ46" s="180"/>
      <c r="LIA46" s="180"/>
      <c r="LIB46" s="180"/>
      <c r="LIC46" s="180"/>
      <c r="LID46" s="180"/>
      <c r="LIE46" s="180"/>
      <c r="LIF46" s="180"/>
      <c r="LIG46" s="180"/>
      <c r="LIH46" s="180"/>
      <c r="LII46" s="180"/>
      <c r="LIJ46" s="180"/>
      <c r="LIK46" s="180"/>
      <c r="LIL46" s="180"/>
      <c r="LIM46" s="180"/>
      <c r="LIN46" s="180"/>
      <c r="LIO46" s="180"/>
      <c r="LIP46" s="180"/>
      <c r="LIQ46" s="180"/>
      <c r="LIR46" s="180"/>
      <c r="LIS46" s="180"/>
      <c r="LIT46" s="180"/>
      <c r="LIU46" s="180"/>
      <c r="LIV46" s="180"/>
      <c r="LIW46" s="180"/>
      <c r="LIX46" s="180"/>
      <c r="LIY46" s="180"/>
      <c r="LIZ46" s="180"/>
      <c r="LJA46" s="180"/>
      <c r="LJB46" s="180"/>
      <c r="LJC46" s="180"/>
      <c r="LJD46" s="180"/>
      <c r="LJE46" s="180"/>
      <c r="LJF46" s="180"/>
      <c r="LJG46" s="180"/>
      <c r="LJH46" s="180"/>
      <c r="LJI46" s="180"/>
      <c r="LJJ46" s="180"/>
      <c r="LJK46" s="180"/>
      <c r="LJL46" s="180"/>
      <c r="LJM46" s="180"/>
      <c r="LJN46" s="180"/>
      <c r="LJO46" s="180"/>
      <c r="LJP46" s="180"/>
      <c r="LJQ46" s="180"/>
      <c r="LJR46" s="180"/>
      <c r="LJS46" s="180"/>
      <c r="LJT46" s="180"/>
      <c r="LJU46" s="180"/>
      <c r="LJV46" s="180"/>
      <c r="LJW46" s="180"/>
      <c r="LJX46" s="180"/>
      <c r="LJY46" s="180"/>
      <c r="LJZ46" s="180"/>
      <c r="LKA46" s="180"/>
      <c r="LKB46" s="180"/>
      <c r="LKC46" s="180"/>
      <c r="LKD46" s="180"/>
      <c r="LKE46" s="180"/>
      <c r="LKF46" s="180"/>
      <c r="LKG46" s="180"/>
      <c r="LKH46" s="180"/>
      <c r="LKI46" s="180"/>
      <c r="LKJ46" s="180"/>
      <c r="LKK46" s="180"/>
      <c r="LKL46" s="180"/>
      <c r="LKM46" s="180"/>
      <c r="LKN46" s="180"/>
      <c r="LKO46" s="180"/>
      <c r="LKP46" s="180"/>
      <c r="LKQ46" s="180"/>
      <c r="LKR46" s="180"/>
      <c r="LKS46" s="180"/>
      <c r="LKT46" s="180"/>
      <c r="LKU46" s="180"/>
      <c r="LKV46" s="180"/>
      <c r="LKW46" s="180"/>
      <c r="LKX46" s="180"/>
      <c r="LKY46" s="180"/>
      <c r="LKZ46" s="180"/>
      <c r="LLA46" s="180"/>
      <c r="LLB46" s="180"/>
      <c r="LLC46" s="180"/>
      <c r="LLD46" s="180"/>
      <c r="LLE46" s="180"/>
      <c r="LLF46" s="180"/>
      <c r="LLG46" s="180"/>
      <c r="LLH46" s="180"/>
      <c r="LLI46" s="180"/>
      <c r="LLJ46" s="180"/>
      <c r="LLK46" s="180"/>
      <c r="LLL46" s="180"/>
      <c r="LLM46" s="180"/>
      <c r="LLN46" s="180"/>
      <c r="LLO46" s="180"/>
      <c r="LLP46" s="180"/>
      <c r="LLQ46" s="180"/>
      <c r="LLR46" s="180"/>
      <c r="LLS46" s="180"/>
      <c r="LLT46" s="180"/>
      <c r="LLU46" s="180"/>
      <c r="LLV46" s="180"/>
      <c r="LLW46" s="180"/>
      <c r="LLX46" s="180"/>
      <c r="LLY46" s="180"/>
      <c r="LLZ46" s="180"/>
      <c r="LMA46" s="180"/>
      <c r="LMB46" s="180"/>
      <c r="LMC46" s="180"/>
      <c r="LMD46" s="180"/>
      <c r="LME46" s="180"/>
      <c r="LMF46" s="180"/>
      <c r="LMG46" s="180"/>
      <c r="LMH46" s="180"/>
      <c r="LMI46" s="180"/>
      <c r="LMJ46" s="180"/>
      <c r="LMK46" s="180"/>
      <c r="LML46" s="180"/>
      <c r="LMM46" s="180"/>
      <c r="LMN46" s="180"/>
      <c r="LMO46" s="180"/>
      <c r="LMP46" s="180"/>
      <c r="LMQ46" s="180"/>
      <c r="LMR46" s="180"/>
      <c r="LMS46" s="180"/>
      <c r="LMT46" s="180"/>
      <c r="LMU46" s="180"/>
      <c r="LMV46" s="180"/>
      <c r="LMW46" s="180"/>
      <c r="LMX46" s="180"/>
      <c r="LMY46" s="180"/>
      <c r="LMZ46" s="180"/>
      <c r="LNA46" s="180"/>
      <c r="LNB46" s="180"/>
      <c r="LNC46" s="180"/>
      <c r="LND46" s="180"/>
      <c r="LNE46" s="180"/>
      <c r="LNF46" s="180"/>
      <c r="LNG46" s="180"/>
      <c r="LNH46" s="180"/>
      <c r="LNI46" s="180"/>
      <c r="LNJ46" s="180"/>
      <c r="LNK46" s="180"/>
      <c r="LNL46" s="180"/>
      <c r="LNM46" s="180"/>
      <c r="LNN46" s="180"/>
      <c r="LNO46" s="180"/>
      <c r="LNP46" s="180"/>
      <c r="LNQ46" s="180"/>
      <c r="LNR46" s="180"/>
      <c r="LNS46" s="180"/>
      <c r="LNT46" s="180"/>
      <c r="LNU46" s="180"/>
      <c r="LNV46" s="180"/>
      <c r="LNW46" s="180"/>
      <c r="LNX46" s="180"/>
      <c r="LNY46" s="180"/>
      <c r="LNZ46" s="180"/>
      <c r="LOA46" s="180"/>
      <c r="LOB46" s="180"/>
      <c r="LOC46" s="180"/>
      <c r="LOD46" s="180"/>
      <c r="LOE46" s="180"/>
      <c r="LOF46" s="180"/>
      <c r="LOG46" s="180"/>
      <c r="LOH46" s="180"/>
      <c r="LOI46" s="180"/>
      <c r="LOJ46" s="180"/>
      <c r="LOK46" s="180"/>
      <c r="LOL46" s="180"/>
      <c r="LOM46" s="180"/>
      <c r="LON46" s="180"/>
      <c r="LOO46" s="180"/>
      <c r="LOP46" s="180"/>
      <c r="LOQ46" s="180"/>
      <c r="LOR46" s="180"/>
      <c r="LOS46" s="180"/>
      <c r="LOT46" s="180"/>
      <c r="LOU46" s="180"/>
      <c r="LOV46" s="180"/>
      <c r="LOW46" s="180"/>
      <c r="LOX46" s="180"/>
      <c r="LOY46" s="180"/>
      <c r="LOZ46" s="180"/>
      <c r="LPA46" s="180"/>
      <c r="LPB46" s="180"/>
      <c r="LPC46" s="180"/>
      <c r="LPD46" s="180"/>
      <c r="LPE46" s="180"/>
      <c r="LPF46" s="180"/>
      <c r="LPG46" s="180"/>
      <c r="LPH46" s="180"/>
      <c r="LPI46" s="180"/>
      <c r="LPJ46" s="180"/>
      <c r="LPK46" s="180"/>
      <c r="LPL46" s="180"/>
      <c r="LPM46" s="180"/>
      <c r="LPN46" s="180"/>
      <c r="LPO46" s="180"/>
      <c r="LPP46" s="180"/>
      <c r="LPQ46" s="180"/>
      <c r="LPR46" s="180"/>
      <c r="LPS46" s="180"/>
      <c r="LPT46" s="180"/>
      <c r="LPU46" s="180"/>
      <c r="LPV46" s="180"/>
      <c r="LPW46" s="180"/>
      <c r="LPX46" s="180"/>
      <c r="LPY46" s="180"/>
      <c r="LPZ46" s="180"/>
      <c r="LQA46" s="180"/>
      <c r="LQB46" s="180"/>
      <c r="LQC46" s="180"/>
      <c r="LQD46" s="180"/>
      <c r="LQE46" s="180"/>
      <c r="LQF46" s="180"/>
      <c r="LQG46" s="180"/>
      <c r="LQH46" s="180"/>
      <c r="LQI46" s="180"/>
      <c r="LQJ46" s="180"/>
      <c r="LQK46" s="180"/>
      <c r="LQL46" s="180"/>
      <c r="LQM46" s="180"/>
      <c r="LQN46" s="180"/>
      <c r="LQO46" s="180"/>
      <c r="LQP46" s="180"/>
      <c r="LQQ46" s="180"/>
      <c r="LQR46" s="180"/>
      <c r="LQS46" s="180"/>
      <c r="LQT46" s="180"/>
      <c r="LQU46" s="180"/>
      <c r="LQV46" s="180"/>
      <c r="LQW46" s="180"/>
      <c r="LQX46" s="180"/>
      <c r="LQY46" s="180"/>
      <c r="LQZ46" s="180"/>
      <c r="LRA46" s="180"/>
      <c r="LRB46" s="180"/>
      <c r="LRC46" s="180"/>
      <c r="LRD46" s="180"/>
      <c r="LRE46" s="180"/>
      <c r="LRF46" s="180"/>
      <c r="LRG46" s="180"/>
      <c r="LRH46" s="180"/>
      <c r="LRI46" s="180"/>
      <c r="LRJ46" s="180"/>
      <c r="LRK46" s="180"/>
      <c r="LRL46" s="180"/>
      <c r="LRM46" s="180"/>
      <c r="LRN46" s="180"/>
      <c r="LRO46" s="180"/>
      <c r="LRP46" s="180"/>
      <c r="LRQ46" s="180"/>
      <c r="LRR46" s="180"/>
      <c r="LRS46" s="180"/>
      <c r="LRT46" s="180"/>
      <c r="LRU46" s="180"/>
      <c r="LRV46" s="180"/>
      <c r="LRW46" s="180"/>
      <c r="LRX46" s="180"/>
      <c r="LRY46" s="180"/>
      <c r="LRZ46" s="180"/>
      <c r="LSA46" s="180"/>
      <c r="LSB46" s="180"/>
      <c r="LSC46" s="180"/>
      <c r="LSD46" s="180"/>
      <c r="LSE46" s="180"/>
      <c r="LSF46" s="180"/>
      <c r="LSG46" s="180"/>
      <c r="LSH46" s="180"/>
      <c r="LSI46" s="180"/>
      <c r="LSJ46" s="180"/>
      <c r="LSK46" s="180"/>
      <c r="LSL46" s="180"/>
      <c r="LSM46" s="180"/>
      <c r="LSN46" s="180"/>
      <c r="LSO46" s="180"/>
      <c r="LSP46" s="180"/>
      <c r="LSQ46" s="180"/>
      <c r="LSR46" s="180"/>
      <c r="LSS46" s="180"/>
      <c r="LST46" s="180"/>
      <c r="LSU46" s="180"/>
      <c r="LSV46" s="180"/>
      <c r="LSW46" s="180"/>
      <c r="LSX46" s="180"/>
      <c r="LSY46" s="180"/>
      <c r="LSZ46" s="180"/>
      <c r="LTA46" s="180"/>
      <c r="LTB46" s="180"/>
      <c r="LTC46" s="180"/>
      <c r="LTD46" s="180"/>
      <c r="LTE46" s="180"/>
      <c r="LTF46" s="180"/>
      <c r="LTG46" s="180"/>
      <c r="LTH46" s="180"/>
      <c r="LTI46" s="180"/>
      <c r="LTJ46" s="180"/>
      <c r="LTK46" s="180"/>
      <c r="LTL46" s="180"/>
      <c r="LTM46" s="180"/>
      <c r="LTN46" s="180"/>
      <c r="LTO46" s="180"/>
      <c r="LTP46" s="180"/>
      <c r="LTQ46" s="180"/>
      <c r="LTR46" s="180"/>
      <c r="LTS46" s="180"/>
      <c r="LTT46" s="180"/>
      <c r="LTU46" s="180"/>
      <c r="LTV46" s="180"/>
      <c r="LTW46" s="180"/>
      <c r="LTX46" s="180"/>
      <c r="LTY46" s="180"/>
      <c r="LTZ46" s="180"/>
      <c r="LUA46" s="180"/>
      <c r="LUB46" s="180"/>
      <c r="LUC46" s="180"/>
      <c r="LUD46" s="180"/>
      <c r="LUE46" s="180"/>
      <c r="LUF46" s="180"/>
      <c r="LUG46" s="180"/>
      <c r="LUH46" s="180"/>
      <c r="LUI46" s="180"/>
      <c r="LUJ46" s="180"/>
      <c r="LUK46" s="180"/>
      <c r="LUL46" s="180"/>
      <c r="LUM46" s="180"/>
      <c r="LUN46" s="180"/>
      <c r="LUO46" s="180"/>
      <c r="LUP46" s="180"/>
      <c r="LUQ46" s="180"/>
      <c r="LUR46" s="180"/>
      <c r="LUS46" s="180"/>
      <c r="LUT46" s="180"/>
      <c r="LUU46" s="180"/>
      <c r="LUV46" s="180"/>
      <c r="LUW46" s="180"/>
      <c r="LUX46" s="180"/>
      <c r="LUY46" s="180"/>
      <c r="LUZ46" s="180"/>
      <c r="LVA46" s="180"/>
      <c r="LVB46" s="180"/>
      <c r="LVC46" s="180"/>
      <c r="LVD46" s="180"/>
      <c r="LVE46" s="180"/>
      <c r="LVF46" s="180"/>
      <c r="LVG46" s="180"/>
      <c r="LVH46" s="180"/>
      <c r="LVI46" s="180"/>
      <c r="LVJ46" s="180"/>
      <c r="LVK46" s="180"/>
      <c r="LVL46" s="180"/>
      <c r="LVM46" s="180"/>
      <c r="LVN46" s="180"/>
      <c r="LVO46" s="180"/>
      <c r="LVP46" s="180"/>
      <c r="LVQ46" s="180"/>
      <c r="LVR46" s="180"/>
      <c r="LVS46" s="180"/>
      <c r="LVT46" s="180"/>
      <c r="LVU46" s="180"/>
      <c r="LVV46" s="180"/>
      <c r="LVW46" s="180"/>
      <c r="LVX46" s="180"/>
      <c r="LVY46" s="180"/>
      <c r="LVZ46" s="180"/>
      <c r="LWA46" s="180"/>
      <c r="LWB46" s="180"/>
      <c r="LWC46" s="180"/>
      <c r="LWD46" s="180"/>
      <c r="LWE46" s="180"/>
      <c r="LWF46" s="180"/>
      <c r="LWG46" s="180"/>
      <c r="LWH46" s="180"/>
      <c r="LWI46" s="180"/>
      <c r="LWJ46" s="180"/>
      <c r="LWK46" s="180"/>
      <c r="LWL46" s="180"/>
      <c r="LWM46" s="180"/>
      <c r="LWN46" s="180"/>
      <c r="LWO46" s="180"/>
      <c r="LWP46" s="180"/>
      <c r="LWQ46" s="180"/>
      <c r="LWR46" s="180"/>
      <c r="LWS46" s="180"/>
      <c r="LWT46" s="180"/>
      <c r="LWU46" s="180"/>
      <c r="LWV46" s="180"/>
      <c r="LWW46" s="180"/>
      <c r="LWX46" s="180"/>
      <c r="LWY46" s="180"/>
      <c r="LWZ46" s="180"/>
      <c r="LXA46" s="180"/>
      <c r="LXB46" s="180"/>
      <c r="LXC46" s="180"/>
      <c r="LXD46" s="180"/>
      <c r="LXE46" s="180"/>
      <c r="LXF46" s="180"/>
      <c r="LXG46" s="180"/>
      <c r="LXH46" s="180"/>
      <c r="LXI46" s="180"/>
      <c r="LXJ46" s="180"/>
      <c r="LXK46" s="180"/>
      <c r="LXL46" s="180"/>
      <c r="LXM46" s="180"/>
      <c r="LXN46" s="180"/>
      <c r="LXO46" s="180"/>
      <c r="LXP46" s="180"/>
      <c r="LXQ46" s="180"/>
      <c r="LXR46" s="180"/>
      <c r="LXS46" s="180"/>
      <c r="LXT46" s="180"/>
      <c r="LXU46" s="180"/>
      <c r="LXV46" s="180"/>
      <c r="LXW46" s="180"/>
      <c r="LXX46" s="180"/>
      <c r="LXY46" s="180"/>
      <c r="LXZ46" s="180"/>
      <c r="LYA46" s="180"/>
      <c r="LYB46" s="180"/>
      <c r="LYC46" s="180"/>
      <c r="LYD46" s="180"/>
      <c r="LYE46" s="180"/>
      <c r="LYF46" s="180"/>
      <c r="LYG46" s="180"/>
      <c r="LYH46" s="180"/>
      <c r="LYI46" s="180"/>
      <c r="LYJ46" s="180"/>
      <c r="LYK46" s="180"/>
      <c r="LYL46" s="180"/>
      <c r="LYM46" s="180"/>
      <c r="LYN46" s="180"/>
      <c r="LYO46" s="180"/>
      <c r="LYP46" s="180"/>
      <c r="LYQ46" s="180"/>
      <c r="LYR46" s="180"/>
      <c r="LYS46" s="180"/>
      <c r="LYT46" s="180"/>
      <c r="LYU46" s="180"/>
      <c r="LYV46" s="180"/>
      <c r="LYW46" s="180"/>
      <c r="LYX46" s="180"/>
      <c r="LYY46" s="180"/>
      <c r="LYZ46" s="180"/>
      <c r="LZA46" s="180"/>
      <c r="LZB46" s="180"/>
      <c r="LZC46" s="180"/>
      <c r="LZD46" s="180"/>
      <c r="LZE46" s="180"/>
      <c r="LZF46" s="180"/>
      <c r="LZG46" s="180"/>
      <c r="LZH46" s="180"/>
      <c r="LZI46" s="180"/>
      <c r="LZJ46" s="180"/>
      <c r="LZK46" s="180"/>
      <c r="LZL46" s="180"/>
      <c r="LZM46" s="180"/>
      <c r="LZN46" s="180"/>
      <c r="LZO46" s="180"/>
      <c r="LZP46" s="180"/>
      <c r="LZQ46" s="180"/>
      <c r="LZR46" s="180"/>
      <c r="LZS46" s="180"/>
      <c r="LZT46" s="180"/>
      <c r="LZU46" s="180"/>
      <c r="LZV46" s="180"/>
      <c r="LZW46" s="180"/>
      <c r="LZX46" s="180"/>
      <c r="LZY46" s="180"/>
      <c r="LZZ46" s="180"/>
      <c r="MAA46" s="180"/>
      <c r="MAB46" s="180"/>
      <c r="MAC46" s="180"/>
      <c r="MAD46" s="180"/>
      <c r="MAE46" s="180"/>
      <c r="MAF46" s="180"/>
      <c r="MAG46" s="180"/>
      <c r="MAH46" s="180"/>
      <c r="MAI46" s="180"/>
      <c r="MAJ46" s="180"/>
      <c r="MAK46" s="180"/>
      <c r="MAL46" s="180"/>
      <c r="MAM46" s="180"/>
      <c r="MAN46" s="180"/>
      <c r="MAO46" s="180"/>
      <c r="MAP46" s="180"/>
      <c r="MAQ46" s="180"/>
      <c r="MAR46" s="180"/>
      <c r="MAS46" s="180"/>
      <c r="MAT46" s="180"/>
      <c r="MAU46" s="180"/>
      <c r="MAV46" s="180"/>
      <c r="MAW46" s="180"/>
      <c r="MAX46" s="180"/>
      <c r="MAY46" s="180"/>
      <c r="MAZ46" s="180"/>
      <c r="MBA46" s="180"/>
      <c r="MBB46" s="180"/>
      <c r="MBC46" s="180"/>
      <c r="MBD46" s="180"/>
      <c r="MBE46" s="180"/>
      <c r="MBF46" s="180"/>
      <c r="MBG46" s="180"/>
      <c r="MBH46" s="180"/>
      <c r="MBI46" s="180"/>
      <c r="MBJ46" s="180"/>
      <c r="MBK46" s="180"/>
      <c r="MBL46" s="180"/>
      <c r="MBM46" s="180"/>
      <c r="MBN46" s="180"/>
      <c r="MBO46" s="180"/>
      <c r="MBP46" s="180"/>
      <c r="MBQ46" s="180"/>
      <c r="MBR46" s="180"/>
      <c r="MBS46" s="180"/>
      <c r="MBT46" s="180"/>
      <c r="MBU46" s="180"/>
      <c r="MBV46" s="180"/>
      <c r="MBW46" s="180"/>
      <c r="MBX46" s="180"/>
      <c r="MBY46" s="180"/>
      <c r="MBZ46" s="180"/>
      <c r="MCA46" s="180"/>
      <c r="MCB46" s="180"/>
      <c r="MCC46" s="180"/>
      <c r="MCD46" s="180"/>
      <c r="MCE46" s="180"/>
      <c r="MCF46" s="180"/>
      <c r="MCG46" s="180"/>
      <c r="MCH46" s="180"/>
      <c r="MCI46" s="180"/>
      <c r="MCJ46" s="180"/>
      <c r="MCK46" s="180"/>
      <c r="MCL46" s="180"/>
      <c r="MCM46" s="180"/>
      <c r="MCN46" s="180"/>
      <c r="MCO46" s="180"/>
      <c r="MCP46" s="180"/>
      <c r="MCQ46" s="180"/>
      <c r="MCR46" s="180"/>
      <c r="MCS46" s="180"/>
      <c r="MCT46" s="180"/>
      <c r="MCU46" s="180"/>
      <c r="MCV46" s="180"/>
      <c r="MCW46" s="180"/>
      <c r="MCX46" s="180"/>
      <c r="MCY46" s="180"/>
      <c r="MCZ46" s="180"/>
      <c r="MDA46" s="180"/>
      <c r="MDB46" s="180"/>
      <c r="MDC46" s="180"/>
      <c r="MDD46" s="180"/>
      <c r="MDE46" s="180"/>
      <c r="MDF46" s="180"/>
      <c r="MDG46" s="180"/>
      <c r="MDH46" s="180"/>
      <c r="MDI46" s="180"/>
      <c r="MDJ46" s="180"/>
      <c r="MDK46" s="180"/>
      <c r="MDL46" s="180"/>
      <c r="MDM46" s="180"/>
      <c r="MDN46" s="180"/>
      <c r="MDO46" s="180"/>
      <c r="MDP46" s="180"/>
      <c r="MDQ46" s="180"/>
      <c r="MDR46" s="180"/>
      <c r="MDS46" s="180"/>
      <c r="MDT46" s="180"/>
      <c r="MDU46" s="180"/>
      <c r="MDV46" s="180"/>
      <c r="MDW46" s="180"/>
      <c r="MDX46" s="180"/>
      <c r="MDY46" s="180"/>
      <c r="MDZ46" s="180"/>
      <c r="MEA46" s="180"/>
      <c r="MEB46" s="180"/>
      <c r="MEC46" s="180"/>
      <c r="MED46" s="180"/>
      <c r="MEE46" s="180"/>
      <c r="MEF46" s="180"/>
      <c r="MEG46" s="180"/>
      <c r="MEH46" s="180"/>
      <c r="MEI46" s="180"/>
      <c r="MEJ46" s="180"/>
      <c r="MEK46" s="180"/>
      <c r="MEL46" s="180"/>
      <c r="MEM46" s="180"/>
      <c r="MEN46" s="180"/>
      <c r="MEO46" s="180"/>
      <c r="MEP46" s="180"/>
      <c r="MEQ46" s="180"/>
      <c r="MER46" s="180"/>
      <c r="MES46" s="180"/>
      <c r="MET46" s="180"/>
      <c r="MEU46" s="180"/>
      <c r="MEV46" s="180"/>
      <c r="MEW46" s="180"/>
      <c r="MEX46" s="180"/>
      <c r="MEY46" s="180"/>
      <c r="MEZ46" s="180"/>
      <c r="MFA46" s="180"/>
      <c r="MFB46" s="180"/>
      <c r="MFC46" s="180"/>
      <c r="MFD46" s="180"/>
      <c r="MFE46" s="180"/>
      <c r="MFF46" s="180"/>
      <c r="MFG46" s="180"/>
      <c r="MFH46" s="180"/>
      <c r="MFI46" s="180"/>
      <c r="MFJ46" s="180"/>
      <c r="MFK46" s="180"/>
      <c r="MFL46" s="180"/>
      <c r="MFM46" s="180"/>
      <c r="MFN46" s="180"/>
      <c r="MFO46" s="180"/>
      <c r="MFP46" s="180"/>
      <c r="MFQ46" s="180"/>
      <c r="MFR46" s="180"/>
      <c r="MFS46" s="180"/>
      <c r="MFT46" s="180"/>
      <c r="MFU46" s="180"/>
      <c r="MFV46" s="180"/>
      <c r="MFW46" s="180"/>
      <c r="MFX46" s="180"/>
      <c r="MFY46" s="180"/>
      <c r="MFZ46" s="180"/>
      <c r="MGA46" s="180"/>
      <c r="MGB46" s="180"/>
      <c r="MGC46" s="180"/>
      <c r="MGD46" s="180"/>
      <c r="MGE46" s="180"/>
      <c r="MGF46" s="180"/>
      <c r="MGG46" s="180"/>
      <c r="MGH46" s="180"/>
      <c r="MGI46" s="180"/>
      <c r="MGJ46" s="180"/>
      <c r="MGK46" s="180"/>
      <c r="MGL46" s="180"/>
      <c r="MGM46" s="180"/>
      <c r="MGN46" s="180"/>
      <c r="MGO46" s="180"/>
      <c r="MGP46" s="180"/>
      <c r="MGQ46" s="180"/>
      <c r="MGR46" s="180"/>
      <c r="MGS46" s="180"/>
      <c r="MGT46" s="180"/>
      <c r="MGU46" s="180"/>
      <c r="MGV46" s="180"/>
      <c r="MGW46" s="180"/>
      <c r="MGX46" s="180"/>
      <c r="MGY46" s="180"/>
      <c r="MGZ46" s="180"/>
      <c r="MHA46" s="180"/>
      <c r="MHB46" s="180"/>
      <c r="MHC46" s="180"/>
      <c r="MHD46" s="180"/>
      <c r="MHE46" s="180"/>
      <c r="MHF46" s="180"/>
      <c r="MHG46" s="180"/>
      <c r="MHH46" s="180"/>
      <c r="MHI46" s="180"/>
      <c r="MHJ46" s="180"/>
      <c r="MHK46" s="180"/>
      <c r="MHL46" s="180"/>
      <c r="MHM46" s="180"/>
      <c r="MHN46" s="180"/>
      <c r="MHO46" s="180"/>
      <c r="MHP46" s="180"/>
      <c r="MHQ46" s="180"/>
      <c r="MHR46" s="180"/>
      <c r="MHS46" s="180"/>
      <c r="MHT46" s="180"/>
      <c r="MHU46" s="180"/>
      <c r="MHV46" s="180"/>
      <c r="MHW46" s="180"/>
      <c r="MHX46" s="180"/>
      <c r="MHY46" s="180"/>
      <c r="MHZ46" s="180"/>
      <c r="MIA46" s="180"/>
      <c r="MIB46" s="180"/>
      <c r="MIC46" s="180"/>
      <c r="MID46" s="180"/>
      <c r="MIE46" s="180"/>
      <c r="MIF46" s="180"/>
      <c r="MIG46" s="180"/>
      <c r="MIH46" s="180"/>
      <c r="MII46" s="180"/>
      <c r="MIJ46" s="180"/>
      <c r="MIK46" s="180"/>
      <c r="MIL46" s="180"/>
      <c r="MIM46" s="180"/>
      <c r="MIN46" s="180"/>
      <c r="MIO46" s="180"/>
      <c r="MIP46" s="180"/>
      <c r="MIQ46" s="180"/>
      <c r="MIR46" s="180"/>
      <c r="MIS46" s="180"/>
      <c r="MIT46" s="180"/>
      <c r="MIU46" s="180"/>
      <c r="MIV46" s="180"/>
      <c r="MIW46" s="180"/>
      <c r="MIX46" s="180"/>
      <c r="MIY46" s="180"/>
      <c r="MIZ46" s="180"/>
      <c r="MJA46" s="180"/>
      <c r="MJB46" s="180"/>
      <c r="MJC46" s="180"/>
      <c r="MJD46" s="180"/>
      <c r="MJE46" s="180"/>
      <c r="MJF46" s="180"/>
      <c r="MJG46" s="180"/>
      <c r="MJH46" s="180"/>
      <c r="MJI46" s="180"/>
      <c r="MJJ46" s="180"/>
      <c r="MJK46" s="180"/>
      <c r="MJL46" s="180"/>
      <c r="MJM46" s="180"/>
      <c r="MJN46" s="180"/>
      <c r="MJO46" s="180"/>
      <c r="MJP46" s="180"/>
      <c r="MJQ46" s="180"/>
      <c r="MJR46" s="180"/>
      <c r="MJS46" s="180"/>
      <c r="MJT46" s="180"/>
      <c r="MJU46" s="180"/>
      <c r="MJV46" s="180"/>
      <c r="MJW46" s="180"/>
      <c r="MJX46" s="180"/>
      <c r="MJY46" s="180"/>
      <c r="MJZ46" s="180"/>
      <c r="MKA46" s="180"/>
      <c r="MKB46" s="180"/>
      <c r="MKC46" s="180"/>
      <c r="MKD46" s="180"/>
      <c r="MKE46" s="180"/>
      <c r="MKF46" s="180"/>
      <c r="MKG46" s="180"/>
      <c r="MKH46" s="180"/>
      <c r="MKI46" s="180"/>
      <c r="MKJ46" s="180"/>
      <c r="MKK46" s="180"/>
      <c r="MKL46" s="180"/>
      <c r="MKM46" s="180"/>
      <c r="MKN46" s="180"/>
      <c r="MKO46" s="180"/>
      <c r="MKP46" s="180"/>
      <c r="MKQ46" s="180"/>
      <c r="MKR46" s="180"/>
      <c r="MKS46" s="180"/>
      <c r="MKT46" s="180"/>
      <c r="MKU46" s="180"/>
      <c r="MKV46" s="180"/>
      <c r="MKW46" s="180"/>
      <c r="MKX46" s="180"/>
      <c r="MKY46" s="180"/>
      <c r="MKZ46" s="180"/>
      <c r="MLA46" s="180"/>
      <c r="MLB46" s="180"/>
      <c r="MLC46" s="180"/>
      <c r="MLD46" s="180"/>
      <c r="MLE46" s="180"/>
      <c r="MLF46" s="180"/>
      <c r="MLG46" s="180"/>
      <c r="MLH46" s="180"/>
      <c r="MLI46" s="180"/>
      <c r="MLJ46" s="180"/>
      <c r="MLK46" s="180"/>
      <c r="MLL46" s="180"/>
      <c r="MLM46" s="180"/>
      <c r="MLN46" s="180"/>
      <c r="MLO46" s="180"/>
      <c r="MLP46" s="180"/>
      <c r="MLQ46" s="180"/>
      <c r="MLR46" s="180"/>
      <c r="MLS46" s="180"/>
      <c r="MLT46" s="180"/>
      <c r="MLU46" s="180"/>
      <c r="MLV46" s="180"/>
      <c r="MLW46" s="180"/>
      <c r="MLX46" s="180"/>
      <c r="MLY46" s="180"/>
      <c r="MLZ46" s="180"/>
      <c r="MMA46" s="180"/>
      <c r="MMB46" s="180"/>
      <c r="MMC46" s="180"/>
      <c r="MMD46" s="180"/>
      <c r="MME46" s="180"/>
      <c r="MMF46" s="180"/>
      <c r="MMG46" s="180"/>
      <c r="MMH46" s="180"/>
      <c r="MMI46" s="180"/>
      <c r="MMJ46" s="180"/>
      <c r="MMK46" s="180"/>
      <c r="MML46" s="180"/>
      <c r="MMM46" s="180"/>
      <c r="MMN46" s="180"/>
      <c r="MMO46" s="180"/>
      <c r="MMP46" s="180"/>
      <c r="MMQ46" s="180"/>
      <c r="MMR46" s="180"/>
      <c r="MMS46" s="180"/>
      <c r="MMT46" s="180"/>
      <c r="MMU46" s="180"/>
      <c r="MMV46" s="180"/>
      <c r="MMW46" s="180"/>
      <c r="MMX46" s="180"/>
      <c r="MMY46" s="180"/>
      <c r="MMZ46" s="180"/>
      <c r="MNA46" s="180"/>
      <c r="MNB46" s="180"/>
      <c r="MNC46" s="180"/>
      <c r="MND46" s="180"/>
      <c r="MNE46" s="180"/>
      <c r="MNF46" s="180"/>
      <c r="MNG46" s="180"/>
      <c r="MNH46" s="180"/>
      <c r="MNI46" s="180"/>
      <c r="MNJ46" s="180"/>
      <c r="MNK46" s="180"/>
      <c r="MNL46" s="180"/>
      <c r="MNM46" s="180"/>
      <c r="MNN46" s="180"/>
      <c r="MNO46" s="180"/>
      <c r="MNP46" s="180"/>
      <c r="MNQ46" s="180"/>
      <c r="MNR46" s="180"/>
      <c r="MNS46" s="180"/>
      <c r="MNT46" s="180"/>
      <c r="MNU46" s="180"/>
      <c r="MNV46" s="180"/>
      <c r="MNW46" s="180"/>
      <c r="MNX46" s="180"/>
      <c r="MNY46" s="180"/>
      <c r="MNZ46" s="180"/>
      <c r="MOA46" s="180"/>
      <c r="MOB46" s="180"/>
      <c r="MOC46" s="180"/>
      <c r="MOD46" s="180"/>
      <c r="MOE46" s="180"/>
      <c r="MOF46" s="180"/>
      <c r="MOG46" s="180"/>
      <c r="MOH46" s="180"/>
      <c r="MOI46" s="180"/>
      <c r="MOJ46" s="180"/>
      <c r="MOK46" s="180"/>
      <c r="MOL46" s="180"/>
      <c r="MOM46" s="180"/>
      <c r="MON46" s="180"/>
      <c r="MOO46" s="180"/>
      <c r="MOP46" s="180"/>
      <c r="MOQ46" s="180"/>
      <c r="MOR46" s="180"/>
      <c r="MOS46" s="180"/>
      <c r="MOT46" s="180"/>
      <c r="MOU46" s="180"/>
      <c r="MOV46" s="180"/>
      <c r="MOW46" s="180"/>
      <c r="MOX46" s="180"/>
      <c r="MOY46" s="180"/>
      <c r="MOZ46" s="180"/>
      <c r="MPA46" s="180"/>
      <c r="MPB46" s="180"/>
      <c r="MPC46" s="180"/>
      <c r="MPD46" s="180"/>
      <c r="MPE46" s="180"/>
      <c r="MPF46" s="180"/>
      <c r="MPG46" s="180"/>
      <c r="MPH46" s="180"/>
      <c r="MPI46" s="180"/>
      <c r="MPJ46" s="180"/>
      <c r="MPK46" s="180"/>
      <c r="MPL46" s="180"/>
      <c r="MPM46" s="180"/>
      <c r="MPN46" s="180"/>
      <c r="MPO46" s="180"/>
      <c r="MPP46" s="180"/>
      <c r="MPQ46" s="180"/>
      <c r="MPR46" s="180"/>
      <c r="MPS46" s="180"/>
      <c r="MPT46" s="180"/>
      <c r="MPU46" s="180"/>
      <c r="MPV46" s="180"/>
      <c r="MPW46" s="180"/>
      <c r="MPX46" s="180"/>
      <c r="MPY46" s="180"/>
      <c r="MPZ46" s="180"/>
      <c r="MQA46" s="180"/>
      <c r="MQB46" s="180"/>
      <c r="MQC46" s="180"/>
      <c r="MQD46" s="180"/>
      <c r="MQE46" s="180"/>
      <c r="MQF46" s="180"/>
      <c r="MQG46" s="180"/>
      <c r="MQH46" s="180"/>
      <c r="MQI46" s="180"/>
      <c r="MQJ46" s="180"/>
      <c r="MQK46" s="180"/>
      <c r="MQL46" s="180"/>
      <c r="MQM46" s="180"/>
      <c r="MQN46" s="180"/>
      <c r="MQO46" s="180"/>
      <c r="MQP46" s="180"/>
      <c r="MQQ46" s="180"/>
      <c r="MQR46" s="180"/>
      <c r="MQS46" s="180"/>
      <c r="MQT46" s="180"/>
      <c r="MQU46" s="180"/>
      <c r="MQV46" s="180"/>
      <c r="MQW46" s="180"/>
      <c r="MQX46" s="180"/>
      <c r="MQY46" s="180"/>
      <c r="MQZ46" s="180"/>
      <c r="MRA46" s="180"/>
      <c r="MRB46" s="180"/>
      <c r="MRC46" s="180"/>
      <c r="MRD46" s="180"/>
      <c r="MRE46" s="180"/>
      <c r="MRF46" s="180"/>
      <c r="MRG46" s="180"/>
      <c r="MRH46" s="180"/>
      <c r="MRI46" s="180"/>
      <c r="MRJ46" s="180"/>
      <c r="MRK46" s="180"/>
      <c r="MRL46" s="180"/>
      <c r="MRM46" s="180"/>
      <c r="MRN46" s="180"/>
      <c r="MRO46" s="180"/>
      <c r="MRP46" s="180"/>
      <c r="MRQ46" s="180"/>
      <c r="MRR46" s="180"/>
      <c r="MRS46" s="180"/>
      <c r="MRT46" s="180"/>
      <c r="MRU46" s="180"/>
      <c r="MRV46" s="180"/>
      <c r="MRW46" s="180"/>
      <c r="MRX46" s="180"/>
      <c r="MRY46" s="180"/>
      <c r="MRZ46" s="180"/>
      <c r="MSA46" s="180"/>
      <c r="MSB46" s="180"/>
      <c r="MSC46" s="180"/>
      <c r="MSD46" s="180"/>
      <c r="MSE46" s="180"/>
      <c r="MSF46" s="180"/>
      <c r="MSG46" s="180"/>
      <c r="MSH46" s="180"/>
      <c r="MSI46" s="180"/>
      <c r="MSJ46" s="180"/>
      <c r="MSK46" s="180"/>
      <c r="MSL46" s="180"/>
      <c r="MSM46" s="180"/>
      <c r="MSN46" s="180"/>
      <c r="MSO46" s="180"/>
      <c r="MSP46" s="180"/>
      <c r="MSQ46" s="180"/>
      <c r="MSR46" s="180"/>
      <c r="MSS46" s="180"/>
      <c r="MST46" s="180"/>
      <c r="MSU46" s="180"/>
      <c r="MSV46" s="180"/>
      <c r="MSW46" s="180"/>
      <c r="MSX46" s="180"/>
      <c r="MSY46" s="180"/>
      <c r="MSZ46" s="180"/>
      <c r="MTA46" s="180"/>
      <c r="MTB46" s="180"/>
      <c r="MTC46" s="180"/>
      <c r="MTD46" s="180"/>
      <c r="MTE46" s="180"/>
      <c r="MTF46" s="180"/>
      <c r="MTG46" s="180"/>
      <c r="MTH46" s="180"/>
      <c r="MTI46" s="180"/>
      <c r="MTJ46" s="180"/>
      <c r="MTK46" s="180"/>
      <c r="MTL46" s="180"/>
      <c r="MTM46" s="180"/>
      <c r="MTN46" s="180"/>
      <c r="MTO46" s="180"/>
      <c r="MTP46" s="180"/>
      <c r="MTQ46" s="180"/>
      <c r="MTR46" s="180"/>
      <c r="MTS46" s="180"/>
      <c r="MTT46" s="180"/>
      <c r="MTU46" s="180"/>
      <c r="MTV46" s="180"/>
      <c r="MTW46" s="180"/>
      <c r="MTX46" s="180"/>
      <c r="MTY46" s="180"/>
      <c r="MTZ46" s="180"/>
      <c r="MUA46" s="180"/>
      <c r="MUB46" s="180"/>
      <c r="MUC46" s="180"/>
      <c r="MUD46" s="180"/>
      <c r="MUE46" s="180"/>
      <c r="MUF46" s="180"/>
      <c r="MUG46" s="180"/>
      <c r="MUH46" s="180"/>
      <c r="MUI46" s="180"/>
      <c r="MUJ46" s="180"/>
      <c r="MUK46" s="180"/>
      <c r="MUL46" s="180"/>
      <c r="MUM46" s="180"/>
      <c r="MUN46" s="180"/>
      <c r="MUO46" s="180"/>
      <c r="MUP46" s="180"/>
      <c r="MUQ46" s="180"/>
      <c r="MUR46" s="180"/>
      <c r="MUS46" s="180"/>
      <c r="MUT46" s="180"/>
      <c r="MUU46" s="180"/>
      <c r="MUV46" s="180"/>
      <c r="MUW46" s="180"/>
      <c r="MUX46" s="180"/>
      <c r="MUY46" s="180"/>
      <c r="MUZ46" s="180"/>
      <c r="MVA46" s="180"/>
      <c r="MVB46" s="180"/>
      <c r="MVC46" s="180"/>
      <c r="MVD46" s="180"/>
      <c r="MVE46" s="180"/>
      <c r="MVF46" s="180"/>
      <c r="MVG46" s="180"/>
      <c r="MVH46" s="180"/>
      <c r="MVI46" s="180"/>
      <c r="MVJ46" s="180"/>
      <c r="MVK46" s="180"/>
      <c r="MVL46" s="180"/>
      <c r="MVM46" s="180"/>
      <c r="MVN46" s="180"/>
      <c r="MVO46" s="180"/>
      <c r="MVP46" s="180"/>
      <c r="MVQ46" s="180"/>
      <c r="MVR46" s="180"/>
      <c r="MVS46" s="180"/>
      <c r="MVT46" s="180"/>
      <c r="MVU46" s="180"/>
      <c r="MVV46" s="180"/>
      <c r="MVW46" s="180"/>
      <c r="MVX46" s="180"/>
      <c r="MVY46" s="180"/>
      <c r="MVZ46" s="180"/>
      <c r="MWA46" s="180"/>
      <c r="MWB46" s="180"/>
      <c r="MWC46" s="180"/>
      <c r="MWD46" s="180"/>
      <c r="MWE46" s="180"/>
      <c r="MWF46" s="180"/>
      <c r="MWG46" s="180"/>
      <c r="MWH46" s="180"/>
      <c r="MWI46" s="180"/>
      <c r="MWJ46" s="180"/>
      <c r="MWK46" s="180"/>
      <c r="MWL46" s="180"/>
      <c r="MWM46" s="180"/>
      <c r="MWN46" s="180"/>
      <c r="MWO46" s="180"/>
      <c r="MWP46" s="180"/>
      <c r="MWQ46" s="180"/>
      <c r="MWR46" s="180"/>
      <c r="MWS46" s="180"/>
      <c r="MWT46" s="180"/>
      <c r="MWU46" s="180"/>
      <c r="MWV46" s="180"/>
      <c r="MWW46" s="180"/>
      <c r="MWX46" s="180"/>
      <c r="MWY46" s="180"/>
      <c r="MWZ46" s="180"/>
      <c r="MXA46" s="180"/>
      <c r="MXB46" s="180"/>
      <c r="MXC46" s="180"/>
      <c r="MXD46" s="180"/>
      <c r="MXE46" s="180"/>
      <c r="MXF46" s="180"/>
      <c r="MXG46" s="180"/>
      <c r="MXH46" s="180"/>
      <c r="MXI46" s="180"/>
      <c r="MXJ46" s="180"/>
      <c r="MXK46" s="180"/>
      <c r="MXL46" s="180"/>
      <c r="MXM46" s="180"/>
      <c r="MXN46" s="180"/>
      <c r="MXO46" s="180"/>
      <c r="MXP46" s="180"/>
      <c r="MXQ46" s="180"/>
      <c r="MXR46" s="180"/>
      <c r="MXS46" s="180"/>
      <c r="MXT46" s="180"/>
      <c r="MXU46" s="180"/>
      <c r="MXV46" s="180"/>
      <c r="MXW46" s="180"/>
      <c r="MXX46" s="180"/>
      <c r="MXY46" s="180"/>
      <c r="MXZ46" s="180"/>
      <c r="MYA46" s="180"/>
      <c r="MYB46" s="180"/>
      <c r="MYC46" s="180"/>
      <c r="MYD46" s="180"/>
      <c r="MYE46" s="180"/>
      <c r="MYF46" s="180"/>
      <c r="MYG46" s="180"/>
      <c r="MYH46" s="180"/>
      <c r="MYI46" s="180"/>
      <c r="MYJ46" s="180"/>
      <c r="MYK46" s="180"/>
      <c r="MYL46" s="180"/>
      <c r="MYM46" s="180"/>
      <c r="MYN46" s="180"/>
      <c r="MYO46" s="180"/>
      <c r="MYP46" s="180"/>
      <c r="MYQ46" s="180"/>
      <c r="MYR46" s="180"/>
      <c r="MYS46" s="180"/>
      <c r="MYT46" s="180"/>
      <c r="MYU46" s="180"/>
      <c r="MYV46" s="180"/>
      <c r="MYW46" s="180"/>
      <c r="MYX46" s="180"/>
      <c r="MYY46" s="180"/>
      <c r="MYZ46" s="180"/>
      <c r="MZA46" s="180"/>
      <c r="MZB46" s="180"/>
      <c r="MZC46" s="180"/>
      <c r="MZD46" s="180"/>
      <c r="MZE46" s="180"/>
      <c r="MZF46" s="180"/>
      <c r="MZG46" s="180"/>
      <c r="MZH46" s="180"/>
      <c r="MZI46" s="180"/>
      <c r="MZJ46" s="180"/>
      <c r="MZK46" s="180"/>
      <c r="MZL46" s="180"/>
      <c r="MZM46" s="180"/>
      <c r="MZN46" s="180"/>
      <c r="MZO46" s="180"/>
      <c r="MZP46" s="180"/>
      <c r="MZQ46" s="180"/>
      <c r="MZR46" s="180"/>
      <c r="MZS46" s="180"/>
      <c r="MZT46" s="180"/>
      <c r="MZU46" s="180"/>
      <c r="MZV46" s="180"/>
      <c r="MZW46" s="180"/>
      <c r="MZX46" s="180"/>
      <c r="MZY46" s="180"/>
      <c r="MZZ46" s="180"/>
      <c r="NAA46" s="180"/>
      <c r="NAB46" s="180"/>
      <c r="NAC46" s="180"/>
      <c r="NAD46" s="180"/>
      <c r="NAE46" s="180"/>
      <c r="NAF46" s="180"/>
      <c r="NAG46" s="180"/>
      <c r="NAH46" s="180"/>
      <c r="NAI46" s="180"/>
      <c r="NAJ46" s="180"/>
      <c r="NAK46" s="180"/>
      <c r="NAL46" s="180"/>
      <c r="NAM46" s="180"/>
      <c r="NAN46" s="180"/>
      <c r="NAO46" s="180"/>
      <c r="NAP46" s="180"/>
      <c r="NAQ46" s="180"/>
      <c r="NAR46" s="180"/>
      <c r="NAS46" s="180"/>
      <c r="NAT46" s="180"/>
      <c r="NAU46" s="180"/>
      <c r="NAV46" s="180"/>
      <c r="NAW46" s="180"/>
      <c r="NAX46" s="180"/>
      <c r="NAY46" s="180"/>
      <c r="NAZ46" s="180"/>
      <c r="NBA46" s="180"/>
      <c r="NBB46" s="180"/>
      <c r="NBC46" s="180"/>
      <c r="NBD46" s="180"/>
      <c r="NBE46" s="180"/>
      <c r="NBF46" s="180"/>
      <c r="NBG46" s="180"/>
      <c r="NBH46" s="180"/>
      <c r="NBI46" s="180"/>
      <c r="NBJ46" s="180"/>
      <c r="NBK46" s="180"/>
      <c r="NBL46" s="180"/>
      <c r="NBM46" s="180"/>
      <c r="NBN46" s="180"/>
      <c r="NBO46" s="180"/>
      <c r="NBP46" s="180"/>
      <c r="NBQ46" s="180"/>
      <c r="NBR46" s="180"/>
      <c r="NBS46" s="180"/>
      <c r="NBT46" s="180"/>
      <c r="NBU46" s="180"/>
      <c r="NBV46" s="180"/>
      <c r="NBW46" s="180"/>
      <c r="NBX46" s="180"/>
      <c r="NBY46" s="180"/>
      <c r="NBZ46" s="180"/>
      <c r="NCA46" s="180"/>
      <c r="NCB46" s="180"/>
      <c r="NCC46" s="180"/>
      <c r="NCD46" s="180"/>
      <c r="NCE46" s="180"/>
      <c r="NCF46" s="180"/>
      <c r="NCG46" s="180"/>
      <c r="NCH46" s="180"/>
      <c r="NCI46" s="180"/>
      <c r="NCJ46" s="180"/>
      <c r="NCK46" s="180"/>
      <c r="NCL46" s="180"/>
      <c r="NCM46" s="180"/>
      <c r="NCN46" s="180"/>
      <c r="NCO46" s="180"/>
      <c r="NCP46" s="180"/>
      <c r="NCQ46" s="180"/>
      <c r="NCR46" s="180"/>
      <c r="NCS46" s="180"/>
      <c r="NCT46" s="180"/>
      <c r="NCU46" s="180"/>
      <c r="NCV46" s="180"/>
      <c r="NCW46" s="180"/>
      <c r="NCX46" s="180"/>
      <c r="NCY46" s="180"/>
      <c r="NCZ46" s="180"/>
      <c r="NDA46" s="180"/>
      <c r="NDB46" s="180"/>
      <c r="NDC46" s="180"/>
      <c r="NDD46" s="180"/>
      <c r="NDE46" s="180"/>
      <c r="NDF46" s="180"/>
      <c r="NDG46" s="180"/>
      <c r="NDH46" s="180"/>
      <c r="NDI46" s="180"/>
      <c r="NDJ46" s="180"/>
      <c r="NDK46" s="180"/>
      <c r="NDL46" s="180"/>
      <c r="NDM46" s="180"/>
      <c r="NDN46" s="180"/>
      <c r="NDO46" s="180"/>
      <c r="NDP46" s="180"/>
      <c r="NDQ46" s="180"/>
      <c r="NDR46" s="180"/>
      <c r="NDS46" s="180"/>
      <c r="NDT46" s="180"/>
      <c r="NDU46" s="180"/>
      <c r="NDV46" s="180"/>
      <c r="NDW46" s="180"/>
      <c r="NDX46" s="180"/>
      <c r="NDY46" s="180"/>
      <c r="NDZ46" s="180"/>
      <c r="NEA46" s="180"/>
      <c r="NEB46" s="180"/>
      <c r="NEC46" s="180"/>
      <c r="NED46" s="180"/>
      <c r="NEE46" s="180"/>
      <c r="NEF46" s="180"/>
      <c r="NEG46" s="180"/>
      <c r="NEH46" s="180"/>
      <c r="NEI46" s="180"/>
      <c r="NEJ46" s="180"/>
      <c r="NEK46" s="180"/>
      <c r="NEL46" s="180"/>
      <c r="NEM46" s="180"/>
      <c r="NEN46" s="180"/>
      <c r="NEO46" s="180"/>
      <c r="NEP46" s="180"/>
      <c r="NEQ46" s="180"/>
      <c r="NER46" s="180"/>
      <c r="NES46" s="180"/>
      <c r="NET46" s="180"/>
      <c r="NEU46" s="180"/>
      <c r="NEV46" s="180"/>
      <c r="NEW46" s="180"/>
      <c r="NEX46" s="180"/>
      <c r="NEY46" s="180"/>
      <c r="NEZ46" s="180"/>
      <c r="NFA46" s="180"/>
      <c r="NFB46" s="180"/>
      <c r="NFC46" s="180"/>
      <c r="NFD46" s="180"/>
      <c r="NFE46" s="180"/>
      <c r="NFF46" s="180"/>
      <c r="NFG46" s="180"/>
      <c r="NFH46" s="180"/>
      <c r="NFI46" s="180"/>
      <c r="NFJ46" s="180"/>
      <c r="NFK46" s="180"/>
      <c r="NFL46" s="180"/>
      <c r="NFM46" s="180"/>
      <c r="NFN46" s="180"/>
      <c r="NFO46" s="180"/>
      <c r="NFP46" s="180"/>
      <c r="NFQ46" s="180"/>
      <c r="NFR46" s="180"/>
      <c r="NFS46" s="180"/>
      <c r="NFT46" s="180"/>
      <c r="NFU46" s="180"/>
      <c r="NFV46" s="180"/>
      <c r="NFW46" s="180"/>
      <c r="NFX46" s="180"/>
      <c r="NFY46" s="180"/>
      <c r="NFZ46" s="180"/>
      <c r="NGA46" s="180"/>
      <c r="NGB46" s="180"/>
      <c r="NGC46" s="180"/>
      <c r="NGD46" s="180"/>
      <c r="NGE46" s="180"/>
      <c r="NGF46" s="180"/>
      <c r="NGG46" s="180"/>
      <c r="NGH46" s="180"/>
      <c r="NGI46" s="180"/>
      <c r="NGJ46" s="180"/>
      <c r="NGK46" s="180"/>
      <c r="NGL46" s="180"/>
      <c r="NGM46" s="180"/>
      <c r="NGN46" s="180"/>
      <c r="NGO46" s="180"/>
      <c r="NGP46" s="180"/>
      <c r="NGQ46" s="180"/>
      <c r="NGR46" s="180"/>
      <c r="NGS46" s="180"/>
      <c r="NGT46" s="180"/>
      <c r="NGU46" s="180"/>
      <c r="NGV46" s="180"/>
      <c r="NGW46" s="180"/>
      <c r="NGX46" s="180"/>
      <c r="NGY46" s="180"/>
      <c r="NGZ46" s="180"/>
      <c r="NHA46" s="180"/>
      <c r="NHB46" s="180"/>
      <c r="NHC46" s="180"/>
      <c r="NHD46" s="180"/>
      <c r="NHE46" s="180"/>
      <c r="NHF46" s="180"/>
      <c r="NHG46" s="180"/>
      <c r="NHH46" s="180"/>
      <c r="NHI46" s="180"/>
      <c r="NHJ46" s="180"/>
      <c r="NHK46" s="180"/>
      <c r="NHL46" s="180"/>
      <c r="NHM46" s="180"/>
      <c r="NHN46" s="180"/>
      <c r="NHO46" s="180"/>
      <c r="NHP46" s="180"/>
      <c r="NHQ46" s="180"/>
      <c r="NHR46" s="180"/>
      <c r="NHS46" s="180"/>
      <c r="NHT46" s="180"/>
      <c r="NHU46" s="180"/>
      <c r="NHV46" s="180"/>
      <c r="NHW46" s="180"/>
      <c r="NHX46" s="180"/>
      <c r="NHY46" s="180"/>
      <c r="NHZ46" s="180"/>
      <c r="NIA46" s="180"/>
      <c r="NIB46" s="180"/>
      <c r="NIC46" s="180"/>
      <c r="NID46" s="180"/>
      <c r="NIE46" s="180"/>
      <c r="NIF46" s="180"/>
      <c r="NIG46" s="180"/>
      <c r="NIH46" s="180"/>
      <c r="NII46" s="180"/>
      <c r="NIJ46" s="180"/>
      <c r="NIK46" s="180"/>
      <c r="NIL46" s="180"/>
      <c r="NIM46" s="180"/>
      <c r="NIN46" s="180"/>
      <c r="NIO46" s="180"/>
      <c r="NIP46" s="180"/>
      <c r="NIQ46" s="180"/>
      <c r="NIR46" s="180"/>
      <c r="NIS46" s="180"/>
      <c r="NIT46" s="180"/>
      <c r="NIU46" s="180"/>
      <c r="NIV46" s="180"/>
      <c r="NIW46" s="180"/>
      <c r="NIX46" s="180"/>
      <c r="NIY46" s="180"/>
      <c r="NIZ46" s="180"/>
      <c r="NJA46" s="180"/>
      <c r="NJB46" s="180"/>
      <c r="NJC46" s="180"/>
      <c r="NJD46" s="180"/>
      <c r="NJE46" s="180"/>
      <c r="NJF46" s="180"/>
      <c r="NJG46" s="180"/>
      <c r="NJH46" s="180"/>
      <c r="NJI46" s="180"/>
      <c r="NJJ46" s="180"/>
      <c r="NJK46" s="180"/>
      <c r="NJL46" s="180"/>
      <c r="NJM46" s="180"/>
      <c r="NJN46" s="180"/>
      <c r="NJO46" s="180"/>
      <c r="NJP46" s="180"/>
      <c r="NJQ46" s="180"/>
      <c r="NJR46" s="180"/>
      <c r="NJS46" s="180"/>
      <c r="NJT46" s="180"/>
      <c r="NJU46" s="180"/>
      <c r="NJV46" s="180"/>
      <c r="NJW46" s="180"/>
      <c r="NJX46" s="180"/>
      <c r="NJY46" s="180"/>
      <c r="NJZ46" s="180"/>
      <c r="NKA46" s="180"/>
      <c r="NKB46" s="180"/>
      <c r="NKC46" s="180"/>
      <c r="NKD46" s="180"/>
      <c r="NKE46" s="180"/>
      <c r="NKF46" s="180"/>
      <c r="NKG46" s="180"/>
      <c r="NKH46" s="180"/>
      <c r="NKI46" s="180"/>
      <c r="NKJ46" s="180"/>
      <c r="NKK46" s="180"/>
      <c r="NKL46" s="180"/>
      <c r="NKM46" s="180"/>
      <c r="NKN46" s="180"/>
      <c r="NKO46" s="180"/>
      <c r="NKP46" s="180"/>
      <c r="NKQ46" s="180"/>
      <c r="NKR46" s="180"/>
      <c r="NKS46" s="180"/>
      <c r="NKT46" s="180"/>
      <c r="NKU46" s="180"/>
      <c r="NKV46" s="180"/>
      <c r="NKW46" s="180"/>
      <c r="NKX46" s="180"/>
      <c r="NKY46" s="180"/>
      <c r="NKZ46" s="180"/>
      <c r="NLA46" s="180"/>
      <c r="NLB46" s="180"/>
      <c r="NLC46" s="180"/>
      <c r="NLD46" s="180"/>
      <c r="NLE46" s="180"/>
      <c r="NLF46" s="180"/>
      <c r="NLG46" s="180"/>
      <c r="NLH46" s="180"/>
      <c r="NLI46" s="180"/>
      <c r="NLJ46" s="180"/>
      <c r="NLK46" s="180"/>
      <c r="NLL46" s="180"/>
      <c r="NLM46" s="180"/>
      <c r="NLN46" s="180"/>
      <c r="NLO46" s="180"/>
      <c r="NLP46" s="180"/>
      <c r="NLQ46" s="180"/>
      <c r="NLR46" s="180"/>
      <c r="NLS46" s="180"/>
      <c r="NLT46" s="180"/>
      <c r="NLU46" s="180"/>
      <c r="NLV46" s="180"/>
      <c r="NLW46" s="180"/>
      <c r="NLX46" s="180"/>
      <c r="NLY46" s="180"/>
      <c r="NLZ46" s="180"/>
      <c r="NMA46" s="180"/>
      <c r="NMB46" s="180"/>
      <c r="NMC46" s="180"/>
      <c r="NMD46" s="180"/>
      <c r="NME46" s="180"/>
      <c r="NMF46" s="180"/>
      <c r="NMG46" s="180"/>
      <c r="NMH46" s="180"/>
      <c r="NMI46" s="180"/>
      <c r="NMJ46" s="180"/>
      <c r="NMK46" s="180"/>
      <c r="NML46" s="180"/>
      <c r="NMM46" s="180"/>
      <c r="NMN46" s="180"/>
      <c r="NMO46" s="180"/>
      <c r="NMP46" s="180"/>
      <c r="NMQ46" s="180"/>
      <c r="NMR46" s="180"/>
      <c r="NMS46" s="180"/>
      <c r="NMT46" s="180"/>
      <c r="NMU46" s="180"/>
      <c r="NMV46" s="180"/>
      <c r="NMW46" s="180"/>
      <c r="NMX46" s="180"/>
      <c r="NMY46" s="180"/>
      <c r="NMZ46" s="180"/>
      <c r="NNA46" s="180"/>
      <c r="NNB46" s="180"/>
      <c r="NNC46" s="180"/>
      <c r="NND46" s="180"/>
      <c r="NNE46" s="180"/>
      <c r="NNF46" s="180"/>
      <c r="NNG46" s="180"/>
      <c r="NNH46" s="180"/>
      <c r="NNI46" s="180"/>
      <c r="NNJ46" s="180"/>
      <c r="NNK46" s="180"/>
      <c r="NNL46" s="180"/>
      <c r="NNM46" s="180"/>
      <c r="NNN46" s="180"/>
      <c r="NNO46" s="180"/>
      <c r="NNP46" s="180"/>
      <c r="NNQ46" s="180"/>
      <c r="NNR46" s="180"/>
      <c r="NNS46" s="180"/>
      <c r="NNT46" s="180"/>
      <c r="NNU46" s="180"/>
      <c r="NNV46" s="180"/>
      <c r="NNW46" s="180"/>
      <c r="NNX46" s="180"/>
      <c r="NNY46" s="180"/>
      <c r="NNZ46" s="180"/>
      <c r="NOA46" s="180"/>
      <c r="NOB46" s="180"/>
      <c r="NOC46" s="180"/>
      <c r="NOD46" s="180"/>
      <c r="NOE46" s="180"/>
      <c r="NOF46" s="180"/>
      <c r="NOG46" s="180"/>
      <c r="NOH46" s="180"/>
      <c r="NOI46" s="180"/>
      <c r="NOJ46" s="180"/>
      <c r="NOK46" s="180"/>
      <c r="NOL46" s="180"/>
      <c r="NOM46" s="180"/>
      <c r="NON46" s="180"/>
      <c r="NOO46" s="180"/>
      <c r="NOP46" s="180"/>
      <c r="NOQ46" s="180"/>
      <c r="NOR46" s="180"/>
      <c r="NOS46" s="180"/>
      <c r="NOT46" s="180"/>
      <c r="NOU46" s="180"/>
      <c r="NOV46" s="180"/>
      <c r="NOW46" s="180"/>
      <c r="NOX46" s="180"/>
      <c r="NOY46" s="180"/>
      <c r="NOZ46" s="180"/>
      <c r="NPA46" s="180"/>
      <c r="NPB46" s="180"/>
      <c r="NPC46" s="180"/>
      <c r="NPD46" s="180"/>
      <c r="NPE46" s="180"/>
      <c r="NPF46" s="180"/>
      <c r="NPG46" s="180"/>
      <c r="NPH46" s="180"/>
      <c r="NPI46" s="180"/>
      <c r="NPJ46" s="180"/>
      <c r="NPK46" s="180"/>
      <c r="NPL46" s="180"/>
      <c r="NPM46" s="180"/>
      <c r="NPN46" s="180"/>
      <c r="NPO46" s="180"/>
      <c r="NPP46" s="180"/>
      <c r="NPQ46" s="180"/>
      <c r="NPR46" s="180"/>
      <c r="NPS46" s="180"/>
      <c r="NPT46" s="180"/>
      <c r="NPU46" s="180"/>
      <c r="NPV46" s="180"/>
      <c r="NPW46" s="180"/>
      <c r="NPX46" s="180"/>
      <c r="NPY46" s="180"/>
      <c r="NPZ46" s="180"/>
      <c r="NQA46" s="180"/>
      <c r="NQB46" s="180"/>
      <c r="NQC46" s="180"/>
      <c r="NQD46" s="180"/>
      <c r="NQE46" s="180"/>
      <c r="NQF46" s="180"/>
      <c r="NQG46" s="180"/>
      <c r="NQH46" s="180"/>
      <c r="NQI46" s="180"/>
      <c r="NQJ46" s="180"/>
      <c r="NQK46" s="180"/>
      <c r="NQL46" s="180"/>
      <c r="NQM46" s="180"/>
      <c r="NQN46" s="180"/>
      <c r="NQO46" s="180"/>
      <c r="NQP46" s="180"/>
      <c r="NQQ46" s="180"/>
      <c r="NQR46" s="180"/>
      <c r="NQS46" s="180"/>
      <c r="NQT46" s="180"/>
      <c r="NQU46" s="180"/>
      <c r="NQV46" s="180"/>
      <c r="NQW46" s="180"/>
      <c r="NQX46" s="180"/>
      <c r="NQY46" s="180"/>
      <c r="NQZ46" s="180"/>
      <c r="NRA46" s="180"/>
      <c r="NRB46" s="180"/>
      <c r="NRC46" s="180"/>
      <c r="NRD46" s="180"/>
      <c r="NRE46" s="180"/>
      <c r="NRF46" s="180"/>
      <c r="NRG46" s="180"/>
      <c r="NRH46" s="180"/>
      <c r="NRI46" s="180"/>
      <c r="NRJ46" s="180"/>
      <c r="NRK46" s="180"/>
      <c r="NRL46" s="180"/>
      <c r="NRM46" s="180"/>
      <c r="NRN46" s="180"/>
      <c r="NRO46" s="180"/>
      <c r="NRP46" s="180"/>
      <c r="NRQ46" s="180"/>
      <c r="NRR46" s="180"/>
      <c r="NRS46" s="180"/>
      <c r="NRT46" s="180"/>
      <c r="NRU46" s="180"/>
      <c r="NRV46" s="180"/>
      <c r="NRW46" s="180"/>
      <c r="NRX46" s="180"/>
      <c r="NRY46" s="180"/>
      <c r="NRZ46" s="180"/>
      <c r="NSA46" s="180"/>
      <c r="NSB46" s="180"/>
      <c r="NSC46" s="180"/>
      <c r="NSD46" s="180"/>
      <c r="NSE46" s="180"/>
      <c r="NSF46" s="180"/>
      <c r="NSG46" s="180"/>
      <c r="NSH46" s="180"/>
      <c r="NSI46" s="180"/>
      <c r="NSJ46" s="180"/>
      <c r="NSK46" s="180"/>
      <c r="NSL46" s="180"/>
      <c r="NSM46" s="180"/>
      <c r="NSN46" s="180"/>
      <c r="NSO46" s="180"/>
      <c r="NSP46" s="180"/>
      <c r="NSQ46" s="180"/>
      <c r="NSR46" s="180"/>
      <c r="NSS46" s="180"/>
      <c r="NST46" s="180"/>
      <c r="NSU46" s="180"/>
      <c r="NSV46" s="180"/>
      <c r="NSW46" s="180"/>
      <c r="NSX46" s="180"/>
      <c r="NSY46" s="180"/>
      <c r="NSZ46" s="180"/>
      <c r="NTA46" s="180"/>
      <c r="NTB46" s="180"/>
      <c r="NTC46" s="180"/>
      <c r="NTD46" s="180"/>
      <c r="NTE46" s="180"/>
      <c r="NTF46" s="180"/>
      <c r="NTG46" s="180"/>
      <c r="NTH46" s="180"/>
      <c r="NTI46" s="180"/>
      <c r="NTJ46" s="180"/>
      <c r="NTK46" s="180"/>
      <c r="NTL46" s="180"/>
      <c r="NTM46" s="180"/>
      <c r="NTN46" s="180"/>
      <c r="NTO46" s="180"/>
      <c r="NTP46" s="180"/>
      <c r="NTQ46" s="180"/>
      <c r="NTR46" s="180"/>
      <c r="NTS46" s="180"/>
      <c r="NTT46" s="180"/>
      <c r="NTU46" s="180"/>
      <c r="NTV46" s="180"/>
      <c r="NTW46" s="180"/>
      <c r="NTX46" s="180"/>
      <c r="NTY46" s="180"/>
      <c r="NTZ46" s="180"/>
      <c r="NUA46" s="180"/>
      <c r="NUB46" s="180"/>
      <c r="NUC46" s="180"/>
      <c r="NUD46" s="180"/>
      <c r="NUE46" s="180"/>
      <c r="NUF46" s="180"/>
      <c r="NUG46" s="180"/>
      <c r="NUH46" s="180"/>
      <c r="NUI46" s="180"/>
      <c r="NUJ46" s="180"/>
      <c r="NUK46" s="180"/>
      <c r="NUL46" s="180"/>
      <c r="NUM46" s="180"/>
      <c r="NUN46" s="180"/>
      <c r="NUO46" s="180"/>
      <c r="NUP46" s="180"/>
      <c r="NUQ46" s="180"/>
      <c r="NUR46" s="180"/>
      <c r="NUS46" s="180"/>
      <c r="NUT46" s="180"/>
      <c r="NUU46" s="180"/>
      <c r="NUV46" s="180"/>
      <c r="NUW46" s="180"/>
      <c r="NUX46" s="180"/>
      <c r="NUY46" s="180"/>
      <c r="NUZ46" s="180"/>
      <c r="NVA46" s="180"/>
      <c r="NVB46" s="180"/>
      <c r="NVC46" s="180"/>
      <c r="NVD46" s="180"/>
      <c r="NVE46" s="180"/>
      <c r="NVF46" s="180"/>
      <c r="NVG46" s="180"/>
      <c r="NVH46" s="180"/>
      <c r="NVI46" s="180"/>
      <c r="NVJ46" s="180"/>
      <c r="NVK46" s="180"/>
      <c r="NVL46" s="180"/>
      <c r="NVM46" s="180"/>
      <c r="NVN46" s="180"/>
      <c r="NVO46" s="180"/>
      <c r="NVP46" s="180"/>
      <c r="NVQ46" s="180"/>
      <c r="NVR46" s="180"/>
      <c r="NVS46" s="180"/>
      <c r="NVT46" s="180"/>
      <c r="NVU46" s="180"/>
      <c r="NVV46" s="180"/>
      <c r="NVW46" s="180"/>
      <c r="NVX46" s="180"/>
      <c r="NVY46" s="180"/>
      <c r="NVZ46" s="180"/>
      <c r="NWA46" s="180"/>
      <c r="NWB46" s="180"/>
      <c r="NWC46" s="180"/>
      <c r="NWD46" s="180"/>
      <c r="NWE46" s="180"/>
      <c r="NWF46" s="180"/>
      <c r="NWG46" s="180"/>
      <c r="NWH46" s="180"/>
      <c r="NWI46" s="180"/>
      <c r="NWJ46" s="180"/>
      <c r="NWK46" s="180"/>
      <c r="NWL46" s="180"/>
      <c r="NWM46" s="180"/>
      <c r="NWN46" s="180"/>
      <c r="NWO46" s="180"/>
      <c r="NWP46" s="180"/>
      <c r="NWQ46" s="180"/>
      <c r="NWR46" s="180"/>
      <c r="NWS46" s="180"/>
      <c r="NWT46" s="180"/>
      <c r="NWU46" s="180"/>
      <c r="NWV46" s="180"/>
      <c r="NWW46" s="180"/>
      <c r="NWX46" s="180"/>
      <c r="NWY46" s="180"/>
      <c r="NWZ46" s="180"/>
      <c r="NXA46" s="180"/>
      <c r="NXB46" s="180"/>
      <c r="NXC46" s="180"/>
      <c r="NXD46" s="180"/>
      <c r="NXE46" s="180"/>
      <c r="NXF46" s="180"/>
      <c r="NXG46" s="180"/>
      <c r="NXH46" s="180"/>
      <c r="NXI46" s="180"/>
      <c r="NXJ46" s="180"/>
      <c r="NXK46" s="180"/>
      <c r="NXL46" s="180"/>
      <c r="NXM46" s="180"/>
      <c r="NXN46" s="180"/>
      <c r="NXO46" s="180"/>
      <c r="NXP46" s="180"/>
      <c r="NXQ46" s="180"/>
      <c r="NXR46" s="180"/>
      <c r="NXS46" s="180"/>
      <c r="NXT46" s="180"/>
      <c r="NXU46" s="180"/>
      <c r="NXV46" s="180"/>
      <c r="NXW46" s="180"/>
      <c r="NXX46" s="180"/>
      <c r="NXY46" s="180"/>
      <c r="NXZ46" s="180"/>
      <c r="NYA46" s="180"/>
      <c r="NYB46" s="180"/>
      <c r="NYC46" s="180"/>
      <c r="NYD46" s="180"/>
      <c r="NYE46" s="180"/>
      <c r="NYF46" s="180"/>
      <c r="NYG46" s="180"/>
      <c r="NYH46" s="180"/>
      <c r="NYI46" s="180"/>
      <c r="NYJ46" s="180"/>
      <c r="NYK46" s="180"/>
      <c r="NYL46" s="180"/>
      <c r="NYM46" s="180"/>
      <c r="NYN46" s="180"/>
      <c r="NYO46" s="180"/>
      <c r="NYP46" s="180"/>
      <c r="NYQ46" s="180"/>
      <c r="NYR46" s="180"/>
      <c r="NYS46" s="180"/>
      <c r="NYT46" s="180"/>
      <c r="NYU46" s="180"/>
      <c r="NYV46" s="180"/>
      <c r="NYW46" s="180"/>
      <c r="NYX46" s="180"/>
      <c r="NYY46" s="180"/>
      <c r="NYZ46" s="180"/>
      <c r="NZA46" s="180"/>
      <c r="NZB46" s="180"/>
      <c r="NZC46" s="180"/>
      <c r="NZD46" s="180"/>
      <c r="NZE46" s="180"/>
      <c r="NZF46" s="180"/>
      <c r="NZG46" s="180"/>
      <c r="NZH46" s="180"/>
      <c r="NZI46" s="180"/>
      <c r="NZJ46" s="180"/>
      <c r="NZK46" s="180"/>
      <c r="NZL46" s="180"/>
      <c r="NZM46" s="180"/>
      <c r="NZN46" s="180"/>
      <c r="NZO46" s="180"/>
      <c r="NZP46" s="180"/>
      <c r="NZQ46" s="180"/>
      <c r="NZR46" s="180"/>
      <c r="NZS46" s="180"/>
      <c r="NZT46" s="180"/>
      <c r="NZU46" s="180"/>
      <c r="NZV46" s="180"/>
      <c r="NZW46" s="180"/>
      <c r="NZX46" s="180"/>
      <c r="NZY46" s="180"/>
      <c r="NZZ46" s="180"/>
      <c r="OAA46" s="180"/>
      <c r="OAB46" s="180"/>
      <c r="OAC46" s="180"/>
      <c r="OAD46" s="180"/>
      <c r="OAE46" s="180"/>
      <c r="OAF46" s="180"/>
      <c r="OAG46" s="180"/>
      <c r="OAH46" s="180"/>
      <c r="OAI46" s="180"/>
      <c r="OAJ46" s="180"/>
      <c r="OAK46" s="180"/>
      <c r="OAL46" s="180"/>
      <c r="OAM46" s="180"/>
      <c r="OAN46" s="180"/>
      <c r="OAO46" s="180"/>
      <c r="OAP46" s="180"/>
      <c r="OAQ46" s="180"/>
      <c r="OAR46" s="180"/>
      <c r="OAS46" s="180"/>
      <c r="OAT46" s="180"/>
      <c r="OAU46" s="180"/>
      <c r="OAV46" s="180"/>
      <c r="OAW46" s="180"/>
      <c r="OAX46" s="180"/>
      <c r="OAY46" s="180"/>
      <c r="OAZ46" s="180"/>
      <c r="OBA46" s="180"/>
      <c r="OBB46" s="180"/>
      <c r="OBC46" s="180"/>
      <c r="OBD46" s="180"/>
      <c r="OBE46" s="180"/>
      <c r="OBF46" s="180"/>
      <c r="OBG46" s="180"/>
      <c r="OBH46" s="180"/>
      <c r="OBI46" s="180"/>
      <c r="OBJ46" s="180"/>
      <c r="OBK46" s="180"/>
      <c r="OBL46" s="180"/>
      <c r="OBM46" s="180"/>
      <c r="OBN46" s="180"/>
      <c r="OBO46" s="180"/>
      <c r="OBP46" s="180"/>
      <c r="OBQ46" s="180"/>
      <c r="OBR46" s="180"/>
      <c r="OBS46" s="180"/>
      <c r="OBT46" s="180"/>
      <c r="OBU46" s="180"/>
      <c r="OBV46" s="180"/>
      <c r="OBW46" s="180"/>
      <c r="OBX46" s="180"/>
      <c r="OBY46" s="180"/>
      <c r="OBZ46" s="180"/>
      <c r="OCA46" s="180"/>
      <c r="OCB46" s="180"/>
      <c r="OCC46" s="180"/>
      <c r="OCD46" s="180"/>
      <c r="OCE46" s="180"/>
      <c r="OCF46" s="180"/>
      <c r="OCG46" s="180"/>
      <c r="OCH46" s="180"/>
      <c r="OCI46" s="180"/>
      <c r="OCJ46" s="180"/>
      <c r="OCK46" s="180"/>
      <c r="OCL46" s="180"/>
      <c r="OCM46" s="180"/>
      <c r="OCN46" s="180"/>
      <c r="OCO46" s="180"/>
      <c r="OCP46" s="180"/>
      <c r="OCQ46" s="180"/>
      <c r="OCR46" s="180"/>
      <c r="OCS46" s="180"/>
      <c r="OCT46" s="180"/>
      <c r="OCU46" s="180"/>
      <c r="OCV46" s="180"/>
      <c r="OCW46" s="180"/>
      <c r="OCX46" s="180"/>
      <c r="OCY46" s="180"/>
      <c r="OCZ46" s="180"/>
      <c r="ODA46" s="180"/>
      <c r="ODB46" s="180"/>
      <c r="ODC46" s="180"/>
      <c r="ODD46" s="180"/>
      <c r="ODE46" s="180"/>
      <c r="ODF46" s="180"/>
      <c r="ODG46" s="180"/>
      <c r="ODH46" s="180"/>
      <c r="ODI46" s="180"/>
      <c r="ODJ46" s="180"/>
      <c r="ODK46" s="180"/>
      <c r="ODL46" s="180"/>
      <c r="ODM46" s="180"/>
      <c r="ODN46" s="180"/>
      <c r="ODO46" s="180"/>
      <c r="ODP46" s="180"/>
      <c r="ODQ46" s="180"/>
      <c r="ODR46" s="180"/>
      <c r="ODS46" s="180"/>
      <c r="ODT46" s="180"/>
      <c r="ODU46" s="180"/>
      <c r="ODV46" s="180"/>
      <c r="ODW46" s="180"/>
      <c r="ODX46" s="180"/>
      <c r="ODY46" s="180"/>
      <c r="ODZ46" s="180"/>
      <c r="OEA46" s="180"/>
      <c r="OEB46" s="180"/>
      <c r="OEC46" s="180"/>
      <c r="OED46" s="180"/>
      <c r="OEE46" s="180"/>
      <c r="OEF46" s="180"/>
      <c r="OEG46" s="180"/>
      <c r="OEH46" s="180"/>
      <c r="OEI46" s="180"/>
      <c r="OEJ46" s="180"/>
      <c r="OEK46" s="180"/>
      <c r="OEL46" s="180"/>
      <c r="OEM46" s="180"/>
      <c r="OEN46" s="180"/>
      <c r="OEO46" s="180"/>
      <c r="OEP46" s="180"/>
      <c r="OEQ46" s="180"/>
      <c r="OER46" s="180"/>
      <c r="OES46" s="180"/>
      <c r="OET46" s="180"/>
      <c r="OEU46" s="180"/>
      <c r="OEV46" s="180"/>
      <c r="OEW46" s="180"/>
      <c r="OEX46" s="180"/>
      <c r="OEY46" s="180"/>
      <c r="OEZ46" s="180"/>
      <c r="OFA46" s="180"/>
      <c r="OFB46" s="180"/>
      <c r="OFC46" s="180"/>
      <c r="OFD46" s="180"/>
      <c r="OFE46" s="180"/>
      <c r="OFF46" s="180"/>
      <c r="OFG46" s="180"/>
      <c r="OFH46" s="180"/>
      <c r="OFI46" s="180"/>
      <c r="OFJ46" s="180"/>
      <c r="OFK46" s="180"/>
      <c r="OFL46" s="180"/>
      <c r="OFM46" s="180"/>
      <c r="OFN46" s="180"/>
      <c r="OFO46" s="180"/>
      <c r="OFP46" s="180"/>
      <c r="OFQ46" s="180"/>
      <c r="OFR46" s="180"/>
      <c r="OFS46" s="180"/>
      <c r="OFT46" s="180"/>
      <c r="OFU46" s="180"/>
      <c r="OFV46" s="180"/>
      <c r="OFW46" s="180"/>
      <c r="OFX46" s="180"/>
      <c r="OFY46" s="180"/>
      <c r="OFZ46" s="180"/>
      <c r="OGA46" s="180"/>
      <c r="OGB46" s="180"/>
      <c r="OGC46" s="180"/>
      <c r="OGD46" s="180"/>
      <c r="OGE46" s="180"/>
      <c r="OGF46" s="180"/>
      <c r="OGG46" s="180"/>
      <c r="OGH46" s="180"/>
      <c r="OGI46" s="180"/>
      <c r="OGJ46" s="180"/>
      <c r="OGK46" s="180"/>
      <c r="OGL46" s="180"/>
      <c r="OGM46" s="180"/>
      <c r="OGN46" s="180"/>
      <c r="OGO46" s="180"/>
      <c r="OGP46" s="180"/>
      <c r="OGQ46" s="180"/>
      <c r="OGR46" s="180"/>
      <c r="OGS46" s="180"/>
      <c r="OGT46" s="180"/>
      <c r="OGU46" s="180"/>
      <c r="OGV46" s="180"/>
      <c r="OGW46" s="180"/>
      <c r="OGX46" s="180"/>
      <c r="OGY46" s="180"/>
      <c r="OGZ46" s="180"/>
      <c r="OHA46" s="180"/>
      <c r="OHB46" s="180"/>
      <c r="OHC46" s="180"/>
      <c r="OHD46" s="180"/>
      <c r="OHE46" s="180"/>
      <c r="OHF46" s="180"/>
      <c r="OHG46" s="180"/>
      <c r="OHH46" s="180"/>
      <c r="OHI46" s="180"/>
      <c r="OHJ46" s="180"/>
      <c r="OHK46" s="180"/>
      <c r="OHL46" s="180"/>
      <c r="OHM46" s="180"/>
      <c r="OHN46" s="180"/>
      <c r="OHO46" s="180"/>
      <c r="OHP46" s="180"/>
      <c r="OHQ46" s="180"/>
      <c r="OHR46" s="180"/>
      <c r="OHS46" s="180"/>
      <c r="OHT46" s="180"/>
      <c r="OHU46" s="180"/>
      <c r="OHV46" s="180"/>
      <c r="OHW46" s="180"/>
      <c r="OHX46" s="180"/>
      <c r="OHY46" s="180"/>
      <c r="OHZ46" s="180"/>
      <c r="OIA46" s="180"/>
      <c r="OIB46" s="180"/>
      <c r="OIC46" s="180"/>
      <c r="OID46" s="180"/>
      <c r="OIE46" s="180"/>
      <c r="OIF46" s="180"/>
      <c r="OIG46" s="180"/>
      <c r="OIH46" s="180"/>
      <c r="OII46" s="180"/>
      <c r="OIJ46" s="180"/>
      <c r="OIK46" s="180"/>
      <c r="OIL46" s="180"/>
      <c r="OIM46" s="180"/>
      <c r="OIN46" s="180"/>
      <c r="OIO46" s="180"/>
      <c r="OIP46" s="180"/>
      <c r="OIQ46" s="180"/>
      <c r="OIR46" s="180"/>
      <c r="OIS46" s="180"/>
      <c r="OIT46" s="180"/>
      <c r="OIU46" s="180"/>
      <c r="OIV46" s="180"/>
      <c r="OIW46" s="180"/>
      <c r="OIX46" s="180"/>
      <c r="OIY46" s="180"/>
      <c r="OIZ46" s="180"/>
      <c r="OJA46" s="180"/>
      <c r="OJB46" s="180"/>
      <c r="OJC46" s="180"/>
      <c r="OJD46" s="180"/>
      <c r="OJE46" s="180"/>
      <c r="OJF46" s="180"/>
      <c r="OJG46" s="180"/>
      <c r="OJH46" s="180"/>
      <c r="OJI46" s="180"/>
      <c r="OJJ46" s="180"/>
      <c r="OJK46" s="180"/>
      <c r="OJL46" s="180"/>
      <c r="OJM46" s="180"/>
      <c r="OJN46" s="180"/>
      <c r="OJO46" s="180"/>
      <c r="OJP46" s="180"/>
      <c r="OJQ46" s="180"/>
      <c r="OJR46" s="180"/>
      <c r="OJS46" s="180"/>
      <c r="OJT46" s="180"/>
      <c r="OJU46" s="180"/>
      <c r="OJV46" s="180"/>
      <c r="OJW46" s="180"/>
      <c r="OJX46" s="180"/>
      <c r="OJY46" s="180"/>
      <c r="OJZ46" s="180"/>
      <c r="OKA46" s="180"/>
      <c r="OKB46" s="180"/>
      <c r="OKC46" s="180"/>
      <c r="OKD46" s="180"/>
      <c r="OKE46" s="180"/>
      <c r="OKF46" s="180"/>
      <c r="OKG46" s="180"/>
      <c r="OKH46" s="180"/>
      <c r="OKI46" s="180"/>
      <c r="OKJ46" s="180"/>
      <c r="OKK46" s="180"/>
      <c r="OKL46" s="180"/>
      <c r="OKM46" s="180"/>
      <c r="OKN46" s="180"/>
      <c r="OKO46" s="180"/>
      <c r="OKP46" s="180"/>
      <c r="OKQ46" s="180"/>
      <c r="OKR46" s="180"/>
      <c r="OKS46" s="180"/>
      <c r="OKT46" s="180"/>
      <c r="OKU46" s="180"/>
      <c r="OKV46" s="180"/>
      <c r="OKW46" s="180"/>
      <c r="OKX46" s="180"/>
      <c r="OKY46" s="180"/>
      <c r="OKZ46" s="180"/>
      <c r="OLA46" s="180"/>
      <c r="OLB46" s="180"/>
      <c r="OLC46" s="180"/>
      <c r="OLD46" s="180"/>
      <c r="OLE46" s="180"/>
      <c r="OLF46" s="180"/>
      <c r="OLG46" s="180"/>
      <c r="OLH46" s="180"/>
      <c r="OLI46" s="180"/>
      <c r="OLJ46" s="180"/>
      <c r="OLK46" s="180"/>
      <c r="OLL46" s="180"/>
      <c r="OLM46" s="180"/>
      <c r="OLN46" s="180"/>
      <c r="OLO46" s="180"/>
      <c r="OLP46" s="180"/>
      <c r="OLQ46" s="180"/>
      <c r="OLR46" s="180"/>
      <c r="OLS46" s="180"/>
      <c r="OLT46" s="180"/>
      <c r="OLU46" s="180"/>
      <c r="OLV46" s="180"/>
      <c r="OLW46" s="180"/>
      <c r="OLX46" s="180"/>
      <c r="OLY46" s="180"/>
      <c r="OLZ46" s="180"/>
      <c r="OMA46" s="180"/>
      <c r="OMB46" s="180"/>
      <c r="OMC46" s="180"/>
      <c r="OMD46" s="180"/>
      <c r="OME46" s="180"/>
      <c r="OMF46" s="180"/>
      <c r="OMG46" s="180"/>
      <c r="OMH46" s="180"/>
      <c r="OMI46" s="180"/>
      <c r="OMJ46" s="180"/>
      <c r="OMK46" s="180"/>
      <c r="OML46" s="180"/>
      <c r="OMM46" s="180"/>
      <c r="OMN46" s="180"/>
      <c r="OMO46" s="180"/>
      <c r="OMP46" s="180"/>
      <c r="OMQ46" s="180"/>
      <c r="OMR46" s="180"/>
      <c r="OMS46" s="180"/>
      <c r="OMT46" s="180"/>
      <c r="OMU46" s="180"/>
      <c r="OMV46" s="180"/>
      <c r="OMW46" s="180"/>
      <c r="OMX46" s="180"/>
      <c r="OMY46" s="180"/>
      <c r="OMZ46" s="180"/>
      <c r="ONA46" s="180"/>
      <c r="ONB46" s="180"/>
      <c r="ONC46" s="180"/>
      <c r="OND46" s="180"/>
      <c r="ONE46" s="180"/>
      <c r="ONF46" s="180"/>
      <c r="ONG46" s="180"/>
      <c r="ONH46" s="180"/>
      <c r="ONI46" s="180"/>
      <c r="ONJ46" s="180"/>
      <c r="ONK46" s="180"/>
      <c r="ONL46" s="180"/>
      <c r="ONM46" s="180"/>
      <c r="ONN46" s="180"/>
      <c r="ONO46" s="180"/>
      <c r="ONP46" s="180"/>
      <c r="ONQ46" s="180"/>
      <c r="ONR46" s="180"/>
      <c r="ONS46" s="180"/>
      <c r="ONT46" s="180"/>
      <c r="ONU46" s="180"/>
      <c r="ONV46" s="180"/>
      <c r="ONW46" s="180"/>
      <c r="ONX46" s="180"/>
      <c r="ONY46" s="180"/>
      <c r="ONZ46" s="180"/>
      <c r="OOA46" s="180"/>
      <c r="OOB46" s="180"/>
      <c r="OOC46" s="180"/>
      <c r="OOD46" s="180"/>
      <c r="OOE46" s="180"/>
      <c r="OOF46" s="180"/>
      <c r="OOG46" s="180"/>
      <c r="OOH46" s="180"/>
      <c r="OOI46" s="180"/>
      <c r="OOJ46" s="180"/>
      <c r="OOK46" s="180"/>
      <c r="OOL46" s="180"/>
      <c r="OOM46" s="180"/>
      <c r="OON46" s="180"/>
      <c r="OOO46" s="180"/>
      <c r="OOP46" s="180"/>
      <c r="OOQ46" s="180"/>
      <c r="OOR46" s="180"/>
      <c r="OOS46" s="180"/>
      <c r="OOT46" s="180"/>
      <c r="OOU46" s="180"/>
      <c r="OOV46" s="180"/>
      <c r="OOW46" s="180"/>
      <c r="OOX46" s="180"/>
      <c r="OOY46" s="180"/>
      <c r="OOZ46" s="180"/>
      <c r="OPA46" s="180"/>
      <c r="OPB46" s="180"/>
      <c r="OPC46" s="180"/>
      <c r="OPD46" s="180"/>
      <c r="OPE46" s="180"/>
      <c r="OPF46" s="180"/>
      <c r="OPG46" s="180"/>
      <c r="OPH46" s="180"/>
      <c r="OPI46" s="180"/>
      <c r="OPJ46" s="180"/>
      <c r="OPK46" s="180"/>
      <c r="OPL46" s="180"/>
      <c r="OPM46" s="180"/>
      <c r="OPN46" s="180"/>
      <c r="OPO46" s="180"/>
      <c r="OPP46" s="180"/>
      <c r="OPQ46" s="180"/>
      <c r="OPR46" s="180"/>
      <c r="OPS46" s="180"/>
      <c r="OPT46" s="180"/>
      <c r="OPU46" s="180"/>
      <c r="OPV46" s="180"/>
      <c r="OPW46" s="180"/>
      <c r="OPX46" s="180"/>
      <c r="OPY46" s="180"/>
      <c r="OPZ46" s="180"/>
      <c r="OQA46" s="180"/>
      <c r="OQB46" s="180"/>
      <c r="OQC46" s="180"/>
      <c r="OQD46" s="180"/>
      <c r="OQE46" s="180"/>
      <c r="OQF46" s="180"/>
      <c r="OQG46" s="180"/>
      <c r="OQH46" s="180"/>
      <c r="OQI46" s="180"/>
      <c r="OQJ46" s="180"/>
      <c r="OQK46" s="180"/>
      <c r="OQL46" s="180"/>
      <c r="OQM46" s="180"/>
      <c r="OQN46" s="180"/>
      <c r="OQO46" s="180"/>
      <c r="OQP46" s="180"/>
      <c r="OQQ46" s="180"/>
      <c r="OQR46" s="180"/>
      <c r="OQS46" s="180"/>
      <c r="OQT46" s="180"/>
      <c r="OQU46" s="180"/>
      <c r="OQV46" s="180"/>
      <c r="OQW46" s="180"/>
      <c r="OQX46" s="180"/>
      <c r="OQY46" s="180"/>
      <c r="OQZ46" s="180"/>
      <c r="ORA46" s="180"/>
      <c r="ORB46" s="180"/>
      <c r="ORC46" s="180"/>
      <c r="ORD46" s="180"/>
      <c r="ORE46" s="180"/>
      <c r="ORF46" s="180"/>
      <c r="ORG46" s="180"/>
      <c r="ORH46" s="180"/>
      <c r="ORI46" s="180"/>
      <c r="ORJ46" s="180"/>
      <c r="ORK46" s="180"/>
      <c r="ORL46" s="180"/>
      <c r="ORM46" s="180"/>
      <c r="ORN46" s="180"/>
      <c r="ORO46" s="180"/>
      <c r="ORP46" s="180"/>
      <c r="ORQ46" s="180"/>
      <c r="ORR46" s="180"/>
      <c r="ORS46" s="180"/>
      <c r="ORT46" s="180"/>
      <c r="ORU46" s="180"/>
      <c r="ORV46" s="180"/>
      <c r="ORW46" s="180"/>
      <c r="ORX46" s="180"/>
      <c r="ORY46" s="180"/>
      <c r="ORZ46" s="180"/>
      <c r="OSA46" s="180"/>
      <c r="OSB46" s="180"/>
      <c r="OSC46" s="180"/>
      <c r="OSD46" s="180"/>
      <c r="OSE46" s="180"/>
      <c r="OSF46" s="180"/>
      <c r="OSG46" s="180"/>
      <c r="OSH46" s="180"/>
      <c r="OSI46" s="180"/>
      <c r="OSJ46" s="180"/>
      <c r="OSK46" s="180"/>
      <c r="OSL46" s="180"/>
      <c r="OSM46" s="180"/>
      <c r="OSN46" s="180"/>
      <c r="OSO46" s="180"/>
      <c r="OSP46" s="180"/>
      <c r="OSQ46" s="180"/>
      <c r="OSR46" s="180"/>
      <c r="OSS46" s="180"/>
      <c r="OST46" s="180"/>
      <c r="OSU46" s="180"/>
      <c r="OSV46" s="180"/>
      <c r="OSW46" s="180"/>
      <c r="OSX46" s="180"/>
      <c r="OSY46" s="180"/>
      <c r="OSZ46" s="180"/>
      <c r="OTA46" s="180"/>
      <c r="OTB46" s="180"/>
      <c r="OTC46" s="180"/>
      <c r="OTD46" s="180"/>
      <c r="OTE46" s="180"/>
      <c r="OTF46" s="180"/>
      <c r="OTG46" s="180"/>
      <c r="OTH46" s="180"/>
      <c r="OTI46" s="180"/>
      <c r="OTJ46" s="180"/>
      <c r="OTK46" s="180"/>
      <c r="OTL46" s="180"/>
      <c r="OTM46" s="180"/>
      <c r="OTN46" s="180"/>
      <c r="OTO46" s="180"/>
      <c r="OTP46" s="180"/>
      <c r="OTQ46" s="180"/>
      <c r="OTR46" s="180"/>
      <c r="OTS46" s="180"/>
      <c r="OTT46" s="180"/>
      <c r="OTU46" s="180"/>
      <c r="OTV46" s="180"/>
      <c r="OTW46" s="180"/>
      <c r="OTX46" s="180"/>
      <c r="OTY46" s="180"/>
      <c r="OTZ46" s="180"/>
      <c r="OUA46" s="180"/>
      <c r="OUB46" s="180"/>
      <c r="OUC46" s="180"/>
      <c r="OUD46" s="180"/>
      <c r="OUE46" s="180"/>
      <c r="OUF46" s="180"/>
      <c r="OUG46" s="180"/>
      <c r="OUH46" s="180"/>
      <c r="OUI46" s="180"/>
      <c r="OUJ46" s="180"/>
      <c r="OUK46" s="180"/>
      <c r="OUL46" s="180"/>
      <c r="OUM46" s="180"/>
      <c r="OUN46" s="180"/>
      <c r="OUO46" s="180"/>
      <c r="OUP46" s="180"/>
      <c r="OUQ46" s="180"/>
      <c r="OUR46" s="180"/>
      <c r="OUS46" s="180"/>
      <c r="OUT46" s="180"/>
      <c r="OUU46" s="180"/>
      <c r="OUV46" s="180"/>
      <c r="OUW46" s="180"/>
      <c r="OUX46" s="180"/>
      <c r="OUY46" s="180"/>
      <c r="OUZ46" s="180"/>
      <c r="OVA46" s="180"/>
      <c r="OVB46" s="180"/>
      <c r="OVC46" s="180"/>
      <c r="OVD46" s="180"/>
      <c r="OVE46" s="180"/>
      <c r="OVF46" s="180"/>
      <c r="OVG46" s="180"/>
      <c r="OVH46" s="180"/>
      <c r="OVI46" s="180"/>
      <c r="OVJ46" s="180"/>
      <c r="OVK46" s="180"/>
      <c r="OVL46" s="180"/>
      <c r="OVM46" s="180"/>
      <c r="OVN46" s="180"/>
      <c r="OVO46" s="180"/>
      <c r="OVP46" s="180"/>
      <c r="OVQ46" s="180"/>
      <c r="OVR46" s="180"/>
      <c r="OVS46" s="180"/>
      <c r="OVT46" s="180"/>
      <c r="OVU46" s="180"/>
      <c r="OVV46" s="180"/>
      <c r="OVW46" s="180"/>
      <c r="OVX46" s="180"/>
      <c r="OVY46" s="180"/>
      <c r="OVZ46" s="180"/>
      <c r="OWA46" s="180"/>
      <c r="OWB46" s="180"/>
      <c r="OWC46" s="180"/>
      <c r="OWD46" s="180"/>
      <c r="OWE46" s="180"/>
      <c r="OWF46" s="180"/>
      <c r="OWG46" s="180"/>
      <c r="OWH46" s="180"/>
      <c r="OWI46" s="180"/>
      <c r="OWJ46" s="180"/>
      <c r="OWK46" s="180"/>
      <c r="OWL46" s="180"/>
      <c r="OWM46" s="180"/>
      <c r="OWN46" s="180"/>
      <c r="OWO46" s="180"/>
      <c r="OWP46" s="180"/>
      <c r="OWQ46" s="180"/>
      <c r="OWR46" s="180"/>
      <c r="OWS46" s="180"/>
      <c r="OWT46" s="180"/>
      <c r="OWU46" s="180"/>
      <c r="OWV46" s="180"/>
      <c r="OWW46" s="180"/>
      <c r="OWX46" s="180"/>
      <c r="OWY46" s="180"/>
      <c r="OWZ46" s="180"/>
      <c r="OXA46" s="180"/>
      <c r="OXB46" s="180"/>
      <c r="OXC46" s="180"/>
      <c r="OXD46" s="180"/>
      <c r="OXE46" s="180"/>
      <c r="OXF46" s="180"/>
      <c r="OXG46" s="180"/>
      <c r="OXH46" s="180"/>
      <c r="OXI46" s="180"/>
      <c r="OXJ46" s="180"/>
      <c r="OXK46" s="180"/>
      <c r="OXL46" s="180"/>
      <c r="OXM46" s="180"/>
      <c r="OXN46" s="180"/>
      <c r="OXO46" s="180"/>
      <c r="OXP46" s="180"/>
      <c r="OXQ46" s="180"/>
      <c r="OXR46" s="180"/>
      <c r="OXS46" s="180"/>
      <c r="OXT46" s="180"/>
      <c r="OXU46" s="180"/>
      <c r="OXV46" s="180"/>
      <c r="OXW46" s="180"/>
      <c r="OXX46" s="180"/>
      <c r="OXY46" s="180"/>
      <c r="OXZ46" s="180"/>
      <c r="OYA46" s="180"/>
      <c r="OYB46" s="180"/>
      <c r="OYC46" s="180"/>
      <c r="OYD46" s="180"/>
      <c r="OYE46" s="180"/>
      <c r="OYF46" s="180"/>
      <c r="OYG46" s="180"/>
      <c r="OYH46" s="180"/>
      <c r="OYI46" s="180"/>
      <c r="OYJ46" s="180"/>
      <c r="OYK46" s="180"/>
      <c r="OYL46" s="180"/>
      <c r="OYM46" s="180"/>
      <c r="OYN46" s="180"/>
      <c r="OYO46" s="180"/>
      <c r="OYP46" s="180"/>
      <c r="OYQ46" s="180"/>
      <c r="OYR46" s="180"/>
      <c r="OYS46" s="180"/>
      <c r="OYT46" s="180"/>
      <c r="OYU46" s="180"/>
      <c r="OYV46" s="180"/>
      <c r="OYW46" s="180"/>
      <c r="OYX46" s="180"/>
      <c r="OYY46" s="180"/>
      <c r="OYZ46" s="180"/>
      <c r="OZA46" s="180"/>
      <c r="OZB46" s="180"/>
      <c r="OZC46" s="180"/>
      <c r="OZD46" s="180"/>
      <c r="OZE46" s="180"/>
      <c r="OZF46" s="180"/>
      <c r="OZG46" s="180"/>
      <c r="OZH46" s="180"/>
      <c r="OZI46" s="180"/>
      <c r="OZJ46" s="180"/>
      <c r="OZK46" s="180"/>
      <c r="OZL46" s="180"/>
      <c r="OZM46" s="180"/>
      <c r="OZN46" s="180"/>
      <c r="OZO46" s="180"/>
      <c r="OZP46" s="180"/>
      <c r="OZQ46" s="180"/>
      <c r="OZR46" s="180"/>
      <c r="OZS46" s="180"/>
      <c r="OZT46" s="180"/>
      <c r="OZU46" s="180"/>
      <c r="OZV46" s="180"/>
      <c r="OZW46" s="180"/>
      <c r="OZX46" s="180"/>
      <c r="OZY46" s="180"/>
      <c r="OZZ46" s="180"/>
      <c r="PAA46" s="180"/>
      <c r="PAB46" s="180"/>
      <c r="PAC46" s="180"/>
      <c r="PAD46" s="180"/>
      <c r="PAE46" s="180"/>
      <c r="PAF46" s="180"/>
      <c r="PAG46" s="180"/>
      <c r="PAH46" s="180"/>
      <c r="PAI46" s="180"/>
      <c r="PAJ46" s="180"/>
      <c r="PAK46" s="180"/>
      <c r="PAL46" s="180"/>
      <c r="PAM46" s="180"/>
      <c r="PAN46" s="180"/>
      <c r="PAO46" s="180"/>
      <c r="PAP46" s="180"/>
      <c r="PAQ46" s="180"/>
      <c r="PAR46" s="180"/>
      <c r="PAS46" s="180"/>
      <c r="PAT46" s="180"/>
      <c r="PAU46" s="180"/>
      <c r="PAV46" s="180"/>
      <c r="PAW46" s="180"/>
      <c r="PAX46" s="180"/>
      <c r="PAY46" s="180"/>
      <c r="PAZ46" s="180"/>
      <c r="PBA46" s="180"/>
      <c r="PBB46" s="180"/>
      <c r="PBC46" s="180"/>
      <c r="PBD46" s="180"/>
      <c r="PBE46" s="180"/>
      <c r="PBF46" s="180"/>
      <c r="PBG46" s="180"/>
      <c r="PBH46" s="180"/>
      <c r="PBI46" s="180"/>
      <c r="PBJ46" s="180"/>
      <c r="PBK46" s="180"/>
      <c r="PBL46" s="180"/>
      <c r="PBM46" s="180"/>
      <c r="PBN46" s="180"/>
      <c r="PBO46" s="180"/>
      <c r="PBP46" s="180"/>
      <c r="PBQ46" s="180"/>
      <c r="PBR46" s="180"/>
      <c r="PBS46" s="180"/>
      <c r="PBT46" s="180"/>
      <c r="PBU46" s="180"/>
      <c r="PBV46" s="180"/>
      <c r="PBW46" s="180"/>
      <c r="PBX46" s="180"/>
      <c r="PBY46" s="180"/>
      <c r="PBZ46" s="180"/>
      <c r="PCA46" s="180"/>
      <c r="PCB46" s="180"/>
      <c r="PCC46" s="180"/>
      <c r="PCD46" s="180"/>
      <c r="PCE46" s="180"/>
      <c r="PCF46" s="180"/>
      <c r="PCG46" s="180"/>
      <c r="PCH46" s="180"/>
      <c r="PCI46" s="180"/>
      <c r="PCJ46" s="180"/>
      <c r="PCK46" s="180"/>
      <c r="PCL46" s="180"/>
      <c r="PCM46" s="180"/>
      <c r="PCN46" s="180"/>
      <c r="PCO46" s="180"/>
      <c r="PCP46" s="180"/>
      <c r="PCQ46" s="180"/>
      <c r="PCR46" s="180"/>
      <c r="PCS46" s="180"/>
      <c r="PCT46" s="180"/>
      <c r="PCU46" s="180"/>
      <c r="PCV46" s="180"/>
      <c r="PCW46" s="180"/>
      <c r="PCX46" s="180"/>
      <c r="PCY46" s="180"/>
      <c r="PCZ46" s="180"/>
      <c r="PDA46" s="180"/>
      <c r="PDB46" s="180"/>
      <c r="PDC46" s="180"/>
      <c r="PDD46" s="180"/>
      <c r="PDE46" s="180"/>
      <c r="PDF46" s="180"/>
      <c r="PDG46" s="180"/>
      <c r="PDH46" s="180"/>
      <c r="PDI46" s="180"/>
      <c r="PDJ46" s="180"/>
      <c r="PDK46" s="180"/>
      <c r="PDL46" s="180"/>
      <c r="PDM46" s="180"/>
      <c r="PDN46" s="180"/>
      <c r="PDO46" s="180"/>
      <c r="PDP46" s="180"/>
      <c r="PDQ46" s="180"/>
      <c r="PDR46" s="180"/>
      <c r="PDS46" s="180"/>
      <c r="PDT46" s="180"/>
      <c r="PDU46" s="180"/>
      <c r="PDV46" s="180"/>
      <c r="PDW46" s="180"/>
      <c r="PDX46" s="180"/>
      <c r="PDY46" s="180"/>
      <c r="PDZ46" s="180"/>
      <c r="PEA46" s="180"/>
      <c r="PEB46" s="180"/>
      <c r="PEC46" s="180"/>
      <c r="PED46" s="180"/>
      <c r="PEE46" s="180"/>
      <c r="PEF46" s="180"/>
      <c r="PEG46" s="180"/>
      <c r="PEH46" s="180"/>
      <c r="PEI46" s="180"/>
      <c r="PEJ46" s="180"/>
      <c r="PEK46" s="180"/>
      <c r="PEL46" s="180"/>
      <c r="PEM46" s="180"/>
      <c r="PEN46" s="180"/>
      <c r="PEO46" s="180"/>
      <c r="PEP46" s="180"/>
      <c r="PEQ46" s="180"/>
      <c r="PER46" s="180"/>
      <c r="PES46" s="180"/>
      <c r="PET46" s="180"/>
      <c r="PEU46" s="180"/>
      <c r="PEV46" s="180"/>
      <c r="PEW46" s="180"/>
      <c r="PEX46" s="180"/>
      <c r="PEY46" s="180"/>
      <c r="PEZ46" s="180"/>
      <c r="PFA46" s="180"/>
      <c r="PFB46" s="180"/>
      <c r="PFC46" s="180"/>
      <c r="PFD46" s="180"/>
      <c r="PFE46" s="180"/>
      <c r="PFF46" s="180"/>
      <c r="PFG46" s="180"/>
      <c r="PFH46" s="180"/>
      <c r="PFI46" s="180"/>
      <c r="PFJ46" s="180"/>
      <c r="PFK46" s="180"/>
      <c r="PFL46" s="180"/>
      <c r="PFM46" s="180"/>
      <c r="PFN46" s="180"/>
      <c r="PFO46" s="180"/>
      <c r="PFP46" s="180"/>
      <c r="PFQ46" s="180"/>
      <c r="PFR46" s="180"/>
      <c r="PFS46" s="180"/>
      <c r="PFT46" s="180"/>
      <c r="PFU46" s="180"/>
      <c r="PFV46" s="180"/>
      <c r="PFW46" s="180"/>
      <c r="PFX46" s="180"/>
      <c r="PFY46" s="180"/>
      <c r="PFZ46" s="180"/>
      <c r="PGA46" s="180"/>
      <c r="PGB46" s="180"/>
      <c r="PGC46" s="180"/>
      <c r="PGD46" s="180"/>
      <c r="PGE46" s="180"/>
      <c r="PGF46" s="180"/>
      <c r="PGG46" s="180"/>
      <c r="PGH46" s="180"/>
      <c r="PGI46" s="180"/>
      <c r="PGJ46" s="180"/>
      <c r="PGK46" s="180"/>
      <c r="PGL46" s="180"/>
      <c r="PGM46" s="180"/>
      <c r="PGN46" s="180"/>
      <c r="PGO46" s="180"/>
      <c r="PGP46" s="180"/>
      <c r="PGQ46" s="180"/>
      <c r="PGR46" s="180"/>
      <c r="PGS46" s="180"/>
      <c r="PGT46" s="180"/>
      <c r="PGU46" s="180"/>
      <c r="PGV46" s="180"/>
      <c r="PGW46" s="180"/>
      <c r="PGX46" s="180"/>
      <c r="PGY46" s="180"/>
      <c r="PGZ46" s="180"/>
      <c r="PHA46" s="180"/>
      <c r="PHB46" s="180"/>
      <c r="PHC46" s="180"/>
      <c r="PHD46" s="180"/>
      <c r="PHE46" s="180"/>
      <c r="PHF46" s="180"/>
      <c r="PHG46" s="180"/>
      <c r="PHH46" s="180"/>
      <c r="PHI46" s="180"/>
      <c r="PHJ46" s="180"/>
      <c r="PHK46" s="180"/>
      <c r="PHL46" s="180"/>
      <c r="PHM46" s="180"/>
      <c r="PHN46" s="180"/>
      <c r="PHO46" s="180"/>
      <c r="PHP46" s="180"/>
      <c r="PHQ46" s="180"/>
      <c r="PHR46" s="180"/>
      <c r="PHS46" s="180"/>
      <c r="PHT46" s="180"/>
      <c r="PHU46" s="180"/>
      <c r="PHV46" s="180"/>
      <c r="PHW46" s="180"/>
      <c r="PHX46" s="180"/>
      <c r="PHY46" s="180"/>
      <c r="PHZ46" s="180"/>
      <c r="PIA46" s="180"/>
      <c r="PIB46" s="180"/>
      <c r="PIC46" s="180"/>
      <c r="PID46" s="180"/>
      <c r="PIE46" s="180"/>
      <c r="PIF46" s="180"/>
      <c r="PIG46" s="180"/>
      <c r="PIH46" s="180"/>
      <c r="PII46" s="180"/>
      <c r="PIJ46" s="180"/>
      <c r="PIK46" s="180"/>
      <c r="PIL46" s="180"/>
      <c r="PIM46" s="180"/>
      <c r="PIN46" s="180"/>
      <c r="PIO46" s="180"/>
      <c r="PIP46" s="180"/>
      <c r="PIQ46" s="180"/>
      <c r="PIR46" s="180"/>
      <c r="PIS46" s="180"/>
      <c r="PIT46" s="180"/>
      <c r="PIU46" s="180"/>
      <c r="PIV46" s="180"/>
      <c r="PIW46" s="180"/>
      <c r="PIX46" s="180"/>
      <c r="PIY46" s="180"/>
      <c r="PIZ46" s="180"/>
      <c r="PJA46" s="180"/>
      <c r="PJB46" s="180"/>
      <c r="PJC46" s="180"/>
      <c r="PJD46" s="180"/>
      <c r="PJE46" s="180"/>
      <c r="PJF46" s="180"/>
      <c r="PJG46" s="180"/>
      <c r="PJH46" s="180"/>
      <c r="PJI46" s="180"/>
      <c r="PJJ46" s="180"/>
      <c r="PJK46" s="180"/>
      <c r="PJL46" s="180"/>
      <c r="PJM46" s="180"/>
      <c r="PJN46" s="180"/>
      <c r="PJO46" s="180"/>
      <c r="PJP46" s="180"/>
      <c r="PJQ46" s="180"/>
      <c r="PJR46" s="180"/>
      <c r="PJS46" s="180"/>
      <c r="PJT46" s="180"/>
      <c r="PJU46" s="180"/>
      <c r="PJV46" s="180"/>
      <c r="PJW46" s="180"/>
      <c r="PJX46" s="180"/>
      <c r="PJY46" s="180"/>
      <c r="PJZ46" s="180"/>
      <c r="PKA46" s="180"/>
      <c r="PKB46" s="180"/>
      <c r="PKC46" s="180"/>
      <c r="PKD46" s="180"/>
      <c r="PKE46" s="180"/>
      <c r="PKF46" s="180"/>
      <c r="PKG46" s="180"/>
      <c r="PKH46" s="180"/>
      <c r="PKI46" s="180"/>
      <c r="PKJ46" s="180"/>
      <c r="PKK46" s="180"/>
      <c r="PKL46" s="180"/>
      <c r="PKM46" s="180"/>
      <c r="PKN46" s="180"/>
      <c r="PKO46" s="180"/>
      <c r="PKP46" s="180"/>
      <c r="PKQ46" s="180"/>
      <c r="PKR46" s="180"/>
      <c r="PKS46" s="180"/>
      <c r="PKT46" s="180"/>
      <c r="PKU46" s="180"/>
      <c r="PKV46" s="180"/>
      <c r="PKW46" s="180"/>
      <c r="PKX46" s="180"/>
      <c r="PKY46" s="180"/>
      <c r="PKZ46" s="180"/>
      <c r="PLA46" s="180"/>
      <c r="PLB46" s="180"/>
      <c r="PLC46" s="180"/>
      <c r="PLD46" s="180"/>
      <c r="PLE46" s="180"/>
      <c r="PLF46" s="180"/>
      <c r="PLG46" s="180"/>
      <c r="PLH46" s="180"/>
      <c r="PLI46" s="180"/>
      <c r="PLJ46" s="180"/>
      <c r="PLK46" s="180"/>
      <c r="PLL46" s="180"/>
      <c r="PLM46" s="180"/>
      <c r="PLN46" s="180"/>
      <c r="PLO46" s="180"/>
      <c r="PLP46" s="180"/>
      <c r="PLQ46" s="180"/>
      <c r="PLR46" s="180"/>
      <c r="PLS46" s="180"/>
      <c r="PLT46" s="180"/>
      <c r="PLU46" s="180"/>
      <c r="PLV46" s="180"/>
      <c r="PLW46" s="180"/>
      <c r="PLX46" s="180"/>
      <c r="PLY46" s="180"/>
      <c r="PLZ46" s="180"/>
      <c r="PMA46" s="180"/>
      <c r="PMB46" s="180"/>
      <c r="PMC46" s="180"/>
      <c r="PMD46" s="180"/>
      <c r="PME46" s="180"/>
      <c r="PMF46" s="180"/>
      <c r="PMG46" s="180"/>
      <c r="PMH46" s="180"/>
      <c r="PMI46" s="180"/>
      <c r="PMJ46" s="180"/>
      <c r="PMK46" s="180"/>
      <c r="PML46" s="180"/>
      <c r="PMM46" s="180"/>
      <c r="PMN46" s="180"/>
      <c r="PMO46" s="180"/>
      <c r="PMP46" s="180"/>
      <c r="PMQ46" s="180"/>
      <c r="PMR46" s="180"/>
      <c r="PMS46" s="180"/>
      <c r="PMT46" s="180"/>
      <c r="PMU46" s="180"/>
      <c r="PMV46" s="180"/>
      <c r="PMW46" s="180"/>
      <c r="PMX46" s="180"/>
      <c r="PMY46" s="180"/>
      <c r="PMZ46" s="180"/>
      <c r="PNA46" s="180"/>
      <c r="PNB46" s="180"/>
      <c r="PNC46" s="180"/>
      <c r="PND46" s="180"/>
      <c r="PNE46" s="180"/>
      <c r="PNF46" s="180"/>
      <c r="PNG46" s="180"/>
      <c r="PNH46" s="180"/>
      <c r="PNI46" s="180"/>
      <c r="PNJ46" s="180"/>
      <c r="PNK46" s="180"/>
      <c r="PNL46" s="180"/>
      <c r="PNM46" s="180"/>
      <c r="PNN46" s="180"/>
      <c r="PNO46" s="180"/>
      <c r="PNP46" s="180"/>
      <c r="PNQ46" s="180"/>
      <c r="PNR46" s="180"/>
      <c r="PNS46" s="180"/>
      <c r="PNT46" s="180"/>
      <c r="PNU46" s="180"/>
      <c r="PNV46" s="180"/>
      <c r="PNW46" s="180"/>
      <c r="PNX46" s="180"/>
      <c r="PNY46" s="180"/>
      <c r="PNZ46" s="180"/>
      <c r="POA46" s="180"/>
      <c r="POB46" s="180"/>
      <c r="POC46" s="180"/>
      <c r="POD46" s="180"/>
      <c r="POE46" s="180"/>
      <c r="POF46" s="180"/>
      <c r="POG46" s="180"/>
      <c r="POH46" s="180"/>
      <c r="POI46" s="180"/>
      <c r="POJ46" s="180"/>
      <c r="POK46" s="180"/>
      <c r="POL46" s="180"/>
      <c r="POM46" s="180"/>
      <c r="PON46" s="180"/>
      <c r="POO46" s="180"/>
      <c r="POP46" s="180"/>
      <c r="POQ46" s="180"/>
      <c r="POR46" s="180"/>
      <c r="POS46" s="180"/>
      <c r="POT46" s="180"/>
      <c r="POU46" s="180"/>
      <c r="POV46" s="180"/>
      <c r="POW46" s="180"/>
      <c r="POX46" s="180"/>
      <c r="POY46" s="180"/>
      <c r="POZ46" s="180"/>
      <c r="PPA46" s="180"/>
      <c r="PPB46" s="180"/>
      <c r="PPC46" s="180"/>
      <c r="PPD46" s="180"/>
      <c r="PPE46" s="180"/>
      <c r="PPF46" s="180"/>
      <c r="PPG46" s="180"/>
      <c r="PPH46" s="180"/>
      <c r="PPI46" s="180"/>
      <c r="PPJ46" s="180"/>
      <c r="PPK46" s="180"/>
      <c r="PPL46" s="180"/>
      <c r="PPM46" s="180"/>
      <c r="PPN46" s="180"/>
      <c r="PPO46" s="180"/>
      <c r="PPP46" s="180"/>
      <c r="PPQ46" s="180"/>
      <c r="PPR46" s="180"/>
      <c r="PPS46" s="180"/>
      <c r="PPT46" s="180"/>
      <c r="PPU46" s="180"/>
      <c r="PPV46" s="180"/>
      <c r="PPW46" s="180"/>
      <c r="PPX46" s="180"/>
      <c r="PPY46" s="180"/>
      <c r="PPZ46" s="180"/>
      <c r="PQA46" s="180"/>
      <c r="PQB46" s="180"/>
      <c r="PQC46" s="180"/>
      <c r="PQD46" s="180"/>
      <c r="PQE46" s="180"/>
      <c r="PQF46" s="180"/>
      <c r="PQG46" s="180"/>
      <c r="PQH46" s="180"/>
      <c r="PQI46" s="180"/>
      <c r="PQJ46" s="180"/>
      <c r="PQK46" s="180"/>
      <c r="PQL46" s="180"/>
      <c r="PQM46" s="180"/>
      <c r="PQN46" s="180"/>
      <c r="PQO46" s="180"/>
      <c r="PQP46" s="180"/>
      <c r="PQQ46" s="180"/>
      <c r="PQR46" s="180"/>
      <c r="PQS46" s="180"/>
      <c r="PQT46" s="180"/>
      <c r="PQU46" s="180"/>
      <c r="PQV46" s="180"/>
      <c r="PQW46" s="180"/>
      <c r="PQX46" s="180"/>
      <c r="PQY46" s="180"/>
      <c r="PQZ46" s="180"/>
      <c r="PRA46" s="180"/>
      <c r="PRB46" s="180"/>
      <c r="PRC46" s="180"/>
      <c r="PRD46" s="180"/>
      <c r="PRE46" s="180"/>
      <c r="PRF46" s="180"/>
      <c r="PRG46" s="180"/>
      <c r="PRH46" s="180"/>
      <c r="PRI46" s="180"/>
      <c r="PRJ46" s="180"/>
      <c r="PRK46" s="180"/>
      <c r="PRL46" s="180"/>
      <c r="PRM46" s="180"/>
      <c r="PRN46" s="180"/>
      <c r="PRO46" s="180"/>
      <c r="PRP46" s="180"/>
      <c r="PRQ46" s="180"/>
      <c r="PRR46" s="180"/>
      <c r="PRS46" s="180"/>
      <c r="PRT46" s="180"/>
      <c r="PRU46" s="180"/>
      <c r="PRV46" s="180"/>
      <c r="PRW46" s="180"/>
      <c r="PRX46" s="180"/>
      <c r="PRY46" s="180"/>
      <c r="PRZ46" s="180"/>
      <c r="PSA46" s="180"/>
      <c r="PSB46" s="180"/>
      <c r="PSC46" s="180"/>
      <c r="PSD46" s="180"/>
      <c r="PSE46" s="180"/>
      <c r="PSF46" s="180"/>
      <c r="PSG46" s="180"/>
      <c r="PSH46" s="180"/>
      <c r="PSI46" s="180"/>
      <c r="PSJ46" s="180"/>
      <c r="PSK46" s="180"/>
      <c r="PSL46" s="180"/>
      <c r="PSM46" s="180"/>
      <c r="PSN46" s="180"/>
      <c r="PSO46" s="180"/>
      <c r="PSP46" s="180"/>
      <c r="PSQ46" s="180"/>
      <c r="PSR46" s="180"/>
      <c r="PSS46" s="180"/>
      <c r="PST46" s="180"/>
      <c r="PSU46" s="180"/>
      <c r="PSV46" s="180"/>
      <c r="PSW46" s="180"/>
      <c r="PSX46" s="180"/>
      <c r="PSY46" s="180"/>
      <c r="PSZ46" s="180"/>
      <c r="PTA46" s="180"/>
      <c r="PTB46" s="180"/>
      <c r="PTC46" s="180"/>
      <c r="PTD46" s="180"/>
      <c r="PTE46" s="180"/>
      <c r="PTF46" s="180"/>
      <c r="PTG46" s="180"/>
      <c r="PTH46" s="180"/>
      <c r="PTI46" s="180"/>
      <c r="PTJ46" s="180"/>
      <c r="PTK46" s="180"/>
      <c r="PTL46" s="180"/>
      <c r="PTM46" s="180"/>
      <c r="PTN46" s="180"/>
      <c r="PTO46" s="180"/>
      <c r="PTP46" s="180"/>
      <c r="PTQ46" s="180"/>
      <c r="PTR46" s="180"/>
      <c r="PTS46" s="180"/>
      <c r="PTT46" s="180"/>
      <c r="PTU46" s="180"/>
      <c r="PTV46" s="180"/>
      <c r="PTW46" s="180"/>
      <c r="PTX46" s="180"/>
      <c r="PTY46" s="180"/>
      <c r="PTZ46" s="180"/>
      <c r="PUA46" s="180"/>
      <c r="PUB46" s="180"/>
      <c r="PUC46" s="180"/>
      <c r="PUD46" s="180"/>
      <c r="PUE46" s="180"/>
      <c r="PUF46" s="180"/>
      <c r="PUG46" s="180"/>
      <c r="PUH46" s="180"/>
      <c r="PUI46" s="180"/>
      <c r="PUJ46" s="180"/>
      <c r="PUK46" s="180"/>
      <c r="PUL46" s="180"/>
      <c r="PUM46" s="180"/>
      <c r="PUN46" s="180"/>
      <c r="PUO46" s="180"/>
      <c r="PUP46" s="180"/>
      <c r="PUQ46" s="180"/>
      <c r="PUR46" s="180"/>
      <c r="PUS46" s="180"/>
      <c r="PUT46" s="180"/>
      <c r="PUU46" s="180"/>
      <c r="PUV46" s="180"/>
      <c r="PUW46" s="180"/>
      <c r="PUX46" s="180"/>
      <c r="PUY46" s="180"/>
      <c r="PUZ46" s="180"/>
      <c r="PVA46" s="180"/>
      <c r="PVB46" s="180"/>
      <c r="PVC46" s="180"/>
      <c r="PVD46" s="180"/>
      <c r="PVE46" s="180"/>
      <c r="PVF46" s="180"/>
      <c r="PVG46" s="180"/>
      <c r="PVH46" s="180"/>
      <c r="PVI46" s="180"/>
      <c r="PVJ46" s="180"/>
      <c r="PVK46" s="180"/>
      <c r="PVL46" s="180"/>
      <c r="PVM46" s="180"/>
      <c r="PVN46" s="180"/>
      <c r="PVO46" s="180"/>
      <c r="PVP46" s="180"/>
      <c r="PVQ46" s="180"/>
      <c r="PVR46" s="180"/>
      <c r="PVS46" s="180"/>
      <c r="PVT46" s="180"/>
      <c r="PVU46" s="180"/>
      <c r="PVV46" s="180"/>
      <c r="PVW46" s="180"/>
      <c r="PVX46" s="180"/>
      <c r="PVY46" s="180"/>
      <c r="PVZ46" s="180"/>
      <c r="PWA46" s="180"/>
      <c r="PWB46" s="180"/>
      <c r="PWC46" s="180"/>
      <c r="PWD46" s="180"/>
      <c r="PWE46" s="180"/>
      <c r="PWF46" s="180"/>
      <c r="PWG46" s="180"/>
      <c r="PWH46" s="180"/>
      <c r="PWI46" s="180"/>
      <c r="PWJ46" s="180"/>
      <c r="PWK46" s="180"/>
      <c r="PWL46" s="180"/>
      <c r="PWM46" s="180"/>
      <c r="PWN46" s="180"/>
      <c r="PWO46" s="180"/>
      <c r="PWP46" s="180"/>
      <c r="PWQ46" s="180"/>
      <c r="PWR46" s="180"/>
      <c r="PWS46" s="180"/>
      <c r="PWT46" s="180"/>
      <c r="PWU46" s="180"/>
      <c r="PWV46" s="180"/>
      <c r="PWW46" s="180"/>
      <c r="PWX46" s="180"/>
      <c r="PWY46" s="180"/>
      <c r="PWZ46" s="180"/>
      <c r="PXA46" s="180"/>
      <c r="PXB46" s="180"/>
      <c r="PXC46" s="180"/>
      <c r="PXD46" s="180"/>
      <c r="PXE46" s="180"/>
      <c r="PXF46" s="180"/>
      <c r="PXG46" s="180"/>
      <c r="PXH46" s="180"/>
      <c r="PXI46" s="180"/>
      <c r="PXJ46" s="180"/>
      <c r="PXK46" s="180"/>
      <c r="PXL46" s="180"/>
      <c r="PXM46" s="180"/>
      <c r="PXN46" s="180"/>
      <c r="PXO46" s="180"/>
      <c r="PXP46" s="180"/>
      <c r="PXQ46" s="180"/>
      <c r="PXR46" s="180"/>
      <c r="PXS46" s="180"/>
      <c r="PXT46" s="180"/>
      <c r="PXU46" s="180"/>
      <c r="PXV46" s="180"/>
      <c r="PXW46" s="180"/>
      <c r="PXX46" s="180"/>
      <c r="PXY46" s="180"/>
      <c r="PXZ46" s="180"/>
      <c r="PYA46" s="180"/>
      <c r="PYB46" s="180"/>
      <c r="PYC46" s="180"/>
      <c r="PYD46" s="180"/>
      <c r="PYE46" s="180"/>
      <c r="PYF46" s="180"/>
      <c r="PYG46" s="180"/>
      <c r="PYH46" s="180"/>
      <c r="PYI46" s="180"/>
      <c r="PYJ46" s="180"/>
      <c r="PYK46" s="180"/>
      <c r="PYL46" s="180"/>
      <c r="PYM46" s="180"/>
      <c r="PYN46" s="180"/>
      <c r="PYO46" s="180"/>
      <c r="PYP46" s="180"/>
      <c r="PYQ46" s="180"/>
      <c r="PYR46" s="180"/>
      <c r="PYS46" s="180"/>
      <c r="PYT46" s="180"/>
      <c r="PYU46" s="180"/>
      <c r="PYV46" s="180"/>
      <c r="PYW46" s="180"/>
      <c r="PYX46" s="180"/>
      <c r="PYY46" s="180"/>
      <c r="PYZ46" s="180"/>
      <c r="PZA46" s="180"/>
      <c r="PZB46" s="180"/>
      <c r="PZC46" s="180"/>
      <c r="PZD46" s="180"/>
      <c r="PZE46" s="180"/>
      <c r="PZF46" s="180"/>
      <c r="PZG46" s="180"/>
      <c r="PZH46" s="180"/>
      <c r="PZI46" s="180"/>
      <c r="PZJ46" s="180"/>
      <c r="PZK46" s="180"/>
      <c r="PZL46" s="180"/>
      <c r="PZM46" s="180"/>
      <c r="PZN46" s="180"/>
      <c r="PZO46" s="180"/>
      <c r="PZP46" s="180"/>
      <c r="PZQ46" s="180"/>
      <c r="PZR46" s="180"/>
      <c r="PZS46" s="180"/>
      <c r="PZT46" s="180"/>
      <c r="PZU46" s="180"/>
      <c r="PZV46" s="180"/>
      <c r="PZW46" s="180"/>
      <c r="PZX46" s="180"/>
      <c r="PZY46" s="180"/>
      <c r="PZZ46" s="180"/>
      <c r="QAA46" s="180"/>
      <c r="QAB46" s="180"/>
      <c r="QAC46" s="180"/>
      <c r="QAD46" s="180"/>
      <c r="QAE46" s="180"/>
      <c r="QAF46" s="180"/>
      <c r="QAG46" s="180"/>
      <c r="QAH46" s="180"/>
      <c r="QAI46" s="180"/>
      <c r="QAJ46" s="180"/>
      <c r="QAK46" s="180"/>
      <c r="QAL46" s="180"/>
      <c r="QAM46" s="180"/>
      <c r="QAN46" s="180"/>
      <c r="QAO46" s="180"/>
      <c r="QAP46" s="180"/>
      <c r="QAQ46" s="180"/>
      <c r="QAR46" s="180"/>
      <c r="QAS46" s="180"/>
      <c r="QAT46" s="180"/>
      <c r="QAU46" s="180"/>
      <c r="QAV46" s="180"/>
      <c r="QAW46" s="180"/>
      <c r="QAX46" s="180"/>
      <c r="QAY46" s="180"/>
      <c r="QAZ46" s="180"/>
      <c r="QBA46" s="180"/>
      <c r="QBB46" s="180"/>
      <c r="QBC46" s="180"/>
      <c r="QBD46" s="180"/>
      <c r="QBE46" s="180"/>
      <c r="QBF46" s="180"/>
      <c r="QBG46" s="180"/>
      <c r="QBH46" s="180"/>
      <c r="QBI46" s="180"/>
      <c r="QBJ46" s="180"/>
      <c r="QBK46" s="180"/>
      <c r="QBL46" s="180"/>
      <c r="QBM46" s="180"/>
      <c r="QBN46" s="180"/>
      <c r="QBO46" s="180"/>
      <c r="QBP46" s="180"/>
      <c r="QBQ46" s="180"/>
      <c r="QBR46" s="180"/>
      <c r="QBS46" s="180"/>
      <c r="QBT46" s="180"/>
      <c r="QBU46" s="180"/>
      <c r="QBV46" s="180"/>
      <c r="QBW46" s="180"/>
      <c r="QBX46" s="180"/>
      <c r="QBY46" s="180"/>
      <c r="QBZ46" s="180"/>
      <c r="QCA46" s="180"/>
      <c r="QCB46" s="180"/>
      <c r="QCC46" s="180"/>
      <c r="QCD46" s="180"/>
      <c r="QCE46" s="180"/>
      <c r="QCF46" s="180"/>
      <c r="QCG46" s="180"/>
      <c r="QCH46" s="180"/>
      <c r="QCI46" s="180"/>
      <c r="QCJ46" s="180"/>
      <c r="QCK46" s="180"/>
      <c r="QCL46" s="180"/>
      <c r="QCM46" s="180"/>
      <c r="QCN46" s="180"/>
      <c r="QCO46" s="180"/>
      <c r="QCP46" s="180"/>
      <c r="QCQ46" s="180"/>
      <c r="QCR46" s="180"/>
      <c r="QCS46" s="180"/>
      <c r="QCT46" s="180"/>
      <c r="QCU46" s="180"/>
      <c r="QCV46" s="180"/>
      <c r="QCW46" s="180"/>
      <c r="QCX46" s="180"/>
      <c r="QCY46" s="180"/>
      <c r="QCZ46" s="180"/>
      <c r="QDA46" s="180"/>
      <c r="QDB46" s="180"/>
      <c r="QDC46" s="180"/>
      <c r="QDD46" s="180"/>
      <c r="QDE46" s="180"/>
      <c r="QDF46" s="180"/>
      <c r="QDG46" s="180"/>
      <c r="QDH46" s="180"/>
      <c r="QDI46" s="180"/>
      <c r="QDJ46" s="180"/>
      <c r="QDK46" s="180"/>
      <c r="QDL46" s="180"/>
      <c r="QDM46" s="180"/>
      <c r="QDN46" s="180"/>
      <c r="QDO46" s="180"/>
      <c r="QDP46" s="180"/>
      <c r="QDQ46" s="180"/>
      <c r="QDR46" s="180"/>
      <c r="QDS46" s="180"/>
      <c r="QDT46" s="180"/>
      <c r="QDU46" s="180"/>
      <c r="QDV46" s="180"/>
      <c r="QDW46" s="180"/>
      <c r="QDX46" s="180"/>
      <c r="QDY46" s="180"/>
      <c r="QDZ46" s="180"/>
      <c r="QEA46" s="180"/>
      <c r="QEB46" s="180"/>
      <c r="QEC46" s="180"/>
      <c r="QED46" s="180"/>
      <c r="QEE46" s="180"/>
      <c r="QEF46" s="180"/>
      <c r="QEG46" s="180"/>
      <c r="QEH46" s="180"/>
      <c r="QEI46" s="180"/>
      <c r="QEJ46" s="180"/>
      <c r="QEK46" s="180"/>
      <c r="QEL46" s="180"/>
      <c r="QEM46" s="180"/>
      <c r="QEN46" s="180"/>
      <c r="QEO46" s="180"/>
      <c r="QEP46" s="180"/>
      <c r="QEQ46" s="180"/>
      <c r="QER46" s="180"/>
      <c r="QES46" s="180"/>
      <c r="QET46" s="180"/>
      <c r="QEU46" s="180"/>
      <c r="QEV46" s="180"/>
      <c r="QEW46" s="180"/>
      <c r="QEX46" s="180"/>
      <c r="QEY46" s="180"/>
      <c r="QEZ46" s="180"/>
      <c r="QFA46" s="180"/>
      <c r="QFB46" s="180"/>
      <c r="QFC46" s="180"/>
      <c r="QFD46" s="180"/>
      <c r="QFE46" s="180"/>
      <c r="QFF46" s="180"/>
      <c r="QFG46" s="180"/>
      <c r="QFH46" s="180"/>
      <c r="QFI46" s="180"/>
      <c r="QFJ46" s="180"/>
      <c r="QFK46" s="180"/>
      <c r="QFL46" s="180"/>
      <c r="QFM46" s="180"/>
      <c r="QFN46" s="180"/>
      <c r="QFO46" s="180"/>
      <c r="QFP46" s="180"/>
      <c r="QFQ46" s="180"/>
      <c r="QFR46" s="180"/>
      <c r="QFS46" s="180"/>
      <c r="QFT46" s="180"/>
      <c r="QFU46" s="180"/>
      <c r="QFV46" s="180"/>
      <c r="QFW46" s="180"/>
      <c r="QFX46" s="180"/>
      <c r="QFY46" s="180"/>
      <c r="QFZ46" s="180"/>
      <c r="QGA46" s="180"/>
      <c r="QGB46" s="180"/>
      <c r="QGC46" s="180"/>
      <c r="QGD46" s="180"/>
      <c r="QGE46" s="180"/>
      <c r="QGF46" s="180"/>
      <c r="QGG46" s="180"/>
      <c r="QGH46" s="180"/>
      <c r="QGI46" s="180"/>
      <c r="QGJ46" s="180"/>
      <c r="QGK46" s="180"/>
      <c r="QGL46" s="180"/>
      <c r="QGM46" s="180"/>
      <c r="QGN46" s="180"/>
      <c r="QGO46" s="180"/>
      <c r="QGP46" s="180"/>
      <c r="QGQ46" s="180"/>
      <c r="QGR46" s="180"/>
      <c r="QGS46" s="180"/>
      <c r="QGT46" s="180"/>
      <c r="QGU46" s="180"/>
      <c r="QGV46" s="180"/>
      <c r="QGW46" s="180"/>
      <c r="QGX46" s="180"/>
      <c r="QGY46" s="180"/>
      <c r="QGZ46" s="180"/>
      <c r="QHA46" s="180"/>
      <c r="QHB46" s="180"/>
      <c r="QHC46" s="180"/>
      <c r="QHD46" s="180"/>
      <c r="QHE46" s="180"/>
      <c r="QHF46" s="180"/>
      <c r="QHG46" s="180"/>
      <c r="QHH46" s="180"/>
      <c r="QHI46" s="180"/>
      <c r="QHJ46" s="180"/>
      <c r="QHK46" s="180"/>
      <c r="QHL46" s="180"/>
      <c r="QHM46" s="180"/>
      <c r="QHN46" s="180"/>
      <c r="QHO46" s="180"/>
      <c r="QHP46" s="180"/>
      <c r="QHQ46" s="180"/>
      <c r="QHR46" s="180"/>
      <c r="QHS46" s="180"/>
      <c r="QHT46" s="180"/>
      <c r="QHU46" s="180"/>
      <c r="QHV46" s="180"/>
      <c r="QHW46" s="180"/>
      <c r="QHX46" s="180"/>
      <c r="QHY46" s="180"/>
      <c r="QHZ46" s="180"/>
      <c r="QIA46" s="180"/>
      <c r="QIB46" s="180"/>
      <c r="QIC46" s="180"/>
      <c r="QID46" s="180"/>
      <c r="QIE46" s="180"/>
      <c r="QIF46" s="180"/>
      <c r="QIG46" s="180"/>
      <c r="QIH46" s="180"/>
      <c r="QII46" s="180"/>
      <c r="QIJ46" s="180"/>
      <c r="QIK46" s="180"/>
      <c r="QIL46" s="180"/>
      <c r="QIM46" s="180"/>
      <c r="QIN46" s="180"/>
      <c r="QIO46" s="180"/>
      <c r="QIP46" s="180"/>
      <c r="QIQ46" s="180"/>
      <c r="QIR46" s="180"/>
      <c r="QIS46" s="180"/>
      <c r="QIT46" s="180"/>
      <c r="QIU46" s="180"/>
      <c r="QIV46" s="180"/>
      <c r="QIW46" s="180"/>
      <c r="QIX46" s="180"/>
      <c r="QIY46" s="180"/>
      <c r="QIZ46" s="180"/>
      <c r="QJA46" s="180"/>
      <c r="QJB46" s="180"/>
      <c r="QJC46" s="180"/>
      <c r="QJD46" s="180"/>
      <c r="QJE46" s="180"/>
      <c r="QJF46" s="180"/>
      <c r="QJG46" s="180"/>
      <c r="QJH46" s="180"/>
      <c r="QJI46" s="180"/>
      <c r="QJJ46" s="180"/>
      <c r="QJK46" s="180"/>
      <c r="QJL46" s="180"/>
      <c r="QJM46" s="180"/>
      <c r="QJN46" s="180"/>
      <c r="QJO46" s="180"/>
      <c r="QJP46" s="180"/>
      <c r="QJQ46" s="180"/>
      <c r="QJR46" s="180"/>
      <c r="QJS46" s="180"/>
      <c r="QJT46" s="180"/>
      <c r="QJU46" s="180"/>
      <c r="QJV46" s="180"/>
      <c r="QJW46" s="180"/>
      <c r="QJX46" s="180"/>
      <c r="QJY46" s="180"/>
      <c r="QJZ46" s="180"/>
      <c r="QKA46" s="180"/>
      <c r="QKB46" s="180"/>
      <c r="QKC46" s="180"/>
      <c r="QKD46" s="180"/>
      <c r="QKE46" s="180"/>
      <c r="QKF46" s="180"/>
      <c r="QKG46" s="180"/>
      <c r="QKH46" s="180"/>
      <c r="QKI46" s="180"/>
      <c r="QKJ46" s="180"/>
      <c r="QKK46" s="180"/>
      <c r="QKL46" s="180"/>
      <c r="QKM46" s="180"/>
      <c r="QKN46" s="180"/>
      <c r="QKO46" s="180"/>
      <c r="QKP46" s="180"/>
      <c r="QKQ46" s="180"/>
      <c r="QKR46" s="180"/>
      <c r="QKS46" s="180"/>
      <c r="QKT46" s="180"/>
      <c r="QKU46" s="180"/>
      <c r="QKV46" s="180"/>
      <c r="QKW46" s="180"/>
      <c r="QKX46" s="180"/>
      <c r="QKY46" s="180"/>
      <c r="QKZ46" s="180"/>
      <c r="QLA46" s="180"/>
      <c r="QLB46" s="180"/>
      <c r="QLC46" s="180"/>
      <c r="QLD46" s="180"/>
      <c r="QLE46" s="180"/>
      <c r="QLF46" s="180"/>
      <c r="QLG46" s="180"/>
      <c r="QLH46" s="180"/>
      <c r="QLI46" s="180"/>
      <c r="QLJ46" s="180"/>
      <c r="QLK46" s="180"/>
      <c r="QLL46" s="180"/>
      <c r="QLM46" s="180"/>
      <c r="QLN46" s="180"/>
      <c r="QLO46" s="180"/>
      <c r="QLP46" s="180"/>
      <c r="QLQ46" s="180"/>
      <c r="QLR46" s="180"/>
      <c r="QLS46" s="180"/>
      <c r="QLT46" s="180"/>
      <c r="QLU46" s="180"/>
      <c r="QLV46" s="180"/>
      <c r="QLW46" s="180"/>
      <c r="QLX46" s="180"/>
      <c r="QLY46" s="180"/>
      <c r="QLZ46" s="180"/>
      <c r="QMA46" s="180"/>
      <c r="QMB46" s="180"/>
      <c r="QMC46" s="180"/>
      <c r="QMD46" s="180"/>
      <c r="QME46" s="180"/>
      <c r="QMF46" s="180"/>
      <c r="QMG46" s="180"/>
      <c r="QMH46" s="180"/>
      <c r="QMI46" s="180"/>
      <c r="QMJ46" s="180"/>
      <c r="QMK46" s="180"/>
      <c r="QML46" s="180"/>
      <c r="QMM46" s="180"/>
      <c r="QMN46" s="180"/>
      <c r="QMO46" s="180"/>
      <c r="QMP46" s="180"/>
      <c r="QMQ46" s="180"/>
      <c r="QMR46" s="180"/>
      <c r="QMS46" s="180"/>
      <c r="QMT46" s="180"/>
      <c r="QMU46" s="180"/>
      <c r="QMV46" s="180"/>
      <c r="QMW46" s="180"/>
      <c r="QMX46" s="180"/>
      <c r="QMY46" s="180"/>
      <c r="QMZ46" s="180"/>
      <c r="QNA46" s="180"/>
      <c r="QNB46" s="180"/>
      <c r="QNC46" s="180"/>
      <c r="QND46" s="180"/>
      <c r="QNE46" s="180"/>
      <c r="QNF46" s="180"/>
      <c r="QNG46" s="180"/>
      <c r="QNH46" s="180"/>
      <c r="QNI46" s="180"/>
      <c r="QNJ46" s="180"/>
      <c r="QNK46" s="180"/>
      <c r="QNL46" s="180"/>
      <c r="QNM46" s="180"/>
      <c r="QNN46" s="180"/>
      <c r="QNO46" s="180"/>
      <c r="QNP46" s="180"/>
      <c r="QNQ46" s="180"/>
      <c r="QNR46" s="180"/>
      <c r="QNS46" s="180"/>
      <c r="QNT46" s="180"/>
      <c r="QNU46" s="180"/>
      <c r="QNV46" s="180"/>
      <c r="QNW46" s="180"/>
      <c r="QNX46" s="180"/>
      <c r="QNY46" s="180"/>
      <c r="QNZ46" s="180"/>
      <c r="QOA46" s="180"/>
      <c r="QOB46" s="180"/>
      <c r="QOC46" s="180"/>
      <c r="QOD46" s="180"/>
      <c r="QOE46" s="180"/>
      <c r="QOF46" s="180"/>
      <c r="QOG46" s="180"/>
      <c r="QOH46" s="180"/>
      <c r="QOI46" s="180"/>
      <c r="QOJ46" s="180"/>
      <c r="QOK46" s="180"/>
      <c r="QOL46" s="180"/>
      <c r="QOM46" s="180"/>
      <c r="QON46" s="180"/>
      <c r="QOO46" s="180"/>
      <c r="QOP46" s="180"/>
      <c r="QOQ46" s="180"/>
      <c r="QOR46" s="180"/>
      <c r="QOS46" s="180"/>
      <c r="QOT46" s="180"/>
      <c r="QOU46" s="180"/>
      <c r="QOV46" s="180"/>
      <c r="QOW46" s="180"/>
      <c r="QOX46" s="180"/>
      <c r="QOY46" s="180"/>
      <c r="QOZ46" s="180"/>
      <c r="QPA46" s="180"/>
      <c r="QPB46" s="180"/>
      <c r="QPC46" s="180"/>
      <c r="QPD46" s="180"/>
      <c r="QPE46" s="180"/>
      <c r="QPF46" s="180"/>
      <c r="QPG46" s="180"/>
      <c r="QPH46" s="180"/>
      <c r="QPI46" s="180"/>
      <c r="QPJ46" s="180"/>
      <c r="QPK46" s="180"/>
      <c r="QPL46" s="180"/>
      <c r="QPM46" s="180"/>
      <c r="QPN46" s="180"/>
      <c r="QPO46" s="180"/>
      <c r="QPP46" s="180"/>
      <c r="QPQ46" s="180"/>
      <c r="QPR46" s="180"/>
      <c r="QPS46" s="180"/>
      <c r="QPT46" s="180"/>
      <c r="QPU46" s="180"/>
      <c r="QPV46" s="180"/>
      <c r="QPW46" s="180"/>
      <c r="QPX46" s="180"/>
      <c r="QPY46" s="180"/>
      <c r="QPZ46" s="180"/>
      <c r="QQA46" s="180"/>
      <c r="QQB46" s="180"/>
      <c r="QQC46" s="180"/>
      <c r="QQD46" s="180"/>
      <c r="QQE46" s="180"/>
      <c r="QQF46" s="180"/>
      <c r="QQG46" s="180"/>
      <c r="QQH46" s="180"/>
      <c r="QQI46" s="180"/>
      <c r="QQJ46" s="180"/>
      <c r="QQK46" s="180"/>
      <c r="QQL46" s="180"/>
      <c r="QQM46" s="180"/>
      <c r="QQN46" s="180"/>
      <c r="QQO46" s="180"/>
      <c r="QQP46" s="180"/>
      <c r="QQQ46" s="180"/>
      <c r="QQR46" s="180"/>
      <c r="QQS46" s="180"/>
      <c r="QQT46" s="180"/>
      <c r="QQU46" s="180"/>
      <c r="QQV46" s="180"/>
      <c r="QQW46" s="180"/>
      <c r="QQX46" s="180"/>
      <c r="QQY46" s="180"/>
      <c r="QQZ46" s="180"/>
      <c r="QRA46" s="180"/>
      <c r="QRB46" s="180"/>
      <c r="QRC46" s="180"/>
      <c r="QRD46" s="180"/>
      <c r="QRE46" s="180"/>
      <c r="QRF46" s="180"/>
      <c r="QRG46" s="180"/>
      <c r="QRH46" s="180"/>
      <c r="QRI46" s="180"/>
      <c r="QRJ46" s="180"/>
      <c r="QRK46" s="180"/>
      <c r="QRL46" s="180"/>
      <c r="QRM46" s="180"/>
      <c r="QRN46" s="180"/>
      <c r="QRO46" s="180"/>
      <c r="QRP46" s="180"/>
      <c r="QRQ46" s="180"/>
      <c r="QRR46" s="180"/>
      <c r="QRS46" s="180"/>
      <c r="QRT46" s="180"/>
      <c r="QRU46" s="180"/>
      <c r="QRV46" s="180"/>
      <c r="QRW46" s="180"/>
      <c r="QRX46" s="180"/>
      <c r="QRY46" s="180"/>
      <c r="QRZ46" s="180"/>
      <c r="QSA46" s="180"/>
      <c r="QSB46" s="180"/>
      <c r="QSC46" s="180"/>
      <c r="QSD46" s="180"/>
      <c r="QSE46" s="180"/>
      <c r="QSF46" s="180"/>
      <c r="QSG46" s="180"/>
      <c r="QSH46" s="180"/>
      <c r="QSI46" s="180"/>
      <c r="QSJ46" s="180"/>
      <c r="QSK46" s="180"/>
      <c r="QSL46" s="180"/>
      <c r="QSM46" s="180"/>
      <c r="QSN46" s="180"/>
      <c r="QSO46" s="180"/>
      <c r="QSP46" s="180"/>
      <c r="QSQ46" s="180"/>
      <c r="QSR46" s="180"/>
      <c r="QSS46" s="180"/>
      <c r="QST46" s="180"/>
      <c r="QSU46" s="180"/>
      <c r="QSV46" s="180"/>
      <c r="QSW46" s="180"/>
      <c r="QSX46" s="180"/>
      <c r="QSY46" s="180"/>
      <c r="QSZ46" s="180"/>
      <c r="QTA46" s="180"/>
      <c r="QTB46" s="180"/>
      <c r="QTC46" s="180"/>
      <c r="QTD46" s="180"/>
      <c r="QTE46" s="180"/>
      <c r="QTF46" s="180"/>
      <c r="QTG46" s="180"/>
      <c r="QTH46" s="180"/>
      <c r="QTI46" s="180"/>
      <c r="QTJ46" s="180"/>
      <c r="QTK46" s="180"/>
      <c r="QTL46" s="180"/>
      <c r="QTM46" s="180"/>
      <c r="QTN46" s="180"/>
      <c r="QTO46" s="180"/>
      <c r="QTP46" s="180"/>
      <c r="QTQ46" s="180"/>
      <c r="QTR46" s="180"/>
      <c r="QTS46" s="180"/>
      <c r="QTT46" s="180"/>
      <c r="QTU46" s="180"/>
      <c r="QTV46" s="180"/>
      <c r="QTW46" s="180"/>
      <c r="QTX46" s="180"/>
      <c r="QTY46" s="180"/>
      <c r="QTZ46" s="180"/>
      <c r="QUA46" s="180"/>
      <c r="QUB46" s="180"/>
      <c r="QUC46" s="180"/>
      <c r="QUD46" s="180"/>
      <c r="QUE46" s="180"/>
      <c r="QUF46" s="180"/>
      <c r="QUG46" s="180"/>
      <c r="QUH46" s="180"/>
      <c r="QUI46" s="180"/>
      <c r="QUJ46" s="180"/>
      <c r="QUK46" s="180"/>
      <c r="QUL46" s="180"/>
      <c r="QUM46" s="180"/>
      <c r="QUN46" s="180"/>
      <c r="QUO46" s="180"/>
      <c r="QUP46" s="180"/>
      <c r="QUQ46" s="180"/>
      <c r="QUR46" s="180"/>
      <c r="QUS46" s="180"/>
      <c r="QUT46" s="180"/>
      <c r="QUU46" s="180"/>
      <c r="QUV46" s="180"/>
      <c r="QUW46" s="180"/>
      <c r="QUX46" s="180"/>
      <c r="QUY46" s="180"/>
      <c r="QUZ46" s="180"/>
      <c r="QVA46" s="180"/>
      <c r="QVB46" s="180"/>
      <c r="QVC46" s="180"/>
      <c r="QVD46" s="180"/>
      <c r="QVE46" s="180"/>
      <c r="QVF46" s="180"/>
      <c r="QVG46" s="180"/>
      <c r="QVH46" s="180"/>
      <c r="QVI46" s="180"/>
      <c r="QVJ46" s="180"/>
      <c r="QVK46" s="180"/>
      <c r="QVL46" s="180"/>
      <c r="QVM46" s="180"/>
      <c r="QVN46" s="180"/>
      <c r="QVO46" s="180"/>
      <c r="QVP46" s="180"/>
      <c r="QVQ46" s="180"/>
      <c r="QVR46" s="180"/>
      <c r="QVS46" s="180"/>
      <c r="QVT46" s="180"/>
      <c r="QVU46" s="180"/>
      <c r="QVV46" s="180"/>
      <c r="QVW46" s="180"/>
      <c r="QVX46" s="180"/>
      <c r="QVY46" s="180"/>
      <c r="QVZ46" s="180"/>
      <c r="QWA46" s="180"/>
      <c r="QWB46" s="180"/>
      <c r="QWC46" s="180"/>
      <c r="QWD46" s="180"/>
      <c r="QWE46" s="180"/>
      <c r="QWF46" s="180"/>
      <c r="QWG46" s="180"/>
      <c r="QWH46" s="180"/>
      <c r="QWI46" s="180"/>
      <c r="QWJ46" s="180"/>
      <c r="QWK46" s="180"/>
      <c r="QWL46" s="180"/>
      <c r="QWM46" s="180"/>
      <c r="QWN46" s="180"/>
      <c r="QWO46" s="180"/>
      <c r="QWP46" s="180"/>
      <c r="QWQ46" s="180"/>
      <c r="QWR46" s="180"/>
      <c r="QWS46" s="180"/>
      <c r="QWT46" s="180"/>
      <c r="QWU46" s="180"/>
      <c r="QWV46" s="180"/>
      <c r="QWW46" s="180"/>
      <c r="QWX46" s="180"/>
      <c r="QWY46" s="180"/>
      <c r="QWZ46" s="180"/>
      <c r="QXA46" s="180"/>
      <c r="QXB46" s="180"/>
      <c r="QXC46" s="180"/>
      <c r="QXD46" s="180"/>
      <c r="QXE46" s="180"/>
      <c r="QXF46" s="180"/>
      <c r="QXG46" s="180"/>
      <c r="QXH46" s="180"/>
      <c r="QXI46" s="180"/>
      <c r="QXJ46" s="180"/>
      <c r="QXK46" s="180"/>
      <c r="QXL46" s="180"/>
      <c r="QXM46" s="180"/>
      <c r="QXN46" s="180"/>
      <c r="QXO46" s="180"/>
      <c r="QXP46" s="180"/>
      <c r="QXQ46" s="180"/>
      <c r="QXR46" s="180"/>
      <c r="QXS46" s="180"/>
      <c r="QXT46" s="180"/>
      <c r="QXU46" s="180"/>
      <c r="QXV46" s="180"/>
      <c r="QXW46" s="180"/>
      <c r="QXX46" s="180"/>
      <c r="QXY46" s="180"/>
      <c r="QXZ46" s="180"/>
      <c r="QYA46" s="180"/>
      <c r="QYB46" s="180"/>
      <c r="QYC46" s="180"/>
      <c r="QYD46" s="180"/>
      <c r="QYE46" s="180"/>
      <c r="QYF46" s="180"/>
      <c r="QYG46" s="180"/>
      <c r="QYH46" s="180"/>
      <c r="QYI46" s="180"/>
      <c r="QYJ46" s="180"/>
      <c r="QYK46" s="180"/>
      <c r="QYL46" s="180"/>
      <c r="QYM46" s="180"/>
      <c r="QYN46" s="180"/>
      <c r="QYO46" s="180"/>
      <c r="QYP46" s="180"/>
      <c r="QYQ46" s="180"/>
      <c r="QYR46" s="180"/>
      <c r="QYS46" s="180"/>
      <c r="QYT46" s="180"/>
      <c r="QYU46" s="180"/>
      <c r="QYV46" s="180"/>
      <c r="QYW46" s="180"/>
      <c r="QYX46" s="180"/>
      <c r="QYY46" s="180"/>
      <c r="QYZ46" s="180"/>
      <c r="QZA46" s="180"/>
      <c r="QZB46" s="180"/>
      <c r="QZC46" s="180"/>
      <c r="QZD46" s="180"/>
      <c r="QZE46" s="180"/>
      <c r="QZF46" s="180"/>
      <c r="QZG46" s="180"/>
      <c r="QZH46" s="180"/>
      <c r="QZI46" s="180"/>
      <c r="QZJ46" s="180"/>
      <c r="QZK46" s="180"/>
      <c r="QZL46" s="180"/>
      <c r="QZM46" s="180"/>
      <c r="QZN46" s="180"/>
      <c r="QZO46" s="180"/>
      <c r="QZP46" s="180"/>
      <c r="QZQ46" s="180"/>
      <c r="QZR46" s="180"/>
      <c r="QZS46" s="180"/>
      <c r="QZT46" s="180"/>
      <c r="QZU46" s="180"/>
      <c r="QZV46" s="180"/>
      <c r="QZW46" s="180"/>
      <c r="QZX46" s="180"/>
      <c r="QZY46" s="180"/>
      <c r="QZZ46" s="180"/>
      <c r="RAA46" s="180"/>
      <c r="RAB46" s="180"/>
      <c r="RAC46" s="180"/>
      <c r="RAD46" s="180"/>
      <c r="RAE46" s="180"/>
      <c r="RAF46" s="180"/>
      <c r="RAG46" s="180"/>
      <c r="RAH46" s="180"/>
      <c r="RAI46" s="180"/>
      <c r="RAJ46" s="180"/>
      <c r="RAK46" s="180"/>
      <c r="RAL46" s="180"/>
      <c r="RAM46" s="180"/>
      <c r="RAN46" s="180"/>
      <c r="RAO46" s="180"/>
      <c r="RAP46" s="180"/>
      <c r="RAQ46" s="180"/>
      <c r="RAR46" s="180"/>
      <c r="RAS46" s="180"/>
      <c r="RAT46" s="180"/>
      <c r="RAU46" s="180"/>
      <c r="RAV46" s="180"/>
      <c r="RAW46" s="180"/>
      <c r="RAX46" s="180"/>
      <c r="RAY46" s="180"/>
      <c r="RAZ46" s="180"/>
      <c r="RBA46" s="180"/>
      <c r="RBB46" s="180"/>
      <c r="RBC46" s="180"/>
      <c r="RBD46" s="180"/>
      <c r="RBE46" s="180"/>
      <c r="RBF46" s="180"/>
      <c r="RBG46" s="180"/>
      <c r="RBH46" s="180"/>
      <c r="RBI46" s="180"/>
      <c r="RBJ46" s="180"/>
      <c r="RBK46" s="180"/>
      <c r="RBL46" s="180"/>
      <c r="RBM46" s="180"/>
      <c r="RBN46" s="180"/>
      <c r="RBO46" s="180"/>
      <c r="RBP46" s="180"/>
      <c r="RBQ46" s="180"/>
      <c r="RBR46" s="180"/>
      <c r="RBS46" s="180"/>
      <c r="RBT46" s="180"/>
      <c r="RBU46" s="180"/>
      <c r="RBV46" s="180"/>
      <c r="RBW46" s="180"/>
      <c r="RBX46" s="180"/>
      <c r="RBY46" s="180"/>
      <c r="RBZ46" s="180"/>
      <c r="RCA46" s="180"/>
      <c r="RCB46" s="180"/>
      <c r="RCC46" s="180"/>
      <c r="RCD46" s="180"/>
      <c r="RCE46" s="180"/>
      <c r="RCF46" s="180"/>
      <c r="RCG46" s="180"/>
      <c r="RCH46" s="180"/>
      <c r="RCI46" s="180"/>
      <c r="RCJ46" s="180"/>
      <c r="RCK46" s="180"/>
      <c r="RCL46" s="180"/>
      <c r="RCM46" s="180"/>
      <c r="RCN46" s="180"/>
      <c r="RCO46" s="180"/>
      <c r="RCP46" s="180"/>
      <c r="RCQ46" s="180"/>
      <c r="RCR46" s="180"/>
      <c r="RCS46" s="180"/>
      <c r="RCT46" s="180"/>
      <c r="RCU46" s="180"/>
      <c r="RCV46" s="180"/>
      <c r="RCW46" s="180"/>
      <c r="RCX46" s="180"/>
      <c r="RCY46" s="180"/>
      <c r="RCZ46" s="180"/>
      <c r="RDA46" s="180"/>
      <c r="RDB46" s="180"/>
      <c r="RDC46" s="180"/>
      <c r="RDD46" s="180"/>
      <c r="RDE46" s="180"/>
      <c r="RDF46" s="180"/>
      <c r="RDG46" s="180"/>
      <c r="RDH46" s="180"/>
      <c r="RDI46" s="180"/>
      <c r="RDJ46" s="180"/>
      <c r="RDK46" s="180"/>
      <c r="RDL46" s="180"/>
      <c r="RDM46" s="180"/>
      <c r="RDN46" s="180"/>
      <c r="RDO46" s="180"/>
      <c r="RDP46" s="180"/>
      <c r="RDQ46" s="180"/>
      <c r="RDR46" s="180"/>
      <c r="RDS46" s="180"/>
      <c r="RDT46" s="180"/>
      <c r="RDU46" s="180"/>
      <c r="RDV46" s="180"/>
      <c r="RDW46" s="180"/>
      <c r="RDX46" s="180"/>
      <c r="RDY46" s="180"/>
      <c r="RDZ46" s="180"/>
      <c r="REA46" s="180"/>
      <c r="REB46" s="180"/>
      <c r="REC46" s="180"/>
      <c r="RED46" s="180"/>
      <c r="REE46" s="180"/>
      <c r="REF46" s="180"/>
      <c r="REG46" s="180"/>
      <c r="REH46" s="180"/>
      <c r="REI46" s="180"/>
      <c r="REJ46" s="180"/>
      <c r="REK46" s="180"/>
      <c r="REL46" s="180"/>
      <c r="REM46" s="180"/>
      <c r="REN46" s="180"/>
      <c r="REO46" s="180"/>
      <c r="REP46" s="180"/>
      <c r="REQ46" s="180"/>
      <c r="RER46" s="180"/>
      <c r="RES46" s="180"/>
      <c r="RET46" s="180"/>
      <c r="REU46" s="180"/>
      <c r="REV46" s="180"/>
      <c r="REW46" s="180"/>
      <c r="REX46" s="180"/>
      <c r="REY46" s="180"/>
      <c r="REZ46" s="180"/>
      <c r="RFA46" s="180"/>
      <c r="RFB46" s="180"/>
      <c r="RFC46" s="180"/>
      <c r="RFD46" s="180"/>
      <c r="RFE46" s="180"/>
      <c r="RFF46" s="180"/>
      <c r="RFG46" s="180"/>
      <c r="RFH46" s="180"/>
      <c r="RFI46" s="180"/>
      <c r="RFJ46" s="180"/>
      <c r="RFK46" s="180"/>
      <c r="RFL46" s="180"/>
      <c r="RFM46" s="180"/>
      <c r="RFN46" s="180"/>
      <c r="RFO46" s="180"/>
      <c r="RFP46" s="180"/>
      <c r="RFQ46" s="180"/>
      <c r="RFR46" s="180"/>
      <c r="RFS46" s="180"/>
      <c r="RFT46" s="180"/>
      <c r="RFU46" s="180"/>
      <c r="RFV46" s="180"/>
      <c r="RFW46" s="180"/>
      <c r="RFX46" s="180"/>
      <c r="RFY46" s="180"/>
      <c r="RFZ46" s="180"/>
      <c r="RGA46" s="180"/>
      <c r="RGB46" s="180"/>
      <c r="RGC46" s="180"/>
      <c r="RGD46" s="180"/>
      <c r="RGE46" s="180"/>
      <c r="RGF46" s="180"/>
      <c r="RGG46" s="180"/>
      <c r="RGH46" s="180"/>
      <c r="RGI46" s="180"/>
      <c r="RGJ46" s="180"/>
      <c r="RGK46" s="180"/>
      <c r="RGL46" s="180"/>
      <c r="RGM46" s="180"/>
      <c r="RGN46" s="180"/>
      <c r="RGO46" s="180"/>
      <c r="RGP46" s="180"/>
      <c r="RGQ46" s="180"/>
      <c r="RGR46" s="180"/>
      <c r="RGS46" s="180"/>
      <c r="RGT46" s="180"/>
      <c r="RGU46" s="180"/>
      <c r="RGV46" s="180"/>
      <c r="RGW46" s="180"/>
      <c r="RGX46" s="180"/>
      <c r="RGY46" s="180"/>
      <c r="RGZ46" s="180"/>
      <c r="RHA46" s="180"/>
      <c r="RHB46" s="180"/>
      <c r="RHC46" s="180"/>
      <c r="RHD46" s="180"/>
      <c r="RHE46" s="180"/>
      <c r="RHF46" s="180"/>
      <c r="RHG46" s="180"/>
      <c r="RHH46" s="180"/>
      <c r="RHI46" s="180"/>
      <c r="RHJ46" s="180"/>
      <c r="RHK46" s="180"/>
      <c r="RHL46" s="180"/>
      <c r="RHM46" s="180"/>
      <c r="RHN46" s="180"/>
      <c r="RHO46" s="180"/>
      <c r="RHP46" s="180"/>
      <c r="RHQ46" s="180"/>
      <c r="RHR46" s="180"/>
      <c r="RHS46" s="180"/>
      <c r="RHT46" s="180"/>
      <c r="RHU46" s="180"/>
      <c r="RHV46" s="180"/>
      <c r="RHW46" s="180"/>
      <c r="RHX46" s="180"/>
      <c r="RHY46" s="180"/>
      <c r="RHZ46" s="180"/>
      <c r="RIA46" s="180"/>
      <c r="RIB46" s="180"/>
      <c r="RIC46" s="180"/>
      <c r="RID46" s="180"/>
      <c r="RIE46" s="180"/>
      <c r="RIF46" s="180"/>
      <c r="RIG46" s="180"/>
      <c r="RIH46" s="180"/>
      <c r="RII46" s="180"/>
      <c r="RIJ46" s="180"/>
      <c r="RIK46" s="180"/>
      <c r="RIL46" s="180"/>
      <c r="RIM46" s="180"/>
      <c r="RIN46" s="180"/>
      <c r="RIO46" s="180"/>
      <c r="RIP46" s="180"/>
      <c r="RIQ46" s="180"/>
      <c r="RIR46" s="180"/>
      <c r="RIS46" s="180"/>
      <c r="RIT46" s="180"/>
      <c r="RIU46" s="180"/>
      <c r="RIV46" s="180"/>
      <c r="RIW46" s="180"/>
      <c r="RIX46" s="180"/>
      <c r="RIY46" s="180"/>
      <c r="RIZ46" s="180"/>
      <c r="RJA46" s="180"/>
      <c r="RJB46" s="180"/>
      <c r="RJC46" s="180"/>
      <c r="RJD46" s="180"/>
      <c r="RJE46" s="180"/>
      <c r="RJF46" s="180"/>
      <c r="RJG46" s="180"/>
      <c r="RJH46" s="180"/>
      <c r="RJI46" s="180"/>
      <c r="RJJ46" s="180"/>
      <c r="RJK46" s="180"/>
      <c r="RJL46" s="180"/>
      <c r="RJM46" s="180"/>
      <c r="RJN46" s="180"/>
      <c r="RJO46" s="180"/>
      <c r="RJP46" s="180"/>
      <c r="RJQ46" s="180"/>
      <c r="RJR46" s="180"/>
      <c r="RJS46" s="180"/>
      <c r="RJT46" s="180"/>
      <c r="RJU46" s="180"/>
      <c r="RJV46" s="180"/>
      <c r="RJW46" s="180"/>
      <c r="RJX46" s="180"/>
      <c r="RJY46" s="180"/>
      <c r="RJZ46" s="180"/>
      <c r="RKA46" s="180"/>
      <c r="RKB46" s="180"/>
      <c r="RKC46" s="180"/>
      <c r="RKD46" s="180"/>
      <c r="RKE46" s="180"/>
      <c r="RKF46" s="180"/>
      <c r="RKG46" s="180"/>
      <c r="RKH46" s="180"/>
      <c r="RKI46" s="180"/>
      <c r="RKJ46" s="180"/>
      <c r="RKK46" s="180"/>
      <c r="RKL46" s="180"/>
      <c r="RKM46" s="180"/>
      <c r="RKN46" s="180"/>
      <c r="RKO46" s="180"/>
      <c r="RKP46" s="180"/>
      <c r="RKQ46" s="180"/>
      <c r="RKR46" s="180"/>
      <c r="RKS46" s="180"/>
      <c r="RKT46" s="180"/>
      <c r="RKU46" s="180"/>
      <c r="RKV46" s="180"/>
      <c r="RKW46" s="180"/>
      <c r="RKX46" s="180"/>
      <c r="RKY46" s="180"/>
      <c r="RKZ46" s="180"/>
      <c r="RLA46" s="180"/>
      <c r="RLB46" s="180"/>
      <c r="RLC46" s="180"/>
      <c r="RLD46" s="180"/>
      <c r="RLE46" s="180"/>
      <c r="RLF46" s="180"/>
      <c r="RLG46" s="180"/>
      <c r="RLH46" s="180"/>
      <c r="RLI46" s="180"/>
      <c r="RLJ46" s="180"/>
      <c r="RLK46" s="180"/>
      <c r="RLL46" s="180"/>
      <c r="RLM46" s="180"/>
      <c r="RLN46" s="180"/>
      <c r="RLO46" s="180"/>
      <c r="RLP46" s="180"/>
      <c r="RLQ46" s="180"/>
      <c r="RLR46" s="180"/>
      <c r="RLS46" s="180"/>
      <c r="RLT46" s="180"/>
      <c r="RLU46" s="180"/>
      <c r="RLV46" s="180"/>
      <c r="RLW46" s="180"/>
      <c r="RLX46" s="180"/>
      <c r="RLY46" s="180"/>
      <c r="RLZ46" s="180"/>
      <c r="RMA46" s="180"/>
      <c r="RMB46" s="180"/>
      <c r="RMC46" s="180"/>
      <c r="RMD46" s="180"/>
      <c r="RME46" s="180"/>
      <c r="RMF46" s="180"/>
      <c r="RMG46" s="180"/>
      <c r="RMH46" s="180"/>
      <c r="RMI46" s="180"/>
      <c r="RMJ46" s="180"/>
      <c r="RMK46" s="180"/>
      <c r="RML46" s="180"/>
      <c r="RMM46" s="180"/>
      <c r="RMN46" s="180"/>
      <c r="RMO46" s="180"/>
      <c r="RMP46" s="180"/>
      <c r="RMQ46" s="180"/>
      <c r="RMR46" s="180"/>
      <c r="RMS46" s="180"/>
      <c r="RMT46" s="180"/>
      <c r="RMU46" s="180"/>
      <c r="RMV46" s="180"/>
      <c r="RMW46" s="180"/>
      <c r="RMX46" s="180"/>
      <c r="RMY46" s="180"/>
      <c r="RMZ46" s="180"/>
      <c r="RNA46" s="180"/>
      <c r="RNB46" s="180"/>
      <c r="RNC46" s="180"/>
      <c r="RND46" s="180"/>
      <c r="RNE46" s="180"/>
      <c r="RNF46" s="180"/>
      <c r="RNG46" s="180"/>
      <c r="RNH46" s="180"/>
      <c r="RNI46" s="180"/>
      <c r="RNJ46" s="180"/>
      <c r="RNK46" s="180"/>
      <c r="RNL46" s="180"/>
      <c r="RNM46" s="180"/>
      <c r="RNN46" s="180"/>
      <c r="RNO46" s="180"/>
      <c r="RNP46" s="180"/>
      <c r="RNQ46" s="180"/>
      <c r="RNR46" s="180"/>
      <c r="RNS46" s="180"/>
      <c r="RNT46" s="180"/>
      <c r="RNU46" s="180"/>
      <c r="RNV46" s="180"/>
      <c r="RNW46" s="180"/>
      <c r="RNX46" s="180"/>
      <c r="RNY46" s="180"/>
      <c r="RNZ46" s="180"/>
      <c r="ROA46" s="180"/>
      <c r="ROB46" s="180"/>
      <c r="ROC46" s="180"/>
      <c r="ROD46" s="180"/>
      <c r="ROE46" s="180"/>
      <c r="ROF46" s="180"/>
      <c r="ROG46" s="180"/>
      <c r="ROH46" s="180"/>
      <c r="ROI46" s="180"/>
      <c r="ROJ46" s="180"/>
      <c r="ROK46" s="180"/>
      <c r="ROL46" s="180"/>
      <c r="ROM46" s="180"/>
      <c r="RON46" s="180"/>
      <c r="ROO46" s="180"/>
      <c r="ROP46" s="180"/>
      <c r="ROQ46" s="180"/>
      <c r="ROR46" s="180"/>
      <c r="ROS46" s="180"/>
      <c r="ROT46" s="180"/>
      <c r="ROU46" s="180"/>
      <c r="ROV46" s="180"/>
      <c r="ROW46" s="180"/>
      <c r="ROX46" s="180"/>
      <c r="ROY46" s="180"/>
      <c r="ROZ46" s="180"/>
      <c r="RPA46" s="180"/>
      <c r="RPB46" s="180"/>
      <c r="RPC46" s="180"/>
      <c r="RPD46" s="180"/>
      <c r="RPE46" s="180"/>
      <c r="RPF46" s="180"/>
      <c r="RPG46" s="180"/>
      <c r="RPH46" s="180"/>
      <c r="RPI46" s="180"/>
      <c r="RPJ46" s="180"/>
      <c r="RPK46" s="180"/>
      <c r="RPL46" s="180"/>
      <c r="RPM46" s="180"/>
      <c r="RPN46" s="180"/>
      <c r="RPO46" s="180"/>
      <c r="RPP46" s="180"/>
      <c r="RPQ46" s="180"/>
      <c r="RPR46" s="180"/>
      <c r="RPS46" s="180"/>
      <c r="RPT46" s="180"/>
      <c r="RPU46" s="180"/>
      <c r="RPV46" s="180"/>
      <c r="RPW46" s="180"/>
      <c r="RPX46" s="180"/>
      <c r="RPY46" s="180"/>
      <c r="RPZ46" s="180"/>
      <c r="RQA46" s="180"/>
      <c r="RQB46" s="180"/>
      <c r="RQC46" s="180"/>
      <c r="RQD46" s="180"/>
      <c r="RQE46" s="180"/>
      <c r="RQF46" s="180"/>
      <c r="RQG46" s="180"/>
      <c r="RQH46" s="180"/>
      <c r="RQI46" s="180"/>
      <c r="RQJ46" s="180"/>
      <c r="RQK46" s="180"/>
      <c r="RQL46" s="180"/>
      <c r="RQM46" s="180"/>
      <c r="RQN46" s="180"/>
      <c r="RQO46" s="180"/>
      <c r="RQP46" s="180"/>
      <c r="RQQ46" s="180"/>
      <c r="RQR46" s="180"/>
      <c r="RQS46" s="180"/>
      <c r="RQT46" s="180"/>
      <c r="RQU46" s="180"/>
      <c r="RQV46" s="180"/>
      <c r="RQW46" s="180"/>
      <c r="RQX46" s="180"/>
      <c r="RQY46" s="180"/>
      <c r="RQZ46" s="180"/>
      <c r="RRA46" s="180"/>
      <c r="RRB46" s="180"/>
      <c r="RRC46" s="180"/>
      <c r="RRD46" s="180"/>
      <c r="RRE46" s="180"/>
      <c r="RRF46" s="180"/>
      <c r="RRG46" s="180"/>
      <c r="RRH46" s="180"/>
      <c r="RRI46" s="180"/>
      <c r="RRJ46" s="180"/>
      <c r="RRK46" s="180"/>
      <c r="RRL46" s="180"/>
      <c r="RRM46" s="180"/>
      <c r="RRN46" s="180"/>
      <c r="RRO46" s="180"/>
      <c r="RRP46" s="180"/>
      <c r="RRQ46" s="180"/>
      <c r="RRR46" s="180"/>
      <c r="RRS46" s="180"/>
      <c r="RRT46" s="180"/>
      <c r="RRU46" s="180"/>
      <c r="RRV46" s="180"/>
      <c r="RRW46" s="180"/>
      <c r="RRX46" s="180"/>
      <c r="RRY46" s="180"/>
      <c r="RRZ46" s="180"/>
      <c r="RSA46" s="180"/>
      <c r="RSB46" s="180"/>
      <c r="RSC46" s="180"/>
      <c r="RSD46" s="180"/>
      <c r="RSE46" s="180"/>
      <c r="RSF46" s="180"/>
      <c r="RSG46" s="180"/>
      <c r="RSH46" s="180"/>
      <c r="RSI46" s="180"/>
      <c r="RSJ46" s="180"/>
      <c r="RSK46" s="180"/>
      <c r="RSL46" s="180"/>
      <c r="RSM46" s="180"/>
      <c r="RSN46" s="180"/>
      <c r="RSO46" s="180"/>
      <c r="RSP46" s="180"/>
      <c r="RSQ46" s="180"/>
      <c r="RSR46" s="180"/>
      <c r="RSS46" s="180"/>
      <c r="RST46" s="180"/>
      <c r="RSU46" s="180"/>
      <c r="RSV46" s="180"/>
      <c r="RSW46" s="180"/>
      <c r="RSX46" s="180"/>
      <c r="RSY46" s="180"/>
      <c r="RSZ46" s="180"/>
      <c r="RTA46" s="180"/>
      <c r="RTB46" s="180"/>
      <c r="RTC46" s="180"/>
      <c r="RTD46" s="180"/>
      <c r="RTE46" s="180"/>
      <c r="RTF46" s="180"/>
      <c r="RTG46" s="180"/>
      <c r="RTH46" s="180"/>
      <c r="RTI46" s="180"/>
      <c r="RTJ46" s="180"/>
      <c r="RTK46" s="180"/>
      <c r="RTL46" s="180"/>
      <c r="RTM46" s="180"/>
      <c r="RTN46" s="180"/>
      <c r="RTO46" s="180"/>
      <c r="RTP46" s="180"/>
      <c r="RTQ46" s="180"/>
      <c r="RTR46" s="180"/>
      <c r="RTS46" s="180"/>
      <c r="RTT46" s="180"/>
      <c r="RTU46" s="180"/>
      <c r="RTV46" s="180"/>
      <c r="RTW46" s="180"/>
      <c r="RTX46" s="180"/>
      <c r="RTY46" s="180"/>
      <c r="RTZ46" s="180"/>
      <c r="RUA46" s="180"/>
      <c r="RUB46" s="180"/>
      <c r="RUC46" s="180"/>
      <c r="RUD46" s="180"/>
      <c r="RUE46" s="180"/>
      <c r="RUF46" s="180"/>
      <c r="RUG46" s="180"/>
      <c r="RUH46" s="180"/>
      <c r="RUI46" s="180"/>
      <c r="RUJ46" s="180"/>
      <c r="RUK46" s="180"/>
      <c r="RUL46" s="180"/>
      <c r="RUM46" s="180"/>
      <c r="RUN46" s="180"/>
      <c r="RUO46" s="180"/>
      <c r="RUP46" s="180"/>
      <c r="RUQ46" s="180"/>
      <c r="RUR46" s="180"/>
      <c r="RUS46" s="180"/>
      <c r="RUT46" s="180"/>
      <c r="RUU46" s="180"/>
      <c r="RUV46" s="180"/>
      <c r="RUW46" s="180"/>
      <c r="RUX46" s="180"/>
      <c r="RUY46" s="180"/>
      <c r="RUZ46" s="180"/>
      <c r="RVA46" s="180"/>
      <c r="RVB46" s="180"/>
      <c r="RVC46" s="180"/>
      <c r="RVD46" s="180"/>
      <c r="RVE46" s="180"/>
      <c r="RVF46" s="180"/>
      <c r="RVG46" s="180"/>
      <c r="RVH46" s="180"/>
      <c r="RVI46" s="180"/>
      <c r="RVJ46" s="180"/>
      <c r="RVK46" s="180"/>
      <c r="RVL46" s="180"/>
      <c r="RVM46" s="180"/>
      <c r="RVN46" s="180"/>
      <c r="RVO46" s="180"/>
      <c r="RVP46" s="180"/>
      <c r="RVQ46" s="180"/>
      <c r="RVR46" s="180"/>
      <c r="RVS46" s="180"/>
      <c r="RVT46" s="180"/>
      <c r="RVU46" s="180"/>
      <c r="RVV46" s="180"/>
      <c r="RVW46" s="180"/>
      <c r="RVX46" s="180"/>
      <c r="RVY46" s="180"/>
      <c r="RVZ46" s="180"/>
      <c r="RWA46" s="180"/>
      <c r="RWB46" s="180"/>
      <c r="RWC46" s="180"/>
      <c r="RWD46" s="180"/>
      <c r="RWE46" s="180"/>
      <c r="RWF46" s="180"/>
      <c r="RWG46" s="180"/>
      <c r="RWH46" s="180"/>
      <c r="RWI46" s="180"/>
      <c r="RWJ46" s="180"/>
      <c r="RWK46" s="180"/>
      <c r="RWL46" s="180"/>
      <c r="RWM46" s="180"/>
      <c r="RWN46" s="180"/>
      <c r="RWO46" s="180"/>
      <c r="RWP46" s="180"/>
      <c r="RWQ46" s="180"/>
      <c r="RWR46" s="180"/>
      <c r="RWS46" s="180"/>
      <c r="RWT46" s="180"/>
      <c r="RWU46" s="180"/>
      <c r="RWV46" s="180"/>
      <c r="RWW46" s="180"/>
      <c r="RWX46" s="180"/>
      <c r="RWY46" s="180"/>
      <c r="RWZ46" s="180"/>
      <c r="RXA46" s="180"/>
      <c r="RXB46" s="180"/>
      <c r="RXC46" s="180"/>
      <c r="RXD46" s="180"/>
      <c r="RXE46" s="180"/>
      <c r="RXF46" s="180"/>
      <c r="RXG46" s="180"/>
      <c r="RXH46" s="180"/>
      <c r="RXI46" s="180"/>
      <c r="RXJ46" s="180"/>
      <c r="RXK46" s="180"/>
      <c r="RXL46" s="180"/>
      <c r="RXM46" s="180"/>
      <c r="RXN46" s="180"/>
      <c r="RXO46" s="180"/>
      <c r="RXP46" s="180"/>
      <c r="RXQ46" s="180"/>
      <c r="RXR46" s="180"/>
      <c r="RXS46" s="180"/>
      <c r="RXT46" s="180"/>
      <c r="RXU46" s="180"/>
      <c r="RXV46" s="180"/>
      <c r="RXW46" s="180"/>
      <c r="RXX46" s="180"/>
      <c r="RXY46" s="180"/>
      <c r="RXZ46" s="180"/>
      <c r="RYA46" s="180"/>
      <c r="RYB46" s="180"/>
      <c r="RYC46" s="180"/>
      <c r="RYD46" s="180"/>
      <c r="RYE46" s="180"/>
      <c r="RYF46" s="180"/>
      <c r="RYG46" s="180"/>
      <c r="RYH46" s="180"/>
      <c r="RYI46" s="180"/>
      <c r="RYJ46" s="180"/>
      <c r="RYK46" s="180"/>
      <c r="RYL46" s="180"/>
      <c r="RYM46" s="180"/>
      <c r="RYN46" s="180"/>
      <c r="RYO46" s="180"/>
      <c r="RYP46" s="180"/>
      <c r="RYQ46" s="180"/>
      <c r="RYR46" s="180"/>
      <c r="RYS46" s="180"/>
      <c r="RYT46" s="180"/>
      <c r="RYU46" s="180"/>
      <c r="RYV46" s="180"/>
      <c r="RYW46" s="180"/>
      <c r="RYX46" s="180"/>
      <c r="RYY46" s="180"/>
      <c r="RYZ46" s="180"/>
      <c r="RZA46" s="180"/>
      <c r="RZB46" s="180"/>
      <c r="RZC46" s="180"/>
      <c r="RZD46" s="180"/>
      <c r="RZE46" s="180"/>
      <c r="RZF46" s="180"/>
      <c r="RZG46" s="180"/>
      <c r="RZH46" s="180"/>
      <c r="RZI46" s="180"/>
      <c r="RZJ46" s="180"/>
      <c r="RZK46" s="180"/>
      <c r="RZL46" s="180"/>
      <c r="RZM46" s="180"/>
      <c r="RZN46" s="180"/>
      <c r="RZO46" s="180"/>
      <c r="RZP46" s="180"/>
      <c r="RZQ46" s="180"/>
      <c r="RZR46" s="180"/>
      <c r="RZS46" s="180"/>
      <c r="RZT46" s="180"/>
      <c r="RZU46" s="180"/>
      <c r="RZV46" s="180"/>
      <c r="RZW46" s="180"/>
      <c r="RZX46" s="180"/>
      <c r="RZY46" s="180"/>
      <c r="RZZ46" s="180"/>
      <c r="SAA46" s="180"/>
      <c r="SAB46" s="180"/>
      <c r="SAC46" s="180"/>
      <c r="SAD46" s="180"/>
      <c r="SAE46" s="180"/>
      <c r="SAF46" s="180"/>
      <c r="SAG46" s="180"/>
      <c r="SAH46" s="180"/>
      <c r="SAI46" s="180"/>
      <c r="SAJ46" s="180"/>
      <c r="SAK46" s="180"/>
      <c r="SAL46" s="180"/>
      <c r="SAM46" s="180"/>
      <c r="SAN46" s="180"/>
      <c r="SAO46" s="180"/>
      <c r="SAP46" s="180"/>
      <c r="SAQ46" s="180"/>
      <c r="SAR46" s="180"/>
      <c r="SAS46" s="180"/>
      <c r="SAT46" s="180"/>
      <c r="SAU46" s="180"/>
      <c r="SAV46" s="180"/>
      <c r="SAW46" s="180"/>
      <c r="SAX46" s="180"/>
      <c r="SAY46" s="180"/>
      <c r="SAZ46" s="180"/>
      <c r="SBA46" s="180"/>
      <c r="SBB46" s="180"/>
      <c r="SBC46" s="180"/>
      <c r="SBD46" s="180"/>
      <c r="SBE46" s="180"/>
      <c r="SBF46" s="180"/>
      <c r="SBG46" s="180"/>
      <c r="SBH46" s="180"/>
      <c r="SBI46" s="180"/>
      <c r="SBJ46" s="180"/>
      <c r="SBK46" s="180"/>
      <c r="SBL46" s="180"/>
      <c r="SBM46" s="180"/>
      <c r="SBN46" s="180"/>
      <c r="SBO46" s="180"/>
      <c r="SBP46" s="180"/>
      <c r="SBQ46" s="180"/>
      <c r="SBR46" s="180"/>
      <c r="SBS46" s="180"/>
      <c r="SBT46" s="180"/>
      <c r="SBU46" s="180"/>
      <c r="SBV46" s="180"/>
      <c r="SBW46" s="180"/>
      <c r="SBX46" s="180"/>
      <c r="SBY46" s="180"/>
      <c r="SBZ46" s="180"/>
      <c r="SCA46" s="180"/>
      <c r="SCB46" s="180"/>
      <c r="SCC46" s="180"/>
      <c r="SCD46" s="180"/>
      <c r="SCE46" s="180"/>
      <c r="SCF46" s="180"/>
      <c r="SCG46" s="180"/>
      <c r="SCH46" s="180"/>
      <c r="SCI46" s="180"/>
      <c r="SCJ46" s="180"/>
      <c r="SCK46" s="180"/>
      <c r="SCL46" s="180"/>
      <c r="SCM46" s="180"/>
      <c r="SCN46" s="180"/>
      <c r="SCO46" s="180"/>
      <c r="SCP46" s="180"/>
      <c r="SCQ46" s="180"/>
      <c r="SCR46" s="180"/>
      <c r="SCS46" s="180"/>
      <c r="SCT46" s="180"/>
      <c r="SCU46" s="180"/>
      <c r="SCV46" s="180"/>
      <c r="SCW46" s="180"/>
      <c r="SCX46" s="180"/>
      <c r="SCY46" s="180"/>
      <c r="SCZ46" s="180"/>
      <c r="SDA46" s="180"/>
      <c r="SDB46" s="180"/>
      <c r="SDC46" s="180"/>
      <c r="SDD46" s="180"/>
      <c r="SDE46" s="180"/>
      <c r="SDF46" s="180"/>
      <c r="SDG46" s="180"/>
      <c r="SDH46" s="180"/>
      <c r="SDI46" s="180"/>
      <c r="SDJ46" s="180"/>
      <c r="SDK46" s="180"/>
      <c r="SDL46" s="180"/>
      <c r="SDM46" s="180"/>
      <c r="SDN46" s="180"/>
      <c r="SDO46" s="180"/>
      <c r="SDP46" s="180"/>
      <c r="SDQ46" s="180"/>
      <c r="SDR46" s="180"/>
      <c r="SDS46" s="180"/>
      <c r="SDT46" s="180"/>
      <c r="SDU46" s="180"/>
      <c r="SDV46" s="180"/>
      <c r="SDW46" s="180"/>
      <c r="SDX46" s="180"/>
      <c r="SDY46" s="180"/>
      <c r="SDZ46" s="180"/>
      <c r="SEA46" s="180"/>
      <c r="SEB46" s="180"/>
      <c r="SEC46" s="180"/>
      <c r="SED46" s="180"/>
      <c r="SEE46" s="180"/>
      <c r="SEF46" s="180"/>
      <c r="SEG46" s="180"/>
      <c r="SEH46" s="180"/>
      <c r="SEI46" s="180"/>
      <c r="SEJ46" s="180"/>
      <c r="SEK46" s="180"/>
      <c r="SEL46" s="180"/>
      <c r="SEM46" s="180"/>
      <c r="SEN46" s="180"/>
      <c r="SEO46" s="180"/>
      <c r="SEP46" s="180"/>
      <c r="SEQ46" s="180"/>
      <c r="SER46" s="180"/>
      <c r="SES46" s="180"/>
      <c r="SET46" s="180"/>
      <c r="SEU46" s="180"/>
      <c r="SEV46" s="180"/>
      <c r="SEW46" s="180"/>
      <c r="SEX46" s="180"/>
      <c r="SEY46" s="180"/>
      <c r="SEZ46" s="180"/>
      <c r="SFA46" s="180"/>
      <c r="SFB46" s="180"/>
      <c r="SFC46" s="180"/>
      <c r="SFD46" s="180"/>
      <c r="SFE46" s="180"/>
      <c r="SFF46" s="180"/>
      <c r="SFG46" s="180"/>
      <c r="SFH46" s="180"/>
      <c r="SFI46" s="180"/>
      <c r="SFJ46" s="180"/>
      <c r="SFK46" s="180"/>
      <c r="SFL46" s="180"/>
      <c r="SFM46" s="180"/>
      <c r="SFN46" s="180"/>
      <c r="SFO46" s="180"/>
      <c r="SFP46" s="180"/>
      <c r="SFQ46" s="180"/>
      <c r="SFR46" s="180"/>
      <c r="SFS46" s="180"/>
      <c r="SFT46" s="180"/>
      <c r="SFU46" s="180"/>
      <c r="SFV46" s="180"/>
      <c r="SFW46" s="180"/>
      <c r="SFX46" s="180"/>
      <c r="SFY46" s="180"/>
      <c r="SFZ46" s="180"/>
      <c r="SGA46" s="180"/>
      <c r="SGB46" s="180"/>
      <c r="SGC46" s="180"/>
      <c r="SGD46" s="180"/>
      <c r="SGE46" s="180"/>
      <c r="SGF46" s="180"/>
      <c r="SGG46" s="180"/>
      <c r="SGH46" s="180"/>
      <c r="SGI46" s="180"/>
      <c r="SGJ46" s="180"/>
      <c r="SGK46" s="180"/>
      <c r="SGL46" s="180"/>
      <c r="SGM46" s="180"/>
      <c r="SGN46" s="180"/>
      <c r="SGO46" s="180"/>
      <c r="SGP46" s="180"/>
      <c r="SGQ46" s="180"/>
      <c r="SGR46" s="180"/>
      <c r="SGS46" s="180"/>
      <c r="SGT46" s="180"/>
      <c r="SGU46" s="180"/>
      <c r="SGV46" s="180"/>
      <c r="SGW46" s="180"/>
      <c r="SGX46" s="180"/>
      <c r="SGY46" s="180"/>
      <c r="SGZ46" s="180"/>
      <c r="SHA46" s="180"/>
      <c r="SHB46" s="180"/>
      <c r="SHC46" s="180"/>
      <c r="SHD46" s="180"/>
      <c r="SHE46" s="180"/>
      <c r="SHF46" s="180"/>
      <c r="SHG46" s="180"/>
      <c r="SHH46" s="180"/>
      <c r="SHI46" s="180"/>
      <c r="SHJ46" s="180"/>
      <c r="SHK46" s="180"/>
      <c r="SHL46" s="180"/>
      <c r="SHM46" s="180"/>
      <c r="SHN46" s="180"/>
      <c r="SHO46" s="180"/>
      <c r="SHP46" s="180"/>
      <c r="SHQ46" s="180"/>
      <c r="SHR46" s="180"/>
      <c r="SHS46" s="180"/>
      <c r="SHT46" s="180"/>
      <c r="SHU46" s="180"/>
      <c r="SHV46" s="180"/>
      <c r="SHW46" s="180"/>
      <c r="SHX46" s="180"/>
      <c r="SHY46" s="180"/>
      <c r="SHZ46" s="180"/>
      <c r="SIA46" s="180"/>
      <c r="SIB46" s="180"/>
      <c r="SIC46" s="180"/>
      <c r="SID46" s="180"/>
      <c r="SIE46" s="180"/>
      <c r="SIF46" s="180"/>
      <c r="SIG46" s="180"/>
      <c r="SIH46" s="180"/>
      <c r="SII46" s="180"/>
      <c r="SIJ46" s="180"/>
      <c r="SIK46" s="180"/>
      <c r="SIL46" s="180"/>
      <c r="SIM46" s="180"/>
      <c r="SIN46" s="180"/>
      <c r="SIO46" s="180"/>
      <c r="SIP46" s="180"/>
      <c r="SIQ46" s="180"/>
      <c r="SIR46" s="180"/>
      <c r="SIS46" s="180"/>
      <c r="SIT46" s="180"/>
      <c r="SIU46" s="180"/>
      <c r="SIV46" s="180"/>
      <c r="SIW46" s="180"/>
      <c r="SIX46" s="180"/>
      <c r="SIY46" s="180"/>
      <c r="SIZ46" s="180"/>
      <c r="SJA46" s="180"/>
      <c r="SJB46" s="180"/>
      <c r="SJC46" s="180"/>
      <c r="SJD46" s="180"/>
      <c r="SJE46" s="180"/>
      <c r="SJF46" s="180"/>
      <c r="SJG46" s="180"/>
      <c r="SJH46" s="180"/>
      <c r="SJI46" s="180"/>
      <c r="SJJ46" s="180"/>
      <c r="SJK46" s="180"/>
      <c r="SJL46" s="180"/>
      <c r="SJM46" s="180"/>
      <c r="SJN46" s="180"/>
      <c r="SJO46" s="180"/>
      <c r="SJP46" s="180"/>
      <c r="SJQ46" s="180"/>
      <c r="SJR46" s="180"/>
      <c r="SJS46" s="180"/>
      <c r="SJT46" s="180"/>
      <c r="SJU46" s="180"/>
      <c r="SJV46" s="180"/>
      <c r="SJW46" s="180"/>
      <c r="SJX46" s="180"/>
      <c r="SJY46" s="180"/>
      <c r="SJZ46" s="180"/>
      <c r="SKA46" s="180"/>
      <c r="SKB46" s="180"/>
      <c r="SKC46" s="180"/>
      <c r="SKD46" s="180"/>
      <c r="SKE46" s="180"/>
      <c r="SKF46" s="180"/>
      <c r="SKG46" s="180"/>
      <c r="SKH46" s="180"/>
      <c r="SKI46" s="180"/>
      <c r="SKJ46" s="180"/>
      <c r="SKK46" s="180"/>
      <c r="SKL46" s="180"/>
      <c r="SKM46" s="180"/>
      <c r="SKN46" s="180"/>
      <c r="SKO46" s="180"/>
      <c r="SKP46" s="180"/>
      <c r="SKQ46" s="180"/>
      <c r="SKR46" s="180"/>
      <c r="SKS46" s="180"/>
      <c r="SKT46" s="180"/>
      <c r="SKU46" s="180"/>
      <c r="SKV46" s="180"/>
      <c r="SKW46" s="180"/>
      <c r="SKX46" s="180"/>
      <c r="SKY46" s="180"/>
      <c r="SKZ46" s="180"/>
      <c r="SLA46" s="180"/>
      <c r="SLB46" s="180"/>
      <c r="SLC46" s="180"/>
      <c r="SLD46" s="180"/>
      <c r="SLE46" s="180"/>
      <c r="SLF46" s="180"/>
      <c r="SLG46" s="180"/>
      <c r="SLH46" s="180"/>
      <c r="SLI46" s="180"/>
      <c r="SLJ46" s="180"/>
      <c r="SLK46" s="180"/>
      <c r="SLL46" s="180"/>
      <c r="SLM46" s="180"/>
      <c r="SLN46" s="180"/>
      <c r="SLO46" s="180"/>
      <c r="SLP46" s="180"/>
      <c r="SLQ46" s="180"/>
      <c r="SLR46" s="180"/>
      <c r="SLS46" s="180"/>
      <c r="SLT46" s="180"/>
      <c r="SLU46" s="180"/>
      <c r="SLV46" s="180"/>
      <c r="SLW46" s="180"/>
      <c r="SLX46" s="180"/>
      <c r="SLY46" s="180"/>
      <c r="SLZ46" s="180"/>
      <c r="SMA46" s="180"/>
      <c r="SMB46" s="180"/>
      <c r="SMC46" s="180"/>
      <c r="SMD46" s="180"/>
      <c r="SME46" s="180"/>
      <c r="SMF46" s="180"/>
      <c r="SMG46" s="180"/>
      <c r="SMH46" s="180"/>
      <c r="SMI46" s="180"/>
      <c r="SMJ46" s="180"/>
      <c r="SMK46" s="180"/>
      <c r="SML46" s="180"/>
      <c r="SMM46" s="180"/>
      <c r="SMN46" s="180"/>
      <c r="SMO46" s="180"/>
      <c r="SMP46" s="180"/>
      <c r="SMQ46" s="180"/>
      <c r="SMR46" s="180"/>
      <c r="SMS46" s="180"/>
      <c r="SMT46" s="180"/>
      <c r="SMU46" s="180"/>
      <c r="SMV46" s="180"/>
      <c r="SMW46" s="180"/>
      <c r="SMX46" s="180"/>
      <c r="SMY46" s="180"/>
      <c r="SMZ46" s="180"/>
      <c r="SNA46" s="180"/>
      <c r="SNB46" s="180"/>
      <c r="SNC46" s="180"/>
      <c r="SND46" s="180"/>
      <c r="SNE46" s="180"/>
      <c r="SNF46" s="180"/>
      <c r="SNG46" s="180"/>
      <c r="SNH46" s="180"/>
      <c r="SNI46" s="180"/>
      <c r="SNJ46" s="180"/>
      <c r="SNK46" s="180"/>
      <c r="SNL46" s="180"/>
      <c r="SNM46" s="180"/>
      <c r="SNN46" s="180"/>
      <c r="SNO46" s="180"/>
      <c r="SNP46" s="180"/>
      <c r="SNQ46" s="180"/>
      <c r="SNR46" s="180"/>
      <c r="SNS46" s="180"/>
      <c r="SNT46" s="180"/>
      <c r="SNU46" s="180"/>
      <c r="SNV46" s="180"/>
      <c r="SNW46" s="180"/>
      <c r="SNX46" s="180"/>
      <c r="SNY46" s="180"/>
      <c r="SNZ46" s="180"/>
      <c r="SOA46" s="180"/>
      <c r="SOB46" s="180"/>
      <c r="SOC46" s="180"/>
      <c r="SOD46" s="180"/>
      <c r="SOE46" s="180"/>
      <c r="SOF46" s="180"/>
      <c r="SOG46" s="180"/>
      <c r="SOH46" s="180"/>
      <c r="SOI46" s="180"/>
      <c r="SOJ46" s="180"/>
      <c r="SOK46" s="180"/>
      <c r="SOL46" s="180"/>
      <c r="SOM46" s="180"/>
      <c r="SON46" s="180"/>
      <c r="SOO46" s="180"/>
      <c r="SOP46" s="180"/>
      <c r="SOQ46" s="180"/>
      <c r="SOR46" s="180"/>
      <c r="SOS46" s="180"/>
      <c r="SOT46" s="180"/>
      <c r="SOU46" s="180"/>
      <c r="SOV46" s="180"/>
      <c r="SOW46" s="180"/>
      <c r="SOX46" s="180"/>
      <c r="SOY46" s="180"/>
      <c r="SOZ46" s="180"/>
      <c r="SPA46" s="180"/>
      <c r="SPB46" s="180"/>
      <c r="SPC46" s="180"/>
      <c r="SPD46" s="180"/>
      <c r="SPE46" s="180"/>
      <c r="SPF46" s="180"/>
      <c r="SPG46" s="180"/>
      <c r="SPH46" s="180"/>
      <c r="SPI46" s="180"/>
      <c r="SPJ46" s="180"/>
      <c r="SPK46" s="180"/>
      <c r="SPL46" s="180"/>
      <c r="SPM46" s="180"/>
      <c r="SPN46" s="180"/>
      <c r="SPO46" s="180"/>
      <c r="SPP46" s="180"/>
      <c r="SPQ46" s="180"/>
      <c r="SPR46" s="180"/>
      <c r="SPS46" s="180"/>
      <c r="SPT46" s="180"/>
      <c r="SPU46" s="180"/>
      <c r="SPV46" s="180"/>
      <c r="SPW46" s="180"/>
      <c r="SPX46" s="180"/>
      <c r="SPY46" s="180"/>
      <c r="SPZ46" s="180"/>
      <c r="SQA46" s="180"/>
      <c r="SQB46" s="180"/>
      <c r="SQC46" s="180"/>
      <c r="SQD46" s="180"/>
      <c r="SQE46" s="180"/>
      <c r="SQF46" s="180"/>
      <c r="SQG46" s="180"/>
      <c r="SQH46" s="180"/>
      <c r="SQI46" s="180"/>
      <c r="SQJ46" s="180"/>
      <c r="SQK46" s="180"/>
      <c r="SQL46" s="180"/>
      <c r="SQM46" s="180"/>
      <c r="SQN46" s="180"/>
      <c r="SQO46" s="180"/>
      <c r="SQP46" s="180"/>
      <c r="SQQ46" s="180"/>
      <c r="SQR46" s="180"/>
      <c r="SQS46" s="180"/>
      <c r="SQT46" s="180"/>
      <c r="SQU46" s="180"/>
      <c r="SQV46" s="180"/>
      <c r="SQW46" s="180"/>
      <c r="SQX46" s="180"/>
      <c r="SQY46" s="180"/>
      <c r="SQZ46" s="180"/>
      <c r="SRA46" s="180"/>
      <c r="SRB46" s="180"/>
      <c r="SRC46" s="180"/>
      <c r="SRD46" s="180"/>
      <c r="SRE46" s="180"/>
      <c r="SRF46" s="180"/>
      <c r="SRG46" s="180"/>
      <c r="SRH46" s="180"/>
      <c r="SRI46" s="180"/>
      <c r="SRJ46" s="180"/>
      <c r="SRK46" s="180"/>
      <c r="SRL46" s="180"/>
      <c r="SRM46" s="180"/>
      <c r="SRN46" s="180"/>
      <c r="SRO46" s="180"/>
      <c r="SRP46" s="180"/>
      <c r="SRQ46" s="180"/>
      <c r="SRR46" s="180"/>
      <c r="SRS46" s="180"/>
      <c r="SRT46" s="180"/>
      <c r="SRU46" s="180"/>
      <c r="SRV46" s="180"/>
      <c r="SRW46" s="180"/>
      <c r="SRX46" s="180"/>
      <c r="SRY46" s="180"/>
      <c r="SRZ46" s="180"/>
      <c r="SSA46" s="180"/>
      <c r="SSB46" s="180"/>
      <c r="SSC46" s="180"/>
      <c r="SSD46" s="180"/>
      <c r="SSE46" s="180"/>
      <c r="SSF46" s="180"/>
      <c r="SSG46" s="180"/>
      <c r="SSH46" s="180"/>
      <c r="SSI46" s="180"/>
      <c r="SSJ46" s="180"/>
      <c r="SSK46" s="180"/>
      <c r="SSL46" s="180"/>
      <c r="SSM46" s="180"/>
      <c r="SSN46" s="180"/>
      <c r="SSO46" s="180"/>
      <c r="SSP46" s="180"/>
      <c r="SSQ46" s="180"/>
      <c r="SSR46" s="180"/>
      <c r="SSS46" s="180"/>
      <c r="SST46" s="180"/>
      <c r="SSU46" s="180"/>
      <c r="SSV46" s="180"/>
      <c r="SSW46" s="180"/>
      <c r="SSX46" s="180"/>
      <c r="SSY46" s="180"/>
      <c r="SSZ46" s="180"/>
      <c r="STA46" s="180"/>
      <c r="STB46" s="180"/>
      <c r="STC46" s="180"/>
      <c r="STD46" s="180"/>
      <c r="STE46" s="180"/>
      <c r="STF46" s="180"/>
      <c r="STG46" s="180"/>
      <c r="STH46" s="180"/>
      <c r="STI46" s="180"/>
      <c r="STJ46" s="180"/>
      <c r="STK46" s="180"/>
      <c r="STL46" s="180"/>
      <c r="STM46" s="180"/>
      <c r="STN46" s="180"/>
      <c r="STO46" s="180"/>
      <c r="STP46" s="180"/>
      <c r="STQ46" s="180"/>
      <c r="STR46" s="180"/>
      <c r="STS46" s="180"/>
      <c r="STT46" s="180"/>
      <c r="STU46" s="180"/>
      <c r="STV46" s="180"/>
      <c r="STW46" s="180"/>
      <c r="STX46" s="180"/>
      <c r="STY46" s="180"/>
      <c r="STZ46" s="180"/>
      <c r="SUA46" s="180"/>
      <c r="SUB46" s="180"/>
      <c r="SUC46" s="180"/>
      <c r="SUD46" s="180"/>
      <c r="SUE46" s="180"/>
      <c r="SUF46" s="180"/>
      <c r="SUG46" s="180"/>
      <c r="SUH46" s="180"/>
      <c r="SUI46" s="180"/>
      <c r="SUJ46" s="180"/>
      <c r="SUK46" s="180"/>
      <c r="SUL46" s="180"/>
      <c r="SUM46" s="180"/>
      <c r="SUN46" s="180"/>
      <c r="SUO46" s="180"/>
      <c r="SUP46" s="180"/>
      <c r="SUQ46" s="180"/>
      <c r="SUR46" s="180"/>
      <c r="SUS46" s="180"/>
      <c r="SUT46" s="180"/>
      <c r="SUU46" s="180"/>
      <c r="SUV46" s="180"/>
      <c r="SUW46" s="180"/>
      <c r="SUX46" s="180"/>
      <c r="SUY46" s="180"/>
      <c r="SUZ46" s="180"/>
      <c r="SVA46" s="180"/>
      <c r="SVB46" s="180"/>
      <c r="SVC46" s="180"/>
      <c r="SVD46" s="180"/>
      <c r="SVE46" s="180"/>
      <c r="SVF46" s="180"/>
      <c r="SVG46" s="180"/>
      <c r="SVH46" s="180"/>
      <c r="SVI46" s="180"/>
      <c r="SVJ46" s="180"/>
      <c r="SVK46" s="180"/>
      <c r="SVL46" s="180"/>
      <c r="SVM46" s="180"/>
      <c r="SVN46" s="180"/>
      <c r="SVO46" s="180"/>
      <c r="SVP46" s="180"/>
      <c r="SVQ46" s="180"/>
      <c r="SVR46" s="180"/>
      <c r="SVS46" s="180"/>
      <c r="SVT46" s="180"/>
      <c r="SVU46" s="180"/>
      <c r="SVV46" s="180"/>
      <c r="SVW46" s="180"/>
      <c r="SVX46" s="180"/>
      <c r="SVY46" s="180"/>
      <c r="SVZ46" s="180"/>
      <c r="SWA46" s="180"/>
      <c r="SWB46" s="180"/>
      <c r="SWC46" s="180"/>
      <c r="SWD46" s="180"/>
      <c r="SWE46" s="180"/>
      <c r="SWF46" s="180"/>
      <c r="SWG46" s="180"/>
      <c r="SWH46" s="180"/>
      <c r="SWI46" s="180"/>
      <c r="SWJ46" s="180"/>
      <c r="SWK46" s="180"/>
      <c r="SWL46" s="180"/>
      <c r="SWM46" s="180"/>
      <c r="SWN46" s="180"/>
      <c r="SWO46" s="180"/>
      <c r="SWP46" s="180"/>
      <c r="SWQ46" s="180"/>
      <c r="SWR46" s="180"/>
      <c r="SWS46" s="180"/>
      <c r="SWT46" s="180"/>
      <c r="SWU46" s="180"/>
      <c r="SWV46" s="180"/>
      <c r="SWW46" s="180"/>
      <c r="SWX46" s="180"/>
      <c r="SWY46" s="180"/>
      <c r="SWZ46" s="180"/>
      <c r="SXA46" s="180"/>
      <c r="SXB46" s="180"/>
      <c r="SXC46" s="180"/>
      <c r="SXD46" s="180"/>
      <c r="SXE46" s="180"/>
      <c r="SXF46" s="180"/>
      <c r="SXG46" s="180"/>
      <c r="SXH46" s="180"/>
      <c r="SXI46" s="180"/>
      <c r="SXJ46" s="180"/>
      <c r="SXK46" s="180"/>
      <c r="SXL46" s="180"/>
      <c r="SXM46" s="180"/>
      <c r="SXN46" s="180"/>
      <c r="SXO46" s="180"/>
      <c r="SXP46" s="180"/>
      <c r="SXQ46" s="180"/>
      <c r="SXR46" s="180"/>
      <c r="SXS46" s="180"/>
      <c r="SXT46" s="180"/>
      <c r="SXU46" s="180"/>
      <c r="SXV46" s="180"/>
      <c r="SXW46" s="180"/>
      <c r="SXX46" s="180"/>
      <c r="SXY46" s="180"/>
      <c r="SXZ46" s="180"/>
      <c r="SYA46" s="180"/>
      <c r="SYB46" s="180"/>
      <c r="SYC46" s="180"/>
      <c r="SYD46" s="180"/>
      <c r="SYE46" s="180"/>
      <c r="SYF46" s="180"/>
      <c r="SYG46" s="180"/>
      <c r="SYH46" s="180"/>
      <c r="SYI46" s="180"/>
      <c r="SYJ46" s="180"/>
      <c r="SYK46" s="180"/>
      <c r="SYL46" s="180"/>
      <c r="SYM46" s="180"/>
      <c r="SYN46" s="180"/>
      <c r="SYO46" s="180"/>
      <c r="SYP46" s="180"/>
      <c r="SYQ46" s="180"/>
      <c r="SYR46" s="180"/>
      <c r="SYS46" s="180"/>
      <c r="SYT46" s="180"/>
      <c r="SYU46" s="180"/>
      <c r="SYV46" s="180"/>
      <c r="SYW46" s="180"/>
      <c r="SYX46" s="180"/>
      <c r="SYY46" s="180"/>
      <c r="SYZ46" s="180"/>
      <c r="SZA46" s="180"/>
      <c r="SZB46" s="180"/>
      <c r="SZC46" s="180"/>
      <c r="SZD46" s="180"/>
      <c r="SZE46" s="180"/>
      <c r="SZF46" s="180"/>
      <c r="SZG46" s="180"/>
      <c r="SZH46" s="180"/>
      <c r="SZI46" s="180"/>
      <c r="SZJ46" s="180"/>
      <c r="SZK46" s="180"/>
      <c r="SZL46" s="180"/>
      <c r="SZM46" s="180"/>
      <c r="SZN46" s="180"/>
      <c r="SZO46" s="180"/>
      <c r="SZP46" s="180"/>
      <c r="SZQ46" s="180"/>
      <c r="SZR46" s="180"/>
      <c r="SZS46" s="180"/>
      <c r="SZT46" s="180"/>
      <c r="SZU46" s="180"/>
      <c r="SZV46" s="180"/>
      <c r="SZW46" s="180"/>
      <c r="SZX46" s="180"/>
      <c r="SZY46" s="180"/>
      <c r="SZZ46" s="180"/>
      <c r="TAA46" s="180"/>
      <c r="TAB46" s="180"/>
      <c r="TAC46" s="180"/>
      <c r="TAD46" s="180"/>
      <c r="TAE46" s="180"/>
      <c r="TAF46" s="180"/>
      <c r="TAG46" s="180"/>
      <c r="TAH46" s="180"/>
      <c r="TAI46" s="180"/>
      <c r="TAJ46" s="180"/>
      <c r="TAK46" s="180"/>
      <c r="TAL46" s="180"/>
      <c r="TAM46" s="180"/>
      <c r="TAN46" s="180"/>
      <c r="TAO46" s="180"/>
      <c r="TAP46" s="180"/>
      <c r="TAQ46" s="180"/>
      <c r="TAR46" s="180"/>
      <c r="TAS46" s="180"/>
      <c r="TAT46" s="180"/>
      <c r="TAU46" s="180"/>
      <c r="TAV46" s="180"/>
      <c r="TAW46" s="180"/>
      <c r="TAX46" s="180"/>
      <c r="TAY46" s="180"/>
      <c r="TAZ46" s="180"/>
      <c r="TBA46" s="180"/>
      <c r="TBB46" s="180"/>
      <c r="TBC46" s="180"/>
      <c r="TBD46" s="180"/>
      <c r="TBE46" s="180"/>
      <c r="TBF46" s="180"/>
      <c r="TBG46" s="180"/>
      <c r="TBH46" s="180"/>
      <c r="TBI46" s="180"/>
      <c r="TBJ46" s="180"/>
      <c r="TBK46" s="180"/>
      <c r="TBL46" s="180"/>
      <c r="TBM46" s="180"/>
      <c r="TBN46" s="180"/>
      <c r="TBO46" s="180"/>
      <c r="TBP46" s="180"/>
      <c r="TBQ46" s="180"/>
      <c r="TBR46" s="180"/>
      <c r="TBS46" s="180"/>
      <c r="TBT46" s="180"/>
      <c r="TBU46" s="180"/>
      <c r="TBV46" s="180"/>
      <c r="TBW46" s="180"/>
      <c r="TBX46" s="180"/>
      <c r="TBY46" s="180"/>
      <c r="TBZ46" s="180"/>
      <c r="TCA46" s="180"/>
      <c r="TCB46" s="180"/>
      <c r="TCC46" s="180"/>
      <c r="TCD46" s="180"/>
      <c r="TCE46" s="180"/>
      <c r="TCF46" s="180"/>
      <c r="TCG46" s="180"/>
      <c r="TCH46" s="180"/>
      <c r="TCI46" s="180"/>
      <c r="TCJ46" s="180"/>
      <c r="TCK46" s="180"/>
      <c r="TCL46" s="180"/>
      <c r="TCM46" s="180"/>
      <c r="TCN46" s="180"/>
      <c r="TCO46" s="180"/>
      <c r="TCP46" s="180"/>
      <c r="TCQ46" s="180"/>
      <c r="TCR46" s="180"/>
      <c r="TCS46" s="180"/>
      <c r="TCT46" s="180"/>
      <c r="TCU46" s="180"/>
      <c r="TCV46" s="180"/>
      <c r="TCW46" s="180"/>
      <c r="TCX46" s="180"/>
      <c r="TCY46" s="180"/>
      <c r="TCZ46" s="180"/>
      <c r="TDA46" s="180"/>
      <c r="TDB46" s="180"/>
      <c r="TDC46" s="180"/>
      <c r="TDD46" s="180"/>
      <c r="TDE46" s="180"/>
      <c r="TDF46" s="180"/>
      <c r="TDG46" s="180"/>
      <c r="TDH46" s="180"/>
      <c r="TDI46" s="180"/>
      <c r="TDJ46" s="180"/>
      <c r="TDK46" s="180"/>
      <c r="TDL46" s="180"/>
      <c r="TDM46" s="180"/>
      <c r="TDN46" s="180"/>
      <c r="TDO46" s="180"/>
      <c r="TDP46" s="180"/>
      <c r="TDQ46" s="180"/>
      <c r="TDR46" s="180"/>
      <c r="TDS46" s="180"/>
      <c r="TDT46" s="180"/>
      <c r="TDU46" s="180"/>
      <c r="TDV46" s="180"/>
      <c r="TDW46" s="180"/>
      <c r="TDX46" s="180"/>
      <c r="TDY46" s="180"/>
      <c r="TDZ46" s="180"/>
      <c r="TEA46" s="180"/>
      <c r="TEB46" s="180"/>
      <c r="TEC46" s="180"/>
      <c r="TED46" s="180"/>
      <c r="TEE46" s="180"/>
      <c r="TEF46" s="180"/>
      <c r="TEG46" s="180"/>
      <c r="TEH46" s="180"/>
      <c r="TEI46" s="180"/>
      <c r="TEJ46" s="180"/>
      <c r="TEK46" s="180"/>
      <c r="TEL46" s="180"/>
      <c r="TEM46" s="180"/>
      <c r="TEN46" s="180"/>
      <c r="TEO46" s="180"/>
      <c r="TEP46" s="180"/>
      <c r="TEQ46" s="180"/>
      <c r="TER46" s="180"/>
      <c r="TES46" s="180"/>
      <c r="TET46" s="180"/>
      <c r="TEU46" s="180"/>
      <c r="TEV46" s="180"/>
      <c r="TEW46" s="180"/>
      <c r="TEX46" s="180"/>
      <c r="TEY46" s="180"/>
      <c r="TEZ46" s="180"/>
      <c r="TFA46" s="180"/>
      <c r="TFB46" s="180"/>
      <c r="TFC46" s="180"/>
      <c r="TFD46" s="180"/>
      <c r="TFE46" s="180"/>
      <c r="TFF46" s="180"/>
      <c r="TFG46" s="180"/>
      <c r="TFH46" s="180"/>
      <c r="TFI46" s="180"/>
      <c r="TFJ46" s="180"/>
      <c r="TFK46" s="180"/>
      <c r="TFL46" s="180"/>
      <c r="TFM46" s="180"/>
      <c r="TFN46" s="180"/>
      <c r="TFO46" s="180"/>
      <c r="TFP46" s="180"/>
      <c r="TFQ46" s="180"/>
      <c r="TFR46" s="180"/>
      <c r="TFS46" s="180"/>
      <c r="TFT46" s="180"/>
      <c r="TFU46" s="180"/>
      <c r="TFV46" s="180"/>
      <c r="TFW46" s="180"/>
      <c r="TFX46" s="180"/>
      <c r="TFY46" s="180"/>
      <c r="TFZ46" s="180"/>
      <c r="TGA46" s="180"/>
      <c r="TGB46" s="180"/>
      <c r="TGC46" s="180"/>
      <c r="TGD46" s="180"/>
      <c r="TGE46" s="180"/>
      <c r="TGF46" s="180"/>
      <c r="TGG46" s="180"/>
      <c r="TGH46" s="180"/>
      <c r="TGI46" s="180"/>
      <c r="TGJ46" s="180"/>
      <c r="TGK46" s="180"/>
      <c r="TGL46" s="180"/>
      <c r="TGM46" s="180"/>
      <c r="TGN46" s="180"/>
      <c r="TGO46" s="180"/>
      <c r="TGP46" s="180"/>
      <c r="TGQ46" s="180"/>
      <c r="TGR46" s="180"/>
      <c r="TGS46" s="180"/>
      <c r="TGT46" s="180"/>
      <c r="TGU46" s="180"/>
      <c r="TGV46" s="180"/>
      <c r="TGW46" s="180"/>
      <c r="TGX46" s="180"/>
      <c r="TGY46" s="180"/>
      <c r="TGZ46" s="180"/>
      <c r="THA46" s="180"/>
      <c r="THB46" s="180"/>
      <c r="THC46" s="180"/>
      <c r="THD46" s="180"/>
      <c r="THE46" s="180"/>
      <c r="THF46" s="180"/>
      <c r="THG46" s="180"/>
      <c r="THH46" s="180"/>
      <c r="THI46" s="180"/>
      <c r="THJ46" s="180"/>
      <c r="THK46" s="180"/>
      <c r="THL46" s="180"/>
      <c r="THM46" s="180"/>
      <c r="THN46" s="180"/>
      <c r="THO46" s="180"/>
      <c r="THP46" s="180"/>
      <c r="THQ46" s="180"/>
      <c r="THR46" s="180"/>
      <c r="THS46" s="180"/>
      <c r="THT46" s="180"/>
      <c r="THU46" s="180"/>
      <c r="THV46" s="180"/>
      <c r="THW46" s="180"/>
      <c r="THX46" s="180"/>
      <c r="THY46" s="180"/>
      <c r="THZ46" s="180"/>
      <c r="TIA46" s="180"/>
      <c r="TIB46" s="180"/>
      <c r="TIC46" s="180"/>
      <c r="TID46" s="180"/>
      <c r="TIE46" s="180"/>
      <c r="TIF46" s="180"/>
      <c r="TIG46" s="180"/>
      <c r="TIH46" s="180"/>
      <c r="TII46" s="180"/>
      <c r="TIJ46" s="180"/>
      <c r="TIK46" s="180"/>
      <c r="TIL46" s="180"/>
      <c r="TIM46" s="180"/>
      <c r="TIN46" s="180"/>
      <c r="TIO46" s="180"/>
      <c r="TIP46" s="180"/>
      <c r="TIQ46" s="180"/>
      <c r="TIR46" s="180"/>
      <c r="TIS46" s="180"/>
      <c r="TIT46" s="180"/>
      <c r="TIU46" s="180"/>
      <c r="TIV46" s="180"/>
      <c r="TIW46" s="180"/>
      <c r="TIX46" s="180"/>
      <c r="TIY46" s="180"/>
      <c r="TIZ46" s="180"/>
      <c r="TJA46" s="180"/>
      <c r="TJB46" s="180"/>
      <c r="TJC46" s="180"/>
      <c r="TJD46" s="180"/>
      <c r="TJE46" s="180"/>
      <c r="TJF46" s="180"/>
      <c r="TJG46" s="180"/>
      <c r="TJH46" s="180"/>
      <c r="TJI46" s="180"/>
      <c r="TJJ46" s="180"/>
      <c r="TJK46" s="180"/>
      <c r="TJL46" s="180"/>
      <c r="TJM46" s="180"/>
      <c r="TJN46" s="180"/>
      <c r="TJO46" s="180"/>
      <c r="TJP46" s="180"/>
      <c r="TJQ46" s="180"/>
      <c r="TJR46" s="180"/>
      <c r="TJS46" s="180"/>
      <c r="TJT46" s="180"/>
      <c r="TJU46" s="180"/>
      <c r="TJV46" s="180"/>
      <c r="TJW46" s="180"/>
      <c r="TJX46" s="180"/>
      <c r="TJY46" s="180"/>
      <c r="TJZ46" s="180"/>
      <c r="TKA46" s="180"/>
      <c r="TKB46" s="180"/>
      <c r="TKC46" s="180"/>
      <c r="TKD46" s="180"/>
      <c r="TKE46" s="180"/>
      <c r="TKF46" s="180"/>
      <c r="TKG46" s="180"/>
      <c r="TKH46" s="180"/>
      <c r="TKI46" s="180"/>
      <c r="TKJ46" s="180"/>
      <c r="TKK46" s="180"/>
      <c r="TKL46" s="180"/>
      <c r="TKM46" s="180"/>
      <c r="TKN46" s="180"/>
      <c r="TKO46" s="180"/>
      <c r="TKP46" s="180"/>
      <c r="TKQ46" s="180"/>
      <c r="TKR46" s="180"/>
      <c r="TKS46" s="180"/>
      <c r="TKT46" s="180"/>
      <c r="TKU46" s="180"/>
      <c r="TKV46" s="180"/>
      <c r="TKW46" s="180"/>
      <c r="TKX46" s="180"/>
      <c r="TKY46" s="180"/>
      <c r="TKZ46" s="180"/>
      <c r="TLA46" s="180"/>
      <c r="TLB46" s="180"/>
      <c r="TLC46" s="180"/>
      <c r="TLD46" s="180"/>
      <c r="TLE46" s="180"/>
      <c r="TLF46" s="180"/>
      <c r="TLG46" s="180"/>
      <c r="TLH46" s="180"/>
      <c r="TLI46" s="180"/>
      <c r="TLJ46" s="180"/>
      <c r="TLK46" s="180"/>
      <c r="TLL46" s="180"/>
      <c r="TLM46" s="180"/>
      <c r="TLN46" s="180"/>
      <c r="TLO46" s="180"/>
      <c r="TLP46" s="180"/>
      <c r="TLQ46" s="180"/>
      <c r="TLR46" s="180"/>
      <c r="TLS46" s="180"/>
      <c r="TLT46" s="180"/>
      <c r="TLU46" s="180"/>
      <c r="TLV46" s="180"/>
      <c r="TLW46" s="180"/>
      <c r="TLX46" s="180"/>
      <c r="TLY46" s="180"/>
      <c r="TLZ46" s="180"/>
      <c r="TMA46" s="180"/>
      <c r="TMB46" s="180"/>
      <c r="TMC46" s="180"/>
      <c r="TMD46" s="180"/>
      <c r="TME46" s="180"/>
      <c r="TMF46" s="180"/>
      <c r="TMG46" s="180"/>
      <c r="TMH46" s="180"/>
      <c r="TMI46" s="180"/>
      <c r="TMJ46" s="180"/>
      <c r="TMK46" s="180"/>
      <c r="TML46" s="180"/>
      <c r="TMM46" s="180"/>
      <c r="TMN46" s="180"/>
      <c r="TMO46" s="180"/>
      <c r="TMP46" s="180"/>
      <c r="TMQ46" s="180"/>
      <c r="TMR46" s="180"/>
      <c r="TMS46" s="180"/>
      <c r="TMT46" s="180"/>
      <c r="TMU46" s="180"/>
      <c r="TMV46" s="180"/>
      <c r="TMW46" s="180"/>
      <c r="TMX46" s="180"/>
      <c r="TMY46" s="180"/>
      <c r="TMZ46" s="180"/>
      <c r="TNA46" s="180"/>
      <c r="TNB46" s="180"/>
      <c r="TNC46" s="180"/>
      <c r="TND46" s="180"/>
      <c r="TNE46" s="180"/>
      <c r="TNF46" s="180"/>
      <c r="TNG46" s="180"/>
      <c r="TNH46" s="180"/>
      <c r="TNI46" s="180"/>
      <c r="TNJ46" s="180"/>
      <c r="TNK46" s="180"/>
      <c r="TNL46" s="180"/>
      <c r="TNM46" s="180"/>
      <c r="TNN46" s="180"/>
      <c r="TNO46" s="180"/>
      <c r="TNP46" s="180"/>
      <c r="TNQ46" s="180"/>
      <c r="TNR46" s="180"/>
      <c r="TNS46" s="180"/>
      <c r="TNT46" s="180"/>
      <c r="TNU46" s="180"/>
      <c r="TNV46" s="180"/>
      <c r="TNW46" s="180"/>
      <c r="TNX46" s="180"/>
      <c r="TNY46" s="180"/>
      <c r="TNZ46" s="180"/>
      <c r="TOA46" s="180"/>
      <c r="TOB46" s="180"/>
      <c r="TOC46" s="180"/>
      <c r="TOD46" s="180"/>
      <c r="TOE46" s="180"/>
      <c r="TOF46" s="180"/>
      <c r="TOG46" s="180"/>
      <c r="TOH46" s="180"/>
      <c r="TOI46" s="180"/>
      <c r="TOJ46" s="180"/>
      <c r="TOK46" s="180"/>
      <c r="TOL46" s="180"/>
      <c r="TOM46" s="180"/>
      <c r="TON46" s="180"/>
      <c r="TOO46" s="180"/>
      <c r="TOP46" s="180"/>
      <c r="TOQ46" s="180"/>
      <c r="TOR46" s="180"/>
      <c r="TOS46" s="180"/>
      <c r="TOT46" s="180"/>
      <c r="TOU46" s="180"/>
      <c r="TOV46" s="180"/>
      <c r="TOW46" s="180"/>
      <c r="TOX46" s="180"/>
      <c r="TOY46" s="180"/>
      <c r="TOZ46" s="180"/>
      <c r="TPA46" s="180"/>
      <c r="TPB46" s="180"/>
      <c r="TPC46" s="180"/>
      <c r="TPD46" s="180"/>
      <c r="TPE46" s="180"/>
      <c r="TPF46" s="180"/>
      <c r="TPG46" s="180"/>
      <c r="TPH46" s="180"/>
      <c r="TPI46" s="180"/>
      <c r="TPJ46" s="180"/>
      <c r="TPK46" s="180"/>
      <c r="TPL46" s="180"/>
      <c r="TPM46" s="180"/>
      <c r="TPN46" s="180"/>
      <c r="TPO46" s="180"/>
      <c r="TPP46" s="180"/>
      <c r="TPQ46" s="180"/>
      <c r="TPR46" s="180"/>
      <c r="TPS46" s="180"/>
      <c r="TPT46" s="180"/>
      <c r="TPU46" s="180"/>
      <c r="TPV46" s="180"/>
      <c r="TPW46" s="180"/>
      <c r="TPX46" s="180"/>
      <c r="TPY46" s="180"/>
      <c r="TPZ46" s="180"/>
      <c r="TQA46" s="180"/>
      <c r="TQB46" s="180"/>
      <c r="TQC46" s="180"/>
      <c r="TQD46" s="180"/>
      <c r="TQE46" s="180"/>
      <c r="TQF46" s="180"/>
      <c r="TQG46" s="180"/>
      <c r="TQH46" s="180"/>
      <c r="TQI46" s="180"/>
      <c r="TQJ46" s="180"/>
      <c r="TQK46" s="180"/>
      <c r="TQL46" s="180"/>
      <c r="TQM46" s="180"/>
      <c r="TQN46" s="180"/>
      <c r="TQO46" s="180"/>
      <c r="TQP46" s="180"/>
      <c r="TQQ46" s="180"/>
      <c r="TQR46" s="180"/>
      <c r="TQS46" s="180"/>
      <c r="TQT46" s="180"/>
      <c r="TQU46" s="180"/>
      <c r="TQV46" s="180"/>
      <c r="TQW46" s="180"/>
      <c r="TQX46" s="180"/>
      <c r="TQY46" s="180"/>
      <c r="TQZ46" s="180"/>
      <c r="TRA46" s="180"/>
      <c r="TRB46" s="180"/>
      <c r="TRC46" s="180"/>
      <c r="TRD46" s="180"/>
      <c r="TRE46" s="180"/>
      <c r="TRF46" s="180"/>
      <c r="TRG46" s="180"/>
      <c r="TRH46" s="180"/>
      <c r="TRI46" s="180"/>
      <c r="TRJ46" s="180"/>
      <c r="TRK46" s="180"/>
      <c r="TRL46" s="180"/>
      <c r="TRM46" s="180"/>
      <c r="TRN46" s="180"/>
      <c r="TRO46" s="180"/>
      <c r="TRP46" s="180"/>
      <c r="TRQ46" s="180"/>
      <c r="TRR46" s="180"/>
      <c r="TRS46" s="180"/>
      <c r="TRT46" s="180"/>
      <c r="TRU46" s="180"/>
      <c r="TRV46" s="180"/>
      <c r="TRW46" s="180"/>
      <c r="TRX46" s="180"/>
      <c r="TRY46" s="180"/>
      <c r="TRZ46" s="180"/>
      <c r="TSA46" s="180"/>
      <c r="TSB46" s="180"/>
      <c r="TSC46" s="180"/>
      <c r="TSD46" s="180"/>
      <c r="TSE46" s="180"/>
      <c r="TSF46" s="180"/>
      <c r="TSG46" s="180"/>
      <c r="TSH46" s="180"/>
      <c r="TSI46" s="180"/>
      <c r="TSJ46" s="180"/>
      <c r="TSK46" s="180"/>
      <c r="TSL46" s="180"/>
      <c r="TSM46" s="180"/>
      <c r="TSN46" s="180"/>
      <c r="TSO46" s="180"/>
      <c r="TSP46" s="180"/>
      <c r="TSQ46" s="180"/>
      <c r="TSR46" s="180"/>
      <c r="TSS46" s="180"/>
      <c r="TST46" s="180"/>
      <c r="TSU46" s="180"/>
      <c r="TSV46" s="180"/>
      <c r="TSW46" s="180"/>
      <c r="TSX46" s="180"/>
      <c r="TSY46" s="180"/>
      <c r="TSZ46" s="180"/>
      <c r="TTA46" s="180"/>
      <c r="TTB46" s="180"/>
      <c r="TTC46" s="180"/>
      <c r="TTD46" s="180"/>
      <c r="TTE46" s="180"/>
      <c r="TTF46" s="180"/>
      <c r="TTG46" s="180"/>
      <c r="TTH46" s="180"/>
      <c r="TTI46" s="180"/>
      <c r="TTJ46" s="180"/>
      <c r="TTK46" s="180"/>
      <c r="TTL46" s="180"/>
      <c r="TTM46" s="180"/>
      <c r="TTN46" s="180"/>
      <c r="TTO46" s="180"/>
      <c r="TTP46" s="180"/>
      <c r="TTQ46" s="180"/>
      <c r="TTR46" s="180"/>
      <c r="TTS46" s="180"/>
      <c r="TTT46" s="180"/>
      <c r="TTU46" s="180"/>
      <c r="TTV46" s="180"/>
      <c r="TTW46" s="180"/>
      <c r="TTX46" s="180"/>
      <c r="TTY46" s="180"/>
      <c r="TTZ46" s="180"/>
      <c r="TUA46" s="180"/>
      <c r="TUB46" s="180"/>
      <c r="TUC46" s="180"/>
      <c r="TUD46" s="180"/>
      <c r="TUE46" s="180"/>
      <c r="TUF46" s="180"/>
      <c r="TUG46" s="180"/>
      <c r="TUH46" s="180"/>
      <c r="TUI46" s="180"/>
      <c r="TUJ46" s="180"/>
      <c r="TUK46" s="180"/>
      <c r="TUL46" s="180"/>
      <c r="TUM46" s="180"/>
      <c r="TUN46" s="180"/>
      <c r="TUO46" s="180"/>
      <c r="TUP46" s="180"/>
      <c r="TUQ46" s="180"/>
      <c r="TUR46" s="180"/>
      <c r="TUS46" s="180"/>
      <c r="TUT46" s="180"/>
      <c r="TUU46" s="180"/>
      <c r="TUV46" s="180"/>
      <c r="TUW46" s="180"/>
      <c r="TUX46" s="180"/>
      <c r="TUY46" s="180"/>
      <c r="TUZ46" s="180"/>
      <c r="TVA46" s="180"/>
      <c r="TVB46" s="180"/>
      <c r="TVC46" s="180"/>
      <c r="TVD46" s="180"/>
      <c r="TVE46" s="180"/>
      <c r="TVF46" s="180"/>
      <c r="TVG46" s="180"/>
      <c r="TVH46" s="180"/>
      <c r="TVI46" s="180"/>
      <c r="TVJ46" s="180"/>
      <c r="TVK46" s="180"/>
      <c r="TVL46" s="180"/>
      <c r="TVM46" s="180"/>
      <c r="TVN46" s="180"/>
      <c r="TVO46" s="180"/>
      <c r="TVP46" s="180"/>
      <c r="TVQ46" s="180"/>
      <c r="TVR46" s="180"/>
      <c r="TVS46" s="180"/>
      <c r="TVT46" s="180"/>
      <c r="TVU46" s="180"/>
      <c r="TVV46" s="180"/>
      <c r="TVW46" s="180"/>
      <c r="TVX46" s="180"/>
      <c r="TVY46" s="180"/>
      <c r="TVZ46" s="180"/>
      <c r="TWA46" s="180"/>
      <c r="TWB46" s="180"/>
      <c r="TWC46" s="180"/>
      <c r="TWD46" s="180"/>
      <c r="TWE46" s="180"/>
      <c r="TWF46" s="180"/>
      <c r="TWG46" s="180"/>
      <c r="TWH46" s="180"/>
      <c r="TWI46" s="180"/>
      <c r="TWJ46" s="180"/>
      <c r="TWK46" s="180"/>
      <c r="TWL46" s="180"/>
      <c r="TWM46" s="180"/>
      <c r="TWN46" s="180"/>
      <c r="TWO46" s="180"/>
      <c r="TWP46" s="180"/>
      <c r="TWQ46" s="180"/>
      <c r="TWR46" s="180"/>
      <c r="TWS46" s="180"/>
      <c r="TWT46" s="180"/>
      <c r="TWU46" s="180"/>
      <c r="TWV46" s="180"/>
      <c r="TWW46" s="180"/>
      <c r="TWX46" s="180"/>
      <c r="TWY46" s="180"/>
      <c r="TWZ46" s="180"/>
      <c r="TXA46" s="180"/>
      <c r="TXB46" s="180"/>
      <c r="TXC46" s="180"/>
      <c r="TXD46" s="180"/>
      <c r="TXE46" s="180"/>
      <c r="TXF46" s="180"/>
      <c r="TXG46" s="180"/>
      <c r="TXH46" s="180"/>
      <c r="TXI46" s="180"/>
      <c r="TXJ46" s="180"/>
      <c r="TXK46" s="180"/>
      <c r="TXL46" s="180"/>
      <c r="TXM46" s="180"/>
      <c r="TXN46" s="180"/>
      <c r="TXO46" s="180"/>
      <c r="TXP46" s="180"/>
      <c r="TXQ46" s="180"/>
      <c r="TXR46" s="180"/>
      <c r="TXS46" s="180"/>
      <c r="TXT46" s="180"/>
      <c r="TXU46" s="180"/>
      <c r="TXV46" s="180"/>
      <c r="TXW46" s="180"/>
      <c r="TXX46" s="180"/>
      <c r="TXY46" s="180"/>
      <c r="TXZ46" s="180"/>
      <c r="TYA46" s="180"/>
      <c r="TYB46" s="180"/>
      <c r="TYC46" s="180"/>
      <c r="TYD46" s="180"/>
      <c r="TYE46" s="180"/>
      <c r="TYF46" s="180"/>
      <c r="TYG46" s="180"/>
      <c r="TYH46" s="180"/>
      <c r="TYI46" s="180"/>
      <c r="TYJ46" s="180"/>
      <c r="TYK46" s="180"/>
      <c r="TYL46" s="180"/>
      <c r="TYM46" s="180"/>
      <c r="TYN46" s="180"/>
      <c r="TYO46" s="180"/>
      <c r="TYP46" s="180"/>
      <c r="TYQ46" s="180"/>
      <c r="TYR46" s="180"/>
      <c r="TYS46" s="180"/>
      <c r="TYT46" s="180"/>
      <c r="TYU46" s="180"/>
      <c r="TYV46" s="180"/>
      <c r="TYW46" s="180"/>
      <c r="TYX46" s="180"/>
      <c r="TYY46" s="180"/>
      <c r="TYZ46" s="180"/>
      <c r="TZA46" s="180"/>
      <c r="TZB46" s="180"/>
      <c r="TZC46" s="180"/>
      <c r="TZD46" s="180"/>
      <c r="TZE46" s="180"/>
      <c r="TZF46" s="180"/>
      <c r="TZG46" s="180"/>
      <c r="TZH46" s="180"/>
      <c r="TZI46" s="180"/>
      <c r="TZJ46" s="180"/>
      <c r="TZK46" s="180"/>
      <c r="TZL46" s="180"/>
      <c r="TZM46" s="180"/>
      <c r="TZN46" s="180"/>
      <c r="TZO46" s="180"/>
      <c r="TZP46" s="180"/>
      <c r="TZQ46" s="180"/>
      <c r="TZR46" s="180"/>
      <c r="TZS46" s="180"/>
      <c r="TZT46" s="180"/>
      <c r="TZU46" s="180"/>
      <c r="TZV46" s="180"/>
      <c r="TZW46" s="180"/>
      <c r="TZX46" s="180"/>
      <c r="TZY46" s="180"/>
      <c r="TZZ46" s="180"/>
      <c r="UAA46" s="180"/>
      <c r="UAB46" s="180"/>
      <c r="UAC46" s="180"/>
      <c r="UAD46" s="180"/>
      <c r="UAE46" s="180"/>
      <c r="UAF46" s="180"/>
      <c r="UAG46" s="180"/>
      <c r="UAH46" s="180"/>
      <c r="UAI46" s="180"/>
      <c r="UAJ46" s="180"/>
      <c r="UAK46" s="180"/>
      <c r="UAL46" s="180"/>
      <c r="UAM46" s="180"/>
      <c r="UAN46" s="180"/>
      <c r="UAO46" s="180"/>
      <c r="UAP46" s="180"/>
      <c r="UAQ46" s="180"/>
      <c r="UAR46" s="180"/>
      <c r="UAS46" s="180"/>
      <c r="UAT46" s="180"/>
      <c r="UAU46" s="180"/>
      <c r="UAV46" s="180"/>
      <c r="UAW46" s="180"/>
      <c r="UAX46" s="180"/>
      <c r="UAY46" s="180"/>
      <c r="UAZ46" s="180"/>
      <c r="UBA46" s="180"/>
      <c r="UBB46" s="180"/>
      <c r="UBC46" s="180"/>
      <c r="UBD46" s="180"/>
      <c r="UBE46" s="180"/>
      <c r="UBF46" s="180"/>
      <c r="UBG46" s="180"/>
      <c r="UBH46" s="180"/>
      <c r="UBI46" s="180"/>
      <c r="UBJ46" s="180"/>
      <c r="UBK46" s="180"/>
      <c r="UBL46" s="180"/>
      <c r="UBM46" s="180"/>
      <c r="UBN46" s="180"/>
      <c r="UBO46" s="180"/>
      <c r="UBP46" s="180"/>
      <c r="UBQ46" s="180"/>
      <c r="UBR46" s="180"/>
      <c r="UBS46" s="180"/>
      <c r="UBT46" s="180"/>
      <c r="UBU46" s="180"/>
      <c r="UBV46" s="180"/>
      <c r="UBW46" s="180"/>
      <c r="UBX46" s="180"/>
      <c r="UBY46" s="180"/>
      <c r="UBZ46" s="180"/>
      <c r="UCA46" s="180"/>
      <c r="UCB46" s="180"/>
      <c r="UCC46" s="180"/>
      <c r="UCD46" s="180"/>
      <c r="UCE46" s="180"/>
      <c r="UCF46" s="180"/>
      <c r="UCG46" s="180"/>
      <c r="UCH46" s="180"/>
      <c r="UCI46" s="180"/>
      <c r="UCJ46" s="180"/>
      <c r="UCK46" s="180"/>
      <c r="UCL46" s="180"/>
      <c r="UCM46" s="180"/>
      <c r="UCN46" s="180"/>
      <c r="UCO46" s="180"/>
      <c r="UCP46" s="180"/>
      <c r="UCQ46" s="180"/>
      <c r="UCR46" s="180"/>
      <c r="UCS46" s="180"/>
      <c r="UCT46" s="180"/>
      <c r="UCU46" s="180"/>
      <c r="UCV46" s="180"/>
      <c r="UCW46" s="180"/>
      <c r="UCX46" s="180"/>
      <c r="UCY46" s="180"/>
      <c r="UCZ46" s="180"/>
      <c r="UDA46" s="180"/>
      <c r="UDB46" s="180"/>
      <c r="UDC46" s="180"/>
      <c r="UDD46" s="180"/>
      <c r="UDE46" s="180"/>
      <c r="UDF46" s="180"/>
      <c r="UDG46" s="180"/>
      <c r="UDH46" s="180"/>
      <c r="UDI46" s="180"/>
      <c r="UDJ46" s="180"/>
      <c r="UDK46" s="180"/>
      <c r="UDL46" s="180"/>
      <c r="UDM46" s="180"/>
      <c r="UDN46" s="180"/>
      <c r="UDO46" s="180"/>
      <c r="UDP46" s="180"/>
      <c r="UDQ46" s="180"/>
      <c r="UDR46" s="180"/>
      <c r="UDS46" s="180"/>
      <c r="UDT46" s="180"/>
      <c r="UDU46" s="180"/>
      <c r="UDV46" s="180"/>
      <c r="UDW46" s="180"/>
      <c r="UDX46" s="180"/>
      <c r="UDY46" s="180"/>
      <c r="UDZ46" s="180"/>
      <c r="UEA46" s="180"/>
      <c r="UEB46" s="180"/>
      <c r="UEC46" s="180"/>
      <c r="UED46" s="180"/>
      <c r="UEE46" s="180"/>
      <c r="UEF46" s="180"/>
      <c r="UEG46" s="180"/>
      <c r="UEH46" s="180"/>
      <c r="UEI46" s="180"/>
      <c r="UEJ46" s="180"/>
      <c r="UEK46" s="180"/>
      <c r="UEL46" s="180"/>
      <c r="UEM46" s="180"/>
      <c r="UEN46" s="180"/>
      <c r="UEO46" s="180"/>
      <c r="UEP46" s="180"/>
      <c r="UEQ46" s="180"/>
      <c r="UER46" s="180"/>
      <c r="UES46" s="180"/>
      <c r="UET46" s="180"/>
      <c r="UEU46" s="180"/>
      <c r="UEV46" s="180"/>
      <c r="UEW46" s="180"/>
      <c r="UEX46" s="180"/>
      <c r="UEY46" s="180"/>
      <c r="UEZ46" s="180"/>
      <c r="UFA46" s="180"/>
      <c r="UFB46" s="180"/>
      <c r="UFC46" s="180"/>
      <c r="UFD46" s="180"/>
      <c r="UFE46" s="180"/>
      <c r="UFF46" s="180"/>
      <c r="UFG46" s="180"/>
      <c r="UFH46" s="180"/>
      <c r="UFI46" s="180"/>
      <c r="UFJ46" s="180"/>
      <c r="UFK46" s="180"/>
      <c r="UFL46" s="180"/>
      <c r="UFM46" s="180"/>
      <c r="UFN46" s="180"/>
      <c r="UFO46" s="180"/>
      <c r="UFP46" s="180"/>
      <c r="UFQ46" s="180"/>
      <c r="UFR46" s="180"/>
      <c r="UFS46" s="180"/>
      <c r="UFT46" s="180"/>
      <c r="UFU46" s="180"/>
      <c r="UFV46" s="180"/>
      <c r="UFW46" s="180"/>
      <c r="UFX46" s="180"/>
      <c r="UFY46" s="180"/>
      <c r="UFZ46" s="180"/>
      <c r="UGA46" s="180"/>
      <c r="UGB46" s="180"/>
      <c r="UGC46" s="180"/>
      <c r="UGD46" s="180"/>
      <c r="UGE46" s="180"/>
      <c r="UGF46" s="180"/>
      <c r="UGG46" s="180"/>
      <c r="UGH46" s="180"/>
      <c r="UGI46" s="180"/>
      <c r="UGJ46" s="180"/>
      <c r="UGK46" s="180"/>
      <c r="UGL46" s="180"/>
      <c r="UGM46" s="180"/>
      <c r="UGN46" s="180"/>
      <c r="UGO46" s="180"/>
      <c r="UGP46" s="180"/>
      <c r="UGQ46" s="180"/>
      <c r="UGR46" s="180"/>
      <c r="UGS46" s="180"/>
      <c r="UGT46" s="180"/>
      <c r="UGU46" s="180"/>
      <c r="UGV46" s="180"/>
      <c r="UGW46" s="180"/>
      <c r="UGX46" s="180"/>
      <c r="UGY46" s="180"/>
      <c r="UGZ46" s="180"/>
      <c r="UHA46" s="180"/>
      <c r="UHB46" s="180"/>
      <c r="UHC46" s="180"/>
      <c r="UHD46" s="180"/>
      <c r="UHE46" s="180"/>
      <c r="UHF46" s="180"/>
      <c r="UHG46" s="180"/>
      <c r="UHH46" s="180"/>
      <c r="UHI46" s="180"/>
      <c r="UHJ46" s="180"/>
      <c r="UHK46" s="180"/>
      <c r="UHL46" s="180"/>
      <c r="UHM46" s="180"/>
      <c r="UHN46" s="180"/>
      <c r="UHO46" s="180"/>
      <c r="UHP46" s="180"/>
      <c r="UHQ46" s="180"/>
      <c r="UHR46" s="180"/>
      <c r="UHS46" s="180"/>
      <c r="UHT46" s="180"/>
      <c r="UHU46" s="180"/>
      <c r="UHV46" s="180"/>
      <c r="UHW46" s="180"/>
      <c r="UHX46" s="180"/>
      <c r="UHY46" s="180"/>
      <c r="UHZ46" s="180"/>
      <c r="UIA46" s="180"/>
      <c r="UIB46" s="180"/>
      <c r="UIC46" s="180"/>
      <c r="UID46" s="180"/>
      <c r="UIE46" s="180"/>
      <c r="UIF46" s="180"/>
      <c r="UIG46" s="180"/>
      <c r="UIH46" s="180"/>
      <c r="UII46" s="180"/>
      <c r="UIJ46" s="180"/>
      <c r="UIK46" s="180"/>
      <c r="UIL46" s="180"/>
      <c r="UIM46" s="180"/>
      <c r="UIN46" s="180"/>
      <c r="UIO46" s="180"/>
      <c r="UIP46" s="180"/>
      <c r="UIQ46" s="180"/>
      <c r="UIR46" s="180"/>
      <c r="UIS46" s="180"/>
      <c r="UIT46" s="180"/>
      <c r="UIU46" s="180"/>
      <c r="UIV46" s="180"/>
      <c r="UIW46" s="180"/>
      <c r="UIX46" s="180"/>
      <c r="UIY46" s="180"/>
      <c r="UIZ46" s="180"/>
      <c r="UJA46" s="180"/>
      <c r="UJB46" s="180"/>
      <c r="UJC46" s="180"/>
      <c r="UJD46" s="180"/>
      <c r="UJE46" s="180"/>
      <c r="UJF46" s="180"/>
      <c r="UJG46" s="180"/>
      <c r="UJH46" s="180"/>
      <c r="UJI46" s="180"/>
      <c r="UJJ46" s="180"/>
      <c r="UJK46" s="180"/>
      <c r="UJL46" s="180"/>
      <c r="UJM46" s="180"/>
      <c r="UJN46" s="180"/>
      <c r="UJO46" s="180"/>
      <c r="UJP46" s="180"/>
      <c r="UJQ46" s="180"/>
      <c r="UJR46" s="180"/>
      <c r="UJS46" s="180"/>
      <c r="UJT46" s="180"/>
      <c r="UJU46" s="180"/>
      <c r="UJV46" s="180"/>
      <c r="UJW46" s="180"/>
      <c r="UJX46" s="180"/>
      <c r="UJY46" s="180"/>
      <c r="UJZ46" s="180"/>
      <c r="UKA46" s="180"/>
      <c r="UKB46" s="180"/>
      <c r="UKC46" s="180"/>
      <c r="UKD46" s="180"/>
      <c r="UKE46" s="180"/>
      <c r="UKF46" s="180"/>
      <c r="UKG46" s="180"/>
      <c r="UKH46" s="180"/>
      <c r="UKI46" s="180"/>
      <c r="UKJ46" s="180"/>
      <c r="UKK46" s="180"/>
      <c r="UKL46" s="180"/>
      <c r="UKM46" s="180"/>
      <c r="UKN46" s="180"/>
      <c r="UKO46" s="180"/>
      <c r="UKP46" s="180"/>
      <c r="UKQ46" s="180"/>
      <c r="UKR46" s="180"/>
      <c r="UKS46" s="180"/>
      <c r="UKT46" s="180"/>
      <c r="UKU46" s="180"/>
      <c r="UKV46" s="180"/>
      <c r="UKW46" s="180"/>
      <c r="UKX46" s="180"/>
      <c r="UKY46" s="180"/>
      <c r="UKZ46" s="180"/>
      <c r="ULA46" s="180"/>
      <c r="ULB46" s="180"/>
      <c r="ULC46" s="180"/>
      <c r="ULD46" s="180"/>
      <c r="ULE46" s="180"/>
      <c r="ULF46" s="180"/>
      <c r="ULG46" s="180"/>
      <c r="ULH46" s="180"/>
      <c r="ULI46" s="180"/>
      <c r="ULJ46" s="180"/>
      <c r="ULK46" s="180"/>
      <c r="ULL46" s="180"/>
      <c r="ULM46" s="180"/>
      <c r="ULN46" s="180"/>
      <c r="ULO46" s="180"/>
      <c r="ULP46" s="180"/>
      <c r="ULQ46" s="180"/>
      <c r="ULR46" s="180"/>
      <c r="ULS46" s="180"/>
      <c r="ULT46" s="180"/>
      <c r="ULU46" s="180"/>
      <c r="ULV46" s="180"/>
      <c r="ULW46" s="180"/>
      <c r="ULX46" s="180"/>
      <c r="ULY46" s="180"/>
      <c r="ULZ46" s="180"/>
      <c r="UMA46" s="180"/>
      <c r="UMB46" s="180"/>
      <c r="UMC46" s="180"/>
      <c r="UMD46" s="180"/>
      <c r="UME46" s="180"/>
      <c r="UMF46" s="180"/>
      <c r="UMG46" s="180"/>
      <c r="UMH46" s="180"/>
      <c r="UMI46" s="180"/>
      <c r="UMJ46" s="180"/>
      <c r="UMK46" s="180"/>
      <c r="UML46" s="180"/>
      <c r="UMM46" s="180"/>
      <c r="UMN46" s="180"/>
      <c r="UMO46" s="180"/>
      <c r="UMP46" s="180"/>
      <c r="UMQ46" s="180"/>
      <c r="UMR46" s="180"/>
      <c r="UMS46" s="180"/>
      <c r="UMT46" s="180"/>
      <c r="UMU46" s="180"/>
      <c r="UMV46" s="180"/>
      <c r="UMW46" s="180"/>
      <c r="UMX46" s="180"/>
      <c r="UMY46" s="180"/>
      <c r="UMZ46" s="180"/>
      <c r="UNA46" s="180"/>
      <c r="UNB46" s="180"/>
      <c r="UNC46" s="180"/>
      <c r="UND46" s="180"/>
      <c r="UNE46" s="180"/>
      <c r="UNF46" s="180"/>
      <c r="UNG46" s="180"/>
      <c r="UNH46" s="180"/>
      <c r="UNI46" s="180"/>
      <c r="UNJ46" s="180"/>
      <c r="UNK46" s="180"/>
      <c r="UNL46" s="180"/>
      <c r="UNM46" s="180"/>
      <c r="UNN46" s="180"/>
      <c r="UNO46" s="180"/>
      <c r="UNP46" s="180"/>
      <c r="UNQ46" s="180"/>
      <c r="UNR46" s="180"/>
      <c r="UNS46" s="180"/>
      <c r="UNT46" s="180"/>
      <c r="UNU46" s="180"/>
      <c r="UNV46" s="180"/>
      <c r="UNW46" s="180"/>
      <c r="UNX46" s="180"/>
      <c r="UNY46" s="180"/>
      <c r="UNZ46" s="180"/>
      <c r="UOA46" s="180"/>
      <c r="UOB46" s="180"/>
      <c r="UOC46" s="180"/>
      <c r="UOD46" s="180"/>
      <c r="UOE46" s="180"/>
      <c r="UOF46" s="180"/>
      <c r="UOG46" s="180"/>
      <c r="UOH46" s="180"/>
      <c r="UOI46" s="180"/>
      <c r="UOJ46" s="180"/>
      <c r="UOK46" s="180"/>
      <c r="UOL46" s="180"/>
      <c r="UOM46" s="180"/>
      <c r="UON46" s="180"/>
      <c r="UOO46" s="180"/>
      <c r="UOP46" s="180"/>
      <c r="UOQ46" s="180"/>
      <c r="UOR46" s="180"/>
      <c r="UOS46" s="180"/>
      <c r="UOT46" s="180"/>
      <c r="UOU46" s="180"/>
      <c r="UOV46" s="180"/>
      <c r="UOW46" s="180"/>
      <c r="UOX46" s="180"/>
      <c r="UOY46" s="180"/>
      <c r="UOZ46" s="180"/>
      <c r="UPA46" s="180"/>
      <c r="UPB46" s="180"/>
      <c r="UPC46" s="180"/>
      <c r="UPD46" s="180"/>
      <c r="UPE46" s="180"/>
      <c r="UPF46" s="180"/>
      <c r="UPG46" s="180"/>
      <c r="UPH46" s="180"/>
      <c r="UPI46" s="180"/>
      <c r="UPJ46" s="180"/>
      <c r="UPK46" s="180"/>
      <c r="UPL46" s="180"/>
      <c r="UPM46" s="180"/>
      <c r="UPN46" s="180"/>
      <c r="UPO46" s="180"/>
      <c r="UPP46" s="180"/>
      <c r="UPQ46" s="180"/>
      <c r="UPR46" s="180"/>
      <c r="UPS46" s="180"/>
      <c r="UPT46" s="180"/>
      <c r="UPU46" s="180"/>
      <c r="UPV46" s="180"/>
      <c r="UPW46" s="180"/>
      <c r="UPX46" s="180"/>
      <c r="UPY46" s="180"/>
      <c r="UPZ46" s="180"/>
      <c r="UQA46" s="180"/>
      <c r="UQB46" s="180"/>
      <c r="UQC46" s="180"/>
      <c r="UQD46" s="180"/>
      <c r="UQE46" s="180"/>
      <c r="UQF46" s="180"/>
      <c r="UQG46" s="180"/>
      <c r="UQH46" s="180"/>
      <c r="UQI46" s="180"/>
      <c r="UQJ46" s="180"/>
      <c r="UQK46" s="180"/>
      <c r="UQL46" s="180"/>
      <c r="UQM46" s="180"/>
      <c r="UQN46" s="180"/>
      <c r="UQO46" s="180"/>
      <c r="UQP46" s="180"/>
      <c r="UQQ46" s="180"/>
      <c r="UQR46" s="180"/>
      <c r="UQS46" s="180"/>
      <c r="UQT46" s="180"/>
      <c r="UQU46" s="180"/>
      <c r="UQV46" s="180"/>
      <c r="UQW46" s="180"/>
      <c r="UQX46" s="180"/>
      <c r="UQY46" s="180"/>
      <c r="UQZ46" s="180"/>
      <c r="URA46" s="180"/>
      <c r="URB46" s="180"/>
      <c r="URC46" s="180"/>
      <c r="URD46" s="180"/>
      <c r="URE46" s="180"/>
      <c r="URF46" s="180"/>
      <c r="URG46" s="180"/>
      <c r="URH46" s="180"/>
      <c r="URI46" s="180"/>
      <c r="URJ46" s="180"/>
      <c r="URK46" s="180"/>
      <c r="URL46" s="180"/>
      <c r="URM46" s="180"/>
      <c r="URN46" s="180"/>
      <c r="URO46" s="180"/>
      <c r="URP46" s="180"/>
      <c r="URQ46" s="180"/>
      <c r="URR46" s="180"/>
      <c r="URS46" s="180"/>
      <c r="URT46" s="180"/>
      <c r="URU46" s="180"/>
      <c r="URV46" s="180"/>
      <c r="URW46" s="180"/>
      <c r="URX46" s="180"/>
      <c r="URY46" s="180"/>
      <c r="URZ46" s="180"/>
      <c r="USA46" s="180"/>
      <c r="USB46" s="180"/>
      <c r="USC46" s="180"/>
      <c r="USD46" s="180"/>
      <c r="USE46" s="180"/>
      <c r="USF46" s="180"/>
      <c r="USG46" s="180"/>
      <c r="USH46" s="180"/>
      <c r="USI46" s="180"/>
      <c r="USJ46" s="180"/>
      <c r="USK46" s="180"/>
      <c r="USL46" s="180"/>
      <c r="USM46" s="180"/>
      <c r="USN46" s="180"/>
      <c r="USO46" s="180"/>
      <c r="USP46" s="180"/>
      <c r="USQ46" s="180"/>
      <c r="USR46" s="180"/>
      <c r="USS46" s="180"/>
      <c r="UST46" s="180"/>
      <c r="USU46" s="180"/>
      <c r="USV46" s="180"/>
      <c r="USW46" s="180"/>
      <c r="USX46" s="180"/>
      <c r="USY46" s="180"/>
      <c r="USZ46" s="180"/>
      <c r="UTA46" s="180"/>
      <c r="UTB46" s="180"/>
      <c r="UTC46" s="180"/>
      <c r="UTD46" s="180"/>
      <c r="UTE46" s="180"/>
      <c r="UTF46" s="180"/>
      <c r="UTG46" s="180"/>
      <c r="UTH46" s="180"/>
      <c r="UTI46" s="180"/>
      <c r="UTJ46" s="180"/>
      <c r="UTK46" s="180"/>
      <c r="UTL46" s="180"/>
      <c r="UTM46" s="180"/>
      <c r="UTN46" s="180"/>
      <c r="UTO46" s="180"/>
      <c r="UTP46" s="180"/>
      <c r="UTQ46" s="180"/>
      <c r="UTR46" s="180"/>
      <c r="UTS46" s="180"/>
      <c r="UTT46" s="180"/>
      <c r="UTU46" s="180"/>
      <c r="UTV46" s="180"/>
      <c r="UTW46" s="180"/>
      <c r="UTX46" s="180"/>
      <c r="UTY46" s="180"/>
      <c r="UTZ46" s="180"/>
      <c r="UUA46" s="180"/>
      <c r="UUB46" s="180"/>
      <c r="UUC46" s="180"/>
      <c r="UUD46" s="180"/>
      <c r="UUE46" s="180"/>
      <c r="UUF46" s="180"/>
      <c r="UUG46" s="180"/>
      <c r="UUH46" s="180"/>
      <c r="UUI46" s="180"/>
      <c r="UUJ46" s="180"/>
      <c r="UUK46" s="180"/>
      <c r="UUL46" s="180"/>
      <c r="UUM46" s="180"/>
      <c r="UUN46" s="180"/>
      <c r="UUO46" s="180"/>
      <c r="UUP46" s="180"/>
      <c r="UUQ46" s="180"/>
      <c r="UUR46" s="180"/>
      <c r="UUS46" s="180"/>
      <c r="UUT46" s="180"/>
      <c r="UUU46" s="180"/>
      <c r="UUV46" s="180"/>
      <c r="UUW46" s="180"/>
      <c r="UUX46" s="180"/>
      <c r="UUY46" s="180"/>
      <c r="UUZ46" s="180"/>
      <c r="UVA46" s="180"/>
      <c r="UVB46" s="180"/>
      <c r="UVC46" s="180"/>
      <c r="UVD46" s="180"/>
      <c r="UVE46" s="180"/>
      <c r="UVF46" s="180"/>
      <c r="UVG46" s="180"/>
      <c r="UVH46" s="180"/>
      <c r="UVI46" s="180"/>
      <c r="UVJ46" s="180"/>
      <c r="UVK46" s="180"/>
      <c r="UVL46" s="180"/>
      <c r="UVM46" s="180"/>
      <c r="UVN46" s="180"/>
      <c r="UVO46" s="180"/>
      <c r="UVP46" s="180"/>
      <c r="UVQ46" s="180"/>
      <c r="UVR46" s="180"/>
      <c r="UVS46" s="180"/>
      <c r="UVT46" s="180"/>
      <c r="UVU46" s="180"/>
      <c r="UVV46" s="180"/>
      <c r="UVW46" s="180"/>
      <c r="UVX46" s="180"/>
      <c r="UVY46" s="180"/>
      <c r="UVZ46" s="180"/>
      <c r="UWA46" s="180"/>
      <c r="UWB46" s="180"/>
      <c r="UWC46" s="180"/>
      <c r="UWD46" s="180"/>
      <c r="UWE46" s="180"/>
      <c r="UWF46" s="180"/>
      <c r="UWG46" s="180"/>
      <c r="UWH46" s="180"/>
      <c r="UWI46" s="180"/>
      <c r="UWJ46" s="180"/>
      <c r="UWK46" s="180"/>
      <c r="UWL46" s="180"/>
      <c r="UWM46" s="180"/>
      <c r="UWN46" s="180"/>
      <c r="UWO46" s="180"/>
      <c r="UWP46" s="180"/>
      <c r="UWQ46" s="180"/>
      <c r="UWR46" s="180"/>
      <c r="UWS46" s="180"/>
      <c r="UWT46" s="180"/>
      <c r="UWU46" s="180"/>
      <c r="UWV46" s="180"/>
      <c r="UWW46" s="180"/>
      <c r="UWX46" s="180"/>
      <c r="UWY46" s="180"/>
      <c r="UWZ46" s="180"/>
      <c r="UXA46" s="180"/>
      <c r="UXB46" s="180"/>
      <c r="UXC46" s="180"/>
      <c r="UXD46" s="180"/>
      <c r="UXE46" s="180"/>
      <c r="UXF46" s="180"/>
      <c r="UXG46" s="180"/>
      <c r="UXH46" s="180"/>
      <c r="UXI46" s="180"/>
      <c r="UXJ46" s="180"/>
      <c r="UXK46" s="180"/>
      <c r="UXL46" s="180"/>
      <c r="UXM46" s="180"/>
      <c r="UXN46" s="180"/>
      <c r="UXO46" s="180"/>
      <c r="UXP46" s="180"/>
      <c r="UXQ46" s="180"/>
      <c r="UXR46" s="180"/>
      <c r="UXS46" s="180"/>
      <c r="UXT46" s="180"/>
      <c r="UXU46" s="180"/>
      <c r="UXV46" s="180"/>
      <c r="UXW46" s="180"/>
      <c r="UXX46" s="180"/>
      <c r="UXY46" s="180"/>
      <c r="UXZ46" s="180"/>
      <c r="UYA46" s="180"/>
      <c r="UYB46" s="180"/>
      <c r="UYC46" s="180"/>
      <c r="UYD46" s="180"/>
      <c r="UYE46" s="180"/>
      <c r="UYF46" s="180"/>
      <c r="UYG46" s="180"/>
      <c r="UYH46" s="180"/>
      <c r="UYI46" s="180"/>
      <c r="UYJ46" s="180"/>
      <c r="UYK46" s="180"/>
      <c r="UYL46" s="180"/>
      <c r="UYM46" s="180"/>
      <c r="UYN46" s="180"/>
      <c r="UYO46" s="180"/>
      <c r="UYP46" s="180"/>
      <c r="UYQ46" s="180"/>
      <c r="UYR46" s="180"/>
      <c r="UYS46" s="180"/>
      <c r="UYT46" s="180"/>
      <c r="UYU46" s="180"/>
      <c r="UYV46" s="180"/>
      <c r="UYW46" s="180"/>
      <c r="UYX46" s="180"/>
      <c r="UYY46" s="180"/>
      <c r="UYZ46" s="180"/>
      <c r="UZA46" s="180"/>
      <c r="UZB46" s="180"/>
      <c r="UZC46" s="180"/>
      <c r="UZD46" s="180"/>
      <c r="UZE46" s="180"/>
      <c r="UZF46" s="180"/>
      <c r="UZG46" s="180"/>
      <c r="UZH46" s="180"/>
      <c r="UZI46" s="180"/>
      <c r="UZJ46" s="180"/>
      <c r="UZK46" s="180"/>
      <c r="UZL46" s="180"/>
      <c r="UZM46" s="180"/>
      <c r="UZN46" s="180"/>
      <c r="UZO46" s="180"/>
      <c r="UZP46" s="180"/>
      <c r="UZQ46" s="180"/>
      <c r="UZR46" s="180"/>
      <c r="UZS46" s="180"/>
      <c r="UZT46" s="180"/>
      <c r="UZU46" s="180"/>
      <c r="UZV46" s="180"/>
      <c r="UZW46" s="180"/>
      <c r="UZX46" s="180"/>
      <c r="UZY46" s="180"/>
      <c r="UZZ46" s="180"/>
      <c r="VAA46" s="180"/>
      <c r="VAB46" s="180"/>
      <c r="VAC46" s="180"/>
      <c r="VAD46" s="180"/>
      <c r="VAE46" s="180"/>
      <c r="VAF46" s="180"/>
      <c r="VAG46" s="180"/>
      <c r="VAH46" s="180"/>
      <c r="VAI46" s="180"/>
      <c r="VAJ46" s="180"/>
      <c r="VAK46" s="180"/>
      <c r="VAL46" s="180"/>
      <c r="VAM46" s="180"/>
      <c r="VAN46" s="180"/>
      <c r="VAO46" s="180"/>
      <c r="VAP46" s="180"/>
      <c r="VAQ46" s="180"/>
      <c r="VAR46" s="180"/>
      <c r="VAS46" s="180"/>
      <c r="VAT46" s="180"/>
      <c r="VAU46" s="180"/>
      <c r="VAV46" s="180"/>
      <c r="VAW46" s="180"/>
      <c r="VAX46" s="180"/>
      <c r="VAY46" s="180"/>
      <c r="VAZ46" s="180"/>
      <c r="VBA46" s="180"/>
      <c r="VBB46" s="180"/>
      <c r="VBC46" s="180"/>
      <c r="VBD46" s="180"/>
      <c r="VBE46" s="180"/>
      <c r="VBF46" s="180"/>
      <c r="VBG46" s="180"/>
      <c r="VBH46" s="180"/>
      <c r="VBI46" s="180"/>
      <c r="VBJ46" s="180"/>
      <c r="VBK46" s="180"/>
      <c r="VBL46" s="180"/>
      <c r="VBM46" s="180"/>
      <c r="VBN46" s="180"/>
      <c r="VBO46" s="180"/>
      <c r="VBP46" s="180"/>
      <c r="VBQ46" s="180"/>
      <c r="VBR46" s="180"/>
      <c r="VBS46" s="180"/>
      <c r="VBT46" s="180"/>
      <c r="VBU46" s="180"/>
      <c r="VBV46" s="180"/>
      <c r="VBW46" s="180"/>
      <c r="VBX46" s="180"/>
      <c r="VBY46" s="180"/>
      <c r="VBZ46" s="180"/>
      <c r="VCA46" s="180"/>
      <c r="VCB46" s="180"/>
      <c r="VCC46" s="180"/>
      <c r="VCD46" s="180"/>
      <c r="VCE46" s="180"/>
      <c r="VCF46" s="180"/>
      <c r="VCG46" s="180"/>
      <c r="VCH46" s="180"/>
      <c r="VCI46" s="180"/>
      <c r="VCJ46" s="180"/>
      <c r="VCK46" s="180"/>
      <c r="VCL46" s="180"/>
      <c r="VCM46" s="180"/>
      <c r="VCN46" s="180"/>
      <c r="VCO46" s="180"/>
      <c r="VCP46" s="180"/>
      <c r="VCQ46" s="180"/>
      <c r="VCR46" s="180"/>
      <c r="VCS46" s="180"/>
      <c r="VCT46" s="180"/>
      <c r="VCU46" s="180"/>
      <c r="VCV46" s="180"/>
      <c r="VCW46" s="180"/>
      <c r="VCX46" s="180"/>
      <c r="VCY46" s="180"/>
      <c r="VCZ46" s="180"/>
      <c r="VDA46" s="180"/>
      <c r="VDB46" s="180"/>
      <c r="VDC46" s="180"/>
      <c r="VDD46" s="180"/>
      <c r="VDE46" s="180"/>
      <c r="VDF46" s="180"/>
      <c r="VDG46" s="180"/>
      <c r="VDH46" s="180"/>
      <c r="VDI46" s="180"/>
      <c r="VDJ46" s="180"/>
      <c r="VDK46" s="180"/>
      <c r="VDL46" s="180"/>
      <c r="VDM46" s="180"/>
      <c r="VDN46" s="180"/>
      <c r="VDO46" s="180"/>
      <c r="VDP46" s="180"/>
      <c r="VDQ46" s="180"/>
      <c r="VDR46" s="180"/>
      <c r="VDS46" s="180"/>
      <c r="VDT46" s="180"/>
      <c r="VDU46" s="180"/>
      <c r="VDV46" s="180"/>
      <c r="VDW46" s="180"/>
      <c r="VDX46" s="180"/>
      <c r="VDY46" s="180"/>
      <c r="VDZ46" s="180"/>
      <c r="VEA46" s="180"/>
      <c r="VEB46" s="180"/>
      <c r="VEC46" s="180"/>
      <c r="VED46" s="180"/>
      <c r="VEE46" s="180"/>
      <c r="VEF46" s="180"/>
      <c r="VEG46" s="180"/>
      <c r="VEH46" s="180"/>
      <c r="VEI46" s="180"/>
      <c r="VEJ46" s="180"/>
      <c r="VEK46" s="180"/>
      <c r="VEL46" s="180"/>
      <c r="VEM46" s="180"/>
      <c r="VEN46" s="180"/>
      <c r="VEO46" s="180"/>
      <c r="VEP46" s="180"/>
      <c r="VEQ46" s="180"/>
      <c r="VER46" s="180"/>
      <c r="VES46" s="180"/>
      <c r="VET46" s="180"/>
      <c r="VEU46" s="180"/>
      <c r="VEV46" s="180"/>
      <c r="VEW46" s="180"/>
      <c r="VEX46" s="180"/>
      <c r="VEY46" s="180"/>
      <c r="VEZ46" s="180"/>
      <c r="VFA46" s="180"/>
      <c r="VFB46" s="180"/>
      <c r="VFC46" s="180"/>
      <c r="VFD46" s="180"/>
      <c r="VFE46" s="180"/>
      <c r="VFF46" s="180"/>
      <c r="VFG46" s="180"/>
      <c r="VFH46" s="180"/>
      <c r="VFI46" s="180"/>
      <c r="VFJ46" s="180"/>
      <c r="VFK46" s="180"/>
      <c r="VFL46" s="180"/>
      <c r="VFM46" s="180"/>
      <c r="VFN46" s="180"/>
      <c r="VFO46" s="180"/>
      <c r="VFP46" s="180"/>
      <c r="VFQ46" s="180"/>
      <c r="VFR46" s="180"/>
      <c r="VFS46" s="180"/>
      <c r="VFT46" s="180"/>
      <c r="VFU46" s="180"/>
      <c r="VFV46" s="180"/>
      <c r="VFW46" s="180"/>
      <c r="VFX46" s="180"/>
      <c r="VFY46" s="180"/>
      <c r="VFZ46" s="180"/>
      <c r="VGA46" s="180"/>
      <c r="VGB46" s="180"/>
      <c r="VGC46" s="180"/>
      <c r="VGD46" s="180"/>
      <c r="VGE46" s="180"/>
      <c r="VGF46" s="180"/>
      <c r="VGG46" s="180"/>
      <c r="VGH46" s="180"/>
      <c r="VGI46" s="180"/>
      <c r="VGJ46" s="180"/>
      <c r="VGK46" s="180"/>
      <c r="VGL46" s="180"/>
      <c r="VGM46" s="180"/>
      <c r="VGN46" s="180"/>
      <c r="VGO46" s="180"/>
      <c r="VGP46" s="180"/>
      <c r="VGQ46" s="180"/>
      <c r="VGR46" s="180"/>
      <c r="VGS46" s="180"/>
      <c r="VGT46" s="180"/>
      <c r="VGU46" s="180"/>
      <c r="VGV46" s="180"/>
      <c r="VGW46" s="180"/>
      <c r="VGX46" s="180"/>
      <c r="VGY46" s="180"/>
      <c r="VGZ46" s="180"/>
      <c r="VHA46" s="180"/>
      <c r="VHB46" s="180"/>
      <c r="VHC46" s="180"/>
      <c r="VHD46" s="180"/>
      <c r="VHE46" s="180"/>
      <c r="VHF46" s="180"/>
      <c r="VHG46" s="180"/>
      <c r="VHH46" s="180"/>
      <c r="VHI46" s="180"/>
      <c r="VHJ46" s="180"/>
      <c r="VHK46" s="180"/>
      <c r="VHL46" s="180"/>
      <c r="VHM46" s="180"/>
      <c r="VHN46" s="180"/>
      <c r="VHO46" s="180"/>
      <c r="VHP46" s="180"/>
      <c r="VHQ46" s="180"/>
      <c r="VHR46" s="180"/>
      <c r="VHS46" s="180"/>
      <c r="VHT46" s="180"/>
      <c r="VHU46" s="180"/>
      <c r="VHV46" s="180"/>
      <c r="VHW46" s="180"/>
      <c r="VHX46" s="180"/>
      <c r="VHY46" s="180"/>
      <c r="VHZ46" s="180"/>
      <c r="VIA46" s="180"/>
      <c r="VIB46" s="180"/>
      <c r="VIC46" s="180"/>
      <c r="VID46" s="180"/>
      <c r="VIE46" s="180"/>
      <c r="VIF46" s="180"/>
      <c r="VIG46" s="180"/>
      <c r="VIH46" s="180"/>
      <c r="VII46" s="180"/>
      <c r="VIJ46" s="180"/>
      <c r="VIK46" s="180"/>
      <c r="VIL46" s="180"/>
      <c r="VIM46" s="180"/>
      <c r="VIN46" s="180"/>
      <c r="VIO46" s="180"/>
      <c r="VIP46" s="180"/>
      <c r="VIQ46" s="180"/>
      <c r="VIR46" s="180"/>
      <c r="VIS46" s="180"/>
      <c r="VIT46" s="180"/>
      <c r="VIU46" s="180"/>
      <c r="VIV46" s="180"/>
      <c r="VIW46" s="180"/>
      <c r="VIX46" s="180"/>
      <c r="VIY46" s="180"/>
      <c r="VIZ46" s="180"/>
      <c r="VJA46" s="180"/>
      <c r="VJB46" s="180"/>
      <c r="VJC46" s="180"/>
      <c r="VJD46" s="180"/>
      <c r="VJE46" s="180"/>
      <c r="VJF46" s="180"/>
      <c r="VJG46" s="180"/>
      <c r="VJH46" s="180"/>
      <c r="VJI46" s="180"/>
      <c r="VJJ46" s="180"/>
      <c r="VJK46" s="180"/>
      <c r="VJL46" s="180"/>
      <c r="VJM46" s="180"/>
      <c r="VJN46" s="180"/>
      <c r="VJO46" s="180"/>
      <c r="VJP46" s="180"/>
      <c r="VJQ46" s="180"/>
      <c r="VJR46" s="180"/>
      <c r="VJS46" s="180"/>
      <c r="VJT46" s="180"/>
      <c r="VJU46" s="180"/>
      <c r="VJV46" s="180"/>
      <c r="VJW46" s="180"/>
      <c r="VJX46" s="180"/>
      <c r="VJY46" s="180"/>
      <c r="VJZ46" s="180"/>
      <c r="VKA46" s="180"/>
      <c r="VKB46" s="180"/>
      <c r="VKC46" s="180"/>
      <c r="VKD46" s="180"/>
      <c r="VKE46" s="180"/>
      <c r="VKF46" s="180"/>
      <c r="VKG46" s="180"/>
      <c r="VKH46" s="180"/>
      <c r="VKI46" s="180"/>
      <c r="VKJ46" s="180"/>
      <c r="VKK46" s="180"/>
      <c r="VKL46" s="180"/>
      <c r="VKM46" s="180"/>
      <c r="VKN46" s="180"/>
      <c r="VKO46" s="180"/>
      <c r="VKP46" s="180"/>
      <c r="VKQ46" s="180"/>
      <c r="VKR46" s="180"/>
      <c r="VKS46" s="180"/>
      <c r="VKT46" s="180"/>
      <c r="VKU46" s="180"/>
      <c r="VKV46" s="180"/>
      <c r="VKW46" s="180"/>
      <c r="VKX46" s="180"/>
      <c r="VKY46" s="180"/>
      <c r="VKZ46" s="180"/>
      <c r="VLA46" s="180"/>
      <c r="VLB46" s="180"/>
      <c r="VLC46" s="180"/>
      <c r="VLD46" s="180"/>
      <c r="VLE46" s="180"/>
      <c r="VLF46" s="180"/>
      <c r="VLG46" s="180"/>
      <c r="VLH46" s="180"/>
      <c r="VLI46" s="180"/>
      <c r="VLJ46" s="180"/>
      <c r="VLK46" s="180"/>
      <c r="VLL46" s="180"/>
      <c r="VLM46" s="180"/>
      <c r="VLN46" s="180"/>
      <c r="VLO46" s="180"/>
      <c r="VLP46" s="180"/>
      <c r="VLQ46" s="180"/>
      <c r="VLR46" s="180"/>
      <c r="VLS46" s="180"/>
      <c r="VLT46" s="180"/>
      <c r="VLU46" s="180"/>
      <c r="VLV46" s="180"/>
      <c r="VLW46" s="180"/>
      <c r="VLX46" s="180"/>
      <c r="VLY46" s="180"/>
      <c r="VLZ46" s="180"/>
      <c r="VMA46" s="180"/>
      <c r="VMB46" s="180"/>
      <c r="VMC46" s="180"/>
      <c r="VMD46" s="180"/>
      <c r="VME46" s="180"/>
      <c r="VMF46" s="180"/>
      <c r="VMG46" s="180"/>
      <c r="VMH46" s="180"/>
      <c r="VMI46" s="180"/>
      <c r="VMJ46" s="180"/>
      <c r="VMK46" s="180"/>
      <c r="VML46" s="180"/>
      <c r="VMM46" s="180"/>
      <c r="VMN46" s="180"/>
      <c r="VMO46" s="180"/>
      <c r="VMP46" s="180"/>
      <c r="VMQ46" s="180"/>
      <c r="VMR46" s="180"/>
      <c r="VMS46" s="180"/>
      <c r="VMT46" s="180"/>
      <c r="VMU46" s="180"/>
      <c r="VMV46" s="180"/>
      <c r="VMW46" s="180"/>
      <c r="VMX46" s="180"/>
      <c r="VMY46" s="180"/>
      <c r="VMZ46" s="180"/>
      <c r="VNA46" s="180"/>
      <c r="VNB46" s="180"/>
      <c r="VNC46" s="180"/>
      <c r="VND46" s="180"/>
      <c r="VNE46" s="180"/>
      <c r="VNF46" s="180"/>
      <c r="VNG46" s="180"/>
      <c r="VNH46" s="180"/>
      <c r="VNI46" s="180"/>
      <c r="VNJ46" s="180"/>
      <c r="VNK46" s="180"/>
      <c r="VNL46" s="180"/>
      <c r="VNM46" s="180"/>
      <c r="VNN46" s="180"/>
      <c r="VNO46" s="180"/>
      <c r="VNP46" s="180"/>
      <c r="VNQ46" s="180"/>
      <c r="VNR46" s="180"/>
      <c r="VNS46" s="180"/>
      <c r="VNT46" s="180"/>
      <c r="VNU46" s="180"/>
      <c r="VNV46" s="180"/>
      <c r="VNW46" s="180"/>
      <c r="VNX46" s="180"/>
      <c r="VNY46" s="180"/>
      <c r="VNZ46" s="180"/>
      <c r="VOA46" s="180"/>
      <c r="VOB46" s="180"/>
      <c r="VOC46" s="180"/>
      <c r="VOD46" s="180"/>
      <c r="VOE46" s="180"/>
      <c r="VOF46" s="180"/>
      <c r="VOG46" s="180"/>
      <c r="VOH46" s="180"/>
      <c r="VOI46" s="180"/>
      <c r="VOJ46" s="180"/>
      <c r="VOK46" s="180"/>
      <c r="VOL46" s="180"/>
      <c r="VOM46" s="180"/>
      <c r="VON46" s="180"/>
      <c r="VOO46" s="180"/>
      <c r="VOP46" s="180"/>
      <c r="VOQ46" s="180"/>
      <c r="VOR46" s="180"/>
      <c r="VOS46" s="180"/>
      <c r="VOT46" s="180"/>
      <c r="VOU46" s="180"/>
      <c r="VOV46" s="180"/>
      <c r="VOW46" s="180"/>
      <c r="VOX46" s="180"/>
      <c r="VOY46" s="180"/>
      <c r="VOZ46" s="180"/>
      <c r="VPA46" s="180"/>
      <c r="VPB46" s="180"/>
      <c r="VPC46" s="180"/>
      <c r="VPD46" s="180"/>
      <c r="VPE46" s="180"/>
      <c r="VPF46" s="180"/>
      <c r="VPG46" s="180"/>
      <c r="VPH46" s="180"/>
      <c r="VPI46" s="180"/>
      <c r="VPJ46" s="180"/>
      <c r="VPK46" s="180"/>
      <c r="VPL46" s="180"/>
      <c r="VPM46" s="180"/>
      <c r="VPN46" s="180"/>
      <c r="VPO46" s="180"/>
      <c r="VPP46" s="180"/>
      <c r="VPQ46" s="180"/>
      <c r="VPR46" s="180"/>
      <c r="VPS46" s="180"/>
      <c r="VPT46" s="180"/>
      <c r="VPU46" s="180"/>
      <c r="VPV46" s="180"/>
      <c r="VPW46" s="180"/>
      <c r="VPX46" s="180"/>
      <c r="VPY46" s="180"/>
      <c r="VPZ46" s="180"/>
      <c r="VQA46" s="180"/>
      <c r="VQB46" s="180"/>
      <c r="VQC46" s="180"/>
      <c r="VQD46" s="180"/>
      <c r="VQE46" s="180"/>
      <c r="VQF46" s="180"/>
      <c r="VQG46" s="180"/>
      <c r="VQH46" s="180"/>
      <c r="VQI46" s="180"/>
      <c r="VQJ46" s="180"/>
      <c r="VQK46" s="180"/>
      <c r="VQL46" s="180"/>
      <c r="VQM46" s="180"/>
      <c r="VQN46" s="180"/>
      <c r="VQO46" s="180"/>
      <c r="VQP46" s="180"/>
      <c r="VQQ46" s="180"/>
      <c r="VQR46" s="180"/>
      <c r="VQS46" s="180"/>
      <c r="VQT46" s="180"/>
      <c r="VQU46" s="180"/>
      <c r="VQV46" s="180"/>
      <c r="VQW46" s="180"/>
      <c r="VQX46" s="180"/>
      <c r="VQY46" s="180"/>
      <c r="VQZ46" s="180"/>
      <c r="VRA46" s="180"/>
      <c r="VRB46" s="180"/>
      <c r="VRC46" s="180"/>
      <c r="VRD46" s="180"/>
      <c r="VRE46" s="180"/>
      <c r="VRF46" s="180"/>
      <c r="VRG46" s="180"/>
      <c r="VRH46" s="180"/>
      <c r="VRI46" s="180"/>
      <c r="VRJ46" s="180"/>
      <c r="VRK46" s="180"/>
      <c r="VRL46" s="180"/>
      <c r="VRM46" s="180"/>
      <c r="VRN46" s="180"/>
      <c r="VRO46" s="180"/>
      <c r="VRP46" s="180"/>
      <c r="VRQ46" s="180"/>
      <c r="VRR46" s="180"/>
      <c r="VRS46" s="180"/>
      <c r="VRT46" s="180"/>
      <c r="VRU46" s="180"/>
      <c r="VRV46" s="180"/>
      <c r="VRW46" s="180"/>
      <c r="VRX46" s="180"/>
      <c r="VRY46" s="180"/>
      <c r="VRZ46" s="180"/>
      <c r="VSA46" s="180"/>
      <c r="VSB46" s="180"/>
      <c r="VSC46" s="180"/>
      <c r="VSD46" s="180"/>
      <c r="VSE46" s="180"/>
      <c r="VSF46" s="180"/>
      <c r="VSG46" s="180"/>
      <c r="VSH46" s="180"/>
      <c r="VSI46" s="180"/>
      <c r="VSJ46" s="180"/>
      <c r="VSK46" s="180"/>
      <c r="VSL46" s="180"/>
      <c r="VSM46" s="180"/>
      <c r="VSN46" s="180"/>
      <c r="VSO46" s="180"/>
      <c r="VSP46" s="180"/>
      <c r="VSQ46" s="180"/>
      <c r="VSR46" s="180"/>
      <c r="VSS46" s="180"/>
      <c r="VST46" s="180"/>
      <c r="VSU46" s="180"/>
      <c r="VSV46" s="180"/>
      <c r="VSW46" s="180"/>
      <c r="VSX46" s="180"/>
      <c r="VSY46" s="180"/>
      <c r="VSZ46" s="180"/>
      <c r="VTA46" s="180"/>
      <c r="VTB46" s="180"/>
      <c r="VTC46" s="180"/>
      <c r="VTD46" s="180"/>
      <c r="VTE46" s="180"/>
      <c r="VTF46" s="180"/>
      <c r="VTG46" s="180"/>
      <c r="VTH46" s="180"/>
      <c r="VTI46" s="180"/>
      <c r="VTJ46" s="180"/>
      <c r="VTK46" s="180"/>
      <c r="VTL46" s="180"/>
      <c r="VTM46" s="180"/>
      <c r="VTN46" s="180"/>
      <c r="VTO46" s="180"/>
      <c r="VTP46" s="180"/>
      <c r="VTQ46" s="180"/>
      <c r="VTR46" s="180"/>
      <c r="VTS46" s="180"/>
      <c r="VTT46" s="180"/>
      <c r="VTU46" s="180"/>
      <c r="VTV46" s="180"/>
      <c r="VTW46" s="180"/>
      <c r="VTX46" s="180"/>
      <c r="VTY46" s="180"/>
      <c r="VTZ46" s="180"/>
      <c r="VUA46" s="180"/>
      <c r="VUB46" s="180"/>
      <c r="VUC46" s="180"/>
      <c r="VUD46" s="180"/>
      <c r="VUE46" s="180"/>
      <c r="VUF46" s="180"/>
      <c r="VUG46" s="180"/>
      <c r="VUH46" s="180"/>
      <c r="VUI46" s="180"/>
      <c r="VUJ46" s="180"/>
      <c r="VUK46" s="180"/>
      <c r="VUL46" s="180"/>
      <c r="VUM46" s="180"/>
      <c r="VUN46" s="180"/>
      <c r="VUO46" s="180"/>
      <c r="VUP46" s="180"/>
      <c r="VUQ46" s="180"/>
      <c r="VUR46" s="180"/>
      <c r="VUS46" s="180"/>
      <c r="VUT46" s="180"/>
      <c r="VUU46" s="180"/>
      <c r="VUV46" s="180"/>
      <c r="VUW46" s="180"/>
      <c r="VUX46" s="180"/>
      <c r="VUY46" s="180"/>
      <c r="VUZ46" s="180"/>
      <c r="VVA46" s="180"/>
      <c r="VVB46" s="180"/>
      <c r="VVC46" s="180"/>
      <c r="VVD46" s="180"/>
      <c r="VVE46" s="180"/>
      <c r="VVF46" s="180"/>
      <c r="VVG46" s="180"/>
      <c r="VVH46" s="180"/>
      <c r="VVI46" s="180"/>
      <c r="VVJ46" s="180"/>
      <c r="VVK46" s="180"/>
      <c r="VVL46" s="180"/>
      <c r="VVM46" s="180"/>
      <c r="VVN46" s="180"/>
      <c r="VVO46" s="180"/>
      <c r="VVP46" s="180"/>
      <c r="VVQ46" s="180"/>
      <c r="VVR46" s="180"/>
      <c r="VVS46" s="180"/>
      <c r="VVT46" s="180"/>
      <c r="VVU46" s="180"/>
      <c r="VVV46" s="180"/>
      <c r="VVW46" s="180"/>
      <c r="VVX46" s="180"/>
      <c r="VVY46" s="180"/>
      <c r="VVZ46" s="180"/>
      <c r="VWA46" s="180"/>
      <c r="VWB46" s="180"/>
      <c r="VWC46" s="180"/>
      <c r="VWD46" s="180"/>
      <c r="VWE46" s="180"/>
      <c r="VWF46" s="180"/>
      <c r="VWG46" s="180"/>
      <c r="VWH46" s="180"/>
      <c r="VWI46" s="180"/>
      <c r="VWJ46" s="180"/>
      <c r="VWK46" s="180"/>
      <c r="VWL46" s="180"/>
      <c r="VWM46" s="180"/>
      <c r="VWN46" s="180"/>
      <c r="VWO46" s="180"/>
      <c r="VWP46" s="180"/>
      <c r="VWQ46" s="180"/>
      <c r="VWR46" s="180"/>
      <c r="VWS46" s="180"/>
      <c r="VWT46" s="180"/>
      <c r="VWU46" s="180"/>
      <c r="VWV46" s="180"/>
      <c r="VWW46" s="180"/>
      <c r="VWX46" s="180"/>
      <c r="VWY46" s="180"/>
      <c r="VWZ46" s="180"/>
      <c r="VXA46" s="180"/>
      <c r="VXB46" s="180"/>
      <c r="VXC46" s="180"/>
      <c r="VXD46" s="180"/>
      <c r="VXE46" s="180"/>
      <c r="VXF46" s="180"/>
      <c r="VXG46" s="180"/>
      <c r="VXH46" s="180"/>
      <c r="VXI46" s="180"/>
      <c r="VXJ46" s="180"/>
      <c r="VXK46" s="180"/>
      <c r="VXL46" s="180"/>
      <c r="VXM46" s="180"/>
      <c r="VXN46" s="180"/>
      <c r="VXO46" s="180"/>
      <c r="VXP46" s="180"/>
      <c r="VXQ46" s="180"/>
      <c r="VXR46" s="180"/>
      <c r="VXS46" s="180"/>
      <c r="VXT46" s="180"/>
      <c r="VXU46" s="180"/>
      <c r="VXV46" s="180"/>
      <c r="VXW46" s="180"/>
      <c r="VXX46" s="180"/>
      <c r="VXY46" s="180"/>
      <c r="VXZ46" s="180"/>
      <c r="VYA46" s="180"/>
      <c r="VYB46" s="180"/>
      <c r="VYC46" s="180"/>
      <c r="VYD46" s="180"/>
      <c r="VYE46" s="180"/>
      <c r="VYF46" s="180"/>
      <c r="VYG46" s="180"/>
      <c r="VYH46" s="180"/>
      <c r="VYI46" s="180"/>
      <c r="VYJ46" s="180"/>
      <c r="VYK46" s="180"/>
      <c r="VYL46" s="180"/>
      <c r="VYM46" s="180"/>
      <c r="VYN46" s="180"/>
      <c r="VYO46" s="180"/>
      <c r="VYP46" s="180"/>
      <c r="VYQ46" s="180"/>
      <c r="VYR46" s="180"/>
      <c r="VYS46" s="180"/>
      <c r="VYT46" s="180"/>
      <c r="VYU46" s="180"/>
      <c r="VYV46" s="180"/>
      <c r="VYW46" s="180"/>
      <c r="VYX46" s="180"/>
      <c r="VYY46" s="180"/>
      <c r="VYZ46" s="180"/>
      <c r="VZA46" s="180"/>
      <c r="VZB46" s="180"/>
      <c r="VZC46" s="180"/>
      <c r="VZD46" s="180"/>
      <c r="VZE46" s="180"/>
      <c r="VZF46" s="180"/>
      <c r="VZG46" s="180"/>
      <c r="VZH46" s="180"/>
      <c r="VZI46" s="180"/>
      <c r="VZJ46" s="180"/>
      <c r="VZK46" s="180"/>
      <c r="VZL46" s="180"/>
      <c r="VZM46" s="180"/>
      <c r="VZN46" s="180"/>
      <c r="VZO46" s="180"/>
      <c r="VZP46" s="180"/>
      <c r="VZQ46" s="180"/>
      <c r="VZR46" s="180"/>
      <c r="VZS46" s="180"/>
      <c r="VZT46" s="180"/>
      <c r="VZU46" s="180"/>
      <c r="VZV46" s="180"/>
      <c r="VZW46" s="180"/>
      <c r="VZX46" s="180"/>
      <c r="VZY46" s="180"/>
      <c r="VZZ46" s="180"/>
      <c r="WAA46" s="180"/>
      <c r="WAB46" s="180"/>
      <c r="WAC46" s="180"/>
      <c r="WAD46" s="180"/>
      <c r="WAE46" s="180"/>
      <c r="WAF46" s="180"/>
      <c r="WAG46" s="180"/>
      <c r="WAH46" s="180"/>
      <c r="WAI46" s="180"/>
      <c r="WAJ46" s="180"/>
      <c r="WAK46" s="180"/>
      <c r="WAL46" s="180"/>
      <c r="WAM46" s="180"/>
      <c r="WAN46" s="180"/>
      <c r="WAO46" s="180"/>
      <c r="WAP46" s="180"/>
      <c r="WAQ46" s="180"/>
      <c r="WAR46" s="180"/>
      <c r="WAS46" s="180"/>
      <c r="WAT46" s="180"/>
      <c r="WAU46" s="180"/>
      <c r="WAV46" s="180"/>
      <c r="WAW46" s="180"/>
      <c r="WAX46" s="180"/>
      <c r="WAY46" s="180"/>
      <c r="WAZ46" s="180"/>
      <c r="WBA46" s="180"/>
      <c r="WBB46" s="180"/>
      <c r="WBC46" s="180"/>
      <c r="WBD46" s="180"/>
      <c r="WBE46" s="180"/>
      <c r="WBF46" s="180"/>
      <c r="WBG46" s="180"/>
      <c r="WBH46" s="180"/>
      <c r="WBI46" s="180"/>
      <c r="WBJ46" s="180"/>
      <c r="WBK46" s="180"/>
      <c r="WBL46" s="180"/>
      <c r="WBM46" s="180"/>
      <c r="WBN46" s="180"/>
      <c r="WBO46" s="180"/>
      <c r="WBP46" s="180"/>
      <c r="WBQ46" s="180"/>
      <c r="WBR46" s="180"/>
      <c r="WBS46" s="180"/>
      <c r="WBT46" s="180"/>
      <c r="WBU46" s="180"/>
      <c r="WBV46" s="180"/>
      <c r="WBW46" s="180"/>
      <c r="WBX46" s="180"/>
      <c r="WBY46" s="180"/>
      <c r="WBZ46" s="180"/>
      <c r="WCA46" s="180"/>
      <c r="WCB46" s="180"/>
      <c r="WCC46" s="180"/>
      <c r="WCD46" s="180"/>
      <c r="WCE46" s="180"/>
      <c r="WCF46" s="180"/>
      <c r="WCG46" s="180"/>
      <c r="WCH46" s="180"/>
      <c r="WCI46" s="180"/>
      <c r="WCJ46" s="180"/>
      <c r="WCK46" s="180"/>
      <c r="WCL46" s="180"/>
      <c r="WCM46" s="180"/>
      <c r="WCN46" s="180"/>
      <c r="WCO46" s="180"/>
      <c r="WCP46" s="180"/>
      <c r="WCQ46" s="180"/>
      <c r="WCR46" s="180"/>
      <c r="WCS46" s="180"/>
      <c r="WCT46" s="180"/>
      <c r="WCU46" s="180"/>
      <c r="WCV46" s="180"/>
      <c r="WCW46" s="180"/>
      <c r="WCX46" s="180"/>
      <c r="WCY46" s="180"/>
      <c r="WCZ46" s="180"/>
      <c r="WDA46" s="180"/>
      <c r="WDB46" s="180"/>
      <c r="WDC46" s="180"/>
      <c r="WDD46" s="180"/>
      <c r="WDE46" s="180"/>
      <c r="WDF46" s="180"/>
      <c r="WDG46" s="180"/>
      <c r="WDH46" s="180"/>
      <c r="WDI46" s="180"/>
      <c r="WDJ46" s="180"/>
      <c r="WDK46" s="180"/>
      <c r="WDL46" s="180"/>
      <c r="WDM46" s="180"/>
      <c r="WDN46" s="180"/>
      <c r="WDO46" s="180"/>
      <c r="WDP46" s="180"/>
      <c r="WDQ46" s="180"/>
      <c r="WDR46" s="180"/>
      <c r="WDS46" s="180"/>
      <c r="WDT46" s="180"/>
      <c r="WDU46" s="180"/>
      <c r="WDV46" s="180"/>
      <c r="WDW46" s="180"/>
      <c r="WDX46" s="180"/>
      <c r="WDY46" s="180"/>
      <c r="WDZ46" s="180"/>
      <c r="WEA46" s="180"/>
      <c r="WEB46" s="180"/>
      <c r="WEC46" s="180"/>
      <c r="WED46" s="180"/>
      <c r="WEE46" s="180"/>
      <c r="WEF46" s="180"/>
      <c r="WEG46" s="180"/>
      <c r="WEH46" s="180"/>
      <c r="WEI46" s="180"/>
      <c r="WEJ46" s="180"/>
      <c r="WEK46" s="180"/>
      <c r="WEL46" s="180"/>
      <c r="WEM46" s="180"/>
      <c r="WEN46" s="180"/>
      <c r="WEO46" s="180"/>
      <c r="WEP46" s="180"/>
      <c r="WEQ46" s="180"/>
      <c r="WER46" s="180"/>
      <c r="WES46" s="180"/>
      <c r="WET46" s="180"/>
      <c r="WEU46" s="180"/>
      <c r="WEV46" s="180"/>
      <c r="WEW46" s="180"/>
      <c r="WEX46" s="180"/>
      <c r="WEY46" s="180"/>
      <c r="WEZ46" s="180"/>
      <c r="WFA46" s="180"/>
      <c r="WFB46" s="180"/>
      <c r="WFC46" s="180"/>
      <c r="WFD46" s="180"/>
      <c r="WFE46" s="180"/>
      <c r="WFF46" s="180"/>
      <c r="WFG46" s="180"/>
      <c r="WFH46" s="180"/>
      <c r="WFI46" s="180"/>
      <c r="WFJ46" s="180"/>
      <c r="WFK46" s="180"/>
      <c r="WFL46" s="180"/>
      <c r="WFM46" s="180"/>
      <c r="WFN46" s="180"/>
      <c r="WFO46" s="180"/>
      <c r="WFP46" s="180"/>
      <c r="WFQ46" s="180"/>
      <c r="WFR46" s="180"/>
      <c r="WFS46" s="180"/>
      <c r="WFT46" s="180"/>
      <c r="WFU46" s="180"/>
      <c r="WFV46" s="180"/>
      <c r="WFW46" s="180"/>
      <c r="WFX46" s="180"/>
      <c r="WFY46" s="180"/>
      <c r="WFZ46" s="180"/>
      <c r="WGA46" s="180"/>
      <c r="WGB46" s="180"/>
      <c r="WGC46" s="180"/>
      <c r="WGD46" s="180"/>
      <c r="WGE46" s="180"/>
      <c r="WGF46" s="180"/>
      <c r="WGG46" s="180"/>
      <c r="WGH46" s="180"/>
      <c r="WGI46" s="180"/>
      <c r="WGJ46" s="180"/>
      <c r="WGK46" s="180"/>
      <c r="WGL46" s="180"/>
      <c r="WGM46" s="180"/>
      <c r="WGN46" s="180"/>
      <c r="WGO46" s="180"/>
      <c r="WGP46" s="180"/>
      <c r="WGQ46" s="180"/>
      <c r="WGR46" s="180"/>
      <c r="WGS46" s="180"/>
      <c r="WGT46" s="180"/>
      <c r="WGU46" s="180"/>
      <c r="WGV46" s="180"/>
      <c r="WGW46" s="180"/>
      <c r="WGX46" s="180"/>
      <c r="WGY46" s="180"/>
      <c r="WGZ46" s="180"/>
      <c r="WHA46" s="180"/>
      <c r="WHB46" s="180"/>
      <c r="WHC46" s="180"/>
      <c r="WHD46" s="180"/>
      <c r="WHE46" s="180"/>
      <c r="WHF46" s="180"/>
      <c r="WHG46" s="180"/>
      <c r="WHH46" s="180"/>
      <c r="WHI46" s="180"/>
      <c r="WHJ46" s="180"/>
      <c r="WHK46" s="180"/>
      <c r="WHL46" s="180"/>
      <c r="WHM46" s="180"/>
      <c r="WHN46" s="180"/>
      <c r="WHO46" s="180"/>
      <c r="WHP46" s="180"/>
      <c r="WHQ46" s="180"/>
      <c r="WHR46" s="180"/>
      <c r="WHS46" s="180"/>
      <c r="WHT46" s="180"/>
      <c r="WHU46" s="180"/>
      <c r="WHV46" s="180"/>
      <c r="WHW46" s="180"/>
      <c r="WHX46" s="180"/>
      <c r="WHY46" s="180"/>
      <c r="WHZ46" s="180"/>
      <c r="WIA46" s="180"/>
      <c r="WIB46" s="180"/>
      <c r="WIC46" s="180"/>
      <c r="WID46" s="180"/>
      <c r="WIE46" s="180"/>
      <c r="WIF46" s="180"/>
      <c r="WIG46" s="180"/>
      <c r="WIH46" s="180"/>
      <c r="WII46" s="180"/>
      <c r="WIJ46" s="180"/>
      <c r="WIK46" s="180"/>
      <c r="WIL46" s="180"/>
      <c r="WIM46" s="180"/>
      <c r="WIN46" s="180"/>
      <c r="WIO46" s="180"/>
      <c r="WIP46" s="180"/>
      <c r="WIQ46" s="180"/>
      <c r="WIR46" s="180"/>
      <c r="WIS46" s="180"/>
      <c r="WIT46" s="180"/>
      <c r="WIU46" s="180"/>
      <c r="WIV46" s="180"/>
      <c r="WIW46" s="180"/>
      <c r="WIX46" s="180"/>
      <c r="WIY46" s="180"/>
      <c r="WIZ46" s="180"/>
      <c r="WJA46" s="180"/>
      <c r="WJB46" s="180"/>
      <c r="WJC46" s="180"/>
      <c r="WJD46" s="180"/>
      <c r="WJE46" s="180"/>
      <c r="WJF46" s="180"/>
      <c r="WJG46" s="180"/>
      <c r="WJH46" s="180"/>
      <c r="WJI46" s="180"/>
      <c r="WJJ46" s="180"/>
      <c r="WJK46" s="180"/>
      <c r="WJL46" s="180"/>
      <c r="WJM46" s="180"/>
      <c r="WJN46" s="180"/>
      <c r="WJO46" s="180"/>
      <c r="WJP46" s="180"/>
      <c r="WJQ46" s="180"/>
      <c r="WJR46" s="180"/>
      <c r="WJS46" s="180"/>
      <c r="WJT46" s="180"/>
      <c r="WJU46" s="180"/>
      <c r="WJV46" s="180"/>
      <c r="WJW46" s="180"/>
      <c r="WJX46" s="180"/>
      <c r="WJY46" s="180"/>
      <c r="WJZ46" s="180"/>
      <c r="WKA46" s="180"/>
      <c r="WKB46" s="180"/>
      <c r="WKC46" s="180"/>
      <c r="WKD46" s="180"/>
      <c r="WKE46" s="180"/>
      <c r="WKF46" s="180"/>
      <c r="WKG46" s="180"/>
      <c r="WKH46" s="180"/>
      <c r="WKI46" s="180"/>
      <c r="WKJ46" s="180"/>
      <c r="WKK46" s="180"/>
      <c r="WKL46" s="180"/>
      <c r="WKM46" s="180"/>
      <c r="WKN46" s="180"/>
      <c r="WKO46" s="180"/>
      <c r="WKP46" s="180"/>
      <c r="WKQ46" s="180"/>
      <c r="WKR46" s="180"/>
      <c r="WKS46" s="180"/>
      <c r="WKT46" s="180"/>
      <c r="WKU46" s="180"/>
      <c r="WKV46" s="180"/>
      <c r="WKW46" s="180"/>
      <c r="WKX46" s="180"/>
      <c r="WKY46" s="180"/>
      <c r="WKZ46" s="180"/>
      <c r="WLA46" s="180"/>
      <c r="WLB46" s="180"/>
      <c r="WLC46" s="180"/>
      <c r="WLD46" s="180"/>
      <c r="WLE46" s="180"/>
      <c r="WLF46" s="180"/>
      <c r="WLG46" s="180"/>
      <c r="WLH46" s="180"/>
      <c r="WLI46" s="180"/>
      <c r="WLJ46" s="180"/>
      <c r="WLK46" s="180"/>
      <c r="WLL46" s="180"/>
      <c r="WLM46" s="180"/>
      <c r="WLN46" s="180"/>
      <c r="WLO46" s="180"/>
      <c r="WLP46" s="180"/>
      <c r="WLQ46" s="180"/>
      <c r="WLR46" s="180"/>
      <c r="WLS46" s="180"/>
      <c r="WLT46" s="180"/>
      <c r="WLU46" s="180"/>
      <c r="WLV46" s="180"/>
      <c r="WLW46" s="180"/>
      <c r="WLX46" s="180"/>
      <c r="WLY46" s="180"/>
      <c r="WLZ46" s="180"/>
      <c r="WMA46" s="180"/>
      <c r="WMB46" s="180"/>
      <c r="WMC46" s="180"/>
      <c r="WMD46" s="180"/>
      <c r="WME46" s="180"/>
      <c r="WMF46" s="180"/>
      <c r="WMG46" s="180"/>
      <c r="WMH46" s="180"/>
      <c r="WMI46" s="180"/>
      <c r="WMJ46" s="180"/>
      <c r="WMK46" s="180"/>
      <c r="WML46" s="180"/>
      <c r="WMM46" s="180"/>
      <c r="WMN46" s="180"/>
      <c r="WMO46" s="180"/>
      <c r="WMP46" s="180"/>
      <c r="WMQ46" s="180"/>
      <c r="WMR46" s="180"/>
      <c r="WMS46" s="180"/>
      <c r="WMT46" s="180"/>
      <c r="WMU46" s="180"/>
      <c r="WMV46" s="180"/>
      <c r="WMW46" s="180"/>
      <c r="WMX46" s="180"/>
      <c r="WMY46" s="180"/>
      <c r="WMZ46" s="180"/>
      <c r="WNA46" s="180"/>
      <c r="WNB46" s="180"/>
      <c r="WNC46" s="180"/>
      <c r="WND46" s="180"/>
      <c r="WNE46" s="180"/>
      <c r="WNF46" s="180"/>
      <c r="WNG46" s="180"/>
      <c r="WNH46" s="180"/>
      <c r="WNI46" s="180"/>
      <c r="WNJ46" s="180"/>
      <c r="WNK46" s="180"/>
      <c r="WNL46" s="180"/>
      <c r="WNM46" s="180"/>
      <c r="WNN46" s="180"/>
      <c r="WNO46" s="180"/>
      <c r="WNP46" s="180"/>
      <c r="WNQ46" s="180"/>
      <c r="WNR46" s="180"/>
      <c r="WNS46" s="180"/>
      <c r="WNT46" s="180"/>
      <c r="WNU46" s="180"/>
      <c r="WNV46" s="180"/>
      <c r="WNW46" s="180"/>
      <c r="WNX46" s="180"/>
      <c r="WNY46" s="180"/>
      <c r="WNZ46" s="180"/>
      <c r="WOA46" s="180"/>
      <c r="WOB46" s="180"/>
      <c r="WOC46" s="180"/>
      <c r="WOD46" s="180"/>
      <c r="WOE46" s="180"/>
      <c r="WOF46" s="180"/>
      <c r="WOG46" s="180"/>
      <c r="WOH46" s="180"/>
      <c r="WOI46" s="180"/>
      <c r="WOJ46" s="180"/>
      <c r="WOK46" s="180"/>
      <c r="WOL46" s="180"/>
      <c r="WOM46" s="180"/>
      <c r="WON46" s="180"/>
      <c r="WOO46" s="180"/>
      <c r="WOP46" s="180"/>
      <c r="WOQ46" s="180"/>
      <c r="WOR46" s="180"/>
      <c r="WOS46" s="180"/>
      <c r="WOT46" s="180"/>
      <c r="WOU46" s="180"/>
      <c r="WOV46" s="180"/>
      <c r="WOW46" s="180"/>
      <c r="WOX46" s="180"/>
      <c r="WOY46" s="180"/>
      <c r="WOZ46" s="180"/>
      <c r="WPA46" s="180"/>
      <c r="WPB46" s="180"/>
      <c r="WPC46" s="180"/>
      <c r="WPD46" s="180"/>
      <c r="WPE46" s="180"/>
      <c r="WPF46" s="180"/>
      <c r="WPG46" s="180"/>
      <c r="WPH46" s="180"/>
      <c r="WPI46" s="180"/>
      <c r="WPJ46" s="180"/>
      <c r="WPK46" s="180"/>
      <c r="WPL46" s="180"/>
      <c r="WPM46" s="180"/>
      <c r="WPN46" s="180"/>
      <c r="WPO46" s="180"/>
      <c r="WPP46" s="180"/>
      <c r="WPQ46" s="180"/>
      <c r="WPR46" s="180"/>
      <c r="WPS46" s="180"/>
      <c r="WPT46" s="180"/>
      <c r="WPU46" s="180"/>
      <c r="WPV46" s="180"/>
      <c r="WPW46" s="180"/>
      <c r="WPX46" s="180"/>
      <c r="WPY46" s="180"/>
      <c r="WPZ46" s="180"/>
      <c r="WQA46" s="180"/>
      <c r="WQB46" s="180"/>
      <c r="WQC46" s="180"/>
      <c r="WQD46" s="180"/>
      <c r="WQE46" s="180"/>
      <c r="WQF46" s="180"/>
      <c r="WQG46" s="180"/>
      <c r="WQH46" s="180"/>
      <c r="WQI46" s="180"/>
      <c r="WQJ46" s="180"/>
      <c r="WQK46" s="180"/>
      <c r="WQL46" s="180"/>
      <c r="WQM46" s="180"/>
      <c r="WQN46" s="180"/>
      <c r="WQO46" s="180"/>
      <c r="WQP46" s="180"/>
      <c r="WQQ46" s="180"/>
      <c r="WQR46" s="180"/>
      <c r="WQS46" s="180"/>
      <c r="WQT46" s="180"/>
      <c r="WQU46" s="180"/>
      <c r="WQV46" s="180"/>
      <c r="WQW46" s="180"/>
      <c r="WQX46" s="180"/>
      <c r="WQY46" s="180"/>
      <c r="WQZ46" s="180"/>
      <c r="WRA46" s="180"/>
      <c r="WRB46" s="180"/>
      <c r="WRC46" s="180"/>
      <c r="WRD46" s="180"/>
      <c r="WRE46" s="180"/>
      <c r="WRF46" s="180"/>
      <c r="WRG46" s="180"/>
      <c r="WRH46" s="180"/>
      <c r="WRI46" s="180"/>
      <c r="WRJ46" s="180"/>
      <c r="WRK46" s="180"/>
      <c r="WRL46" s="180"/>
      <c r="WRM46" s="180"/>
      <c r="WRN46" s="180"/>
      <c r="WRO46" s="180"/>
      <c r="WRP46" s="180"/>
      <c r="WRQ46" s="180"/>
      <c r="WRR46" s="180"/>
      <c r="WRS46" s="180"/>
      <c r="WRT46" s="180"/>
      <c r="WRU46" s="180"/>
      <c r="WRV46" s="180"/>
      <c r="WRW46" s="180"/>
      <c r="WRX46" s="180"/>
      <c r="WRY46" s="180"/>
      <c r="WRZ46" s="180"/>
      <c r="WSA46" s="180"/>
      <c r="WSB46" s="180"/>
      <c r="WSC46" s="180"/>
      <c r="WSD46" s="180"/>
      <c r="WSE46" s="180"/>
      <c r="WSF46" s="180"/>
      <c r="WSG46" s="180"/>
      <c r="WSH46" s="180"/>
      <c r="WSI46" s="180"/>
      <c r="WSJ46" s="180"/>
      <c r="WSK46" s="180"/>
      <c r="WSL46" s="180"/>
      <c r="WSM46" s="180"/>
      <c r="WSN46" s="180"/>
      <c r="WSO46" s="180"/>
      <c r="WSP46" s="180"/>
      <c r="WSQ46" s="180"/>
      <c r="WSR46" s="180"/>
      <c r="WSS46" s="180"/>
      <c r="WST46" s="180"/>
      <c r="WSU46" s="180"/>
      <c r="WSV46" s="180"/>
      <c r="WSW46" s="180"/>
      <c r="WSX46" s="180"/>
      <c r="WSY46" s="180"/>
      <c r="WSZ46" s="180"/>
      <c r="WTA46" s="180"/>
      <c r="WTB46" s="180"/>
      <c r="WTC46" s="180"/>
      <c r="WTD46" s="180"/>
      <c r="WTE46" s="180"/>
      <c r="WTF46" s="180"/>
      <c r="WTG46" s="180"/>
      <c r="WTH46" s="180"/>
      <c r="WTI46" s="180"/>
      <c r="WTJ46" s="180"/>
      <c r="WTK46" s="180"/>
      <c r="WTL46" s="180"/>
      <c r="WTM46" s="180"/>
      <c r="WTN46" s="180"/>
      <c r="WTO46" s="180"/>
      <c r="WTP46" s="180"/>
      <c r="WTQ46" s="180"/>
      <c r="WTR46" s="180"/>
      <c r="WTS46" s="180"/>
      <c r="WTT46" s="180"/>
      <c r="WTU46" s="180"/>
      <c r="WTV46" s="180"/>
      <c r="WTW46" s="180"/>
      <c r="WTX46" s="180"/>
      <c r="WTY46" s="180"/>
      <c r="WTZ46" s="180"/>
      <c r="WUA46" s="180"/>
      <c r="WUB46" s="180"/>
      <c r="WUC46" s="180"/>
      <c r="WUD46" s="180"/>
      <c r="WUE46" s="180"/>
      <c r="WUF46" s="180"/>
      <c r="WUG46" s="180"/>
      <c r="WUH46" s="180"/>
      <c r="WUI46" s="180"/>
      <c r="WUJ46" s="180"/>
      <c r="WUK46" s="180"/>
      <c r="WUL46" s="180"/>
      <c r="WUM46" s="180"/>
      <c r="WUN46" s="180"/>
      <c r="WUO46" s="180"/>
      <c r="WUP46" s="180"/>
      <c r="WUQ46" s="180"/>
      <c r="WUR46" s="180"/>
      <c r="WUS46" s="180"/>
      <c r="WUT46" s="180"/>
      <c r="WUU46" s="180"/>
      <c r="WUV46" s="180"/>
      <c r="WUW46" s="180"/>
      <c r="WUX46" s="180"/>
      <c r="WUY46" s="180"/>
      <c r="WUZ46" s="180"/>
      <c r="WVA46" s="180"/>
      <c r="WVB46" s="180"/>
      <c r="WVC46" s="180"/>
      <c r="WVD46" s="180"/>
      <c r="WVE46" s="180"/>
      <c r="WVF46" s="180"/>
      <c r="WVG46" s="180"/>
      <c r="WVH46" s="180"/>
      <c r="WVI46" s="180"/>
      <c r="WVJ46" s="180"/>
      <c r="WVK46" s="180"/>
      <c r="WVL46" s="180"/>
      <c r="WVM46" s="180"/>
      <c r="WVN46" s="180"/>
      <c r="WVO46" s="180"/>
      <c r="WVP46" s="180"/>
      <c r="WVQ46" s="180"/>
      <c r="WVR46" s="180"/>
      <c r="WVS46" s="180"/>
      <c r="WVT46" s="180"/>
      <c r="WVU46" s="180"/>
      <c r="WVV46" s="180"/>
      <c r="WVW46" s="180"/>
      <c r="WVX46" s="180"/>
      <c r="WVY46" s="180"/>
      <c r="WVZ46" s="180"/>
      <c r="WWA46" s="180"/>
      <c r="WWB46" s="180"/>
      <c r="WWC46" s="180"/>
      <c r="WWD46" s="180"/>
      <c r="WWE46" s="180"/>
      <c r="WWF46" s="180"/>
      <c r="WWG46" s="180"/>
      <c r="WWH46" s="180"/>
      <c r="WWI46" s="180"/>
      <c r="WWJ46" s="180"/>
      <c r="WWK46" s="180"/>
      <c r="WWL46" s="180"/>
      <c r="WWM46" s="180"/>
      <c r="WWN46" s="180"/>
      <c r="WWO46" s="180"/>
      <c r="WWP46" s="180"/>
      <c r="WWQ46" s="180"/>
      <c r="WWR46" s="180"/>
      <c r="WWS46" s="180"/>
      <c r="WWT46" s="180"/>
      <c r="WWU46" s="180"/>
      <c r="WWV46" s="180"/>
      <c r="WWW46" s="180"/>
      <c r="WWX46" s="180"/>
      <c r="WWY46" s="180"/>
      <c r="WWZ46" s="180"/>
      <c r="WXA46" s="180"/>
      <c r="WXB46" s="180"/>
      <c r="WXC46" s="180"/>
      <c r="WXD46" s="180"/>
      <c r="WXE46" s="180"/>
      <c r="WXF46" s="180"/>
      <c r="WXG46" s="180"/>
      <c r="WXH46" s="180"/>
      <c r="WXI46" s="180"/>
      <c r="WXJ46" s="180"/>
      <c r="WXK46" s="180"/>
      <c r="WXL46" s="180"/>
      <c r="WXM46" s="180"/>
      <c r="WXN46" s="180"/>
      <c r="WXO46" s="180"/>
      <c r="WXP46" s="180"/>
      <c r="WXQ46" s="180"/>
      <c r="WXR46" s="180"/>
      <c r="WXS46" s="180"/>
      <c r="WXT46" s="180"/>
      <c r="WXU46" s="180"/>
      <c r="WXV46" s="180"/>
      <c r="WXW46" s="180"/>
      <c r="WXX46" s="180"/>
      <c r="WXY46" s="180"/>
      <c r="WXZ46" s="180"/>
      <c r="WYA46" s="180"/>
      <c r="WYB46" s="180"/>
      <c r="WYC46" s="180"/>
      <c r="WYD46" s="180"/>
      <c r="WYE46" s="180"/>
      <c r="WYF46" s="180"/>
      <c r="WYG46" s="180"/>
      <c r="WYH46" s="180"/>
      <c r="WYI46" s="180"/>
      <c r="WYJ46" s="180"/>
      <c r="WYK46" s="180"/>
      <c r="WYL46" s="180"/>
      <c r="WYM46" s="180"/>
      <c r="WYN46" s="180"/>
      <c r="WYO46" s="180"/>
      <c r="WYP46" s="180"/>
      <c r="WYQ46" s="180"/>
      <c r="WYR46" s="180"/>
      <c r="WYS46" s="180"/>
      <c r="WYT46" s="180"/>
      <c r="WYU46" s="180"/>
      <c r="WYV46" s="180"/>
      <c r="WYW46" s="180"/>
      <c r="WYX46" s="180"/>
      <c r="WYY46" s="180"/>
      <c r="WYZ46" s="180"/>
      <c r="WZA46" s="180"/>
      <c r="WZB46" s="180"/>
      <c r="WZC46" s="180"/>
      <c r="WZD46" s="180"/>
      <c r="WZE46" s="180"/>
      <c r="WZF46" s="180"/>
      <c r="WZG46" s="180"/>
      <c r="WZH46" s="180"/>
      <c r="WZI46" s="180"/>
      <c r="WZJ46" s="180"/>
      <c r="WZK46" s="180"/>
      <c r="WZL46" s="180"/>
      <c r="WZM46" s="180"/>
      <c r="WZN46" s="180"/>
      <c r="WZO46" s="180"/>
      <c r="WZP46" s="180"/>
      <c r="WZQ46" s="180"/>
      <c r="WZR46" s="180"/>
      <c r="WZS46" s="180"/>
      <c r="WZT46" s="180"/>
      <c r="WZU46" s="180"/>
      <c r="WZV46" s="180"/>
      <c r="WZW46" s="180"/>
      <c r="WZX46" s="180"/>
      <c r="WZY46" s="180"/>
      <c r="WZZ46" s="180"/>
      <c r="XAA46" s="180"/>
      <c r="XAB46" s="180"/>
      <c r="XAC46" s="180"/>
      <c r="XAD46" s="180"/>
      <c r="XAE46" s="180"/>
      <c r="XAF46" s="180"/>
      <c r="XAG46" s="180"/>
      <c r="XAH46" s="180"/>
      <c r="XAI46" s="180"/>
      <c r="XAJ46" s="180"/>
      <c r="XAK46" s="180"/>
      <c r="XAL46" s="180"/>
      <c r="XAM46" s="180"/>
      <c r="XAN46" s="180"/>
      <c r="XAO46" s="180"/>
      <c r="XAP46" s="180"/>
      <c r="XAQ46" s="180"/>
      <c r="XAR46" s="180"/>
      <c r="XAS46" s="180"/>
      <c r="XAT46" s="180"/>
      <c r="XAU46" s="180"/>
      <c r="XAV46" s="180"/>
      <c r="XAW46" s="180"/>
      <c r="XAX46" s="180"/>
      <c r="XAY46" s="180"/>
      <c r="XAZ46" s="180"/>
      <c r="XBA46" s="180"/>
      <c r="XBB46" s="180"/>
      <c r="XBC46" s="180"/>
      <c r="XBD46" s="180"/>
      <c r="XBE46" s="180"/>
      <c r="XBF46" s="180"/>
      <c r="XBG46" s="180"/>
      <c r="XBH46" s="180"/>
      <c r="XBI46" s="180"/>
      <c r="XBJ46" s="180"/>
      <c r="XBK46" s="180"/>
      <c r="XBL46" s="180"/>
      <c r="XBM46" s="180"/>
      <c r="XBN46" s="180"/>
      <c r="XBO46" s="180"/>
      <c r="XBP46" s="180"/>
      <c r="XBQ46" s="180"/>
      <c r="XBR46" s="180"/>
      <c r="XBS46" s="180"/>
      <c r="XBT46" s="180"/>
      <c r="XBU46" s="180"/>
      <c r="XBV46" s="180"/>
      <c r="XBW46" s="180"/>
      <c r="XBX46" s="180"/>
      <c r="XBY46" s="180"/>
      <c r="XBZ46" s="180"/>
      <c r="XCA46" s="180"/>
      <c r="XCB46" s="180"/>
      <c r="XCC46" s="180"/>
      <c r="XCD46" s="180"/>
      <c r="XCE46" s="180"/>
      <c r="XCF46" s="180"/>
      <c r="XCG46" s="180"/>
      <c r="XCH46" s="180"/>
      <c r="XCI46" s="180"/>
      <c r="XCJ46" s="180"/>
      <c r="XCK46" s="180"/>
      <c r="XCL46" s="180"/>
      <c r="XCM46" s="180"/>
      <c r="XCN46" s="180"/>
      <c r="XCO46" s="180"/>
      <c r="XCP46" s="180"/>
      <c r="XCQ46" s="180"/>
      <c r="XCR46" s="180"/>
      <c r="XCS46" s="180"/>
      <c r="XCT46" s="180"/>
      <c r="XCU46" s="180"/>
      <c r="XCV46" s="180"/>
      <c r="XCW46" s="180"/>
      <c r="XCX46" s="180"/>
      <c r="XCY46" s="180"/>
      <c r="XCZ46" s="180"/>
      <c r="XDA46" s="180"/>
      <c r="XDB46" s="180"/>
      <c r="XDC46" s="180"/>
      <c r="XDD46" s="180"/>
      <c r="XDE46" s="180"/>
      <c r="XDF46" s="180"/>
      <c r="XDG46" s="180"/>
      <c r="XDH46" s="180"/>
      <c r="XDI46" s="180"/>
      <c r="XDJ46" s="180"/>
      <c r="XDK46" s="180"/>
      <c r="XDL46" s="180"/>
      <c r="XDM46" s="180"/>
      <c r="XDN46" s="180"/>
      <c r="XDO46" s="180"/>
      <c r="XDP46" s="180"/>
      <c r="XDQ46" s="180"/>
      <c r="XDR46" s="180"/>
      <c r="XDS46" s="180"/>
      <c r="XDT46" s="180"/>
      <c r="XDU46" s="180"/>
      <c r="XDV46" s="180"/>
      <c r="XDW46" s="180"/>
      <c r="XDX46" s="180"/>
      <c r="XDY46" s="180"/>
      <c r="XDZ46" s="180"/>
      <c r="XEA46" s="180"/>
      <c r="XEB46" s="180"/>
      <c r="XEC46" s="180"/>
      <c r="XED46" s="180"/>
      <c r="XEE46" s="180"/>
      <c r="XEF46" s="180"/>
      <c r="XEG46" s="180"/>
      <c r="XEH46" s="180"/>
      <c r="XEI46" s="180"/>
      <c r="XEJ46" s="180"/>
      <c r="XEK46" s="180"/>
      <c r="XEL46" s="180"/>
      <c r="XEM46" s="180"/>
      <c r="XEN46" s="180"/>
      <c r="XEO46" s="180"/>
      <c r="XEP46" s="180"/>
      <c r="XEQ46" s="180"/>
      <c r="XER46" s="180"/>
      <c r="XES46" s="180"/>
      <c r="XET46" s="180"/>
      <c r="XEU46" s="180"/>
      <c r="XEV46" s="180"/>
      <c r="XEW46" s="180"/>
      <c r="XEX46" s="180"/>
      <c r="XEY46" s="180"/>
      <c r="XEZ46" s="180"/>
      <c r="XFA46" s="180"/>
      <c r="XFB46" s="180"/>
      <c r="XFC46" s="180"/>
      <c r="XFD46" s="180"/>
    </row>
    <row r="47" spans="1:16384" s="165" customFormat="1" ht="39" customHeight="1" x14ac:dyDescent="0.25">
      <c r="A47" s="186" t="s">
        <v>326</v>
      </c>
      <c r="B47" s="87" t="s">
        <v>22</v>
      </c>
      <c r="C47" s="178" t="s">
        <v>25</v>
      </c>
      <c r="D47" s="181">
        <v>18</v>
      </c>
      <c r="E47" s="181" t="s">
        <v>26</v>
      </c>
      <c r="F47" s="181" t="s">
        <v>22</v>
      </c>
      <c r="G47" s="181"/>
      <c r="H47" s="180"/>
      <c r="I47" s="145"/>
      <c r="J47" s="145">
        <f>J48</f>
        <v>0</v>
      </c>
      <c r="K47" s="145">
        <f>K48</f>
        <v>30</v>
      </c>
      <c r="L47" s="145">
        <f>L48</f>
        <v>30</v>
      </c>
      <c r="M47" s="10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6"/>
      <c r="AE47" s="286"/>
      <c r="AF47" s="286"/>
      <c r="AG47" s="286"/>
      <c r="AH47" s="286"/>
      <c r="AI47" s="286"/>
      <c r="AJ47" s="286"/>
      <c r="AK47" s="286"/>
      <c r="AL47" s="286"/>
      <c r="AM47" s="286"/>
      <c r="AN47" s="286"/>
      <c r="AO47" s="286"/>
      <c r="AP47" s="286"/>
      <c r="AQ47" s="286"/>
      <c r="AR47" s="286"/>
      <c r="AS47" s="286"/>
      <c r="AT47" s="286"/>
      <c r="AU47" s="286"/>
      <c r="AV47" s="286"/>
      <c r="AW47" s="286"/>
      <c r="AX47" s="286"/>
      <c r="AY47" s="286"/>
      <c r="AZ47" s="286"/>
      <c r="BA47" s="286"/>
      <c r="BB47" s="286"/>
      <c r="BC47" s="286"/>
      <c r="BD47" s="286"/>
      <c r="BE47" s="286"/>
      <c r="BF47" s="286"/>
      <c r="BG47" s="286"/>
      <c r="BH47" s="286"/>
      <c r="BI47" s="286"/>
      <c r="BJ47" s="286"/>
      <c r="BK47" s="286"/>
      <c r="BL47" s="286"/>
      <c r="BM47" s="286"/>
      <c r="BN47" s="286"/>
      <c r="BO47" s="286"/>
      <c r="BP47" s="286"/>
      <c r="BQ47" s="286"/>
      <c r="BR47" s="286"/>
      <c r="BS47" s="286"/>
      <c r="BT47" s="286"/>
      <c r="BU47" s="286"/>
      <c r="BV47" s="286"/>
      <c r="BW47" s="286"/>
      <c r="BX47" s="286"/>
      <c r="BY47" s="286"/>
      <c r="BZ47" s="286"/>
      <c r="CA47" s="286"/>
      <c r="CB47" s="286"/>
      <c r="CC47" s="286"/>
      <c r="CD47" s="286"/>
      <c r="CE47" s="286"/>
      <c r="CF47" s="286"/>
      <c r="CG47" s="286"/>
      <c r="CH47" s="286"/>
      <c r="CI47" s="286"/>
      <c r="CJ47" s="286"/>
      <c r="CK47" s="286"/>
      <c r="CL47" s="286"/>
      <c r="CM47" s="286"/>
      <c r="CN47" s="286"/>
      <c r="CO47" s="286"/>
      <c r="CP47" s="286"/>
      <c r="CQ47" s="286"/>
      <c r="CR47" s="286"/>
      <c r="CS47" s="286"/>
      <c r="CT47" s="286"/>
      <c r="CU47" s="286"/>
      <c r="CV47" s="286"/>
      <c r="CW47" s="286"/>
      <c r="CX47" s="286"/>
      <c r="CY47" s="286"/>
      <c r="CZ47" s="286"/>
      <c r="DA47" s="286"/>
      <c r="DB47" s="286"/>
      <c r="DC47" s="286"/>
      <c r="DD47" s="286"/>
      <c r="DE47" s="286"/>
      <c r="DF47" s="286"/>
      <c r="DG47" s="286"/>
      <c r="DH47" s="286"/>
      <c r="DI47" s="286"/>
      <c r="DJ47" s="286"/>
      <c r="DK47" s="286"/>
      <c r="DL47" s="286"/>
      <c r="DM47" s="286"/>
      <c r="DN47" s="286"/>
      <c r="DO47" s="286"/>
      <c r="DP47" s="286"/>
      <c r="DQ47" s="286"/>
      <c r="DR47" s="286"/>
      <c r="DS47" s="286"/>
      <c r="DT47" s="286"/>
      <c r="DU47" s="286"/>
      <c r="DV47" s="286"/>
      <c r="DW47" s="286"/>
      <c r="DX47" s="286"/>
      <c r="DY47" s="286"/>
      <c r="DZ47" s="286"/>
      <c r="EA47" s="286"/>
      <c r="EB47" s="286"/>
      <c r="EC47" s="286"/>
      <c r="ED47" s="286"/>
      <c r="EE47" s="286"/>
      <c r="EF47" s="286"/>
      <c r="EG47" s="286"/>
      <c r="EH47" s="286"/>
      <c r="EI47" s="286"/>
      <c r="EJ47" s="286"/>
      <c r="EK47" s="286"/>
      <c r="EL47" s="286"/>
      <c r="EM47" s="286"/>
      <c r="EN47" s="286"/>
      <c r="EO47" s="286"/>
      <c r="EP47" s="286"/>
      <c r="EQ47" s="286"/>
      <c r="ER47" s="286"/>
      <c r="ES47" s="286"/>
      <c r="ET47" s="286"/>
      <c r="EU47" s="286"/>
      <c r="EV47" s="286"/>
      <c r="EW47" s="286"/>
      <c r="EX47" s="286"/>
      <c r="EY47" s="286"/>
      <c r="EZ47" s="286"/>
      <c r="FA47" s="286"/>
      <c r="FB47" s="286"/>
      <c r="FC47" s="286"/>
      <c r="FD47" s="286"/>
      <c r="FE47" s="286"/>
      <c r="FF47" s="286"/>
      <c r="FG47" s="286"/>
      <c r="FH47" s="286"/>
      <c r="FI47" s="286"/>
      <c r="FJ47" s="286"/>
      <c r="FK47" s="286"/>
      <c r="FL47" s="286"/>
      <c r="FM47" s="286"/>
      <c r="FN47" s="286"/>
      <c r="FO47" s="286"/>
      <c r="FP47" s="286"/>
      <c r="FQ47" s="286"/>
      <c r="FR47" s="286"/>
      <c r="FS47" s="286"/>
      <c r="FT47" s="286"/>
      <c r="FU47" s="286"/>
      <c r="FV47" s="286"/>
      <c r="FW47" s="286"/>
      <c r="FX47" s="286"/>
      <c r="FY47" s="286"/>
      <c r="FZ47" s="286"/>
      <c r="GA47" s="286"/>
      <c r="GB47" s="286"/>
      <c r="GC47" s="286"/>
      <c r="GD47" s="286"/>
      <c r="GE47" s="286"/>
      <c r="GF47" s="286"/>
      <c r="GG47" s="286"/>
      <c r="GH47" s="286"/>
      <c r="GI47" s="286"/>
      <c r="GJ47" s="286"/>
      <c r="GK47" s="286"/>
      <c r="GL47" s="286"/>
      <c r="GM47" s="286"/>
      <c r="GN47" s="286"/>
      <c r="GO47" s="286"/>
      <c r="GP47" s="286"/>
      <c r="GQ47" s="286"/>
      <c r="GR47" s="286"/>
      <c r="GS47" s="286"/>
      <c r="GT47" s="286"/>
      <c r="GU47" s="286"/>
      <c r="GV47" s="286"/>
      <c r="GW47" s="286"/>
      <c r="GX47" s="286"/>
      <c r="GY47" s="286"/>
      <c r="GZ47" s="286"/>
      <c r="HA47" s="286"/>
      <c r="HB47" s="286"/>
      <c r="HC47" s="286"/>
      <c r="HD47" s="286"/>
      <c r="HE47" s="286"/>
      <c r="HF47" s="286"/>
      <c r="HG47" s="286"/>
      <c r="HH47" s="286"/>
      <c r="HI47" s="286"/>
      <c r="HJ47" s="286"/>
      <c r="HK47" s="286"/>
      <c r="HL47" s="286"/>
      <c r="HM47" s="286"/>
      <c r="HN47" s="286"/>
      <c r="HO47" s="286"/>
      <c r="HP47" s="286"/>
      <c r="HQ47" s="286"/>
      <c r="HR47" s="286"/>
      <c r="HS47" s="286"/>
      <c r="HT47" s="286"/>
      <c r="HU47" s="286"/>
      <c r="HV47" s="286"/>
      <c r="HW47" s="286"/>
      <c r="HX47" s="286"/>
      <c r="HY47" s="286"/>
      <c r="HZ47" s="286"/>
      <c r="IA47" s="286"/>
      <c r="IB47" s="286"/>
      <c r="IC47" s="286"/>
      <c r="ID47" s="286"/>
      <c r="IE47" s="286"/>
      <c r="IF47" s="286"/>
      <c r="IG47" s="286"/>
      <c r="IH47" s="286"/>
      <c r="II47" s="286"/>
      <c r="IJ47" s="286"/>
      <c r="IK47" s="286"/>
      <c r="IL47" s="286"/>
      <c r="IM47" s="286"/>
      <c r="IN47" s="286"/>
      <c r="IO47" s="286"/>
      <c r="IP47" s="286"/>
      <c r="IQ47" s="286"/>
      <c r="IR47" s="286"/>
      <c r="IS47" s="286"/>
      <c r="IT47" s="286"/>
      <c r="IU47" s="286"/>
      <c r="IV47" s="286"/>
      <c r="IW47" s="286"/>
      <c r="IX47" s="286"/>
      <c r="IY47" s="286"/>
      <c r="IZ47" s="286"/>
      <c r="JA47" s="286"/>
      <c r="JB47" s="286"/>
      <c r="JC47" s="286"/>
      <c r="JD47" s="286"/>
      <c r="JE47" s="286"/>
      <c r="JF47" s="286"/>
      <c r="JG47" s="286"/>
      <c r="JH47" s="286"/>
      <c r="JI47" s="286"/>
      <c r="JJ47" s="286"/>
      <c r="JK47" s="286"/>
      <c r="JL47" s="286"/>
      <c r="JM47" s="286"/>
      <c r="JN47" s="286"/>
      <c r="JO47" s="286"/>
      <c r="JP47" s="286"/>
      <c r="JQ47" s="286"/>
      <c r="JR47" s="286"/>
      <c r="JS47" s="286"/>
      <c r="JT47" s="286"/>
      <c r="JU47" s="286"/>
      <c r="JV47" s="286"/>
      <c r="JW47" s="286"/>
      <c r="JX47" s="286"/>
      <c r="JY47" s="286"/>
      <c r="JZ47" s="286"/>
      <c r="KA47" s="286"/>
      <c r="KB47" s="286"/>
      <c r="KC47" s="286"/>
      <c r="KD47" s="286"/>
      <c r="KE47" s="286"/>
      <c r="KF47" s="286"/>
      <c r="KG47" s="286"/>
      <c r="KH47" s="286"/>
      <c r="KI47" s="286"/>
      <c r="KJ47" s="286"/>
      <c r="KK47" s="286"/>
      <c r="KL47" s="286"/>
      <c r="KM47" s="286"/>
      <c r="KN47" s="286"/>
      <c r="KO47" s="286"/>
      <c r="KP47" s="286"/>
      <c r="KQ47" s="286"/>
      <c r="KR47" s="286"/>
      <c r="KS47" s="286"/>
      <c r="KT47" s="286"/>
      <c r="KU47" s="286"/>
      <c r="KV47" s="286"/>
      <c r="KW47" s="286"/>
      <c r="KX47" s="286"/>
      <c r="KY47" s="286"/>
      <c r="KZ47" s="286"/>
      <c r="LA47" s="286"/>
      <c r="LB47" s="286"/>
      <c r="LC47" s="286"/>
      <c r="LD47" s="286"/>
      <c r="LE47" s="286"/>
      <c r="LF47" s="286"/>
      <c r="LG47" s="286"/>
      <c r="LH47" s="286"/>
      <c r="LI47" s="286"/>
      <c r="LJ47" s="286"/>
      <c r="LK47" s="286"/>
      <c r="LL47" s="286"/>
      <c r="LM47" s="286"/>
      <c r="LN47" s="286"/>
      <c r="LO47" s="286"/>
      <c r="LP47" s="286"/>
      <c r="LQ47" s="286"/>
      <c r="LR47" s="286"/>
      <c r="LS47" s="286"/>
      <c r="LT47" s="286"/>
      <c r="LU47" s="286"/>
      <c r="LV47" s="286"/>
      <c r="LW47" s="286"/>
      <c r="LX47" s="286"/>
      <c r="LY47" s="286"/>
      <c r="LZ47" s="286"/>
      <c r="MA47" s="286"/>
      <c r="MB47" s="286"/>
      <c r="MC47" s="286"/>
      <c r="MD47" s="286"/>
      <c r="ME47" s="286"/>
      <c r="MF47" s="286"/>
      <c r="MG47" s="286"/>
      <c r="MH47" s="286"/>
      <c r="MI47" s="286"/>
      <c r="MJ47" s="286"/>
      <c r="MK47" s="286"/>
      <c r="ML47" s="286"/>
      <c r="MM47" s="286"/>
      <c r="MN47" s="286"/>
      <c r="MO47" s="286"/>
      <c r="MP47" s="286"/>
      <c r="MQ47" s="286"/>
      <c r="MR47" s="286"/>
      <c r="MS47" s="286"/>
      <c r="MT47" s="286"/>
      <c r="MU47" s="286"/>
      <c r="MV47" s="286"/>
      <c r="MW47" s="286"/>
      <c r="MX47" s="286"/>
      <c r="MY47" s="286"/>
      <c r="MZ47" s="286"/>
      <c r="NA47" s="286"/>
      <c r="NB47" s="286"/>
      <c r="NC47" s="286"/>
      <c r="ND47" s="286"/>
      <c r="NE47" s="286"/>
      <c r="NF47" s="286"/>
      <c r="NG47" s="286"/>
      <c r="NH47" s="286"/>
      <c r="NI47" s="286"/>
      <c r="NJ47" s="286"/>
      <c r="NK47" s="286"/>
      <c r="NL47" s="286"/>
      <c r="NM47" s="286"/>
      <c r="NN47" s="286"/>
      <c r="NO47" s="286"/>
      <c r="NP47" s="286"/>
      <c r="NQ47" s="286"/>
      <c r="NR47" s="286"/>
      <c r="NS47" s="286"/>
      <c r="NT47" s="286"/>
      <c r="NU47" s="286"/>
      <c r="NV47" s="286"/>
      <c r="NW47" s="286"/>
      <c r="NX47" s="286"/>
      <c r="NY47" s="286"/>
      <c r="NZ47" s="286"/>
      <c r="OA47" s="286"/>
      <c r="OB47" s="286"/>
      <c r="OC47" s="286"/>
      <c r="OD47" s="286"/>
      <c r="OE47" s="286"/>
      <c r="OF47" s="286"/>
      <c r="OG47" s="286"/>
      <c r="OH47" s="286"/>
      <c r="OI47" s="286"/>
      <c r="OJ47" s="286"/>
      <c r="OK47" s="286"/>
      <c r="OL47" s="286"/>
      <c r="OM47" s="286"/>
      <c r="ON47" s="286"/>
      <c r="OO47" s="286"/>
      <c r="OP47" s="286"/>
      <c r="OQ47" s="286"/>
      <c r="OR47" s="286"/>
      <c r="OS47" s="286"/>
      <c r="OT47" s="286"/>
      <c r="OU47" s="286"/>
      <c r="OV47" s="286"/>
      <c r="OW47" s="286"/>
      <c r="OX47" s="286"/>
      <c r="OY47" s="286"/>
      <c r="OZ47" s="286"/>
      <c r="PA47" s="286"/>
      <c r="PB47" s="286"/>
      <c r="PC47" s="286"/>
      <c r="PD47" s="286"/>
      <c r="PE47" s="286"/>
      <c r="PF47" s="286"/>
      <c r="PG47" s="286"/>
      <c r="PH47" s="286"/>
      <c r="PI47" s="286"/>
      <c r="PJ47" s="286"/>
      <c r="PK47" s="286"/>
      <c r="PL47" s="286"/>
      <c r="PM47" s="286"/>
      <c r="PN47" s="286"/>
      <c r="PO47" s="286"/>
      <c r="PP47" s="286"/>
      <c r="PQ47" s="286"/>
      <c r="PR47" s="286"/>
      <c r="PS47" s="286"/>
      <c r="PT47" s="286"/>
      <c r="PU47" s="286"/>
      <c r="PV47" s="286"/>
      <c r="PW47" s="286"/>
      <c r="PX47" s="286"/>
      <c r="PY47" s="286"/>
      <c r="PZ47" s="286"/>
      <c r="QA47" s="286"/>
      <c r="QB47" s="286"/>
      <c r="QC47" s="286"/>
      <c r="QD47" s="286"/>
      <c r="QE47" s="286"/>
      <c r="QF47" s="286"/>
      <c r="QG47" s="286"/>
      <c r="QH47" s="286"/>
      <c r="QI47" s="286"/>
      <c r="QJ47" s="286"/>
      <c r="QK47" s="286"/>
      <c r="QL47" s="286"/>
      <c r="QM47" s="286"/>
      <c r="QN47" s="286"/>
      <c r="QO47" s="286"/>
      <c r="QP47" s="286"/>
      <c r="QQ47" s="286"/>
      <c r="QR47" s="286"/>
      <c r="QS47" s="286"/>
      <c r="QT47" s="286"/>
      <c r="QU47" s="286"/>
      <c r="QV47" s="286"/>
      <c r="QW47" s="286"/>
      <c r="QX47" s="286"/>
      <c r="QY47" s="286"/>
      <c r="QZ47" s="286"/>
      <c r="RA47" s="286"/>
      <c r="RB47" s="286"/>
      <c r="RC47" s="286"/>
      <c r="RD47" s="286"/>
      <c r="RE47" s="286"/>
      <c r="RF47" s="286"/>
      <c r="RG47" s="286"/>
      <c r="RH47" s="286"/>
      <c r="RI47" s="286"/>
      <c r="RJ47" s="286"/>
      <c r="RK47" s="286"/>
      <c r="RL47" s="286"/>
      <c r="RM47" s="286"/>
      <c r="RN47" s="286"/>
      <c r="RO47" s="286"/>
      <c r="RP47" s="286"/>
      <c r="RQ47" s="286"/>
      <c r="RR47" s="286"/>
      <c r="RS47" s="286"/>
      <c r="RT47" s="286"/>
      <c r="RU47" s="286"/>
      <c r="RV47" s="286"/>
      <c r="RW47" s="286"/>
      <c r="RX47" s="286"/>
      <c r="RY47" s="286"/>
      <c r="RZ47" s="286"/>
      <c r="SA47" s="286"/>
      <c r="SB47" s="286"/>
      <c r="SC47" s="286"/>
      <c r="SD47" s="286"/>
      <c r="SE47" s="286"/>
      <c r="SF47" s="286"/>
      <c r="SG47" s="286"/>
      <c r="SH47" s="286"/>
      <c r="SI47" s="286"/>
      <c r="SJ47" s="286"/>
      <c r="SK47" s="286"/>
      <c r="SL47" s="286"/>
      <c r="SM47" s="286"/>
      <c r="SN47" s="286"/>
      <c r="SO47" s="286"/>
      <c r="SP47" s="286"/>
      <c r="SQ47" s="286"/>
      <c r="SR47" s="286"/>
      <c r="SS47" s="286"/>
      <c r="ST47" s="286"/>
      <c r="SU47" s="286"/>
      <c r="SV47" s="286"/>
      <c r="SW47" s="286"/>
      <c r="SX47" s="286"/>
      <c r="SY47" s="286"/>
      <c r="SZ47" s="286"/>
      <c r="TA47" s="286"/>
      <c r="TB47" s="286"/>
      <c r="TC47" s="286"/>
      <c r="TD47" s="286"/>
      <c r="TE47" s="286"/>
      <c r="TF47" s="286"/>
      <c r="TG47" s="286"/>
      <c r="TH47" s="286"/>
      <c r="TI47" s="286"/>
      <c r="TJ47" s="286"/>
      <c r="TK47" s="286"/>
      <c r="TL47" s="286"/>
      <c r="TM47" s="286"/>
      <c r="TN47" s="286"/>
      <c r="TO47" s="286"/>
      <c r="TP47" s="286"/>
      <c r="TQ47" s="286"/>
      <c r="TR47" s="286"/>
      <c r="TS47" s="286"/>
      <c r="TT47" s="286"/>
      <c r="TU47" s="286"/>
      <c r="TV47" s="286"/>
      <c r="TW47" s="286"/>
      <c r="TX47" s="286"/>
      <c r="TY47" s="286"/>
      <c r="TZ47" s="286"/>
      <c r="UA47" s="286"/>
      <c r="UB47" s="286"/>
      <c r="UC47" s="286"/>
      <c r="UD47" s="286"/>
      <c r="UE47" s="286"/>
      <c r="UF47" s="286"/>
      <c r="UG47" s="286"/>
      <c r="UH47" s="286"/>
      <c r="UI47" s="286"/>
      <c r="UJ47" s="286"/>
      <c r="UK47" s="286"/>
      <c r="UL47" s="286"/>
      <c r="UM47" s="286"/>
      <c r="UN47" s="286"/>
      <c r="UO47" s="286"/>
      <c r="UP47" s="286"/>
      <c r="UQ47" s="286"/>
      <c r="UR47" s="286"/>
      <c r="US47" s="286"/>
      <c r="UT47" s="286"/>
      <c r="UU47" s="286"/>
      <c r="UV47" s="286"/>
      <c r="UW47" s="286"/>
      <c r="UX47" s="286"/>
      <c r="UY47" s="286"/>
      <c r="UZ47" s="286"/>
      <c r="VA47" s="286"/>
      <c r="VB47" s="286"/>
      <c r="VC47" s="286"/>
      <c r="VD47" s="286"/>
      <c r="VE47" s="286"/>
      <c r="VF47" s="286"/>
      <c r="VG47" s="286"/>
      <c r="VH47" s="286"/>
      <c r="VI47" s="286"/>
      <c r="VJ47" s="286"/>
      <c r="VK47" s="286"/>
      <c r="VL47" s="286"/>
      <c r="VM47" s="286"/>
      <c r="VN47" s="286"/>
      <c r="VO47" s="286"/>
      <c r="VP47" s="286"/>
      <c r="VQ47" s="286"/>
      <c r="VR47" s="286"/>
      <c r="VS47" s="286"/>
      <c r="VT47" s="286"/>
      <c r="VU47" s="286"/>
      <c r="VV47" s="286"/>
      <c r="VW47" s="286"/>
      <c r="VX47" s="286"/>
      <c r="VY47" s="286"/>
      <c r="VZ47" s="286"/>
      <c r="WA47" s="286"/>
      <c r="WB47" s="286"/>
      <c r="WC47" s="286"/>
      <c r="WD47" s="286"/>
      <c r="WE47" s="286"/>
      <c r="WF47" s="286"/>
      <c r="WG47" s="286"/>
      <c r="WH47" s="286"/>
      <c r="WI47" s="286"/>
      <c r="WJ47" s="286"/>
      <c r="WK47" s="286"/>
      <c r="WL47" s="286"/>
      <c r="WM47" s="286"/>
      <c r="WN47" s="286"/>
      <c r="WO47" s="286"/>
      <c r="WP47" s="286"/>
      <c r="WQ47" s="286"/>
      <c r="WR47" s="286"/>
      <c r="WS47" s="286"/>
      <c r="WT47" s="286"/>
      <c r="WU47" s="286"/>
      <c r="WV47" s="286"/>
      <c r="WW47" s="286"/>
      <c r="WX47" s="286"/>
      <c r="WY47" s="286"/>
      <c r="WZ47" s="286"/>
      <c r="XA47" s="286"/>
      <c r="XB47" s="286"/>
      <c r="XC47" s="286"/>
      <c r="XD47" s="286"/>
      <c r="XE47" s="286"/>
      <c r="XF47" s="286"/>
      <c r="XG47" s="286"/>
      <c r="XH47" s="286"/>
      <c r="XI47" s="286"/>
      <c r="XJ47" s="286"/>
      <c r="XK47" s="286"/>
      <c r="XL47" s="286"/>
      <c r="XM47" s="286"/>
      <c r="XN47" s="286"/>
      <c r="XO47" s="286"/>
      <c r="XP47" s="286"/>
      <c r="XQ47" s="286"/>
      <c r="XR47" s="286"/>
      <c r="XS47" s="286"/>
      <c r="XT47" s="286"/>
      <c r="XU47" s="286"/>
      <c r="XV47" s="286"/>
      <c r="XW47" s="286"/>
      <c r="XX47" s="286"/>
      <c r="XY47" s="286"/>
      <c r="XZ47" s="286"/>
      <c r="YA47" s="286"/>
      <c r="YB47" s="286"/>
      <c r="YC47" s="286"/>
      <c r="YD47" s="286"/>
      <c r="YE47" s="286"/>
      <c r="YF47" s="286"/>
      <c r="YG47" s="286"/>
      <c r="YH47" s="286"/>
      <c r="YI47" s="286"/>
      <c r="YJ47" s="286"/>
      <c r="YK47" s="286"/>
      <c r="YL47" s="286"/>
      <c r="YM47" s="286"/>
      <c r="YN47" s="286"/>
      <c r="YO47" s="286"/>
      <c r="YP47" s="286"/>
      <c r="YQ47" s="286"/>
      <c r="YR47" s="286"/>
      <c r="YS47" s="286"/>
      <c r="YT47" s="286"/>
      <c r="YU47" s="286"/>
      <c r="YV47" s="286"/>
      <c r="YW47" s="286"/>
      <c r="YX47" s="286"/>
      <c r="YY47" s="286"/>
      <c r="YZ47" s="286"/>
      <c r="ZA47" s="286"/>
      <c r="ZB47" s="286"/>
      <c r="ZC47" s="286"/>
      <c r="ZD47" s="286"/>
      <c r="ZE47" s="286"/>
      <c r="ZF47" s="286"/>
      <c r="ZG47" s="286"/>
      <c r="ZH47" s="286"/>
      <c r="ZI47" s="286"/>
      <c r="ZJ47" s="286"/>
      <c r="ZK47" s="286"/>
      <c r="ZL47" s="286"/>
      <c r="ZM47" s="286"/>
      <c r="ZN47" s="286"/>
      <c r="ZO47" s="286"/>
      <c r="ZP47" s="286"/>
      <c r="ZQ47" s="286"/>
      <c r="ZR47" s="286"/>
      <c r="ZS47" s="286"/>
      <c r="ZT47" s="286"/>
      <c r="ZU47" s="286"/>
      <c r="ZV47" s="286"/>
      <c r="ZW47" s="286"/>
      <c r="ZX47" s="286"/>
      <c r="ZY47" s="286"/>
      <c r="ZZ47" s="286"/>
      <c r="AAA47" s="286"/>
      <c r="AAB47" s="286"/>
      <c r="AAC47" s="286"/>
      <c r="AAD47" s="286"/>
      <c r="AAE47" s="286"/>
      <c r="AAF47" s="286"/>
      <c r="AAG47" s="286"/>
      <c r="AAH47" s="286"/>
      <c r="AAI47" s="286"/>
      <c r="AAJ47" s="286"/>
      <c r="AAK47" s="286"/>
      <c r="AAL47" s="286"/>
      <c r="AAM47" s="286"/>
      <c r="AAN47" s="286"/>
      <c r="AAO47" s="286"/>
      <c r="AAP47" s="286"/>
      <c r="AAQ47" s="286"/>
      <c r="AAR47" s="286"/>
      <c r="AAS47" s="286"/>
      <c r="AAT47" s="286"/>
      <c r="AAU47" s="286"/>
      <c r="AAV47" s="286"/>
      <c r="AAW47" s="286"/>
      <c r="AAX47" s="286"/>
      <c r="AAY47" s="286"/>
      <c r="AAZ47" s="286"/>
      <c r="ABA47" s="286"/>
      <c r="ABB47" s="286"/>
      <c r="ABC47" s="286"/>
      <c r="ABD47" s="286"/>
      <c r="ABE47" s="286"/>
      <c r="ABF47" s="286"/>
      <c r="ABG47" s="286"/>
      <c r="ABH47" s="286"/>
      <c r="ABI47" s="286"/>
      <c r="ABJ47" s="286"/>
      <c r="ABK47" s="286"/>
      <c r="ABL47" s="286"/>
      <c r="ABM47" s="286"/>
      <c r="ABN47" s="286"/>
      <c r="ABO47" s="286"/>
      <c r="ABP47" s="286"/>
      <c r="ABQ47" s="286"/>
      <c r="ABR47" s="286"/>
      <c r="ABS47" s="286"/>
      <c r="ABT47" s="286"/>
      <c r="ABU47" s="286"/>
      <c r="ABV47" s="286"/>
      <c r="ABW47" s="286"/>
      <c r="ABX47" s="286"/>
      <c r="ABY47" s="286"/>
      <c r="ABZ47" s="286"/>
      <c r="ACA47" s="286"/>
      <c r="ACB47" s="286"/>
      <c r="ACC47" s="286"/>
      <c r="ACD47" s="286"/>
      <c r="ACE47" s="286"/>
      <c r="ACF47" s="286"/>
      <c r="ACG47" s="286"/>
      <c r="ACH47" s="286"/>
      <c r="ACI47" s="286"/>
      <c r="ACJ47" s="286"/>
      <c r="ACK47" s="286"/>
      <c r="ACL47" s="286"/>
      <c r="ACM47" s="286"/>
      <c r="ACN47" s="286"/>
      <c r="ACO47" s="286"/>
      <c r="ACP47" s="286"/>
      <c r="ACQ47" s="286"/>
      <c r="ACR47" s="286"/>
      <c r="ACS47" s="286"/>
      <c r="ACT47" s="286"/>
      <c r="ACU47" s="286"/>
      <c r="ACV47" s="286"/>
      <c r="ACW47" s="286"/>
      <c r="ACX47" s="286"/>
      <c r="ACY47" s="286"/>
      <c r="ACZ47" s="286"/>
      <c r="ADA47" s="286"/>
      <c r="ADB47" s="286"/>
      <c r="ADC47" s="286"/>
      <c r="ADD47" s="286"/>
      <c r="ADE47" s="286"/>
      <c r="ADF47" s="286"/>
      <c r="ADG47" s="286"/>
      <c r="ADH47" s="286"/>
      <c r="ADI47" s="286"/>
      <c r="ADJ47" s="286"/>
      <c r="ADK47" s="286"/>
      <c r="ADL47" s="286"/>
      <c r="ADM47" s="286"/>
      <c r="ADN47" s="286"/>
      <c r="ADO47" s="286"/>
      <c r="ADP47" s="286"/>
      <c r="ADQ47" s="286"/>
      <c r="ADR47" s="286"/>
      <c r="ADS47" s="286"/>
      <c r="ADT47" s="286"/>
      <c r="ADU47" s="286"/>
      <c r="ADV47" s="286"/>
      <c r="ADW47" s="286"/>
      <c r="ADX47" s="286"/>
      <c r="ADY47" s="286"/>
      <c r="ADZ47" s="286"/>
      <c r="AEA47" s="286"/>
      <c r="AEB47" s="286"/>
      <c r="AEC47" s="286"/>
      <c r="AED47" s="286"/>
      <c r="AEE47" s="286"/>
      <c r="AEF47" s="286"/>
      <c r="AEG47" s="286"/>
      <c r="AEH47" s="286"/>
      <c r="AEI47" s="286"/>
      <c r="AEJ47" s="286"/>
      <c r="AEK47" s="286"/>
      <c r="AEL47" s="286"/>
      <c r="AEM47" s="286"/>
      <c r="AEN47" s="286"/>
      <c r="AEO47" s="286"/>
      <c r="AEP47" s="286"/>
      <c r="AEQ47" s="286"/>
      <c r="AER47" s="286"/>
      <c r="AES47" s="286"/>
      <c r="AET47" s="286"/>
      <c r="AEU47" s="286"/>
      <c r="AEV47" s="286"/>
      <c r="AEW47" s="286"/>
      <c r="AEX47" s="286"/>
      <c r="AEY47" s="286"/>
      <c r="AEZ47" s="286"/>
      <c r="AFA47" s="286"/>
      <c r="AFB47" s="286"/>
      <c r="AFC47" s="286"/>
      <c r="AFD47" s="286"/>
      <c r="AFE47" s="286"/>
      <c r="AFF47" s="286"/>
      <c r="AFG47" s="286"/>
      <c r="AFH47" s="286"/>
      <c r="AFI47" s="286"/>
      <c r="AFJ47" s="286"/>
      <c r="AFK47" s="286"/>
      <c r="AFL47" s="286"/>
      <c r="AFM47" s="286"/>
      <c r="AFN47" s="286"/>
      <c r="AFO47" s="286"/>
      <c r="AFP47" s="286"/>
      <c r="AFQ47" s="286"/>
      <c r="AFR47" s="286"/>
      <c r="AFS47" s="286"/>
      <c r="AFT47" s="286"/>
      <c r="AFU47" s="286"/>
      <c r="AFV47" s="286"/>
      <c r="AFW47" s="286"/>
      <c r="AFX47" s="286"/>
      <c r="AFY47" s="286"/>
      <c r="AFZ47" s="286"/>
      <c r="AGA47" s="286"/>
      <c r="AGB47" s="286"/>
      <c r="AGC47" s="286"/>
      <c r="AGD47" s="286"/>
      <c r="AGE47" s="286"/>
      <c r="AGF47" s="286"/>
      <c r="AGG47" s="286"/>
      <c r="AGH47" s="286"/>
      <c r="AGI47" s="286"/>
      <c r="AGJ47" s="286"/>
      <c r="AGK47" s="286"/>
      <c r="AGL47" s="286"/>
      <c r="AGM47" s="286"/>
      <c r="AGN47" s="286"/>
      <c r="AGO47" s="286"/>
      <c r="AGP47" s="286"/>
      <c r="AGQ47" s="286"/>
      <c r="AGR47" s="286"/>
      <c r="AGS47" s="286"/>
      <c r="AGT47" s="286"/>
      <c r="AGU47" s="286"/>
      <c r="AGV47" s="286"/>
      <c r="AGW47" s="286"/>
      <c r="AGX47" s="286"/>
      <c r="AGY47" s="286"/>
      <c r="AGZ47" s="286"/>
      <c r="AHA47" s="286"/>
      <c r="AHB47" s="286"/>
      <c r="AHC47" s="286"/>
      <c r="AHD47" s="286"/>
      <c r="AHE47" s="286"/>
      <c r="AHF47" s="286"/>
      <c r="AHG47" s="286"/>
      <c r="AHH47" s="286"/>
      <c r="AHI47" s="286"/>
      <c r="AHJ47" s="286"/>
      <c r="AHK47" s="286"/>
      <c r="AHL47" s="286"/>
      <c r="AHM47" s="286"/>
      <c r="AHN47" s="286"/>
      <c r="AHO47" s="286"/>
      <c r="AHP47" s="286"/>
      <c r="AHQ47" s="286"/>
      <c r="AHR47" s="286"/>
      <c r="AHS47" s="286"/>
      <c r="AHT47" s="286"/>
      <c r="AHU47" s="286"/>
      <c r="AHV47" s="286"/>
      <c r="AHW47" s="286"/>
      <c r="AHX47" s="286"/>
      <c r="AHY47" s="286"/>
      <c r="AHZ47" s="286"/>
      <c r="AIA47" s="286"/>
      <c r="AIB47" s="286"/>
      <c r="AIC47" s="286"/>
      <c r="AID47" s="286"/>
      <c r="AIE47" s="286"/>
      <c r="AIF47" s="286"/>
      <c r="AIG47" s="286"/>
      <c r="AIH47" s="286"/>
      <c r="AII47" s="286"/>
      <c r="AIJ47" s="286"/>
      <c r="AIK47" s="286"/>
      <c r="AIL47" s="286"/>
      <c r="AIM47" s="286"/>
      <c r="AIN47" s="286"/>
      <c r="AIO47" s="286"/>
      <c r="AIP47" s="286"/>
      <c r="AIQ47" s="286"/>
      <c r="AIR47" s="286"/>
      <c r="AIS47" s="286"/>
      <c r="AIT47" s="286"/>
      <c r="AIU47" s="286"/>
      <c r="AIV47" s="286"/>
      <c r="AIW47" s="286"/>
      <c r="AIX47" s="286"/>
      <c r="AIY47" s="286"/>
      <c r="AIZ47" s="286"/>
      <c r="AJA47" s="286"/>
      <c r="AJB47" s="286"/>
      <c r="AJC47" s="286"/>
      <c r="AJD47" s="286"/>
      <c r="AJE47" s="286"/>
      <c r="AJF47" s="286"/>
      <c r="AJG47" s="286"/>
      <c r="AJH47" s="286"/>
      <c r="AJI47" s="286"/>
      <c r="AJJ47" s="286"/>
      <c r="AJK47" s="286"/>
      <c r="AJL47" s="286"/>
      <c r="AJM47" s="286"/>
      <c r="AJN47" s="286"/>
      <c r="AJO47" s="286"/>
      <c r="AJP47" s="286"/>
      <c r="AJQ47" s="286"/>
      <c r="AJR47" s="286"/>
      <c r="AJS47" s="286"/>
      <c r="AJT47" s="286"/>
      <c r="AJU47" s="286"/>
      <c r="AJV47" s="286"/>
      <c r="AJW47" s="286"/>
      <c r="AJX47" s="286"/>
      <c r="AJY47" s="286"/>
      <c r="AJZ47" s="286"/>
      <c r="AKA47" s="286"/>
      <c r="AKB47" s="286"/>
      <c r="AKC47" s="286"/>
      <c r="AKD47" s="286"/>
      <c r="AKE47" s="286"/>
      <c r="AKF47" s="286"/>
      <c r="AKG47" s="286"/>
      <c r="AKH47" s="286"/>
      <c r="AKI47" s="286"/>
      <c r="AKJ47" s="286"/>
      <c r="AKK47" s="286"/>
      <c r="AKL47" s="286"/>
      <c r="AKM47" s="286"/>
      <c r="AKN47" s="286"/>
      <c r="AKO47" s="286"/>
      <c r="AKP47" s="286"/>
      <c r="AKQ47" s="286"/>
      <c r="AKR47" s="286"/>
      <c r="AKS47" s="286"/>
      <c r="AKT47" s="286"/>
      <c r="AKU47" s="286"/>
      <c r="AKV47" s="286"/>
      <c r="AKW47" s="286"/>
      <c r="AKX47" s="286"/>
      <c r="AKY47" s="286"/>
      <c r="AKZ47" s="286"/>
      <c r="ALA47" s="286"/>
      <c r="ALB47" s="286"/>
      <c r="ALC47" s="286"/>
      <c r="ALD47" s="286"/>
      <c r="ALE47" s="286"/>
      <c r="ALF47" s="286"/>
      <c r="ALG47" s="286"/>
      <c r="ALH47" s="286"/>
      <c r="ALI47" s="286"/>
      <c r="ALJ47" s="286"/>
      <c r="ALK47" s="286"/>
      <c r="ALL47" s="286"/>
      <c r="ALM47" s="286"/>
      <c r="ALN47" s="286"/>
      <c r="ALO47" s="286"/>
      <c r="ALP47" s="286"/>
      <c r="ALQ47" s="286"/>
      <c r="ALR47" s="286"/>
      <c r="ALS47" s="286"/>
      <c r="ALT47" s="286"/>
      <c r="ALU47" s="286"/>
      <c r="ALV47" s="286"/>
      <c r="ALW47" s="286"/>
      <c r="ALX47" s="286"/>
      <c r="ALY47" s="286"/>
      <c r="ALZ47" s="286"/>
      <c r="AMA47" s="286"/>
      <c r="AMB47" s="286"/>
      <c r="AMC47" s="286"/>
      <c r="AMD47" s="286"/>
      <c r="AME47" s="286"/>
      <c r="AMF47" s="286"/>
      <c r="AMG47" s="286"/>
      <c r="AMH47" s="286"/>
      <c r="AMI47" s="286"/>
      <c r="AMJ47" s="286"/>
      <c r="AMK47" s="286"/>
      <c r="AML47" s="286"/>
      <c r="AMM47" s="286"/>
      <c r="AMN47" s="286"/>
      <c r="AMO47" s="286"/>
      <c r="AMP47" s="286"/>
      <c r="AMQ47" s="286"/>
      <c r="AMR47" s="286"/>
      <c r="AMS47" s="286"/>
      <c r="AMT47" s="286"/>
      <c r="AMU47" s="286"/>
      <c r="AMV47" s="286"/>
      <c r="AMW47" s="286"/>
      <c r="AMX47" s="286"/>
      <c r="AMY47" s="286"/>
      <c r="AMZ47" s="286"/>
      <c r="ANA47" s="286"/>
      <c r="ANB47" s="286"/>
      <c r="ANC47" s="286"/>
      <c r="AND47" s="286"/>
      <c r="ANE47" s="286"/>
      <c r="ANF47" s="286"/>
      <c r="ANG47" s="286"/>
      <c r="ANH47" s="286"/>
      <c r="ANI47" s="286"/>
      <c r="ANJ47" s="286"/>
      <c r="ANK47" s="286"/>
      <c r="ANL47" s="286"/>
      <c r="ANM47" s="286"/>
      <c r="ANN47" s="286"/>
      <c r="ANO47" s="286"/>
      <c r="ANP47" s="286"/>
      <c r="ANQ47" s="286"/>
      <c r="ANR47" s="286"/>
      <c r="ANS47" s="286"/>
      <c r="ANT47" s="286"/>
      <c r="ANU47" s="286"/>
      <c r="ANV47" s="286"/>
      <c r="ANW47" s="286"/>
      <c r="ANX47" s="286"/>
      <c r="ANY47" s="286"/>
      <c r="ANZ47" s="286"/>
      <c r="AOA47" s="286"/>
      <c r="AOB47" s="286"/>
      <c r="AOC47" s="286"/>
      <c r="AOD47" s="286"/>
      <c r="AOE47" s="286"/>
      <c r="AOF47" s="286"/>
      <c r="AOG47" s="286"/>
      <c r="AOH47" s="286"/>
      <c r="AOI47" s="286"/>
      <c r="AOJ47" s="286"/>
      <c r="AOK47" s="286"/>
      <c r="AOL47" s="286"/>
      <c r="AOM47" s="286"/>
      <c r="AON47" s="286"/>
      <c r="AOO47" s="286"/>
      <c r="AOP47" s="286"/>
      <c r="AOQ47" s="286"/>
      <c r="AOR47" s="286"/>
      <c r="AOS47" s="286"/>
      <c r="AOT47" s="286"/>
      <c r="AOU47" s="286"/>
      <c r="AOV47" s="286"/>
      <c r="AOW47" s="286"/>
      <c r="AOX47" s="286"/>
      <c r="AOY47" s="286"/>
      <c r="AOZ47" s="286"/>
      <c r="APA47" s="286"/>
      <c r="APB47" s="286"/>
      <c r="APC47" s="286"/>
      <c r="APD47" s="286"/>
      <c r="APE47" s="286"/>
      <c r="APF47" s="286"/>
      <c r="APG47" s="286"/>
      <c r="APH47" s="286"/>
      <c r="API47" s="286"/>
      <c r="APJ47" s="286"/>
      <c r="APK47" s="286"/>
      <c r="APL47" s="286"/>
      <c r="APM47" s="286"/>
      <c r="APN47" s="286"/>
      <c r="APO47" s="286"/>
      <c r="APP47" s="286"/>
      <c r="APQ47" s="286"/>
      <c r="APR47" s="286"/>
      <c r="APS47" s="286"/>
      <c r="APT47" s="286"/>
      <c r="APU47" s="286"/>
      <c r="APV47" s="286"/>
      <c r="APW47" s="286"/>
      <c r="APX47" s="286"/>
      <c r="APY47" s="286"/>
      <c r="APZ47" s="286"/>
      <c r="AQA47" s="286"/>
      <c r="AQB47" s="286"/>
      <c r="AQC47" s="286"/>
      <c r="AQD47" s="286"/>
      <c r="AQE47" s="286"/>
      <c r="AQF47" s="286"/>
      <c r="AQG47" s="286"/>
      <c r="AQH47" s="286"/>
      <c r="AQI47" s="286"/>
      <c r="AQJ47" s="286"/>
      <c r="AQK47" s="286"/>
      <c r="AQL47" s="286"/>
      <c r="AQM47" s="286"/>
      <c r="AQN47" s="286"/>
      <c r="AQO47" s="286"/>
      <c r="AQP47" s="286"/>
      <c r="AQQ47" s="286"/>
      <c r="AQR47" s="286"/>
      <c r="AQS47" s="286"/>
      <c r="AQT47" s="286"/>
      <c r="AQU47" s="286"/>
      <c r="AQV47" s="286"/>
      <c r="AQW47" s="286"/>
      <c r="AQX47" s="286"/>
      <c r="AQY47" s="286"/>
      <c r="AQZ47" s="286"/>
      <c r="ARA47" s="286"/>
      <c r="ARB47" s="286"/>
      <c r="ARC47" s="286"/>
      <c r="ARD47" s="286"/>
      <c r="ARE47" s="286"/>
      <c r="ARF47" s="286"/>
      <c r="ARG47" s="286"/>
      <c r="ARH47" s="286"/>
      <c r="ARI47" s="286"/>
      <c r="ARJ47" s="286"/>
      <c r="ARK47" s="286"/>
      <c r="ARL47" s="286"/>
      <c r="ARM47" s="286"/>
      <c r="ARN47" s="286"/>
      <c r="ARO47" s="286"/>
      <c r="ARP47" s="286"/>
      <c r="ARQ47" s="286"/>
      <c r="ARR47" s="286"/>
      <c r="ARS47" s="286"/>
      <c r="ART47" s="286"/>
      <c r="ARU47" s="286"/>
      <c r="ARV47" s="286"/>
      <c r="ARW47" s="286"/>
      <c r="ARX47" s="286"/>
      <c r="ARY47" s="286"/>
      <c r="ARZ47" s="286"/>
      <c r="ASA47" s="286"/>
      <c r="ASB47" s="286"/>
      <c r="ASC47" s="286"/>
      <c r="ASD47" s="286"/>
      <c r="ASE47" s="286"/>
      <c r="ASF47" s="286"/>
      <c r="ASG47" s="286"/>
      <c r="ASH47" s="286"/>
      <c r="ASI47" s="286"/>
      <c r="ASJ47" s="286"/>
      <c r="ASK47" s="286"/>
      <c r="ASL47" s="286"/>
      <c r="ASM47" s="286"/>
      <c r="ASN47" s="286"/>
      <c r="ASO47" s="286"/>
      <c r="ASP47" s="286"/>
      <c r="ASQ47" s="286"/>
      <c r="ASR47" s="286"/>
      <c r="ASS47" s="286"/>
      <c r="AST47" s="286"/>
      <c r="ASU47" s="286"/>
      <c r="ASV47" s="286"/>
      <c r="ASW47" s="286"/>
      <c r="ASX47" s="286"/>
      <c r="ASY47" s="286"/>
      <c r="ASZ47" s="286"/>
      <c r="ATA47" s="286"/>
      <c r="ATB47" s="286"/>
      <c r="ATC47" s="286"/>
      <c r="ATD47" s="286"/>
      <c r="ATE47" s="286"/>
      <c r="ATF47" s="286"/>
      <c r="ATG47" s="286"/>
      <c r="ATH47" s="286"/>
      <c r="ATI47" s="286"/>
      <c r="ATJ47" s="286"/>
      <c r="ATK47" s="286"/>
      <c r="ATL47" s="286"/>
      <c r="ATM47" s="286"/>
      <c r="ATN47" s="286"/>
      <c r="ATO47" s="286"/>
      <c r="ATP47" s="286"/>
      <c r="ATQ47" s="286"/>
      <c r="ATR47" s="286"/>
      <c r="ATS47" s="286"/>
      <c r="ATT47" s="286"/>
      <c r="ATU47" s="286"/>
      <c r="ATV47" s="286"/>
      <c r="ATW47" s="286"/>
      <c r="ATX47" s="286"/>
      <c r="ATY47" s="286"/>
      <c r="ATZ47" s="286"/>
      <c r="AUA47" s="286"/>
      <c r="AUB47" s="286"/>
      <c r="AUC47" s="286"/>
      <c r="AUD47" s="286"/>
      <c r="AUE47" s="286"/>
      <c r="AUF47" s="286"/>
      <c r="AUG47" s="286"/>
      <c r="AUH47" s="286"/>
      <c r="AUI47" s="286"/>
      <c r="AUJ47" s="286"/>
      <c r="AUK47" s="286"/>
      <c r="AUL47" s="286"/>
      <c r="AUM47" s="286"/>
      <c r="AUN47" s="286"/>
      <c r="AUO47" s="286"/>
      <c r="AUP47" s="286"/>
      <c r="AUQ47" s="286"/>
      <c r="AUR47" s="286"/>
      <c r="AUS47" s="286"/>
      <c r="AUT47" s="286"/>
      <c r="AUU47" s="286"/>
      <c r="AUV47" s="286"/>
      <c r="AUW47" s="286"/>
      <c r="AUX47" s="286"/>
      <c r="AUY47" s="286"/>
      <c r="AUZ47" s="286"/>
      <c r="AVA47" s="286"/>
      <c r="AVB47" s="286"/>
      <c r="AVC47" s="286"/>
      <c r="AVD47" s="286"/>
      <c r="AVE47" s="286"/>
      <c r="AVF47" s="286"/>
      <c r="AVG47" s="286"/>
      <c r="AVH47" s="286"/>
      <c r="AVI47" s="286"/>
      <c r="AVJ47" s="286"/>
      <c r="AVK47" s="286"/>
      <c r="AVL47" s="286"/>
      <c r="AVM47" s="286"/>
      <c r="AVN47" s="286"/>
      <c r="AVO47" s="286"/>
      <c r="AVP47" s="286"/>
      <c r="AVQ47" s="286"/>
      <c r="AVR47" s="286"/>
      <c r="AVS47" s="286"/>
      <c r="AVT47" s="286"/>
      <c r="AVU47" s="286"/>
      <c r="AVV47" s="286"/>
      <c r="AVW47" s="286"/>
      <c r="AVX47" s="286"/>
      <c r="AVY47" s="286"/>
      <c r="AVZ47" s="286"/>
      <c r="AWA47" s="286"/>
      <c r="AWB47" s="286"/>
      <c r="AWC47" s="286"/>
      <c r="AWD47" s="286"/>
      <c r="AWE47" s="286"/>
      <c r="AWF47" s="286"/>
      <c r="AWG47" s="286"/>
      <c r="AWH47" s="286"/>
      <c r="AWI47" s="286"/>
      <c r="AWJ47" s="286"/>
      <c r="AWK47" s="286"/>
      <c r="AWL47" s="286"/>
      <c r="AWM47" s="286"/>
      <c r="AWN47" s="286"/>
      <c r="AWO47" s="286"/>
      <c r="AWP47" s="286"/>
      <c r="AWQ47" s="286"/>
      <c r="AWR47" s="286"/>
      <c r="AWS47" s="286"/>
      <c r="AWT47" s="286"/>
      <c r="AWU47" s="286"/>
      <c r="AWV47" s="286"/>
      <c r="AWW47" s="286"/>
      <c r="AWX47" s="286"/>
      <c r="AWY47" s="286"/>
      <c r="AWZ47" s="286"/>
      <c r="AXA47" s="286"/>
      <c r="AXB47" s="286"/>
      <c r="AXC47" s="286"/>
      <c r="AXD47" s="286"/>
      <c r="AXE47" s="286"/>
      <c r="AXF47" s="286"/>
      <c r="AXG47" s="286"/>
      <c r="AXH47" s="286"/>
      <c r="AXI47" s="286"/>
      <c r="AXJ47" s="286"/>
      <c r="AXK47" s="286"/>
      <c r="AXL47" s="286"/>
      <c r="AXM47" s="286"/>
      <c r="AXN47" s="286"/>
      <c r="AXO47" s="286"/>
      <c r="AXP47" s="286"/>
      <c r="AXQ47" s="286"/>
      <c r="AXR47" s="286"/>
      <c r="AXS47" s="286"/>
      <c r="AXT47" s="286"/>
      <c r="AXU47" s="286"/>
      <c r="AXV47" s="286"/>
      <c r="AXW47" s="286"/>
      <c r="AXX47" s="286"/>
      <c r="AXY47" s="286"/>
      <c r="AXZ47" s="286"/>
      <c r="AYA47" s="286"/>
      <c r="AYB47" s="286"/>
      <c r="AYC47" s="286"/>
      <c r="AYD47" s="286"/>
      <c r="AYE47" s="286"/>
      <c r="AYF47" s="286"/>
      <c r="AYG47" s="286"/>
      <c r="AYH47" s="286"/>
      <c r="AYI47" s="286"/>
      <c r="AYJ47" s="286"/>
      <c r="AYK47" s="286"/>
      <c r="AYL47" s="286"/>
      <c r="AYM47" s="286"/>
      <c r="AYN47" s="286"/>
      <c r="AYO47" s="286"/>
      <c r="AYP47" s="286"/>
      <c r="AYQ47" s="286"/>
      <c r="AYR47" s="286"/>
      <c r="AYS47" s="286"/>
      <c r="AYT47" s="286"/>
      <c r="AYU47" s="286"/>
      <c r="AYV47" s="286"/>
      <c r="AYW47" s="286"/>
      <c r="AYX47" s="286"/>
      <c r="AYY47" s="286"/>
      <c r="AYZ47" s="286"/>
      <c r="AZA47" s="286"/>
      <c r="AZB47" s="286"/>
      <c r="AZC47" s="286"/>
      <c r="AZD47" s="286"/>
      <c r="AZE47" s="286"/>
      <c r="AZF47" s="286"/>
      <c r="AZG47" s="286"/>
      <c r="AZH47" s="286"/>
      <c r="AZI47" s="286"/>
      <c r="AZJ47" s="286"/>
      <c r="AZK47" s="286"/>
      <c r="AZL47" s="286"/>
      <c r="AZM47" s="286"/>
      <c r="AZN47" s="286"/>
      <c r="AZO47" s="286"/>
      <c r="AZP47" s="286"/>
      <c r="AZQ47" s="286"/>
      <c r="AZR47" s="286"/>
      <c r="AZS47" s="286"/>
      <c r="AZT47" s="286"/>
      <c r="AZU47" s="286"/>
      <c r="AZV47" s="286"/>
      <c r="AZW47" s="286"/>
      <c r="AZX47" s="286"/>
      <c r="AZY47" s="286"/>
      <c r="AZZ47" s="286"/>
      <c r="BAA47" s="286"/>
      <c r="BAB47" s="286"/>
      <c r="BAC47" s="286"/>
      <c r="BAD47" s="286"/>
      <c r="BAE47" s="286"/>
      <c r="BAF47" s="286"/>
      <c r="BAG47" s="286"/>
      <c r="BAH47" s="286"/>
      <c r="BAI47" s="286"/>
      <c r="BAJ47" s="286"/>
      <c r="BAK47" s="286"/>
      <c r="BAL47" s="286"/>
      <c r="BAM47" s="286"/>
      <c r="BAN47" s="286"/>
      <c r="BAO47" s="286"/>
      <c r="BAP47" s="286"/>
      <c r="BAQ47" s="286"/>
      <c r="BAR47" s="286"/>
      <c r="BAS47" s="286"/>
      <c r="BAT47" s="286"/>
      <c r="BAU47" s="286"/>
      <c r="BAV47" s="286"/>
      <c r="BAW47" s="286"/>
      <c r="BAX47" s="286"/>
      <c r="BAY47" s="286"/>
      <c r="BAZ47" s="286"/>
      <c r="BBA47" s="286"/>
      <c r="BBB47" s="286"/>
      <c r="BBC47" s="286"/>
      <c r="BBD47" s="286"/>
      <c r="BBE47" s="286"/>
      <c r="BBF47" s="286"/>
      <c r="BBG47" s="286"/>
      <c r="BBH47" s="286"/>
      <c r="BBI47" s="286"/>
      <c r="BBJ47" s="286"/>
      <c r="BBK47" s="286"/>
      <c r="BBL47" s="286"/>
      <c r="BBM47" s="286"/>
      <c r="BBN47" s="286"/>
      <c r="BBO47" s="286"/>
      <c r="BBP47" s="286"/>
      <c r="BBQ47" s="286"/>
      <c r="BBR47" s="286"/>
      <c r="BBS47" s="286"/>
      <c r="BBT47" s="286"/>
      <c r="BBU47" s="286"/>
      <c r="BBV47" s="286"/>
      <c r="BBW47" s="286"/>
      <c r="BBX47" s="286"/>
      <c r="BBY47" s="286"/>
      <c r="BBZ47" s="286"/>
      <c r="BCA47" s="286"/>
      <c r="BCB47" s="286"/>
      <c r="BCC47" s="286"/>
      <c r="BCD47" s="286"/>
      <c r="BCE47" s="286"/>
      <c r="BCF47" s="286"/>
      <c r="BCG47" s="286"/>
      <c r="BCH47" s="286"/>
      <c r="BCI47" s="286"/>
      <c r="BCJ47" s="286"/>
      <c r="BCK47" s="286"/>
      <c r="BCL47" s="286"/>
      <c r="BCM47" s="286"/>
      <c r="BCN47" s="286"/>
      <c r="BCO47" s="286"/>
      <c r="BCP47" s="286"/>
      <c r="BCQ47" s="286"/>
      <c r="BCR47" s="286"/>
      <c r="BCS47" s="286"/>
      <c r="BCT47" s="286"/>
      <c r="BCU47" s="286"/>
      <c r="BCV47" s="286"/>
      <c r="BCW47" s="286"/>
      <c r="BCX47" s="286"/>
      <c r="BCY47" s="286"/>
      <c r="BCZ47" s="286"/>
      <c r="BDA47" s="286"/>
      <c r="BDB47" s="286"/>
      <c r="BDC47" s="286"/>
      <c r="BDD47" s="286"/>
      <c r="BDE47" s="286"/>
      <c r="BDF47" s="286"/>
      <c r="BDG47" s="286"/>
      <c r="BDH47" s="286"/>
      <c r="BDI47" s="286"/>
      <c r="BDJ47" s="286"/>
      <c r="BDK47" s="286"/>
      <c r="BDL47" s="286"/>
      <c r="BDM47" s="286"/>
      <c r="BDN47" s="286"/>
      <c r="BDO47" s="286"/>
      <c r="BDP47" s="286"/>
      <c r="BDQ47" s="286"/>
      <c r="BDR47" s="286"/>
      <c r="BDS47" s="286"/>
      <c r="BDT47" s="286"/>
      <c r="BDU47" s="286"/>
      <c r="BDV47" s="286"/>
      <c r="BDW47" s="286"/>
      <c r="BDX47" s="286"/>
      <c r="BDY47" s="286"/>
      <c r="BDZ47" s="286"/>
      <c r="BEA47" s="286"/>
      <c r="BEB47" s="286"/>
      <c r="BEC47" s="286"/>
      <c r="BED47" s="286"/>
      <c r="BEE47" s="286"/>
      <c r="BEF47" s="286"/>
      <c r="BEG47" s="286"/>
      <c r="BEH47" s="286"/>
      <c r="BEI47" s="286"/>
      <c r="BEJ47" s="286"/>
      <c r="BEK47" s="286"/>
      <c r="BEL47" s="286"/>
      <c r="BEM47" s="286"/>
      <c r="BEN47" s="286"/>
      <c r="BEO47" s="286"/>
      <c r="BEP47" s="286"/>
      <c r="BEQ47" s="286"/>
      <c r="BER47" s="286"/>
      <c r="BES47" s="286"/>
      <c r="BET47" s="286"/>
      <c r="BEU47" s="286"/>
      <c r="BEV47" s="286"/>
      <c r="BEW47" s="286"/>
      <c r="BEX47" s="286"/>
      <c r="BEY47" s="286"/>
      <c r="BEZ47" s="286"/>
      <c r="BFA47" s="286"/>
      <c r="BFB47" s="286"/>
      <c r="BFC47" s="286"/>
      <c r="BFD47" s="286"/>
      <c r="BFE47" s="286"/>
      <c r="BFF47" s="286"/>
      <c r="BFG47" s="286"/>
      <c r="BFH47" s="286"/>
      <c r="BFI47" s="286"/>
      <c r="BFJ47" s="286"/>
      <c r="BFK47" s="286"/>
      <c r="BFL47" s="286"/>
      <c r="BFM47" s="286"/>
      <c r="BFN47" s="286"/>
      <c r="BFO47" s="286"/>
      <c r="BFP47" s="286"/>
      <c r="BFQ47" s="286"/>
      <c r="BFR47" s="286"/>
      <c r="BFS47" s="286"/>
      <c r="BFT47" s="286"/>
      <c r="BFU47" s="286"/>
      <c r="BFV47" s="286"/>
      <c r="BFW47" s="286"/>
      <c r="BFX47" s="286"/>
      <c r="BFY47" s="286"/>
      <c r="BFZ47" s="286"/>
      <c r="BGA47" s="286"/>
      <c r="BGB47" s="286"/>
      <c r="BGC47" s="286"/>
      <c r="BGD47" s="286"/>
      <c r="BGE47" s="286"/>
      <c r="BGF47" s="286"/>
      <c r="BGG47" s="286"/>
      <c r="BGH47" s="286"/>
      <c r="BGI47" s="286"/>
      <c r="BGJ47" s="286"/>
      <c r="BGK47" s="286"/>
      <c r="BGL47" s="286"/>
      <c r="BGM47" s="286"/>
      <c r="BGN47" s="286"/>
      <c r="BGO47" s="286"/>
      <c r="BGP47" s="286"/>
      <c r="BGQ47" s="286"/>
      <c r="BGR47" s="286"/>
      <c r="BGS47" s="286"/>
      <c r="BGT47" s="286"/>
      <c r="BGU47" s="286"/>
      <c r="BGV47" s="286"/>
      <c r="BGW47" s="286"/>
      <c r="BGX47" s="286"/>
      <c r="BGY47" s="286"/>
      <c r="BGZ47" s="286"/>
      <c r="BHA47" s="286"/>
      <c r="BHB47" s="286"/>
      <c r="BHC47" s="286"/>
      <c r="BHD47" s="286"/>
      <c r="BHE47" s="286"/>
      <c r="BHF47" s="286"/>
      <c r="BHG47" s="286"/>
      <c r="BHH47" s="286"/>
      <c r="BHI47" s="286"/>
      <c r="BHJ47" s="286"/>
      <c r="BHK47" s="286"/>
      <c r="BHL47" s="286"/>
      <c r="BHM47" s="286"/>
      <c r="BHN47" s="286"/>
      <c r="BHO47" s="286"/>
      <c r="BHP47" s="286"/>
      <c r="BHQ47" s="286"/>
      <c r="BHR47" s="286"/>
      <c r="BHS47" s="286"/>
      <c r="BHT47" s="286"/>
      <c r="BHU47" s="286"/>
      <c r="BHV47" s="286"/>
      <c r="BHW47" s="286"/>
      <c r="BHX47" s="286"/>
      <c r="BHY47" s="286"/>
      <c r="BHZ47" s="286"/>
      <c r="BIA47" s="286"/>
      <c r="BIB47" s="286"/>
      <c r="BIC47" s="286"/>
      <c r="BID47" s="286"/>
      <c r="BIE47" s="286"/>
      <c r="BIF47" s="286"/>
      <c r="BIG47" s="286"/>
      <c r="BIH47" s="286"/>
      <c r="BII47" s="286"/>
      <c r="BIJ47" s="286"/>
      <c r="BIK47" s="286"/>
      <c r="BIL47" s="286"/>
      <c r="BIM47" s="286"/>
      <c r="BIN47" s="286"/>
      <c r="BIO47" s="286"/>
      <c r="BIP47" s="286"/>
      <c r="BIQ47" s="286"/>
      <c r="BIR47" s="286"/>
      <c r="BIS47" s="286"/>
      <c r="BIT47" s="286"/>
      <c r="BIU47" s="286"/>
      <c r="BIV47" s="286"/>
      <c r="BIW47" s="286"/>
      <c r="BIX47" s="286"/>
      <c r="BIY47" s="286"/>
      <c r="BIZ47" s="286"/>
      <c r="BJA47" s="286"/>
      <c r="BJB47" s="286"/>
      <c r="BJC47" s="286"/>
      <c r="BJD47" s="286"/>
      <c r="BJE47" s="286"/>
      <c r="BJF47" s="286"/>
      <c r="BJG47" s="286"/>
      <c r="BJH47" s="286"/>
      <c r="BJI47" s="286"/>
      <c r="BJJ47" s="286"/>
      <c r="BJK47" s="286"/>
      <c r="BJL47" s="286"/>
      <c r="BJM47" s="286"/>
      <c r="BJN47" s="286"/>
      <c r="BJO47" s="286"/>
      <c r="BJP47" s="286"/>
      <c r="BJQ47" s="286"/>
      <c r="BJR47" s="286"/>
      <c r="BJS47" s="286"/>
      <c r="BJT47" s="286"/>
      <c r="BJU47" s="286"/>
      <c r="BJV47" s="286"/>
      <c r="BJW47" s="286"/>
      <c r="BJX47" s="286"/>
      <c r="BJY47" s="286"/>
      <c r="BJZ47" s="286"/>
      <c r="BKA47" s="286"/>
      <c r="BKB47" s="286"/>
      <c r="BKC47" s="286"/>
      <c r="BKD47" s="286"/>
      <c r="BKE47" s="286"/>
      <c r="BKF47" s="286"/>
      <c r="BKG47" s="286"/>
      <c r="BKH47" s="286"/>
      <c r="BKI47" s="286"/>
      <c r="BKJ47" s="286"/>
      <c r="BKK47" s="286"/>
      <c r="BKL47" s="286"/>
      <c r="BKM47" s="286"/>
      <c r="BKN47" s="286"/>
      <c r="BKO47" s="286"/>
      <c r="BKP47" s="286"/>
      <c r="BKQ47" s="286"/>
      <c r="BKR47" s="286"/>
      <c r="BKS47" s="286"/>
      <c r="BKT47" s="286"/>
      <c r="BKU47" s="286"/>
      <c r="BKV47" s="286"/>
      <c r="BKW47" s="286"/>
      <c r="BKX47" s="286"/>
      <c r="BKY47" s="286"/>
      <c r="BKZ47" s="286"/>
      <c r="BLA47" s="286"/>
      <c r="BLB47" s="286"/>
      <c r="BLC47" s="286"/>
      <c r="BLD47" s="286"/>
      <c r="BLE47" s="286"/>
      <c r="BLF47" s="286"/>
      <c r="BLG47" s="286"/>
      <c r="BLH47" s="286"/>
      <c r="BLI47" s="286"/>
      <c r="BLJ47" s="286"/>
      <c r="BLK47" s="286"/>
      <c r="BLL47" s="286"/>
      <c r="BLM47" s="286"/>
      <c r="BLN47" s="286"/>
      <c r="BLO47" s="286"/>
      <c r="BLP47" s="286"/>
      <c r="BLQ47" s="286"/>
      <c r="BLR47" s="286"/>
      <c r="BLS47" s="286"/>
      <c r="BLT47" s="286"/>
      <c r="BLU47" s="286"/>
      <c r="BLV47" s="286"/>
      <c r="BLW47" s="286"/>
      <c r="BLX47" s="286"/>
      <c r="BLY47" s="286"/>
      <c r="BLZ47" s="286"/>
      <c r="BMA47" s="286"/>
      <c r="BMB47" s="286"/>
      <c r="BMC47" s="286"/>
      <c r="BMD47" s="286"/>
      <c r="BME47" s="286"/>
      <c r="BMF47" s="286"/>
      <c r="BMG47" s="286"/>
      <c r="BMH47" s="286"/>
      <c r="BMI47" s="286"/>
      <c r="BMJ47" s="286"/>
      <c r="BMK47" s="286"/>
      <c r="BML47" s="286"/>
      <c r="BMM47" s="286"/>
      <c r="BMN47" s="286"/>
      <c r="BMO47" s="286"/>
      <c r="BMP47" s="286"/>
      <c r="BMQ47" s="286"/>
      <c r="BMR47" s="286"/>
      <c r="BMS47" s="286"/>
      <c r="BMT47" s="286"/>
      <c r="BMU47" s="286"/>
      <c r="BMV47" s="286"/>
      <c r="BMW47" s="286"/>
      <c r="BMX47" s="286"/>
      <c r="BMY47" s="286"/>
      <c r="BMZ47" s="286"/>
      <c r="BNA47" s="286"/>
      <c r="BNB47" s="286"/>
      <c r="BNC47" s="286"/>
      <c r="BND47" s="286"/>
      <c r="BNE47" s="286"/>
      <c r="BNF47" s="286"/>
      <c r="BNG47" s="286"/>
      <c r="BNH47" s="286"/>
      <c r="BNI47" s="286"/>
      <c r="BNJ47" s="286"/>
      <c r="BNK47" s="286"/>
      <c r="BNL47" s="286"/>
      <c r="BNM47" s="286"/>
      <c r="BNN47" s="286"/>
      <c r="BNO47" s="286"/>
      <c r="BNP47" s="286"/>
      <c r="BNQ47" s="286"/>
      <c r="BNR47" s="286"/>
      <c r="BNS47" s="286"/>
      <c r="BNT47" s="286"/>
      <c r="BNU47" s="286"/>
      <c r="BNV47" s="286"/>
      <c r="BNW47" s="286"/>
      <c r="BNX47" s="286"/>
      <c r="BNY47" s="286"/>
      <c r="BNZ47" s="286"/>
      <c r="BOA47" s="286"/>
      <c r="BOB47" s="286"/>
      <c r="BOC47" s="286"/>
      <c r="BOD47" s="286"/>
      <c r="BOE47" s="286"/>
      <c r="BOF47" s="286"/>
      <c r="BOG47" s="286"/>
      <c r="BOH47" s="286"/>
      <c r="BOI47" s="286"/>
      <c r="BOJ47" s="286"/>
      <c r="BOK47" s="286"/>
      <c r="BOL47" s="286"/>
      <c r="BOM47" s="286"/>
      <c r="BON47" s="286"/>
      <c r="BOO47" s="286"/>
      <c r="BOP47" s="286"/>
      <c r="BOQ47" s="286"/>
      <c r="BOR47" s="286"/>
      <c r="BOS47" s="286"/>
      <c r="BOT47" s="286"/>
      <c r="BOU47" s="286"/>
      <c r="BOV47" s="286"/>
      <c r="BOW47" s="286"/>
      <c r="BOX47" s="286"/>
      <c r="BOY47" s="286"/>
      <c r="BOZ47" s="286"/>
      <c r="BPA47" s="286"/>
      <c r="BPB47" s="286"/>
      <c r="BPC47" s="286"/>
      <c r="BPD47" s="286"/>
      <c r="BPE47" s="286"/>
      <c r="BPF47" s="286"/>
      <c r="BPG47" s="286"/>
      <c r="BPH47" s="286"/>
      <c r="BPI47" s="286"/>
      <c r="BPJ47" s="286"/>
      <c r="BPK47" s="286"/>
      <c r="BPL47" s="286"/>
      <c r="BPM47" s="286"/>
      <c r="BPN47" s="286"/>
      <c r="BPO47" s="286"/>
      <c r="BPP47" s="286"/>
      <c r="BPQ47" s="286"/>
      <c r="BPR47" s="286"/>
      <c r="BPS47" s="286"/>
      <c r="BPT47" s="286"/>
      <c r="BPU47" s="286"/>
      <c r="BPV47" s="286"/>
      <c r="BPW47" s="286"/>
      <c r="BPX47" s="286"/>
      <c r="BPY47" s="286"/>
      <c r="BPZ47" s="286"/>
      <c r="BQA47" s="286"/>
      <c r="BQB47" s="286"/>
      <c r="BQC47" s="286"/>
      <c r="BQD47" s="286"/>
      <c r="BQE47" s="286"/>
      <c r="BQF47" s="286"/>
      <c r="BQG47" s="286"/>
      <c r="BQH47" s="286"/>
      <c r="BQI47" s="286"/>
      <c r="BQJ47" s="286"/>
      <c r="BQK47" s="286"/>
      <c r="BQL47" s="286"/>
      <c r="BQM47" s="286"/>
      <c r="BQN47" s="286"/>
      <c r="BQO47" s="286"/>
      <c r="BQP47" s="286"/>
      <c r="BQQ47" s="286"/>
      <c r="BQR47" s="286"/>
      <c r="BQS47" s="286"/>
      <c r="BQT47" s="286"/>
      <c r="BQU47" s="286"/>
      <c r="BQV47" s="286"/>
      <c r="BQW47" s="286"/>
      <c r="BQX47" s="286"/>
      <c r="BQY47" s="286"/>
      <c r="BQZ47" s="286"/>
      <c r="BRA47" s="286"/>
      <c r="BRB47" s="286"/>
      <c r="BRC47" s="286"/>
      <c r="BRD47" s="286"/>
      <c r="BRE47" s="286"/>
      <c r="BRF47" s="286"/>
      <c r="BRG47" s="286"/>
      <c r="BRH47" s="286"/>
      <c r="BRI47" s="286"/>
      <c r="BRJ47" s="286"/>
      <c r="BRK47" s="286"/>
      <c r="BRL47" s="286"/>
      <c r="BRM47" s="286"/>
      <c r="BRN47" s="286"/>
      <c r="BRO47" s="286"/>
      <c r="BRP47" s="286"/>
      <c r="BRQ47" s="286"/>
      <c r="BRR47" s="286"/>
      <c r="BRS47" s="286"/>
      <c r="BRT47" s="286"/>
      <c r="BRU47" s="286"/>
      <c r="BRV47" s="286"/>
      <c r="BRW47" s="286"/>
      <c r="BRX47" s="286"/>
      <c r="BRY47" s="286"/>
      <c r="BRZ47" s="286"/>
      <c r="BSA47" s="286"/>
      <c r="BSB47" s="286"/>
      <c r="BSC47" s="286"/>
      <c r="BSD47" s="286"/>
      <c r="BSE47" s="286"/>
      <c r="BSF47" s="286"/>
      <c r="BSG47" s="286"/>
      <c r="BSH47" s="286"/>
      <c r="BSI47" s="286"/>
      <c r="BSJ47" s="286"/>
      <c r="BSK47" s="286"/>
      <c r="BSL47" s="286"/>
      <c r="BSM47" s="286"/>
      <c r="BSN47" s="286"/>
      <c r="BSO47" s="286"/>
      <c r="BSP47" s="286"/>
      <c r="BSQ47" s="286"/>
      <c r="BSR47" s="286"/>
      <c r="BSS47" s="286"/>
      <c r="BST47" s="286"/>
      <c r="BSU47" s="286"/>
      <c r="BSV47" s="286"/>
      <c r="BSW47" s="286"/>
      <c r="BSX47" s="286"/>
      <c r="BSY47" s="286"/>
      <c r="BSZ47" s="286"/>
      <c r="BTA47" s="286"/>
      <c r="BTB47" s="286"/>
      <c r="BTC47" s="286"/>
      <c r="BTD47" s="286"/>
      <c r="BTE47" s="286"/>
      <c r="BTF47" s="286"/>
      <c r="BTG47" s="286"/>
      <c r="BTH47" s="286"/>
      <c r="BTI47" s="286"/>
      <c r="BTJ47" s="286"/>
      <c r="BTK47" s="286"/>
      <c r="BTL47" s="286"/>
      <c r="BTM47" s="286"/>
      <c r="BTN47" s="286"/>
      <c r="BTO47" s="286"/>
      <c r="BTP47" s="286"/>
      <c r="BTQ47" s="286"/>
      <c r="BTR47" s="286"/>
      <c r="BTS47" s="286"/>
      <c r="BTT47" s="286"/>
      <c r="BTU47" s="286"/>
      <c r="BTV47" s="286"/>
      <c r="BTW47" s="286"/>
      <c r="BTX47" s="286"/>
      <c r="BTY47" s="286"/>
      <c r="BTZ47" s="286"/>
      <c r="BUA47" s="286"/>
      <c r="BUB47" s="286"/>
      <c r="BUC47" s="286"/>
      <c r="BUD47" s="286"/>
      <c r="BUE47" s="286"/>
      <c r="BUF47" s="286"/>
      <c r="BUG47" s="286"/>
      <c r="BUH47" s="286"/>
      <c r="BUI47" s="286"/>
      <c r="BUJ47" s="286"/>
      <c r="BUK47" s="286"/>
      <c r="BUL47" s="286"/>
      <c r="BUM47" s="286"/>
      <c r="BUN47" s="286"/>
      <c r="BUO47" s="286"/>
      <c r="BUP47" s="286"/>
      <c r="BUQ47" s="286"/>
      <c r="BUR47" s="286"/>
      <c r="BUS47" s="286"/>
      <c r="BUT47" s="286"/>
      <c r="BUU47" s="286"/>
      <c r="BUV47" s="286"/>
      <c r="BUW47" s="286"/>
      <c r="BUX47" s="286"/>
      <c r="BUY47" s="286"/>
      <c r="BUZ47" s="286"/>
      <c r="BVA47" s="286"/>
      <c r="BVB47" s="286"/>
      <c r="BVC47" s="286"/>
      <c r="BVD47" s="286"/>
      <c r="BVE47" s="286"/>
      <c r="BVF47" s="286"/>
      <c r="BVG47" s="286"/>
      <c r="BVH47" s="286"/>
      <c r="BVI47" s="286"/>
      <c r="BVJ47" s="286"/>
      <c r="BVK47" s="286"/>
      <c r="BVL47" s="286"/>
      <c r="BVM47" s="286"/>
      <c r="BVN47" s="286"/>
      <c r="BVO47" s="286"/>
      <c r="BVP47" s="286"/>
      <c r="BVQ47" s="286"/>
      <c r="BVR47" s="286"/>
      <c r="BVS47" s="286"/>
      <c r="BVT47" s="286"/>
      <c r="BVU47" s="286"/>
      <c r="BVV47" s="286"/>
      <c r="BVW47" s="286"/>
      <c r="BVX47" s="286"/>
      <c r="BVY47" s="286"/>
      <c r="BVZ47" s="286"/>
      <c r="BWA47" s="286"/>
      <c r="BWB47" s="286"/>
      <c r="BWC47" s="286"/>
      <c r="BWD47" s="286"/>
      <c r="BWE47" s="286"/>
      <c r="BWF47" s="286"/>
      <c r="BWG47" s="286"/>
      <c r="BWH47" s="286"/>
      <c r="BWI47" s="286"/>
      <c r="BWJ47" s="286"/>
      <c r="BWK47" s="286"/>
      <c r="BWL47" s="286"/>
      <c r="BWM47" s="286"/>
      <c r="BWN47" s="286"/>
      <c r="BWO47" s="286"/>
      <c r="BWP47" s="286"/>
      <c r="BWQ47" s="286"/>
      <c r="BWR47" s="286"/>
      <c r="BWS47" s="286"/>
      <c r="BWT47" s="286"/>
      <c r="BWU47" s="286"/>
      <c r="BWV47" s="286"/>
      <c r="BWW47" s="286"/>
      <c r="BWX47" s="286"/>
      <c r="BWY47" s="286"/>
      <c r="BWZ47" s="286"/>
      <c r="BXA47" s="286"/>
      <c r="BXB47" s="286"/>
      <c r="BXC47" s="286"/>
      <c r="BXD47" s="286"/>
      <c r="BXE47" s="286"/>
      <c r="BXF47" s="286"/>
      <c r="BXG47" s="286"/>
      <c r="BXH47" s="286"/>
      <c r="BXI47" s="286"/>
      <c r="BXJ47" s="286"/>
      <c r="BXK47" s="286"/>
      <c r="BXL47" s="286"/>
      <c r="BXM47" s="286"/>
      <c r="BXN47" s="286"/>
      <c r="BXO47" s="286"/>
      <c r="BXP47" s="286"/>
      <c r="BXQ47" s="286"/>
      <c r="BXR47" s="286"/>
      <c r="BXS47" s="286"/>
      <c r="BXT47" s="286"/>
      <c r="BXU47" s="286"/>
      <c r="BXV47" s="286"/>
      <c r="BXW47" s="286"/>
      <c r="BXX47" s="286"/>
      <c r="BXY47" s="286"/>
      <c r="BXZ47" s="286"/>
      <c r="BYA47" s="286"/>
      <c r="BYB47" s="286"/>
      <c r="BYC47" s="286"/>
      <c r="BYD47" s="286"/>
      <c r="BYE47" s="286"/>
      <c r="BYF47" s="286"/>
      <c r="BYG47" s="286"/>
      <c r="BYH47" s="286"/>
      <c r="BYI47" s="286"/>
      <c r="BYJ47" s="286"/>
      <c r="BYK47" s="286"/>
      <c r="BYL47" s="286"/>
      <c r="BYM47" s="286"/>
      <c r="BYN47" s="286"/>
      <c r="BYO47" s="286"/>
      <c r="BYP47" s="286"/>
      <c r="BYQ47" s="286"/>
      <c r="BYR47" s="286"/>
      <c r="BYS47" s="286"/>
      <c r="BYT47" s="286"/>
      <c r="BYU47" s="286"/>
      <c r="BYV47" s="286"/>
      <c r="BYW47" s="286"/>
      <c r="BYX47" s="286"/>
      <c r="BYY47" s="286"/>
      <c r="BYZ47" s="286"/>
      <c r="BZA47" s="286"/>
      <c r="BZB47" s="286"/>
      <c r="BZC47" s="286"/>
      <c r="BZD47" s="286"/>
      <c r="BZE47" s="286"/>
      <c r="BZF47" s="286"/>
      <c r="BZG47" s="286"/>
      <c r="BZH47" s="286"/>
      <c r="BZI47" s="286"/>
      <c r="BZJ47" s="286"/>
      <c r="BZK47" s="286"/>
      <c r="BZL47" s="286"/>
      <c r="BZM47" s="286"/>
      <c r="BZN47" s="286"/>
      <c r="BZO47" s="286"/>
      <c r="BZP47" s="286"/>
      <c r="BZQ47" s="286"/>
      <c r="BZR47" s="286"/>
      <c r="BZS47" s="286"/>
      <c r="BZT47" s="286"/>
      <c r="BZU47" s="286"/>
      <c r="BZV47" s="286"/>
      <c r="BZW47" s="286"/>
      <c r="BZX47" s="286"/>
      <c r="BZY47" s="286"/>
      <c r="BZZ47" s="286"/>
      <c r="CAA47" s="286"/>
      <c r="CAB47" s="286"/>
      <c r="CAC47" s="286"/>
      <c r="CAD47" s="286"/>
      <c r="CAE47" s="286"/>
      <c r="CAF47" s="286"/>
      <c r="CAG47" s="286"/>
      <c r="CAH47" s="286"/>
      <c r="CAI47" s="286"/>
      <c r="CAJ47" s="286"/>
      <c r="CAK47" s="286"/>
      <c r="CAL47" s="286"/>
      <c r="CAM47" s="286"/>
      <c r="CAN47" s="286"/>
      <c r="CAO47" s="286"/>
      <c r="CAP47" s="286"/>
      <c r="CAQ47" s="286"/>
      <c r="CAR47" s="286"/>
      <c r="CAS47" s="286"/>
      <c r="CAT47" s="286"/>
      <c r="CAU47" s="286"/>
      <c r="CAV47" s="286"/>
      <c r="CAW47" s="286"/>
      <c r="CAX47" s="286"/>
      <c r="CAY47" s="286"/>
      <c r="CAZ47" s="286"/>
      <c r="CBA47" s="286"/>
      <c r="CBB47" s="286"/>
      <c r="CBC47" s="286"/>
      <c r="CBD47" s="286"/>
      <c r="CBE47" s="286"/>
      <c r="CBF47" s="286"/>
      <c r="CBG47" s="286"/>
      <c r="CBH47" s="286"/>
      <c r="CBI47" s="286"/>
      <c r="CBJ47" s="286"/>
      <c r="CBK47" s="286"/>
      <c r="CBL47" s="286"/>
      <c r="CBM47" s="286"/>
      <c r="CBN47" s="286"/>
      <c r="CBO47" s="286"/>
      <c r="CBP47" s="286"/>
      <c r="CBQ47" s="286"/>
      <c r="CBR47" s="286"/>
      <c r="CBS47" s="286"/>
      <c r="CBT47" s="286"/>
      <c r="CBU47" s="286"/>
      <c r="CBV47" s="286"/>
      <c r="CBW47" s="286"/>
      <c r="CBX47" s="286"/>
      <c r="CBY47" s="286"/>
      <c r="CBZ47" s="286"/>
      <c r="CCA47" s="286"/>
      <c r="CCB47" s="286"/>
      <c r="CCC47" s="286"/>
      <c r="CCD47" s="286"/>
      <c r="CCE47" s="286"/>
      <c r="CCF47" s="286"/>
      <c r="CCG47" s="286"/>
      <c r="CCH47" s="286"/>
      <c r="CCI47" s="286"/>
      <c r="CCJ47" s="286"/>
      <c r="CCK47" s="286"/>
      <c r="CCL47" s="286"/>
      <c r="CCM47" s="286"/>
      <c r="CCN47" s="286"/>
      <c r="CCO47" s="286"/>
      <c r="CCP47" s="286"/>
      <c r="CCQ47" s="286"/>
      <c r="CCR47" s="286"/>
      <c r="CCS47" s="286"/>
      <c r="CCT47" s="286"/>
      <c r="CCU47" s="286"/>
      <c r="CCV47" s="286"/>
      <c r="CCW47" s="286"/>
      <c r="CCX47" s="286"/>
      <c r="CCY47" s="286"/>
      <c r="CCZ47" s="286"/>
      <c r="CDA47" s="286"/>
      <c r="CDB47" s="286"/>
      <c r="CDC47" s="286"/>
      <c r="CDD47" s="286"/>
      <c r="CDE47" s="286"/>
      <c r="CDF47" s="286"/>
      <c r="CDG47" s="286"/>
      <c r="CDH47" s="286"/>
      <c r="CDI47" s="286"/>
      <c r="CDJ47" s="286"/>
      <c r="CDK47" s="286"/>
      <c r="CDL47" s="286"/>
      <c r="CDM47" s="286"/>
      <c r="CDN47" s="286"/>
      <c r="CDO47" s="286"/>
      <c r="CDP47" s="286"/>
      <c r="CDQ47" s="286"/>
      <c r="CDR47" s="286"/>
      <c r="CDS47" s="286"/>
      <c r="CDT47" s="286"/>
      <c r="CDU47" s="286"/>
      <c r="CDV47" s="286"/>
      <c r="CDW47" s="286"/>
      <c r="CDX47" s="286"/>
      <c r="CDY47" s="286"/>
      <c r="CDZ47" s="286"/>
      <c r="CEA47" s="286"/>
      <c r="CEB47" s="286"/>
      <c r="CEC47" s="286"/>
      <c r="CED47" s="286"/>
      <c r="CEE47" s="286"/>
      <c r="CEF47" s="286"/>
      <c r="CEG47" s="286"/>
      <c r="CEH47" s="286"/>
      <c r="CEI47" s="286"/>
      <c r="CEJ47" s="286"/>
      <c r="CEK47" s="286"/>
      <c r="CEL47" s="286"/>
      <c r="CEM47" s="286"/>
      <c r="CEN47" s="286"/>
      <c r="CEO47" s="286"/>
      <c r="CEP47" s="286"/>
      <c r="CEQ47" s="286"/>
      <c r="CER47" s="286"/>
      <c r="CES47" s="286"/>
      <c r="CET47" s="286"/>
      <c r="CEU47" s="286"/>
      <c r="CEV47" s="286"/>
      <c r="CEW47" s="286"/>
      <c r="CEX47" s="286"/>
      <c r="CEY47" s="286"/>
      <c r="CEZ47" s="286"/>
      <c r="CFA47" s="286"/>
      <c r="CFB47" s="286"/>
      <c r="CFC47" s="286"/>
      <c r="CFD47" s="286"/>
      <c r="CFE47" s="286"/>
      <c r="CFF47" s="286"/>
      <c r="CFG47" s="286"/>
      <c r="CFH47" s="286"/>
      <c r="CFI47" s="286"/>
      <c r="CFJ47" s="286"/>
      <c r="CFK47" s="286"/>
      <c r="CFL47" s="286"/>
      <c r="CFM47" s="286"/>
      <c r="CFN47" s="286"/>
      <c r="CFO47" s="286"/>
      <c r="CFP47" s="286"/>
      <c r="CFQ47" s="286"/>
      <c r="CFR47" s="286"/>
      <c r="CFS47" s="286"/>
      <c r="CFT47" s="286"/>
      <c r="CFU47" s="286"/>
      <c r="CFV47" s="286"/>
      <c r="CFW47" s="286"/>
      <c r="CFX47" s="286"/>
      <c r="CFY47" s="286"/>
      <c r="CFZ47" s="286"/>
      <c r="CGA47" s="286"/>
      <c r="CGB47" s="286"/>
      <c r="CGC47" s="286"/>
      <c r="CGD47" s="286"/>
      <c r="CGE47" s="286"/>
      <c r="CGF47" s="286"/>
      <c r="CGG47" s="286"/>
      <c r="CGH47" s="286"/>
      <c r="CGI47" s="286"/>
      <c r="CGJ47" s="286"/>
      <c r="CGK47" s="286"/>
      <c r="CGL47" s="286"/>
      <c r="CGM47" s="286"/>
      <c r="CGN47" s="286"/>
      <c r="CGO47" s="286"/>
      <c r="CGP47" s="286"/>
      <c r="CGQ47" s="286"/>
      <c r="CGR47" s="286"/>
      <c r="CGS47" s="286"/>
      <c r="CGT47" s="286"/>
      <c r="CGU47" s="286"/>
      <c r="CGV47" s="286"/>
      <c r="CGW47" s="286"/>
      <c r="CGX47" s="286"/>
      <c r="CGY47" s="286"/>
      <c r="CGZ47" s="286"/>
      <c r="CHA47" s="286"/>
      <c r="CHB47" s="286"/>
      <c r="CHC47" s="286"/>
      <c r="CHD47" s="286"/>
      <c r="CHE47" s="286"/>
      <c r="CHF47" s="286"/>
      <c r="CHG47" s="286"/>
      <c r="CHH47" s="286"/>
      <c r="CHI47" s="286"/>
      <c r="CHJ47" s="286"/>
      <c r="CHK47" s="286"/>
      <c r="CHL47" s="286"/>
      <c r="CHM47" s="286"/>
      <c r="CHN47" s="286"/>
      <c r="CHO47" s="286"/>
      <c r="CHP47" s="286"/>
      <c r="CHQ47" s="286"/>
      <c r="CHR47" s="286"/>
      <c r="CHS47" s="286"/>
      <c r="CHT47" s="286"/>
      <c r="CHU47" s="286"/>
      <c r="CHV47" s="286"/>
      <c r="CHW47" s="286"/>
      <c r="CHX47" s="286"/>
      <c r="CHY47" s="286"/>
      <c r="CHZ47" s="286"/>
      <c r="CIA47" s="286"/>
      <c r="CIB47" s="286"/>
      <c r="CIC47" s="286"/>
      <c r="CID47" s="286"/>
      <c r="CIE47" s="286"/>
      <c r="CIF47" s="286"/>
      <c r="CIG47" s="286"/>
      <c r="CIH47" s="286"/>
      <c r="CII47" s="286"/>
      <c r="CIJ47" s="286"/>
      <c r="CIK47" s="286"/>
      <c r="CIL47" s="286"/>
      <c r="CIM47" s="286"/>
      <c r="CIN47" s="286"/>
      <c r="CIO47" s="286"/>
      <c r="CIP47" s="286"/>
      <c r="CIQ47" s="286"/>
      <c r="CIR47" s="286"/>
      <c r="CIS47" s="286"/>
      <c r="CIT47" s="286"/>
      <c r="CIU47" s="286"/>
      <c r="CIV47" s="286"/>
      <c r="CIW47" s="286"/>
      <c r="CIX47" s="286"/>
      <c r="CIY47" s="286"/>
      <c r="CIZ47" s="286"/>
      <c r="CJA47" s="286"/>
      <c r="CJB47" s="286"/>
      <c r="CJC47" s="286"/>
      <c r="CJD47" s="286"/>
      <c r="CJE47" s="286"/>
      <c r="CJF47" s="286"/>
      <c r="CJG47" s="286"/>
      <c r="CJH47" s="286"/>
      <c r="CJI47" s="286"/>
      <c r="CJJ47" s="286"/>
      <c r="CJK47" s="286"/>
      <c r="CJL47" s="286"/>
      <c r="CJM47" s="286"/>
      <c r="CJN47" s="286"/>
      <c r="CJO47" s="286"/>
      <c r="CJP47" s="286"/>
      <c r="CJQ47" s="286"/>
      <c r="CJR47" s="286"/>
      <c r="CJS47" s="286"/>
      <c r="CJT47" s="286"/>
      <c r="CJU47" s="286"/>
      <c r="CJV47" s="286"/>
      <c r="CJW47" s="286"/>
      <c r="CJX47" s="286"/>
      <c r="CJY47" s="286"/>
      <c r="CJZ47" s="286"/>
      <c r="CKA47" s="286"/>
      <c r="CKB47" s="286"/>
      <c r="CKC47" s="286"/>
      <c r="CKD47" s="286"/>
      <c r="CKE47" s="286"/>
      <c r="CKF47" s="286"/>
      <c r="CKG47" s="286"/>
      <c r="CKH47" s="286"/>
      <c r="CKI47" s="286"/>
      <c r="CKJ47" s="286"/>
      <c r="CKK47" s="286"/>
      <c r="CKL47" s="286"/>
      <c r="CKM47" s="286"/>
      <c r="CKN47" s="286"/>
      <c r="CKO47" s="286"/>
      <c r="CKP47" s="286"/>
      <c r="CKQ47" s="286"/>
      <c r="CKR47" s="286"/>
      <c r="CKS47" s="286"/>
      <c r="CKT47" s="286"/>
      <c r="CKU47" s="286"/>
      <c r="CKV47" s="286"/>
      <c r="CKW47" s="286"/>
      <c r="CKX47" s="286"/>
      <c r="CKY47" s="286"/>
      <c r="CKZ47" s="286"/>
      <c r="CLA47" s="286"/>
      <c r="CLB47" s="286"/>
      <c r="CLC47" s="286"/>
      <c r="CLD47" s="286"/>
      <c r="CLE47" s="286"/>
      <c r="CLF47" s="286"/>
      <c r="CLG47" s="286"/>
      <c r="CLH47" s="286"/>
      <c r="CLI47" s="286"/>
      <c r="CLJ47" s="286"/>
      <c r="CLK47" s="286"/>
      <c r="CLL47" s="286"/>
      <c r="CLM47" s="286"/>
      <c r="CLN47" s="286"/>
      <c r="CLO47" s="286"/>
      <c r="CLP47" s="286"/>
      <c r="CLQ47" s="286"/>
      <c r="CLR47" s="286"/>
      <c r="CLS47" s="286"/>
      <c r="CLT47" s="286"/>
      <c r="CLU47" s="286"/>
      <c r="CLV47" s="286"/>
      <c r="CLW47" s="286"/>
      <c r="CLX47" s="286"/>
      <c r="CLY47" s="286"/>
      <c r="CLZ47" s="286"/>
      <c r="CMA47" s="286"/>
      <c r="CMB47" s="286"/>
      <c r="CMC47" s="286"/>
      <c r="CMD47" s="286"/>
      <c r="CME47" s="286"/>
      <c r="CMF47" s="286"/>
      <c r="CMG47" s="286"/>
      <c r="CMH47" s="286"/>
      <c r="CMI47" s="286"/>
      <c r="CMJ47" s="286"/>
      <c r="CMK47" s="286"/>
      <c r="CML47" s="286"/>
      <c r="CMM47" s="286"/>
      <c r="CMN47" s="286"/>
      <c r="CMO47" s="286"/>
      <c r="CMP47" s="286"/>
      <c r="CMQ47" s="286"/>
      <c r="CMR47" s="286"/>
      <c r="CMS47" s="286"/>
      <c r="CMT47" s="286"/>
      <c r="CMU47" s="286"/>
      <c r="CMV47" s="286"/>
      <c r="CMW47" s="286"/>
      <c r="CMX47" s="286"/>
      <c r="CMY47" s="286"/>
      <c r="CMZ47" s="286"/>
      <c r="CNA47" s="286"/>
      <c r="CNB47" s="286"/>
      <c r="CNC47" s="286"/>
      <c r="CND47" s="286"/>
      <c r="CNE47" s="286"/>
      <c r="CNF47" s="286"/>
      <c r="CNG47" s="286"/>
      <c r="CNH47" s="286"/>
      <c r="CNI47" s="286"/>
      <c r="CNJ47" s="286"/>
      <c r="CNK47" s="286"/>
      <c r="CNL47" s="286"/>
      <c r="CNM47" s="286"/>
      <c r="CNN47" s="286"/>
      <c r="CNO47" s="286"/>
      <c r="CNP47" s="286"/>
      <c r="CNQ47" s="286"/>
      <c r="CNR47" s="286"/>
      <c r="CNS47" s="286"/>
      <c r="CNT47" s="286"/>
      <c r="CNU47" s="286"/>
      <c r="CNV47" s="286"/>
      <c r="CNW47" s="286"/>
      <c r="CNX47" s="286"/>
      <c r="CNY47" s="286"/>
      <c r="CNZ47" s="286"/>
      <c r="COA47" s="286"/>
      <c r="COB47" s="286"/>
      <c r="COC47" s="286"/>
      <c r="COD47" s="286"/>
      <c r="COE47" s="286"/>
      <c r="COF47" s="286"/>
      <c r="COG47" s="286"/>
      <c r="COH47" s="286"/>
      <c r="COI47" s="286"/>
      <c r="COJ47" s="286"/>
      <c r="COK47" s="286"/>
      <c r="COL47" s="286"/>
      <c r="COM47" s="286"/>
      <c r="CON47" s="286"/>
      <c r="COO47" s="286"/>
      <c r="COP47" s="286"/>
      <c r="COQ47" s="286"/>
      <c r="COR47" s="286"/>
      <c r="COS47" s="286"/>
      <c r="COT47" s="286"/>
      <c r="COU47" s="286"/>
      <c r="COV47" s="286"/>
      <c r="COW47" s="286"/>
      <c r="COX47" s="286"/>
      <c r="COY47" s="286"/>
      <c r="COZ47" s="286"/>
      <c r="CPA47" s="286"/>
      <c r="CPB47" s="286"/>
      <c r="CPC47" s="286"/>
      <c r="CPD47" s="286"/>
      <c r="CPE47" s="286"/>
      <c r="CPF47" s="286"/>
      <c r="CPG47" s="286"/>
      <c r="CPH47" s="286"/>
      <c r="CPI47" s="286"/>
      <c r="CPJ47" s="286"/>
      <c r="CPK47" s="286"/>
      <c r="CPL47" s="286"/>
      <c r="CPM47" s="286"/>
      <c r="CPN47" s="286"/>
      <c r="CPO47" s="286"/>
      <c r="CPP47" s="286"/>
      <c r="CPQ47" s="286"/>
      <c r="CPR47" s="286"/>
      <c r="CPS47" s="286"/>
      <c r="CPT47" s="286"/>
      <c r="CPU47" s="286"/>
      <c r="CPV47" s="286"/>
      <c r="CPW47" s="286"/>
      <c r="CPX47" s="286"/>
      <c r="CPY47" s="286"/>
      <c r="CPZ47" s="286"/>
      <c r="CQA47" s="286"/>
      <c r="CQB47" s="286"/>
      <c r="CQC47" s="286"/>
      <c r="CQD47" s="286"/>
      <c r="CQE47" s="286"/>
      <c r="CQF47" s="286"/>
      <c r="CQG47" s="286"/>
      <c r="CQH47" s="286"/>
      <c r="CQI47" s="286"/>
      <c r="CQJ47" s="286"/>
      <c r="CQK47" s="286"/>
      <c r="CQL47" s="286"/>
      <c r="CQM47" s="286"/>
      <c r="CQN47" s="286"/>
      <c r="CQO47" s="286"/>
      <c r="CQP47" s="286"/>
      <c r="CQQ47" s="286"/>
      <c r="CQR47" s="286"/>
      <c r="CQS47" s="286"/>
      <c r="CQT47" s="286"/>
      <c r="CQU47" s="286"/>
      <c r="CQV47" s="286"/>
      <c r="CQW47" s="286"/>
      <c r="CQX47" s="286"/>
      <c r="CQY47" s="286"/>
      <c r="CQZ47" s="286"/>
      <c r="CRA47" s="286"/>
      <c r="CRB47" s="286"/>
      <c r="CRC47" s="286"/>
      <c r="CRD47" s="286"/>
      <c r="CRE47" s="286"/>
      <c r="CRF47" s="286"/>
      <c r="CRG47" s="286"/>
      <c r="CRH47" s="286"/>
      <c r="CRI47" s="286"/>
      <c r="CRJ47" s="286"/>
      <c r="CRK47" s="286"/>
      <c r="CRL47" s="286"/>
      <c r="CRM47" s="286"/>
      <c r="CRN47" s="286"/>
      <c r="CRO47" s="286"/>
      <c r="CRP47" s="286"/>
      <c r="CRQ47" s="286"/>
      <c r="CRR47" s="286"/>
      <c r="CRS47" s="286"/>
      <c r="CRT47" s="286"/>
      <c r="CRU47" s="286"/>
      <c r="CRV47" s="286"/>
      <c r="CRW47" s="286"/>
      <c r="CRX47" s="286"/>
      <c r="CRY47" s="286"/>
      <c r="CRZ47" s="286"/>
      <c r="CSA47" s="286"/>
      <c r="CSB47" s="286"/>
      <c r="CSC47" s="286"/>
      <c r="CSD47" s="286"/>
      <c r="CSE47" s="286"/>
      <c r="CSF47" s="286"/>
      <c r="CSG47" s="286"/>
      <c r="CSH47" s="286"/>
      <c r="CSI47" s="286"/>
      <c r="CSJ47" s="286"/>
      <c r="CSK47" s="286"/>
      <c r="CSL47" s="286"/>
      <c r="CSM47" s="286"/>
      <c r="CSN47" s="286"/>
      <c r="CSO47" s="286"/>
      <c r="CSP47" s="286"/>
      <c r="CSQ47" s="286"/>
      <c r="CSR47" s="286"/>
      <c r="CSS47" s="286"/>
      <c r="CST47" s="286"/>
      <c r="CSU47" s="286"/>
      <c r="CSV47" s="286"/>
      <c r="CSW47" s="286"/>
      <c r="CSX47" s="286"/>
      <c r="CSY47" s="286"/>
      <c r="CSZ47" s="286"/>
      <c r="CTA47" s="286"/>
      <c r="CTB47" s="286"/>
      <c r="CTC47" s="286"/>
      <c r="CTD47" s="286"/>
      <c r="CTE47" s="286"/>
      <c r="CTF47" s="286"/>
      <c r="CTG47" s="286"/>
      <c r="CTH47" s="286"/>
      <c r="CTI47" s="286"/>
      <c r="CTJ47" s="286"/>
      <c r="CTK47" s="286"/>
      <c r="CTL47" s="286"/>
      <c r="CTM47" s="286"/>
      <c r="CTN47" s="286"/>
      <c r="CTO47" s="286"/>
      <c r="CTP47" s="286"/>
      <c r="CTQ47" s="286"/>
      <c r="CTR47" s="286"/>
      <c r="CTS47" s="286"/>
      <c r="CTT47" s="286"/>
      <c r="CTU47" s="286"/>
      <c r="CTV47" s="286"/>
      <c r="CTW47" s="286"/>
      <c r="CTX47" s="286"/>
      <c r="CTY47" s="286"/>
      <c r="CTZ47" s="286"/>
      <c r="CUA47" s="286"/>
      <c r="CUB47" s="286"/>
      <c r="CUC47" s="286"/>
      <c r="CUD47" s="286"/>
      <c r="CUE47" s="286"/>
      <c r="CUF47" s="286"/>
      <c r="CUG47" s="286"/>
      <c r="CUH47" s="286"/>
      <c r="CUI47" s="286"/>
      <c r="CUJ47" s="286"/>
      <c r="CUK47" s="286"/>
      <c r="CUL47" s="286"/>
      <c r="CUM47" s="286"/>
      <c r="CUN47" s="286"/>
      <c r="CUO47" s="286"/>
      <c r="CUP47" s="286"/>
      <c r="CUQ47" s="286"/>
      <c r="CUR47" s="286"/>
      <c r="CUS47" s="286"/>
      <c r="CUT47" s="286"/>
      <c r="CUU47" s="286"/>
      <c r="CUV47" s="286"/>
      <c r="CUW47" s="286"/>
      <c r="CUX47" s="286"/>
      <c r="CUY47" s="286"/>
      <c r="CUZ47" s="286"/>
      <c r="CVA47" s="286"/>
      <c r="CVB47" s="286"/>
      <c r="CVC47" s="286"/>
      <c r="CVD47" s="286"/>
      <c r="CVE47" s="286"/>
      <c r="CVF47" s="286"/>
      <c r="CVG47" s="286"/>
      <c r="CVH47" s="286"/>
      <c r="CVI47" s="286"/>
      <c r="CVJ47" s="286"/>
      <c r="CVK47" s="286"/>
      <c r="CVL47" s="286"/>
      <c r="CVM47" s="286"/>
      <c r="CVN47" s="286"/>
      <c r="CVO47" s="286"/>
      <c r="CVP47" s="286"/>
      <c r="CVQ47" s="286"/>
      <c r="CVR47" s="286"/>
      <c r="CVS47" s="286"/>
      <c r="CVT47" s="286"/>
      <c r="CVU47" s="286"/>
      <c r="CVV47" s="286"/>
      <c r="CVW47" s="286"/>
      <c r="CVX47" s="286"/>
      <c r="CVY47" s="286"/>
      <c r="CVZ47" s="286"/>
      <c r="CWA47" s="286"/>
      <c r="CWB47" s="286"/>
      <c r="CWC47" s="286"/>
      <c r="CWD47" s="286"/>
      <c r="CWE47" s="286"/>
      <c r="CWF47" s="286"/>
      <c r="CWG47" s="286"/>
      <c r="CWH47" s="286"/>
      <c r="CWI47" s="286"/>
      <c r="CWJ47" s="286"/>
      <c r="CWK47" s="286"/>
      <c r="CWL47" s="286"/>
      <c r="CWM47" s="286"/>
      <c r="CWN47" s="286"/>
      <c r="CWO47" s="286"/>
      <c r="CWP47" s="286"/>
      <c r="CWQ47" s="286"/>
      <c r="CWR47" s="286"/>
      <c r="CWS47" s="286"/>
      <c r="CWT47" s="286"/>
      <c r="CWU47" s="286"/>
      <c r="CWV47" s="286"/>
      <c r="CWW47" s="286"/>
      <c r="CWX47" s="286"/>
      <c r="CWY47" s="286"/>
      <c r="CWZ47" s="286"/>
      <c r="CXA47" s="286"/>
      <c r="CXB47" s="286"/>
      <c r="CXC47" s="286"/>
      <c r="CXD47" s="286"/>
      <c r="CXE47" s="286"/>
      <c r="CXF47" s="286"/>
      <c r="CXG47" s="286"/>
      <c r="CXH47" s="286"/>
      <c r="CXI47" s="286"/>
      <c r="CXJ47" s="286"/>
      <c r="CXK47" s="286"/>
      <c r="CXL47" s="286"/>
      <c r="CXM47" s="286"/>
      <c r="CXN47" s="286"/>
      <c r="CXO47" s="286"/>
      <c r="CXP47" s="286"/>
      <c r="CXQ47" s="286"/>
      <c r="CXR47" s="286"/>
      <c r="CXS47" s="286"/>
      <c r="CXT47" s="286"/>
      <c r="CXU47" s="286"/>
      <c r="CXV47" s="286"/>
      <c r="CXW47" s="286"/>
      <c r="CXX47" s="286"/>
      <c r="CXY47" s="286"/>
      <c r="CXZ47" s="286"/>
      <c r="CYA47" s="286"/>
      <c r="CYB47" s="286"/>
      <c r="CYC47" s="286"/>
      <c r="CYD47" s="286"/>
      <c r="CYE47" s="286"/>
      <c r="CYF47" s="286"/>
      <c r="CYG47" s="286"/>
      <c r="CYH47" s="286"/>
      <c r="CYI47" s="286"/>
      <c r="CYJ47" s="286"/>
      <c r="CYK47" s="286"/>
      <c r="CYL47" s="286"/>
      <c r="CYM47" s="286"/>
      <c r="CYN47" s="286"/>
      <c r="CYO47" s="286"/>
      <c r="CYP47" s="286"/>
      <c r="CYQ47" s="286"/>
      <c r="CYR47" s="286"/>
      <c r="CYS47" s="286"/>
      <c r="CYT47" s="286"/>
      <c r="CYU47" s="286"/>
      <c r="CYV47" s="286"/>
      <c r="CYW47" s="286"/>
      <c r="CYX47" s="286"/>
      <c r="CYY47" s="286"/>
      <c r="CYZ47" s="286"/>
      <c r="CZA47" s="286"/>
      <c r="CZB47" s="286"/>
      <c r="CZC47" s="286"/>
      <c r="CZD47" s="286"/>
      <c r="CZE47" s="286"/>
      <c r="CZF47" s="286"/>
      <c r="CZG47" s="286"/>
      <c r="CZH47" s="286"/>
      <c r="CZI47" s="286"/>
      <c r="CZJ47" s="286"/>
      <c r="CZK47" s="286"/>
      <c r="CZL47" s="286"/>
      <c r="CZM47" s="286"/>
      <c r="CZN47" s="286"/>
      <c r="CZO47" s="286"/>
      <c r="CZP47" s="286"/>
      <c r="CZQ47" s="286"/>
      <c r="CZR47" s="286"/>
      <c r="CZS47" s="286"/>
      <c r="CZT47" s="286"/>
      <c r="CZU47" s="286"/>
      <c r="CZV47" s="286"/>
      <c r="CZW47" s="286"/>
      <c r="CZX47" s="286"/>
      <c r="CZY47" s="286"/>
      <c r="CZZ47" s="286"/>
      <c r="DAA47" s="286"/>
      <c r="DAB47" s="286"/>
      <c r="DAC47" s="286"/>
      <c r="DAD47" s="286"/>
      <c r="DAE47" s="286"/>
      <c r="DAF47" s="286"/>
      <c r="DAG47" s="286"/>
      <c r="DAH47" s="286"/>
      <c r="DAI47" s="286"/>
      <c r="DAJ47" s="286"/>
      <c r="DAK47" s="286"/>
      <c r="DAL47" s="286"/>
      <c r="DAM47" s="286"/>
      <c r="DAN47" s="286"/>
      <c r="DAO47" s="286"/>
      <c r="DAP47" s="286"/>
      <c r="DAQ47" s="286"/>
      <c r="DAR47" s="286"/>
      <c r="DAS47" s="286"/>
      <c r="DAT47" s="286"/>
      <c r="DAU47" s="286"/>
      <c r="DAV47" s="286"/>
      <c r="DAW47" s="286"/>
      <c r="DAX47" s="286"/>
      <c r="DAY47" s="286"/>
      <c r="DAZ47" s="286"/>
      <c r="DBA47" s="286"/>
      <c r="DBB47" s="286"/>
      <c r="DBC47" s="286"/>
      <c r="DBD47" s="286"/>
      <c r="DBE47" s="286"/>
      <c r="DBF47" s="286"/>
      <c r="DBG47" s="286"/>
      <c r="DBH47" s="286"/>
      <c r="DBI47" s="286"/>
      <c r="DBJ47" s="286"/>
      <c r="DBK47" s="286"/>
      <c r="DBL47" s="286"/>
      <c r="DBM47" s="286"/>
      <c r="DBN47" s="286"/>
      <c r="DBO47" s="286"/>
      <c r="DBP47" s="286"/>
      <c r="DBQ47" s="286"/>
      <c r="DBR47" s="286"/>
      <c r="DBS47" s="286"/>
      <c r="DBT47" s="286"/>
      <c r="DBU47" s="286"/>
      <c r="DBV47" s="286"/>
      <c r="DBW47" s="286"/>
      <c r="DBX47" s="286"/>
      <c r="DBY47" s="286"/>
      <c r="DBZ47" s="286"/>
      <c r="DCA47" s="286"/>
      <c r="DCB47" s="286"/>
      <c r="DCC47" s="286"/>
      <c r="DCD47" s="286"/>
      <c r="DCE47" s="286"/>
      <c r="DCF47" s="286"/>
      <c r="DCG47" s="286"/>
      <c r="DCH47" s="286"/>
      <c r="DCI47" s="286"/>
      <c r="DCJ47" s="286"/>
      <c r="DCK47" s="286"/>
      <c r="DCL47" s="286"/>
      <c r="DCM47" s="286"/>
      <c r="DCN47" s="286"/>
      <c r="DCO47" s="286"/>
      <c r="DCP47" s="286"/>
      <c r="DCQ47" s="286"/>
      <c r="DCR47" s="286"/>
      <c r="DCS47" s="286"/>
      <c r="DCT47" s="286"/>
      <c r="DCU47" s="286"/>
      <c r="DCV47" s="286"/>
      <c r="DCW47" s="286"/>
      <c r="DCX47" s="286"/>
      <c r="DCY47" s="286"/>
      <c r="DCZ47" s="286"/>
      <c r="DDA47" s="286"/>
      <c r="DDB47" s="286"/>
      <c r="DDC47" s="286"/>
      <c r="DDD47" s="286"/>
      <c r="DDE47" s="286"/>
      <c r="DDF47" s="286"/>
      <c r="DDG47" s="286"/>
      <c r="DDH47" s="286"/>
      <c r="DDI47" s="286"/>
      <c r="DDJ47" s="286"/>
      <c r="DDK47" s="286"/>
      <c r="DDL47" s="286"/>
      <c r="DDM47" s="286"/>
      <c r="DDN47" s="286"/>
      <c r="DDO47" s="286"/>
      <c r="DDP47" s="286"/>
      <c r="DDQ47" s="286"/>
      <c r="DDR47" s="286"/>
      <c r="DDS47" s="286"/>
      <c r="DDT47" s="286"/>
      <c r="DDU47" s="286"/>
      <c r="DDV47" s="286"/>
      <c r="DDW47" s="286"/>
      <c r="DDX47" s="286"/>
      <c r="DDY47" s="286"/>
      <c r="DDZ47" s="286"/>
      <c r="DEA47" s="286"/>
      <c r="DEB47" s="286"/>
      <c r="DEC47" s="286"/>
      <c r="DED47" s="286"/>
      <c r="DEE47" s="286"/>
      <c r="DEF47" s="286"/>
      <c r="DEG47" s="286"/>
      <c r="DEH47" s="286"/>
      <c r="DEI47" s="286"/>
      <c r="DEJ47" s="286"/>
      <c r="DEK47" s="286"/>
      <c r="DEL47" s="286"/>
      <c r="DEM47" s="286"/>
      <c r="DEN47" s="286"/>
      <c r="DEO47" s="286"/>
      <c r="DEP47" s="286"/>
      <c r="DEQ47" s="286"/>
      <c r="DER47" s="286"/>
      <c r="DES47" s="286"/>
      <c r="DET47" s="286"/>
      <c r="DEU47" s="286"/>
      <c r="DEV47" s="286"/>
      <c r="DEW47" s="286"/>
      <c r="DEX47" s="286"/>
      <c r="DEY47" s="286"/>
      <c r="DEZ47" s="286"/>
      <c r="DFA47" s="286"/>
      <c r="DFB47" s="286"/>
      <c r="DFC47" s="286"/>
      <c r="DFD47" s="286"/>
      <c r="DFE47" s="286"/>
      <c r="DFF47" s="286"/>
      <c r="DFG47" s="286"/>
      <c r="DFH47" s="286"/>
      <c r="DFI47" s="286"/>
      <c r="DFJ47" s="286"/>
      <c r="DFK47" s="286"/>
      <c r="DFL47" s="286"/>
      <c r="DFM47" s="286"/>
      <c r="DFN47" s="286"/>
      <c r="DFO47" s="286"/>
      <c r="DFP47" s="286"/>
      <c r="DFQ47" s="286"/>
      <c r="DFR47" s="286"/>
      <c r="DFS47" s="286"/>
      <c r="DFT47" s="286"/>
      <c r="DFU47" s="286"/>
      <c r="DFV47" s="286"/>
      <c r="DFW47" s="286"/>
      <c r="DFX47" s="286"/>
      <c r="DFY47" s="286"/>
      <c r="DFZ47" s="286"/>
      <c r="DGA47" s="286"/>
      <c r="DGB47" s="286"/>
      <c r="DGC47" s="286"/>
      <c r="DGD47" s="286"/>
      <c r="DGE47" s="286"/>
      <c r="DGF47" s="286"/>
      <c r="DGG47" s="286"/>
      <c r="DGH47" s="286"/>
      <c r="DGI47" s="286"/>
      <c r="DGJ47" s="286"/>
      <c r="DGK47" s="286"/>
      <c r="DGL47" s="286"/>
      <c r="DGM47" s="286"/>
      <c r="DGN47" s="286"/>
      <c r="DGO47" s="286"/>
      <c r="DGP47" s="286"/>
      <c r="DGQ47" s="286"/>
      <c r="DGR47" s="286"/>
      <c r="DGS47" s="286"/>
      <c r="DGT47" s="286"/>
      <c r="DGU47" s="286"/>
      <c r="DGV47" s="286"/>
      <c r="DGW47" s="286"/>
      <c r="DGX47" s="286"/>
      <c r="DGY47" s="286"/>
      <c r="DGZ47" s="286"/>
      <c r="DHA47" s="286"/>
      <c r="DHB47" s="286"/>
      <c r="DHC47" s="286"/>
      <c r="DHD47" s="286"/>
      <c r="DHE47" s="286"/>
      <c r="DHF47" s="286"/>
      <c r="DHG47" s="286"/>
      <c r="DHH47" s="286"/>
      <c r="DHI47" s="286"/>
      <c r="DHJ47" s="286"/>
      <c r="DHK47" s="286"/>
      <c r="DHL47" s="286"/>
      <c r="DHM47" s="286"/>
      <c r="DHN47" s="286"/>
      <c r="DHO47" s="286"/>
      <c r="DHP47" s="286"/>
      <c r="DHQ47" s="286"/>
      <c r="DHR47" s="286"/>
      <c r="DHS47" s="286"/>
      <c r="DHT47" s="286"/>
      <c r="DHU47" s="286"/>
      <c r="DHV47" s="286"/>
      <c r="DHW47" s="286"/>
      <c r="DHX47" s="286"/>
      <c r="DHY47" s="286"/>
      <c r="DHZ47" s="286"/>
      <c r="DIA47" s="286"/>
      <c r="DIB47" s="286"/>
      <c r="DIC47" s="286"/>
      <c r="DID47" s="286"/>
      <c r="DIE47" s="286"/>
      <c r="DIF47" s="286"/>
      <c r="DIG47" s="286"/>
      <c r="DIH47" s="286"/>
      <c r="DII47" s="286"/>
      <c r="DIJ47" s="286"/>
      <c r="DIK47" s="286"/>
      <c r="DIL47" s="286"/>
      <c r="DIM47" s="286"/>
      <c r="DIN47" s="286"/>
      <c r="DIO47" s="286"/>
      <c r="DIP47" s="286"/>
      <c r="DIQ47" s="286"/>
      <c r="DIR47" s="286"/>
      <c r="DIS47" s="286"/>
      <c r="DIT47" s="286"/>
      <c r="DIU47" s="286"/>
      <c r="DIV47" s="286"/>
      <c r="DIW47" s="286"/>
      <c r="DIX47" s="286"/>
      <c r="DIY47" s="286"/>
      <c r="DIZ47" s="286"/>
      <c r="DJA47" s="286"/>
      <c r="DJB47" s="286"/>
      <c r="DJC47" s="286"/>
      <c r="DJD47" s="286"/>
      <c r="DJE47" s="286"/>
      <c r="DJF47" s="286"/>
      <c r="DJG47" s="286"/>
      <c r="DJH47" s="286"/>
      <c r="DJI47" s="286"/>
      <c r="DJJ47" s="286"/>
      <c r="DJK47" s="286"/>
      <c r="DJL47" s="286"/>
      <c r="DJM47" s="286"/>
      <c r="DJN47" s="286"/>
      <c r="DJO47" s="286"/>
      <c r="DJP47" s="286"/>
      <c r="DJQ47" s="286"/>
      <c r="DJR47" s="286"/>
      <c r="DJS47" s="286"/>
      <c r="DJT47" s="286"/>
      <c r="DJU47" s="286"/>
      <c r="DJV47" s="286"/>
      <c r="DJW47" s="286"/>
      <c r="DJX47" s="286"/>
      <c r="DJY47" s="286"/>
      <c r="DJZ47" s="286"/>
      <c r="DKA47" s="286"/>
      <c r="DKB47" s="286"/>
      <c r="DKC47" s="286"/>
      <c r="DKD47" s="286"/>
      <c r="DKE47" s="286"/>
      <c r="DKF47" s="286"/>
      <c r="DKG47" s="286"/>
      <c r="DKH47" s="286"/>
      <c r="DKI47" s="286"/>
      <c r="DKJ47" s="286"/>
      <c r="DKK47" s="286"/>
      <c r="DKL47" s="286"/>
      <c r="DKM47" s="286"/>
      <c r="DKN47" s="286"/>
      <c r="DKO47" s="286"/>
      <c r="DKP47" s="286"/>
      <c r="DKQ47" s="286"/>
      <c r="DKR47" s="286"/>
      <c r="DKS47" s="286"/>
      <c r="DKT47" s="286"/>
      <c r="DKU47" s="286"/>
      <c r="DKV47" s="286"/>
      <c r="DKW47" s="286"/>
      <c r="DKX47" s="286"/>
      <c r="DKY47" s="286"/>
      <c r="DKZ47" s="286"/>
      <c r="DLA47" s="286"/>
      <c r="DLB47" s="286"/>
      <c r="DLC47" s="286"/>
      <c r="DLD47" s="286"/>
      <c r="DLE47" s="286"/>
      <c r="DLF47" s="286"/>
      <c r="DLG47" s="286"/>
      <c r="DLH47" s="286"/>
      <c r="DLI47" s="286"/>
      <c r="DLJ47" s="286"/>
      <c r="DLK47" s="286"/>
      <c r="DLL47" s="286"/>
      <c r="DLM47" s="286"/>
      <c r="DLN47" s="286"/>
      <c r="DLO47" s="286"/>
      <c r="DLP47" s="286"/>
      <c r="DLQ47" s="286"/>
      <c r="DLR47" s="286"/>
      <c r="DLS47" s="286"/>
      <c r="DLT47" s="286"/>
      <c r="DLU47" s="286"/>
      <c r="DLV47" s="286"/>
      <c r="DLW47" s="286"/>
      <c r="DLX47" s="286"/>
      <c r="DLY47" s="286"/>
      <c r="DLZ47" s="286"/>
      <c r="DMA47" s="286"/>
      <c r="DMB47" s="286"/>
      <c r="DMC47" s="286"/>
      <c r="DMD47" s="286"/>
      <c r="DME47" s="286"/>
      <c r="DMF47" s="286"/>
      <c r="DMG47" s="286"/>
      <c r="DMH47" s="286"/>
      <c r="DMI47" s="286"/>
      <c r="DMJ47" s="286"/>
      <c r="DMK47" s="286"/>
      <c r="DML47" s="286"/>
      <c r="DMM47" s="286"/>
      <c r="DMN47" s="286"/>
      <c r="DMO47" s="286"/>
      <c r="DMP47" s="286"/>
      <c r="DMQ47" s="286"/>
      <c r="DMR47" s="286"/>
      <c r="DMS47" s="286"/>
      <c r="DMT47" s="286"/>
      <c r="DMU47" s="286"/>
      <c r="DMV47" s="286"/>
      <c r="DMW47" s="286"/>
      <c r="DMX47" s="286"/>
      <c r="DMY47" s="286"/>
      <c r="DMZ47" s="286"/>
      <c r="DNA47" s="286"/>
      <c r="DNB47" s="286"/>
      <c r="DNC47" s="286"/>
      <c r="DND47" s="286"/>
      <c r="DNE47" s="286"/>
      <c r="DNF47" s="286"/>
      <c r="DNG47" s="286"/>
      <c r="DNH47" s="286"/>
      <c r="DNI47" s="286"/>
      <c r="DNJ47" s="286"/>
      <c r="DNK47" s="286"/>
      <c r="DNL47" s="286"/>
      <c r="DNM47" s="286"/>
      <c r="DNN47" s="286"/>
      <c r="DNO47" s="286"/>
      <c r="DNP47" s="286"/>
      <c r="DNQ47" s="286"/>
      <c r="DNR47" s="286"/>
      <c r="DNS47" s="286"/>
      <c r="DNT47" s="286"/>
      <c r="DNU47" s="286"/>
      <c r="DNV47" s="286"/>
      <c r="DNW47" s="286"/>
      <c r="DNX47" s="286"/>
      <c r="DNY47" s="286"/>
      <c r="DNZ47" s="286"/>
      <c r="DOA47" s="286"/>
      <c r="DOB47" s="286"/>
      <c r="DOC47" s="286"/>
      <c r="DOD47" s="286"/>
      <c r="DOE47" s="286"/>
      <c r="DOF47" s="286"/>
      <c r="DOG47" s="286"/>
      <c r="DOH47" s="286"/>
      <c r="DOI47" s="286"/>
      <c r="DOJ47" s="286"/>
      <c r="DOK47" s="286"/>
      <c r="DOL47" s="286"/>
      <c r="DOM47" s="286"/>
      <c r="DON47" s="286"/>
      <c r="DOO47" s="286"/>
      <c r="DOP47" s="286"/>
      <c r="DOQ47" s="286"/>
      <c r="DOR47" s="286"/>
      <c r="DOS47" s="286"/>
      <c r="DOT47" s="286"/>
      <c r="DOU47" s="286"/>
      <c r="DOV47" s="286"/>
      <c r="DOW47" s="286"/>
      <c r="DOX47" s="286"/>
      <c r="DOY47" s="286"/>
      <c r="DOZ47" s="286"/>
      <c r="DPA47" s="286"/>
      <c r="DPB47" s="286"/>
      <c r="DPC47" s="286"/>
      <c r="DPD47" s="286"/>
      <c r="DPE47" s="286"/>
      <c r="DPF47" s="286"/>
      <c r="DPG47" s="286"/>
      <c r="DPH47" s="286"/>
      <c r="DPI47" s="286"/>
      <c r="DPJ47" s="286"/>
      <c r="DPK47" s="286"/>
      <c r="DPL47" s="286"/>
      <c r="DPM47" s="286"/>
      <c r="DPN47" s="286"/>
      <c r="DPO47" s="286"/>
      <c r="DPP47" s="286"/>
      <c r="DPQ47" s="286"/>
      <c r="DPR47" s="286"/>
      <c r="DPS47" s="286"/>
      <c r="DPT47" s="286"/>
      <c r="DPU47" s="286"/>
      <c r="DPV47" s="286"/>
      <c r="DPW47" s="286"/>
      <c r="DPX47" s="286"/>
      <c r="DPY47" s="286"/>
      <c r="DPZ47" s="286"/>
      <c r="DQA47" s="286"/>
      <c r="DQB47" s="286"/>
      <c r="DQC47" s="286"/>
      <c r="DQD47" s="286"/>
      <c r="DQE47" s="286"/>
      <c r="DQF47" s="286"/>
      <c r="DQG47" s="286"/>
      <c r="DQH47" s="286"/>
      <c r="DQI47" s="286"/>
      <c r="DQJ47" s="286"/>
      <c r="DQK47" s="286"/>
      <c r="DQL47" s="286"/>
      <c r="DQM47" s="286"/>
      <c r="DQN47" s="286"/>
      <c r="DQO47" s="286"/>
      <c r="DQP47" s="286"/>
      <c r="DQQ47" s="286"/>
      <c r="DQR47" s="286"/>
      <c r="DQS47" s="286"/>
      <c r="DQT47" s="286"/>
      <c r="DQU47" s="286"/>
      <c r="DQV47" s="286"/>
      <c r="DQW47" s="286"/>
      <c r="DQX47" s="286"/>
      <c r="DQY47" s="286"/>
      <c r="DQZ47" s="286"/>
      <c r="DRA47" s="286"/>
      <c r="DRB47" s="286"/>
      <c r="DRC47" s="286"/>
      <c r="DRD47" s="286"/>
      <c r="DRE47" s="286"/>
      <c r="DRF47" s="286"/>
      <c r="DRG47" s="286"/>
      <c r="DRH47" s="286"/>
      <c r="DRI47" s="286"/>
      <c r="DRJ47" s="286"/>
      <c r="DRK47" s="286"/>
      <c r="DRL47" s="286"/>
      <c r="DRM47" s="286"/>
      <c r="DRN47" s="286"/>
      <c r="DRO47" s="286"/>
      <c r="DRP47" s="286"/>
      <c r="DRQ47" s="286"/>
      <c r="DRR47" s="286"/>
      <c r="DRS47" s="286"/>
      <c r="DRT47" s="286"/>
      <c r="DRU47" s="286"/>
      <c r="DRV47" s="286"/>
      <c r="DRW47" s="286"/>
      <c r="DRX47" s="286"/>
      <c r="DRY47" s="286"/>
      <c r="DRZ47" s="286"/>
      <c r="DSA47" s="286"/>
      <c r="DSB47" s="286"/>
      <c r="DSC47" s="286"/>
      <c r="DSD47" s="286"/>
      <c r="DSE47" s="286"/>
      <c r="DSF47" s="286"/>
      <c r="DSG47" s="286"/>
      <c r="DSH47" s="286"/>
      <c r="DSI47" s="286"/>
      <c r="DSJ47" s="286"/>
      <c r="DSK47" s="286"/>
      <c r="DSL47" s="286"/>
      <c r="DSM47" s="286"/>
      <c r="DSN47" s="286"/>
      <c r="DSO47" s="286"/>
      <c r="DSP47" s="286"/>
      <c r="DSQ47" s="286"/>
      <c r="DSR47" s="286"/>
      <c r="DSS47" s="286"/>
      <c r="DST47" s="286"/>
      <c r="DSU47" s="286"/>
      <c r="DSV47" s="286"/>
      <c r="DSW47" s="286"/>
      <c r="DSX47" s="286"/>
      <c r="DSY47" s="286"/>
      <c r="DSZ47" s="286"/>
      <c r="DTA47" s="286"/>
      <c r="DTB47" s="286"/>
      <c r="DTC47" s="286"/>
      <c r="DTD47" s="286"/>
      <c r="DTE47" s="286"/>
      <c r="DTF47" s="286"/>
      <c r="DTG47" s="286"/>
      <c r="DTH47" s="286"/>
      <c r="DTI47" s="286"/>
      <c r="DTJ47" s="286"/>
      <c r="DTK47" s="286"/>
      <c r="DTL47" s="286"/>
      <c r="DTM47" s="286"/>
      <c r="DTN47" s="286"/>
      <c r="DTO47" s="286"/>
      <c r="DTP47" s="286"/>
      <c r="DTQ47" s="286"/>
      <c r="DTR47" s="286"/>
      <c r="DTS47" s="286"/>
      <c r="DTT47" s="286"/>
      <c r="DTU47" s="286"/>
      <c r="DTV47" s="286"/>
      <c r="DTW47" s="286"/>
      <c r="DTX47" s="286"/>
      <c r="DTY47" s="286"/>
      <c r="DTZ47" s="286"/>
      <c r="DUA47" s="286"/>
      <c r="DUB47" s="286"/>
      <c r="DUC47" s="286"/>
      <c r="DUD47" s="286"/>
      <c r="DUE47" s="286"/>
      <c r="DUF47" s="286"/>
      <c r="DUG47" s="286"/>
      <c r="DUH47" s="286"/>
      <c r="DUI47" s="286"/>
      <c r="DUJ47" s="286"/>
      <c r="DUK47" s="286"/>
      <c r="DUL47" s="286"/>
      <c r="DUM47" s="286"/>
      <c r="DUN47" s="286"/>
      <c r="DUO47" s="286"/>
      <c r="DUP47" s="286"/>
      <c r="DUQ47" s="286"/>
      <c r="DUR47" s="286"/>
      <c r="DUS47" s="286"/>
      <c r="DUT47" s="286"/>
      <c r="DUU47" s="286"/>
      <c r="DUV47" s="286"/>
      <c r="DUW47" s="286"/>
      <c r="DUX47" s="286"/>
      <c r="DUY47" s="286"/>
      <c r="DUZ47" s="286"/>
      <c r="DVA47" s="286"/>
      <c r="DVB47" s="286"/>
      <c r="DVC47" s="286"/>
      <c r="DVD47" s="286"/>
      <c r="DVE47" s="286"/>
      <c r="DVF47" s="286"/>
      <c r="DVG47" s="286"/>
      <c r="DVH47" s="286"/>
      <c r="DVI47" s="286"/>
      <c r="DVJ47" s="286"/>
      <c r="DVK47" s="286"/>
      <c r="DVL47" s="286"/>
      <c r="DVM47" s="286"/>
      <c r="DVN47" s="286"/>
      <c r="DVO47" s="286"/>
      <c r="DVP47" s="286"/>
      <c r="DVQ47" s="286"/>
      <c r="DVR47" s="286"/>
      <c r="DVS47" s="286"/>
      <c r="DVT47" s="286"/>
      <c r="DVU47" s="286"/>
      <c r="DVV47" s="286"/>
      <c r="DVW47" s="286"/>
      <c r="DVX47" s="286"/>
      <c r="DVY47" s="286"/>
      <c r="DVZ47" s="286"/>
      <c r="DWA47" s="286"/>
      <c r="DWB47" s="286"/>
      <c r="DWC47" s="286"/>
      <c r="DWD47" s="286"/>
      <c r="DWE47" s="286"/>
      <c r="DWF47" s="286"/>
      <c r="DWG47" s="286"/>
      <c r="DWH47" s="286"/>
      <c r="DWI47" s="286"/>
      <c r="DWJ47" s="286"/>
      <c r="DWK47" s="286"/>
      <c r="DWL47" s="286"/>
      <c r="DWM47" s="286"/>
      <c r="DWN47" s="286"/>
      <c r="DWO47" s="286"/>
      <c r="DWP47" s="286"/>
      <c r="DWQ47" s="286"/>
      <c r="DWR47" s="286"/>
      <c r="DWS47" s="286"/>
      <c r="DWT47" s="286"/>
      <c r="DWU47" s="286"/>
      <c r="DWV47" s="286"/>
      <c r="DWW47" s="286"/>
      <c r="DWX47" s="286"/>
      <c r="DWY47" s="286"/>
      <c r="DWZ47" s="286"/>
      <c r="DXA47" s="286"/>
      <c r="DXB47" s="286"/>
      <c r="DXC47" s="286"/>
      <c r="DXD47" s="286"/>
      <c r="DXE47" s="286"/>
      <c r="DXF47" s="286"/>
      <c r="DXG47" s="286"/>
      <c r="DXH47" s="286"/>
      <c r="DXI47" s="286"/>
      <c r="DXJ47" s="286"/>
      <c r="DXK47" s="286"/>
      <c r="DXL47" s="286"/>
      <c r="DXM47" s="286"/>
      <c r="DXN47" s="286"/>
      <c r="DXO47" s="286"/>
      <c r="DXP47" s="286"/>
      <c r="DXQ47" s="286"/>
      <c r="DXR47" s="286"/>
      <c r="DXS47" s="286"/>
      <c r="DXT47" s="286"/>
      <c r="DXU47" s="286"/>
      <c r="DXV47" s="286"/>
      <c r="DXW47" s="286"/>
      <c r="DXX47" s="286"/>
      <c r="DXY47" s="286"/>
      <c r="DXZ47" s="286"/>
      <c r="DYA47" s="286"/>
      <c r="DYB47" s="286"/>
      <c r="DYC47" s="286"/>
      <c r="DYD47" s="286"/>
      <c r="DYE47" s="286"/>
      <c r="DYF47" s="286"/>
      <c r="DYG47" s="286"/>
      <c r="DYH47" s="286"/>
      <c r="DYI47" s="286"/>
      <c r="DYJ47" s="286"/>
      <c r="DYK47" s="286"/>
      <c r="DYL47" s="286"/>
      <c r="DYM47" s="286"/>
      <c r="DYN47" s="286"/>
      <c r="DYO47" s="286"/>
      <c r="DYP47" s="286"/>
      <c r="DYQ47" s="286"/>
      <c r="DYR47" s="286"/>
      <c r="DYS47" s="286"/>
      <c r="DYT47" s="286"/>
      <c r="DYU47" s="286"/>
      <c r="DYV47" s="286"/>
      <c r="DYW47" s="286"/>
      <c r="DYX47" s="286"/>
      <c r="DYY47" s="286"/>
      <c r="DYZ47" s="286"/>
      <c r="DZA47" s="286"/>
      <c r="DZB47" s="286"/>
      <c r="DZC47" s="286"/>
      <c r="DZD47" s="286"/>
      <c r="DZE47" s="286"/>
      <c r="DZF47" s="286"/>
      <c r="DZG47" s="286"/>
      <c r="DZH47" s="286"/>
      <c r="DZI47" s="286"/>
      <c r="DZJ47" s="286"/>
      <c r="DZK47" s="286"/>
      <c r="DZL47" s="286"/>
      <c r="DZM47" s="286"/>
      <c r="DZN47" s="286"/>
      <c r="DZO47" s="286"/>
      <c r="DZP47" s="286"/>
      <c r="DZQ47" s="286"/>
      <c r="DZR47" s="286"/>
      <c r="DZS47" s="286"/>
      <c r="DZT47" s="286"/>
      <c r="DZU47" s="286"/>
      <c r="DZV47" s="286"/>
      <c r="DZW47" s="286"/>
      <c r="DZX47" s="286"/>
      <c r="DZY47" s="286"/>
      <c r="DZZ47" s="286"/>
      <c r="EAA47" s="286"/>
      <c r="EAB47" s="286"/>
      <c r="EAC47" s="286"/>
      <c r="EAD47" s="286"/>
      <c r="EAE47" s="286"/>
      <c r="EAF47" s="286"/>
      <c r="EAG47" s="286"/>
      <c r="EAH47" s="286"/>
      <c r="EAI47" s="286"/>
      <c r="EAJ47" s="286"/>
      <c r="EAK47" s="286"/>
      <c r="EAL47" s="286"/>
      <c r="EAM47" s="286"/>
      <c r="EAN47" s="286"/>
      <c r="EAO47" s="286"/>
      <c r="EAP47" s="286"/>
      <c r="EAQ47" s="286"/>
      <c r="EAR47" s="286"/>
      <c r="EAS47" s="286"/>
      <c r="EAT47" s="286"/>
      <c r="EAU47" s="286"/>
      <c r="EAV47" s="286"/>
      <c r="EAW47" s="286"/>
      <c r="EAX47" s="286"/>
      <c r="EAY47" s="286"/>
      <c r="EAZ47" s="286"/>
      <c r="EBA47" s="286"/>
      <c r="EBB47" s="286"/>
      <c r="EBC47" s="286"/>
      <c r="EBD47" s="286"/>
      <c r="EBE47" s="286"/>
      <c r="EBF47" s="286"/>
      <c r="EBG47" s="286"/>
      <c r="EBH47" s="286"/>
      <c r="EBI47" s="286"/>
      <c r="EBJ47" s="286"/>
      <c r="EBK47" s="286"/>
      <c r="EBL47" s="286"/>
      <c r="EBM47" s="286"/>
      <c r="EBN47" s="286"/>
      <c r="EBO47" s="286"/>
      <c r="EBP47" s="286"/>
      <c r="EBQ47" s="286"/>
      <c r="EBR47" s="286"/>
      <c r="EBS47" s="286"/>
      <c r="EBT47" s="286"/>
      <c r="EBU47" s="286"/>
      <c r="EBV47" s="286"/>
      <c r="EBW47" s="286"/>
      <c r="EBX47" s="286"/>
      <c r="EBY47" s="286"/>
      <c r="EBZ47" s="286"/>
      <c r="ECA47" s="286"/>
      <c r="ECB47" s="286"/>
      <c r="ECC47" s="286"/>
      <c r="ECD47" s="286"/>
      <c r="ECE47" s="286"/>
      <c r="ECF47" s="286"/>
      <c r="ECG47" s="286"/>
      <c r="ECH47" s="286"/>
      <c r="ECI47" s="286"/>
      <c r="ECJ47" s="286"/>
      <c r="ECK47" s="286"/>
      <c r="ECL47" s="286"/>
      <c r="ECM47" s="286"/>
      <c r="ECN47" s="286"/>
      <c r="ECO47" s="286"/>
      <c r="ECP47" s="286"/>
      <c r="ECQ47" s="286"/>
      <c r="ECR47" s="286"/>
      <c r="ECS47" s="286"/>
      <c r="ECT47" s="286"/>
      <c r="ECU47" s="286"/>
      <c r="ECV47" s="286"/>
      <c r="ECW47" s="286"/>
      <c r="ECX47" s="286"/>
      <c r="ECY47" s="286"/>
      <c r="ECZ47" s="286"/>
      <c r="EDA47" s="286"/>
      <c r="EDB47" s="286"/>
      <c r="EDC47" s="286"/>
      <c r="EDD47" s="286"/>
      <c r="EDE47" s="286"/>
      <c r="EDF47" s="286"/>
      <c r="EDG47" s="286"/>
      <c r="EDH47" s="286"/>
      <c r="EDI47" s="286"/>
      <c r="EDJ47" s="286"/>
      <c r="EDK47" s="286"/>
      <c r="EDL47" s="286"/>
      <c r="EDM47" s="286"/>
      <c r="EDN47" s="286"/>
      <c r="EDO47" s="286"/>
      <c r="EDP47" s="286"/>
      <c r="EDQ47" s="286"/>
      <c r="EDR47" s="286"/>
      <c r="EDS47" s="286"/>
      <c r="EDT47" s="286"/>
      <c r="EDU47" s="286"/>
      <c r="EDV47" s="286"/>
      <c r="EDW47" s="286"/>
      <c r="EDX47" s="286"/>
      <c r="EDY47" s="286"/>
      <c r="EDZ47" s="286"/>
      <c r="EEA47" s="286"/>
      <c r="EEB47" s="286"/>
      <c r="EEC47" s="286"/>
      <c r="EED47" s="286"/>
      <c r="EEE47" s="286"/>
      <c r="EEF47" s="286"/>
      <c r="EEG47" s="286"/>
      <c r="EEH47" s="286"/>
      <c r="EEI47" s="286"/>
      <c r="EEJ47" s="286"/>
      <c r="EEK47" s="286"/>
      <c r="EEL47" s="286"/>
      <c r="EEM47" s="286"/>
      <c r="EEN47" s="286"/>
      <c r="EEO47" s="286"/>
      <c r="EEP47" s="286"/>
      <c r="EEQ47" s="286"/>
      <c r="EER47" s="286"/>
      <c r="EES47" s="286"/>
      <c r="EET47" s="286"/>
      <c r="EEU47" s="286"/>
      <c r="EEV47" s="286"/>
      <c r="EEW47" s="286"/>
      <c r="EEX47" s="286"/>
      <c r="EEY47" s="286"/>
      <c r="EEZ47" s="286"/>
      <c r="EFA47" s="286"/>
      <c r="EFB47" s="286"/>
      <c r="EFC47" s="286"/>
      <c r="EFD47" s="286"/>
      <c r="EFE47" s="286"/>
      <c r="EFF47" s="286"/>
      <c r="EFG47" s="286"/>
      <c r="EFH47" s="286"/>
      <c r="EFI47" s="286"/>
      <c r="EFJ47" s="286"/>
      <c r="EFK47" s="286"/>
      <c r="EFL47" s="286"/>
      <c r="EFM47" s="286"/>
      <c r="EFN47" s="286"/>
      <c r="EFO47" s="286"/>
      <c r="EFP47" s="286"/>
      <c r="EFQ47" s="286"/>
      <c r="EFR47" s="286"/>
      <c r="EFS47" s="286"/>
      <c r="EFT47" s="286"/>
      <c r="EFU47" s="286"/>
      <c r="EFV47" s="286"/>
      <c r="EFW47" s="286"/>
      <c r="EFX47" s="286"/>
      <c r="EFY47" s="286"/>
      <c r="EFZ47" s="286"/>
      <c r="EGA47" s="286"/>
      <c r="EGB47" s="286"/>
      <c r="EGC47" s="286"/>
      <c r="EGD47" s="286"/>
      <c r="EGE47" s="286"/>
      <c r="EGF47" s="286"/>
      <c r="EGG47" s="286"/>
      <c r="EGH47" s="286"/>
      <c r="EGI47" s="286"/>
      <c r="EGJ47" s="286"/>
      <c r="EGK47" s="286"/>
      <c r="EGL47" s="286"/>
      <c r="EGM47" s="286"/>
      <c r="EGN47" s="286"/>
      <c r="EGO47" s="286"/>
      <c r="EGP47" s="286"/>
      <c r="EGQ47" s="286"/>
      <c r="EGR47" s="286"/>
      <c r="EGS47" s="286"/>
      <c r="EGT47" s="286"/>
      <c r="EGU47" s="286"/>
      <c r="EGV47" s="286"/>
      <c r="EGW47" s="286"/>
      <c r="EGX47" s="286"/>
      <c r="EGY47" s="286"/>
      <c r="EGZ47" s="286"/>
      <c r="EHA47" s="286"/>
      <c r="EHB47" s="286"/>
      <c r="EHC47" s="286"/>
      <c r="EHD47" s="286"/>
      <c r="EHE47" s="286"/>
      <c r="EHF47" s="286"/>
      <c r="EHG47" s="286"/>
      <c r="EHH47" s="286"/>
      <c r="EHI47" s="286"/>
      <c r="EHJ47" s="286"/>
      <c r="EHK47" s="286"/>
      <c r="EHL47" s="286"/>
      <c r="EHM47" s="286"/>
      <c r="EHN47" s="286"/>
      <c r="EHO47" s="286"/>
      <c r="EHP47" s="286"/>
      <c r="EHQ47" s="286"/>
      <c r="EHR47" s="286"/>
      <c r="EHS47" s="286"/>
      <c r="EHT47" s="286"/>
      <c r="EHU47" s="286"/>
      <c r="EHV47" s="286"/>
      <c r="EHW47" s="286"/>
      <c r="EHX47" s="286"/>
      <c r="EHY47" s="286"/>
      <c r="EHZ47" s="286"/>
      <c r="EIA47" s="286"/>
      <c r="EIB47" s="286"/>
      <c r="EIC47" s="286"/>
      <c r="EID47" s="286"/>
      <c r="EIE47" s="286"/>
      <c r="EIF47" s="286"/>
      <c r="EIG47" s="286"/>
      <c r="EIH47" s="286"/>
      <c r="EII47" s="286"/>
      <c r="EIJ47" s="286"/>
      <c r="EIK47" s="286"/>
      <c r="EIL47" s="286"/>
      <c r="EIM47" s="286"/>
      <c r="EIN47" s="286"/>
      <c r="EIO47" s="286"/>
      <c r="EIP47" s="286"/>
      <c r="EIQ47" s="286"/>
      <c r="EIR47" s="286"/>
      <c r="EIS47" s="286"/>
      <c r="EIT47" s="286"/>
      <c r="EIU47" s="286"/>
      <c r="EIV47" s="286"/>
      <c r="EIW47" s="286"/>
      <c r="EIX47" s="286"/>
      <c r="EIY47" s="286"/>
      <c r="EIZ47" s="286"/>
      <c r="EJA47" s="286"/>
      <c r="EJB47" s="286"/>
      <c r="EJC47" s="286"/>
      <c r="EJD47" s="286"/>
      <c r="EJE47" s="286"/>
      <c r="EJF47" s="286"/>
      <c r="EJG47" s="286"/>
      <c r="EJH47" s="286"/>
      <c r="EJI47" s="286"/>
      <c r="EJJ47" s="286"/>
      <c r="EJK47" s="286"/>
      <c r="EJL47" s="286"/>
      <c r="EJM47" s="286"/>
      <c r="EJN47" s="286"/>
      <c r="EJO47" s="286"/>
      <c r="EJP47" s="286"/>
      <c r="EJQ47" s="286"/>
      <c r="EJR47" s="286"/>
      <c r="EJS47" s="286"/>
      <c r="EJT47" s="286"/>
      <c r="EJU47" s="286"/>
      <c r="EJV47" s="286"/>
      <c r="EJW47" s="286"/>
      <c r="EJX47" s="286"/>
      <c r="EJY47" s="286"/>
      <c r="EJZ47" s="286"/>
      <c r="EKA47" s="286"/>
      <c r="EKB47" s="286"/>
      <c r="EKC47" s="286"/>
      <c r="EKD47" s="286"/>
      <c r="EKE47" s="286"/>
      <c r="EKF47" s="286"/>
      <c r="EKG47" s="286"/>
      <c r="EKH47" s="286"/>
      <c r="EKI47" s="286"/>
      <c r="EKJ47" s="286"/>
      <c r="EKK47" s="286"/>
      <c r="EKL47" s="286"/>
      <c r="EKM47" s="286"/>
      <c r="EKN47" s="286"/>
      <c r="EKO47" s="286"/>
      <c r="EKP47" s="286"/>
      <c r="EKQ47" s="286"/>
      <c r="EKR47" s="286"/>
      <c r="EKS47" s="286"/>
      <c r="EKT47" s="286"/>
      <c r="EKU47" s="286"/>
      <c r="EKV47" s="286"/>
      <c r="EKW47" s="286"/>
      <c r="EKX47" s="286"/>
      <c r="EKY47" s="286"/>
      <c r="EKZ47" s="286"/>
      <c r="ELA47" s="286"/>
      <c r="ELB47" s="286"/>
      <c r="ELC47" s="286"/>
      <c r="ELD47" s="286"/>
      <c r="ELE47" s="286"/>
      <c r="ELF47" s="286"/>
      <c r="ELG47" s="286"/>
      <c r="ELH47" s="286"/>
      <c r="ELI47" s="286"/>
      <c r="ELJ47" s="286"/>
      <c r="ELK47" s="286"/>
      <c r="ELL47" s="286"/>
      <c r="ELM47" s="286"/>
      <c r="ELN47" s="286"/>
      <c r="ELO47" s="286"/>
      <c r="ELP47" s="286"/>
      <c r="ELQ47" s="286"/>
      <c r="ELR47" s="286"/>
      <c r="ELS47" s="286"/>
      <c r="ELT47" s="286"/>
      <c r="ELU47" s="286"/>
      <c r="ELV47" s="286"/>
      <c r="ELW47" s="286"/>
      <c r="ELX47" s="286"/>
      <c r="ELY47" s="286"/>
      <c r="ELZ47" s="286"/>
      <c r="EMA47" s="286"/>
      <c r="EMB47" s="286"/>
      <c r="EMC47" s="286"/>
      <c r="EMD47" s="286"/>
      <c r="EME47" s="286"/>
      <c r="EMF47" s="286"/>
      <c r="EMG47" s="286"/>
      <c r="EMH47" s="286"/>
      <c r="EMI47" s="286"/>
      <c r="EMJ47" s="286"/>
      <c r="EMK47" s="286"/>
      <c r="EML47" s="286"/>
      <c r="EMM47" s="286"/>
      <c r="EMN47" s="286"/>
      <c r="EMO47" s="286"/>
      <c r="EMP47" s="286"/>
      <c r="EMQ47" s="286"/>
      <c r="EMR47" s="286"/>
      <c r="EMS47" s="286"/>
      <c r="EMT47" s="286"/>
      <c r="EMU47" s="286"/>
      <c r="EMV47" s="286"/>
      <c r="EMW47" s="286"/>
      <c r="EMX47" s="286"/>
      <c r="EMY47" s="286"/>
      <c r="EMZ47" s="286"/>
      <c r="ENA47" s="286"/>
      <c r="ENB47" s="286"/>
      <c r="ENC47" s="286"/>
      <c r="END47" s="286"/>
      <c r="ENE47" s="286"/>
      <c r="ENF47" s="286"/>
      <c r="ENG47" s="286"/>
      <c r="ENH47" s="286"/>
      <c r="ENI47" s="286"/>
      <c r="ENJ47" s="286"/>
      <c r="ENK47" s="286"/>
      <c r="ENL47" s="286"/>
      <c r="ENM47" s="286"/>
      <c r="ENN47" s="286"/>
      <c r="ENO47" s="286"/>
      <c r="ENP47" s="286"/>
      <c r="ENQ47" s="286"/>
      <c r="ENR47" s="286"/>
      <c r="ENS47" s="286"/>
      <c r="ENT47" s="286"/>
      <c r="ENU47" s="286"/>
      <c r="ENV47" s="286"/>
      <c r="ENW47" s="286"/>
      <c r="ENX47" s="286"/>
      <c r="ENY47" s="286"/>
      <c r="ENZ47" s="286"/>
      <c r="EOA47" s="286"/>
      <c r="EOB47" s="286"/>
      <c r="EOC47" s="286"/>
      <c r="EOD47" s="286"/>
      <c r="EOE47" s="286"/>
      <c r="EOF47" s="286"/>
      <c r="EOG47" s="286"/>
      <c r="EOH47" s="286"/>
      <c r="EOI47" s="286"/>
      <c r="EOJ47" s="286"/>
      <c r="EOK47" s="286"/>
      <c r="EOL47" s="286"/>
      <c r="EOM47" s="286"/>
      <c r="EON47" s="286"/>
      <c r="EOO47" s="286"/>
      <c r="EOP47" s="286"/>
      <c r="EOQ47" s="286"/>
      <c r="EOR47" s="286"/>
      <c r="EOS47" s="286"/>
      <c r="EOT47" s="286"/>
      <c r="EOU47" s="286"/>
      <c r="EOV47" s="286"/>
      <c r="EOW47" s="286"/>
      <c r="EOX47" s="286"/>
      <c r="EOY47" s="286"/>
      <c r="EOZ47" s="286"/>
      <c r="EPA47" s="286"/>
      <c r="EPB47" s="286"/>
      <c r="EPC47" s="286"/>
      <c r="EPD47" s="286"/>
      <c r="EPE47" s="286"/>
      <c r="EPF47" s="286"/>
      <c r="EPG47" s="286"/>
      <c r="EPH47" s="286"/>
      <c r="EPI47" s="286"/>
      <c r="EPJ47" s="286"/>
      <c r="EPK47" s="286"/>
      <c r="EPL47" s="286"/>
      <c r="EPM47" s="286"/>
      <c r="EPN47" s="286"/>
      <c r="EPO47" s="286"/>
      <c r="EPP47" s="286"/>
      <c r="EPQ47" s="286"/>
      <c r="EPR47" s="286"/>
      <c r="EPS47" s="286"/>
      <c r="EPT47" s="286"/>
      <c r="EPU47" s="286"/>
      <c r="EPV47" s="286"/>
      <c r="EPW47" s="286"/>
      <c r="EPX47" s="286"/>
      <c r="EPY47" s="286"/>
      <c r="EPZ47" s="286"/>
      <c r="EQA47" s="286"/>
      <c r="EQB47" s="286"/>
      <c r="EQC47" s="286"/>
      <c r="EQD47" s="286"/>
      <c r="EQE47" s="286"/>
      <c r="EQF47" s="286"/>
      <c r="EQG47" s="286"/>
      <c r="EQH47" s="286"/>
      <c r="EQI47" s="286"/>
      <c r="EQJ47" s="286"/>
      <c r="EQK47" s="286"/>
      <c r="EQL47" s="286"/>
      <c r="EQM47" s="286"/>
      <c r="EQN47" s="286"/>
      <c r="EQO47" s="286"/>
      <c r="EQP47" s="286"/>
      <c r="EQQ47" s="286"/>
      <c r="EQR47" s="286"/>
      <c r="EQS47" s="286"/>
      <c r="EQT47" s="286"/>
      <c r="EQU47" s="286"/>
      <c r="EQV47" s="286"/>
      <c r="EQW47" s="286"/>
      <c r="EQX47" s="286"/>
      <c r="EQY47" s="286"/>
      <c r="EQZ47" s="286"/>
      <c r="ERA47" s="286"/>
      <c r="ERB47" s="286"/>
      <c r="ERC47" s="286"/>
      <c r="ERD47" s="286"/>
      <c r="ERE47" s="286"/>
      <c r="ERF47" s="286"/>
      <c r="ERG47" s="286"/>
      <c r="ERH47" s="286"/>
      <c r="ERI47" s="286"/>
      <c r="ERJ47" s="286"/>
      <c r="ERK47" s="286"/>
      <c r="ERL47" s="286"/>
      <c r="ERM47" s="286"/>
      <c r="ERN47" s="286"/>
      <c r="ERO47" s="286"/>
      <c r="ERP47" s="286"/>
      <c r="ERQ47" s="286"/>
      <c r="ERR47" s="286"/>
      <c r="ERS47" s="286"/>
      <c r="ERT47" s="286"/>
      <c r="ERU47" s="286"/>
      <c r="ERV47" s="286"/>
      <c r="ERW47" s="286"/>
      <c r="ERX47" s="286"/>
      <c r="ERY47" s="286"/>
      <c r="ERZ47" s="286"/>
      <c r="ESA47" s="286"/>
      <c r="ESB47" s="286"/>
      <c r="ESC47" s="286"/>
      <c r="ESD47" s="286"/>
      <c r="ESE47" s="286"/>
      <c r="ESF47" s="286"/>
      <c r="ESG47" s="286"/>
      <c r="ESH47" s="286"/>
      <c r="ESI47" s="286"/>
      <c r="ESJ47" s="286"/>
      <c r="ESK47" s="286"/>
      <c r="ESL47" s="286"/>
      <c r="ESM47" s="286"/>
      <c r="ESN47" s="286"/>
      <c r="ESO47" s="286"/>
      <c r="ESP47" s="286"/>
      <c r="ESQ47" s="286"/>
      <c r="ESR47" s="286"/>
      <c r="ESS47" s="286"/>
      <c r="EST47" s="286"/>
      <c r="ESU47" s="286"/>
      <c r="ESV47" s="286"/>
      <c r="ESW47" s="286"/>
      <c r="ESX47" s="286"/>
      <c r="ESY47" s="286"/>
      <c r="ESZ47" s="286"/>
      <c r="ETA47" s="286"/>
      <c r="ETB47" s="286"/>
      <c r="ETC47" s="286"/>
      <c r="ETD47" s="286"/>
      <c r="ETE47" s="286"/>
      <c r="ETF47" s="286"/>
      <c r="ETG47" s="286"/>
      <c r="ETH47" s="286"/>
      <c r="ETI47" s="286"/>
      <c r="ETJ47" s="286"/>
      <c r="ETK47" s="286"/>
      <c r="ETL47" s="286"/>
      <c r="ETM47" s="286"/>
      <c r="ETN47" s="286"/>
      <c r="ETO47" s="286"/>
      <c r="ETP47" s="286"/>
      <c r="ETQ47" s="286"/>
      <c r="ETR47" s="286"/>
      <c r="ETS47" s="286"/>
      <c r="ETT47" s="286"/>
      <c r="ETU47" s="286"/>
      <c r="ETV47" s="286"/>
      <c r="ETW47" s="286"/>
      <c r="ETX47" s="286"/>
      <c r="ETY47" s="286"/>
      <c r="ETZ47" s="286"/>
      <c r="EUA47" s="286"/>
      <c r="EUB47" s="286"/>
      <c r="EUC47" s="286"/>
      <c r="EUD47" s="286"/>
      <c r="EUE47" s="286"/>
      <c r="EUF47" s="286"/>
      <c r="EUG47" s="286"/>
      <c r="EUH47" s="286"/>
      <c r="EUI47" s="286"/>
      <c r="EUJ47" s="286"/>
      <c r="EUK47" s="286"/>
      <c r="EUL47" s="286"/>
      <c r="EUM47" s="286"/>
      <c r="EUN47" s="286"/>
      <c r="EUO47" s="286"/>
      <c r="EUP47" s="286"/>
      <c r="EUQ47" s="286"/>
      <c r="EUR47" s="286"/>
      <c r="EUS47" s="286"/>
      <c r="EUT47" s="286"/>
      <c r="EUU47" s="286"/>
      <c r="EUV47" s="286"/>
      <c r="EUW47" s="286"/>
      <c r="EUX47" s="286"/>
      <c r="EUY47" s="286"/>
      <c r="EUZ47" s="286"/>
      <c r="EVA47" s="286"/>
      <c r="EVB47" s="286"/>
      <c r="EVC47" s="286"/>
      <c r="EVD47" s="286"/>
      <c r="EVE47" s="286"/>
      <c r="EVF47" s="286"/>
      <c r="EVG47" s="286"/>
      <c r="EVH47" s="286"/>
      <c r="EVI47" s="286"/>
      <c r="EVJ47" s="286"/>
      <c r="EVK47" s="286"/>
      <c r="EVL47" s="286"/>
      <c r="EVM47" s="286"/>
      <c r="EVN47" s="286"/>
      <c r="EVO47" s="286"/>
      <c r="EVP47" s="286"/>
      <c r="EVQ47" s="286"/>
      <c r="EVR47" s="286"/>
      <c r="EVS47" s="286"/>
      <c r="EVT47" s="286"/>
      <c r="EVU47" s="286"/>
      <c r="EVV47" s="286"/>
      <c r="EVW47" s="286"/>
      <c r="EVX47" s="286"/>
      <c r="EVY47" s="286"/>
      <c r="EVZ47" s="286"/>
      <c r="EWA47" s="286"/>
      <c r="EWB47" s="286"/>
      <c r="EWC47" s="286"/>
      <c r="EWD47" s="286"/>
      <c r="EWE47" s="286"/>
      <c r="EWF47" s="286"/>
      <c r="EWG47" s="286"/>
      <c r="EWH47" s="286"/>
      <c r="EWI47" s="286"/>
      <c r="EWJ47" s="286"/>
      <c r="EWK47" s="286"/>
      <c r="EWL47" s="286"/>
      <c r="EWM47" s="286"/>
      <c r="EWN47" s="286"/>
      <c r="EWO47" s="286"/>
      <c r="EWP47" s="286"/>
      <c r="EWQ47" s="286"/>
      <c r="EWR47" s="286"/>
      <c r="EWS47" s="286"/>
      <c r="EWT47" s="286"/>
      <c r="EWU47" s="286"/>
      <c r="EWV47" s="286"/>
      <c r="EWW47" s="286"/>
      <c r="EWX47" s="286"/>
      <c r="EWY47" s="286"/>
      <c r="EWZ47" s="286"/>
      <c r="EXA47" s="286"/>
      <c r="EXB47" s="286"/>
      <c r="EXC47" s="286"/>
      <c r="EXD47" s="286"/>
      <c r="EXE47" s="286"/>
      <c r="EXF47" s="286"/>
      <c r="EXG47" s="286"/>
      <c r="EXH47" s="286"/>
      <c r="EXI47" s="286"/>
      <c r="EXJ47" s="286"/>
      <c r="EXK47" s="286"/>
      <c r="EXL47" s="286"/>
      <c r="EXM47" s="286"/>
      <c r="EXN47" s="286"/>
      <c r="EXO47" s="286"/>
      <c r="EXP47" s="286"/>
      <c r="EXQ47" s="286"/>
      <c r="EXR47" s="286"/>
      <c r="EXS47" s="286"/>
      <c r="EXT47" s="286"/>
      <c r="EXU47" s="286"/>
      <c r="EXV47" s="286"/>
      <c r="EXW47" s="286"/>
      <c r="EXX47" s="286"/>
      <c r="EXY47" s="286"/>
      <c r="EXZ47" s="286"/>
      <c r="EYA47" s="286"/>
      <c r="EYB47" s="286"/>
      <c r="EYC47" s="286"/>
      <c r="EYD47" s="286"/>
      <c r="EYE47" s="286"/>
      <c r="EYF47" s="286"/>
      <c r="EYG47" s="286"/>
      <c r="EYH47" s="286"/>
      <c r="EYI47" s="286"/>
      <c r="EYJ47" s="286"/>
      <c r="EYK47" s="286"/>
      <c r="EYL47" s="286"/>
      <c r="EYM47" s="286"/>
      <c r="EYN47" s="286"/>
      <c r="EYO47" s="286"/>
      <c r="EYP47" s="286"/>
      <c r="EYQ47" s="286"/>
      <c r="EYR47" s="286"/>
      <c r="EYS47" s="286"/>
      <c r="EYT47" s="286"/>
      <c r="EYU47" s="286"/>
      <c r="EYV47" s="286"/>
      <c r="EYW47" s="286"/>
      <c r="EYX47" s="286"/>
      <c r="EYY47" s="286"/>
      <c r="EYZ47" s="286"/>
      <c r="EZA47" s="286"/>
      <c r="EZB47" s="286"/>
      <c r="EZC47" s="286"/>
      <c r="EZD47" s="286"/>
      <c r="EZE47" s="286"/>
      <c r="EZF47" s="286"/>
      <c r="EZG47" s="286"/>
      <c r="EZH47" s="286"/>
      <c r="EZI47" s="286"/>
      <c r="EZJ47" s="286"/>
      <c r="EZK47" s="286"/>
      <c r="EZL47" s="286"/>
      <c r="EZM47" s="286"/>
      <c r="EZN47" s="286"/>
      <c r="EZO47" s="286"/>
      <c r="EZP47" s="286"/>
      <c r="EZQ47" s="286"/>
      <c r="EZR47" s="286"/>
      <c r="EZS47" s="286"/>
      <c r="EZT47" s="286"/>
      <c r="EZU47" s="286"/>
      <c r="EZV47" s="286"/>
      <c r="EZW47" s="286"/>
      <c r="EZX47" s="286"/>
      <c r="EZY47" s="286"/>
      <c r="EZZ47" s="286"/>
      <c r="FAA47" s="286"/>
      <c r="FAB47" s="286"/>
      <c r="FAC47" s="286"/>
      <c r="FAD47" s="286"/>
      <c r="FAE47" s="286"/>
      <c r="FAF47" s="286"/>
      <c r="FAG47" s="286"/>
      <c r="FAH47" s="286"/>
      <c r="FAI47" s="286"/>
      <c r="FAJ47" s="286"/>
      <c r="FAK47" s="286"/>
      <c r="FAL47" s="286"/>
      <c r="FAM47" s="286"/>
      <c r="FAN47" s="286"/>
      <c r="FAO47" s="286"/>
      <c r="FAP47" s="286"/>
      <c r="FAQ47" s="286"/>
      <c r="FAR47" s="286"/>
      <c r="FAS47" s="286"/>
      <c r="FAT47" s="286"/>
      <c r="FAU47" s="286"/>
      <c r="FAV47" s="286"/>
      <c r="FAW47" s="286"/>
      <c r="FAX47" s="286"/>
      <c r="FAY47" s="286"/>
      <c r="FAZ47" s="286"/>
      <c r="FBA47" s="286"/>
      <c r="FBB47" s="286"/>
      <c r="FBC47" s="286"/>
      <c r="FBD47" s="286"/>
      <c r="FBE47" s="286"/>
      <c r="FBF47" s="286"/>
      <c r="FBG47" s="286"/>
      <c r="FBH47" s="286"/>
      <c r="FBI47" s="286"/>
      <c r="FBJ47" s="286"/>
      <c r="FBK47" s="286"/>
      <c r="FBL47" s="286"/>
      <c r="FBM47" s="286"/>
      <c r="FBN47" s="286"/>
      <c r="FBO47" s="286"/>
      <c r="FBP47" s="286"/>
      <c r="FBQ47" s="286"/>
      <c r="FBR47" s="286"/>
      <c r="FBS47" s="286"/>
      <c r="FBT47" s="286"/>
      <c r="FBU47" s="286"/>
      <c r="FBV47" s="286"/>
      <c r="FBW47" s="286"/>
      <c r="FBX47" s="286"/>
      <c r="FBY47" s="286"/>
      <c r="FBZ47" s="286"/>
      <c r="FCA47" s="286"/>
      <c r="FCB47" s="286"/>
      <c r="FCC47" s="286"/>
      <c r="FCD47" s="286"/>
      <c r="FCE47" s="286"/>
      <c r="FCF47" s="286"/>
      <c r="FCG47" s="286"/>
      <c r="FCH47" s="286"/>
      <c r="FCI47" s="286"/>
      <c r="FCJ47" s="286"/>
      <c r="FCK47" s="286"/>
      <c r="FCL47" s="286"/>
      <c r="FCM47" s="286"/>
      <c r="FCN47" s="286"/>
      <c r="FCO47" s="286"/>
      <c r="FCP47" s="286"/>
      <c r="FCQ47" s="286"/>
      <c r="FCR47" s="286"/>
      <c r="FCS47" s="286"/>
      <c r="FCT47" s="286"/>
      <c r="FCU47" s="286"/>
      <c r="FCV47" s="286"/>
      <c r="FCW47" s="286"/>
      <c r="FCX47" s="286"/>
      <c r="FCY47" s="286"/>
      <c r="FCZ47" s="286"/>
      <c r="FDA47" s="286"/>
      <c r="FDB47" s="286"/>
      <c r="FDC47" s="286"/>
      <c r="FDD47" s="286"/>
      <c r="FDE47" s="286"/>
      <c r="FDF47" s="286"/>
      <c r="FDG47" s="286"/>
      <c r="FDH47" s="286"/>
      <c r="FDI47" s="286"/>
      <c r="FDJ47" s="286"/>
      <c r="FDK47" s="286"/>
      <c r="FDL47" s="286"/>
      <c r="FDM47" s="286"/>
      <c r="FDN47" s="286"/>
      <c r="FDO47" s="286"/>
      <c r="FDP47" s="286"/>
      <c r="FDQ47" s="286"/>
      <c r="FDR47" s="286"/>
      <c r="FDS47" s="286"/>
      <c r="FDT47" s="286"/>
      <c r="FDU47" s="286"/>
      <c r="FDV47" s="286"/>
      <c r="FDW47" s="286"/>
      <c r="FDX47" s="286"/>
      <c r="FDY47" s="286"/>
      <c r="FDZ47" s="286"/>
      <c r="FEA47" s="286"/>
      <c r="FEB47" s="286"/>
      <c r="FEC47" s="286"/>
      <c r="FED47" s="286"/>
      <c r="FEE47" s="286"/>
      <c r="FEF47" s="286"/>
      <c r="FEG47" s="286"/>
      <c r="FEH47" s="286"/>
      <c r="FEI47" s="286"/>
      <c r="FEJ47" s="286"/>
      <c r="FEK47" s="286"/>
      <c r="FEL47" s="286"/>
      <c r="FEM47" s="286"/>
      <c r="FEN47" s="286"/>
      <c r="FEO47" s="286"/>
      <c r="FEP47" s="286"/>
      <c r="FEQ47" s="286"/>
      <c r="FER47" s="286"/>
      <c r="FES47" s="286"/>
      <c r="FET47" s="286"/>
      <c r="FEU47" s="286"/>
      <c r="FEV47" s="286"/>
      <c r="FEW47" s="286"/>
      <c r="FEX47" s="286"/>
      <c r="FEY47" s="286"/>
      <c r="FEZ47" s="286"/>
      <c r="FFA47" s="286"/>
      <c r="FFB47" s="286"/>
      <c r="FFC47" s="286"/>
      <c r="FFD47" s="286"/>
      <c r="FFE47" s="286"/>
      <c r="FFF47" s="286"/>
      <c r="FFG47" s="286"/>
      <c r="FFH47" s="286"/>
      <c r="FFI47" s="286"/>
      <c r="FFJ47" s="286"/>
      <c r="FFK47" s="286"/>
      <c r="FFL47" s="286"/>
      <c r="FFM47" s="286"/>
      <c r="FFN47" s="286"/>
      <c r="FFO47" s="286"/>
      <c r="FFP47" s="286"/>
      <c r="FFQ47" s="286"/>
      <c r="FFR47" s="286"/>
      <c r="FFS47" s="286"/>
      <c r="FFT47" s="286"/>
      <c r="FFU47" s="286"/>
      <c r="FFV47" s="286"/>
      <c r="FFW47" s="286"/>
      <c r="FFX47" s="286"/>
      <c r="FFY47" s="286"/>
      <c r="FFZ47" s="286"/>
      <c r="FGA47" s="286"/>
      <c r="FGB47" s="286"/>
      <c r="FGC47" s="286"/>
      <c r="FGD47" s="286"/>
      <c r="FGE47" s="286"/>
      <c r="FGF47" s="286"/>
      <c r="FGG47" s="286"/>
      <c r="FGH47" s="286"/>
      <c r="FGI47" s="286"/>
      <c r="FGJ47" s="286"/>
      <c r="FGK47" s="286"/>
      <c r="FGL47" s="286"/>
      <c r="FGM47" s="286"/>
      <c r="FGN47" s="286"/>
      <c r="FGO47" s="286"/>
      <c r="FGP47" s="286"/>
      <c r="FGQ47" s="286"/>
      <c r="FGR47" s="286"/>
      <c r="FGS47" s="286"/>
      <c r="FGT47" s="286"/>
      <c r="FGU47" s="286"/>
      <c r="FGV47" s="286"/>
      <c r="FGW47" s="286"/>
      <c r="FGX47" s="286"/>
      <c r="FGY47" s="286"/>
      <c r="FGZ47" s="286"/>
      <c r="FHA47" s="286"/>
      <c r="FHB47" s="286"/>
      <c r="FHC47" s="286"/>
      <c r="FHD47" s="286"/>
      <c r="FHE47" s="286"/>
      <c r="FHF47" s="286"/>
      <c r="FHG47" s="286"/>
      <c r="FHH47" s="286"/>
      <c r="FHI47" s="286"/>
      <c r="FHJ47" s="286"/>
      <c r="FHK47" s="286"/>
      <c r="FHL47" s="286"/>
      <c r="FHM47" s="286"/>
      <c r="FHN47" s="286"/>
      <c r="FHO47" s="286"/>
      <c r="FHP47" s="286"/>
      <c r="FHQ47" s="286"/>
      <c r="FHR47" s="286"/>
      <c r="FHS47" s="286"/>
      <c r="FHT47" s="286"/>
      <c r="FHU47" s="286"/>
      <c r="FHV47" s="286"/>
      <c r="FHW47" s="286"/>
      <c r="FHX47" s="286"/>
      <c r="FHY47" s="286"/>
      <c r="FHZ47" s="286"/>
      <c r="FIA47" s="286"/>
      <c r="FIB47" s="286"/>
      <c r="FIC47" s="286"/>
      <c r="FID47" s="286"/>
      <c r="FIE47" s="286"/>
      <c r="FIF47" s="286"/>
      <c r="FIG47" s="286"/>
      <c r="FIH47" s="286"/>
      <c r="FII47" s="286"/>
      <c r="FIJ47" s="286"/>
      <c r="FIK47" s="286"/>
      <c r="FIL47" s="286"/>
      <c r="FIM47" s="286"/>
      <c r="FIN47" s="286"/>
      <c r="FIO47" s="286"/>
      <c r="FIP47" s="286"/>
      <c r="FIQ47" s="286"/>
      <c r="FIR47" s="286"/>
      <c r="FIS47" s="286"/>
      <c r="FIT47" s="286"/>
      <c r="FIU47" s="286"/>
      <c r="FIV47" s="286"/>
      <c r="FIW47" s="286"/>
      <c r="FIX47" s="286"/>
      <c r="FIY47" s="286"/>
      <c r="FIZ47" s="286"/>
      <c r="FJA47" s="286"/>
      <c r="FJB47" s="286"/>
      <c r="FJC47" s="286"/>
      <c r="FJD47" s="286"/>
      <c r="FJE47" s="286"/>
      <c r="FJF47" s="286"/>
      <c r="FJG47" s="286"/>
      <c r="FJH47" s="286"/>
      <c r="FJI47" s="286"/>
      <c r="FJJ47" s="286"/>
      <c r="FJK47" s="286"/>
      <c r="FJL47" s="286"/>
      <c r="FJM47" s="286"/>
      <c r="FJN47" s="286"/>
      <c r="FJO47" s="286"/>
      <c r="FJP47" s="286"/>
      <c r="FJQ47" s="286"/>
      <c r="FJR47" s="286"/>
      <c r="FJS47" s="286"/>
      <c r="FJT47" s="286"/>
      <c r="FJU47" s="286"/>
      <c r="FJV47" s="286"/>
      <c r="FJW47" s="286"/>
      <c r="FJX47" s="286"/>
      <c r="FJY47" s="286"/>
      <c r="FJZ47" s="286"/>
      <c r="FKA47" s="286"/>
      <c r="FKB47" s="286"/>
      <c r="FKC47" s="286"/>
      <c r="FKD47" s="286"/>
      <c r="FKE47" s="286"/>
      <c r="FKF47" s="286"/>
      <c r="FKG47" s="286"/>
      <c r="FKH47" s="286"/>
      <c r="FKI47" s="286"/>
      <c r="FKJ47" s="286"/>
      <c r="FKK47" s="286"/>
      <c r="FKL47" s="286"/>
      <c r="FKM47" s="286"/>
      <c r="FKN47" s="286"/>
      <c r="FKO47" s="286"/>
      <c r="FKP47" s="286"/>
      <c r="FKQ47" s="286"/>
      <c r="FKR47" s="286"/>
      <c r="FKS47" s="286"/>
      <c r="FKT47" s="286"/>
      <c r="FKU47" s="286"/>
      <c r="FKV47" s="286"/>
      <c r="FKW47" s="286"/>
      <c r="FKX47" s="286"/>
      <c r="FKY47" s="286"/>
      <c r="FKZ47" s="286"/>
      <c r="FLA47" s="286"/>
      <c r="FLB47" s="286"/>
      <c r="FLC47" s="286"/>
      <c r="FLD47" s="286"/>
      <c r="FLE47" s="286"/>
      <c r="FLF47" s="286"/>
      <c r="FLG47" s="286"/>
      <c r="FLH47" s="286"/>
      <c r="FLI47" s="286"/>
      <c r="FLJ47" s="286"/>
      <c r="FLK47" s="286"/>
      <c r="FLL47" s="286"/>
      <c r="FLM47" s="286"/>
      <c r="FLN47" s="286"/>
      <c r="FLO47" s="286"/>
      <c r="FLP47" s="286"/>
      <c r="FLQ47" s="286"/>
      <c r="FLR47" s="286"/>
      <c r="FLS47" s="286"/>
      <c r="FLT47" s="286"/>
      <c r="FLU47" s="286"/>
      <c r="FLV47" s="286"/>
      <c r="FLW47" s="286"/>
      <c r="FLX47" s="286"/>
      <c r="FLY47" s="286"/>
      <c r="FLZ47" s="286"/>
      <c r="FMA47" s="286"/>
      <c r="FMB47" s="286"/>
      <c r="FMC47" s="286"/>
      <c r="FMD47" s="286"/>
      <c r="FME47" s="286"/>
      <c r="FMF47" s="286"/>
      <c r="FMG47" s="286"/>
      <c r="FMH47" s="286"/>
      <c r="FMI47" s="286"/>
      <c r="FMJ47" s="286"/>
      <c r="FMK47" s="286"/>
      <c r="FML47" s="286"/>
      <c r="FMM47" s="286"/>
      <c r="FMN47" s="286"/>
      <c r="FMO47" s="286"/>
      <c r="FMP47" s="286"/>
      <c r="FMQ47" s="286"/>
      <c r="FMR47" s="286"/>
      <c r="FMS47" s="286"/>
      <c r="FMT47" s="286"/>
      <c r="FMU47" s="286"/>
      <c r="FMV47" s="286"/>
      <c r="FMW47" s="286"/>
      <c r="FMX47" s="286"/>
      <c r="FMY47" s="286"/>
      <c r="FMZ47" s="286"/>
      <c r="FNA47" s="286"/>
      <c r="FNB47" s="286"/>
      <c r="FNC47" s="286"/>
      <c r="FND47" s="286"/>
      <c r="FNE47" s="286"/>
      <c r="FNF47" s="286"/>
      <c r="FNG47" s="286"/>
      <c r="FNH47" s="286"/>
      <c r="FNI47" s="286"/>
      <c r="FNJ47" s="286"/>
      <c r="FNK47" s="286"/>
      <c r="FNL47" s="286"/>
      <c r="FNM47" s="286"/>
      <c r="FNN47" s="286"/>
      <c r="FNO47" s="286"/>
      <c r="FNP47" s="286"/>
      <c r="FNQ47" s="286"/>
      <c r="FNR47" s="286"/>
      <c r="FNS47" s="286"/>
      <c r="FNT47" s="286"/>
      <c r="FNU47" s="286"/>
      <c r="FNV47" s="286"/>
      <c r="FNW47" s="286"/>
      <c r="FNX47" s="286"/>
      <c r="FNY47" s="286"/>
      <c r="FNZ47" s="286"/>
      <c r="FOA47" s="286"/>
      <c r="FOB47" s="286"/>
      <c r="FOC47" s="286"/>
      <c r="FOD47" s="286"/>
      <c r="FOE47" s="286"/>
      <c r="FOF47" s="286"/>
      <c r="FOG47" s="286"/>
      <c r="FOH47" s="286"/>
      <c r="FOI47" s="286"/>
      <c r="FOJ47" s="286"/>
      <c r="FOK47" s="286"/>
      <c r="FOL47" s="286"/>
      <c r="FOM47" s="286"/>
      <c r="FON47" s="286"/>
      <c r="FOO47" s="286"/>
      <c r="FOP47" s="286"/>
      <c r="FOQ47" s="286"/>
      <c r="FOR47" s="286"/>
      <c r="FOS47" s="286"/>
      <c r="FOT47" s="286"/>
      <c r="FOU47" s="286"/>
      <c r="FOV47" s="286"/>
      <c r="FOW47" s="286"/>
      <c r="FOX47" s="286"/>
      <c r="FOY47" s="286"/>
      <c r="FOZ47" s="286"/>
      <c r="FPA47" s="286"/>
      <c r="FPB47" s="286"/>
      <c r="FPC47" s="286"/>
      <c r="FPD47" s="286"/>
      <c r="FPE47" s="286"/>
      <c r="FPF47" s="286"/>
      <c r="FPG47" s="286"/>
      <c r="FPH47" s="286"/>
      <c r="FPI47" s="286"/>
      <c r="FPJ47" s="286"/>
      <c r="FPK47" s="286"/>
      <c r="FPL47" s="286"/>
      <c r="FPM47" s="286"/>
      <c r="FPN47" s="286"/>
      <c r="FPO47" s="286"/>
      <c r="FPP47" s="286"/>
      <c r="FPQ47" s="286"/>
      <c r="FPR47" s="286"/>
      <c r="FPS47" s="286"/>
      <c r="FPT47" s="286"/>
      <c r="FPU47" s="286"/>
      <c r="FPV47" s="286"/>
      <c r="FPW47" s="286"/>
      <c r="FPX47" s="286"/>
      <c r="FPY47" s="286"/>
      <c r="FPZ47" s="286"/>
      <c r="FQA47" s="286"/>
      <c r="FQB47" s="286"/>
      <c r="FQC47" s="286"/>
      <c r="FQD47" s="286"/>
      <c r="FQE47" s="286"/>
      <c r="FQF47" s="286"/>
      <c r="FQG47" s="286"/>
      <c r="FQH47" s="286"/>
      <c r="FQI47" s="286"/>
      <c r="FQJ47" s="286"/>
      <c r="FQK47" s="286"/>
      <c r="FQL47" s="286"/>
      <c r="FQM47" s="286"/>
      <c r="FQN47" s="286"/>
      <c r="FQO47" s="286"/>
      <c r="FQP47" s="286"/>
      <c r="FQQ47" s="286"/>
      <c r="FQR47" s="286"/>
      <c r="FQS47" s="286"/>
      <c r="FQT47" s="286"/>
      <c r="FQU47" s="286"/>
      <c r="FQV47" s="286"/>
      <c r="FQW47" s="286"/>
      <c r="FQX47" s="286"/>
      <c r="FQY47" s="286"/>
      <c r="FQZ47" s="286"/>
      <c r="FRA47" s="286"/>
      <c r="FRB47" s="286"/>
      <c r="FRC47" s="286"/>
      <c r="FRD47" s="286"/>
      <c r="FRE47" s="286"/>
      <c r="FRF47" s="286"/>
      <c r="FRG47" s="286"/>
      <c r="FRH47" s="286"/>
      <c r="FRI47" s="286"/>
      <c r="FRJ47" s="286"/>
      <c r="FRK47" s="286"/>
      <c r="FRL47" s="286"/>
      <c r="FRM47" s="286"/>
      <c r="FRN47" s="286"/>
      <c r="FRO47" s="286"/>
      <c r="FRP47" s="286"/>
      <c r="FRQ47" s="286"/>
      <c r="FRR47" s="286"/>
      <c r="FRS47" s="286"/>
      <c r="FRT47" s="286"/>
      <c r="FRU47" s="286"/>
      <c r="FRV47" s="286"/>
      <c r="FRW47" s="286"/>
      <c r="FRX47" s="286"/>
      <c r="FRY47" s="286"/>
      <c r="FRZ47" s="286"/>
      <c r="FSA47" s="286"/>
      <c r="FSB47" s="286"/>
      <c r="FSC47" s="286"/>
      <c r="FSD47" s="286"/>
      <c r="FSE47" s="286"/>
      <c r="FSF47" s="286"/>
      <c r="FSG47" s="286"/>
      <c r="FSH47" s="286"/>
      <c r="FSI47" s="286"/>
      <c r="FSJ47" s="286"/>
      <c r="FSK47" s="286"/>
      <c r="FSL47" s="286"/>
      <c r="FSM47" s="286"/>
      <c r="FSN47" s="286"/>
      <c r="FSO47" s="286"/>
      <c r="FSP47" s="286"/>
      <c r="FSQ47" s="286"/>
      <c r="FSR47" s="286"/>
      <c r="FSS47" s="286"/>
      <c r="FST47" s="286"/>
      <c r="FSU47" s="286"/>
      <c r="FSV47" s="286"/>
      <c r="FSW47" s="286"/>
      <c r="FSX47" s="286"/>
      <c r="FSY47" s="286"/>
      <c r="FSZ47" s="286"/>
      <c r="FTA47" s="286"/>
      <c r="FTB47" s="286"/>
      <c r="FTC47" s="286"/>
      <c r="FTD47" s="286"/>
      <c r="FTE47" s="286"/>
      <c r="FTF47" s="286"/>
      <c r="FTG47" s="286"/>
      <c r="FTH47" s="286"/>
      <c r="FTI47" s="286"/>
      <c r="FTJ47" s="286"/>
      <c r="FTK47" s="286"/>
      <c r="FTL47" s="286"/>
      <c r="FTM47" s="286"/>
      <c r="FTN47" s="286"/>
      <c r="FTO47" s="286"/>
      <c r="FTP47" s="286"/>
      <c r="FTQ47" s="286"/>
      <c r="FTR47" s="286"/>
      <c r="FTS47" s="286"/>
      <c r="FTT47" s="286"/>
      <c r="FTU47" s="286"/>
      <c r="FTV47" s="286"/>
      <c r="FTW47" s="286"/>
      <c r="FTX47" s="286"/>
      <c r="FTY47" s="286"/>
      <c r="FTZ47" s="286"/>
      <c r="FUA47" s="286"/>
      <c r="FUB47" s="286"/>
      <c r="FUC47" s="286"/>
      <c r="FUD47" s="286"/>
      <c r="FUE47" s="286"/>
      <c r="FUF47" s="286"/>
      <c r="FUG47" s="286"/>
      <c r="FUH47" s="286"/>
      <c r="FUI47" s="286"/>
      <c r="FUJ47" s="286"/>
      <c r="FUK47" s="286"/>
      <c r="FUL47" s="286"/>
      <c r="FUM47" s="286"/>
      <c r="FUN47" s="286"/>
      <c r="FUO47" s="286"/>
      <c r="FUP47" s="286"/>
      <c r="FUQ47" s="286"/>
      <c r="FUR47" s="286"/>
      <c r="FUS47" s="286"/>
      <c r="FUT47" s="286"/>
      <c r="FUU47" s="286"/>
      <c r="FUV47" s="286"/>
      <c r="FUW47" s="286"/>
      <c r="FUX47" s="286"/>
      <c r="FUY47" s="286"/>
      <c r="FUZ47" s="286"/>
      <c r="FVA47" s="286"/>
      <c r="FVB47" s="286"/>
      <c r="FVC47" s="286"/>
      <c r="FVD47" s="286"/>
      <c r="FVE47" s="286"/>
      <c r="FVF47" s="286"/>
      <c r="FVG47" s="286"/>
      <c r="FVH47" s="286"/>
      <c r="FVI47" s="286"/>
      <c r="FVJ47" s="286"/>
      <c r="FVK47" s="286"/>
      <c r="FVL47" s="286"/>
      <c r="FVM47" s="286"/>
      <c r="FVN47" s="286"/>
      <c r="FVO47" s="286"/>
      <c r="FVP47" s="286"/>
      <c r="FVQ47" s="286"/>
      <c r="FVR47" s="286"/>
      <c r="FVS47" s="286"/>
      <c r="FVT47" s="286"/>
      <c r="FVU47" s="286"/>
      <c r="FVV47" s="286"/>
      <c r="FVW47" s="286"/>
      <c r="FVX47" s="286"/>
      <c r="FVY47" s="286"/>
      <c r="FVZ47" s="286"/>
      <c r="FWA47" s="286"/>
      <c r="FWB47" s="286"/>
      <c r="FWC47" s="286"/>
      <c r="FWD47" s="286"/>
      <c r="FWE47" s="286"/>
      <c r="FWF47" s="286"/>
      <c r="FWG47" s="286"/>
      <c r="FWH47" s="286"/>
      <c r="FWI47" s="286"/>
      <c r="FWJ47" s="286"/>
      <c r="FWK47" s="286"/>
      <c r="FWL47" s="286"/>
      <c r="FWM47" s="286"/>
      <c r="FWN47" s="286"/>
      <c r="FWO47" s="286"/>
      <c r="FWP47" s="286"/>
      <c r="FWQ47" s="286"/>
      <c r="FWR47" s="286"/>
      <c r="FWS47" s="286"/>
      <c r="FWT47" s="286"/>
      <c r="FWU47" s="286"/>
      <c r="FWV47" s="286"/>
      <c r="FWW47" s="286"/>
      <c r="FWX47" s="286"/>
      <c r="FWY47" s="286"/>
      <c r="FWZ47" s="286"/>
      <c r="FXA47" s="286"/>
      <c r="FXB47" s="286"/>
      <c r="FXC47" s="286"/>
      <c r="FXD47" s="286"/>
      <c r="FXE47" s="286"/>
      <c r="FXF47" s="286"/>
      <c r="FXG47" s="286"/>
      <c r="FXH47" s="286"/>
      <c r="FXI47" s="286"/>
      <c r="FXJ47" s="286"/>
      <c r="FXK47" s="286"/>
      <c r="FXL47" s="286"/>
      <c r="FXM47" s="286"/>
      <c r="FXN47" s="286"/>
      <c r="FXO47" s="286"/>
      <c r="FXP47" s="286"/>
      <c r="FXQ47" s="286"/>
      <c r="FXR47" s="286"/>
      <c r="FXS47" s="286"/>
      <c r="FXT47" s="286"/>
      <c r="FXU47" s="286"/>
      <c r="FXV47" s="286"/>
      <c r="FXW47" s="286"/>
      <c r="FXX47" s="286"/>
      <c r="FXY47" s="286"/>
      <c r="FXZ47" s="286"/>
      <c r="FYA47" s="286"/>
      <c r="FYB47" s="286"/>
      <c r="FYC47" s="286"/>
      <c r="FYD47" s="286"/>
      <c r="FYE47" s="286"/>
      <c r="FYF47" s="286"/>
      <c r="FYG47" s="286"/>
      <c r="FYH47" s="286"/>
      <c r="FYI47" s="286"/>
      <c r="FYJ47" s="286"/>
      <c r="FYK47" s="286"/>
      <c r="FYL47" s="286"/>
      <c r="FYM47" s="286"/>
      <c r="FYN47" s="286"/>
      <c r="FYO47" s="286"/>
      <c r="FYP47" s="286"/>
      <c r="FYQ47" s="286"/>
      <c r="FYR47" s="286"/>
      <c r="FYS47" s="286"/>
      <c r="FYT47" s="286"/>
      <c r="FYU47" s="286"/>
      <c r="FYV47" s="286"/>
      <c r="FYW47" s="286"/>
      <c r="FYX47" s="286"/>
      <c r="FYY47" s="286"/>
      <c r="FYZ47" s="286"/>
      <c r="FZA47" s="286"/>
      <c r="FZB47" s="286"/>
      <c r="FZC47" s="286"/>
      <c r="FZD47" s="286"/>
      <c r="FZE47" s="286"/>
      <c r="FZF47" s="286"/>
      <c r="FZG47" s="286"/>
      <c r="FZH47" s="286"/>
      <c r="FZI47" s="286"/>
      <c r="FZJ47" s="286"/>
      <c r="FZK47" s="286"/>
      <c r="FZL47" s="286"/>
      <c r="FZM47" s="286"/>
      <c r="FZN47" s="286"/>
      <c r="FZO47" s="286"/>
      <c r="FZP47" s="286"/>
      <c r="FZQ47" s="286"/>
      <c r="FZR47" s="286"/>
      <c r="FZS47" s="286"/>
      <c r="FZT47" s="286"/>
      <c r="FZU47" s="286"/>
      <c r="FZV47" s="286"/>
      <c r="FZW47" s="286"/>
      <c r="FZX47" s="286"/>
      <c r="FZY47" s="286"/>
      <c r="FZZ47" s="286"/>
      <c r="GAA47" s="286"/>
      <c r="GAB47" s="286"/>
      <c r="GAC47" s="286"/>
      <c r="GAD47" s="286"/>
      <c r="GAE47" s="286"/>
      <c r="GAF47" s="286"/>
      <c r="GAG47" s="286"/>
      <c r="GAH47" s="286"/>
      <c r="GAI47" s="286"/>
      <c r="GAJ47" s="286"/>
      <c r="GAK47" s="286"/>
      <c r="GAL47" s="286"/>
      <c r="GAM47" s="286"/>
      <c r="GAN47" s="286"/>
      <c r="GAO47" s="286"/>
      <c r="GAP47" s="286"/>
      <c r="GAQ47" s="286"/>
      <c r="GAR47" s="286"/>
      <c r="GAS47" s="286"/>
      <c r="GAT47" s="286"/>
      <c r="GAU47" s="286"/>
      <c r="GAV47" s="286"/>
      <c r="GAW47" s="286"/>
      <c r="GAX47" s="286"/>
      <c r="GAY47" s="286"/>
      <c r="GAZ47" s="286"/>
      <c r="GBA47" s="286"/>
      <c r="GBB47" s="286"/>
      <c r="GBC47" s="286"/>
      <c r="GBD47" s="286"/>
      <c r="GBE47" s="286"/>
      <c r="GBF47" s="286"/>
      <c r="GBG47" s="286"/>
      <c r="GBH47" s="286"/>
      <c r="GBI47" s="286"/>
      <c r="GBJ47" s="286"/>
      <c r="GBK47" s="286"/>
      <c r="GBL47" s="286"/>
      <c r="GBM47" s="286"/>
      <c r="GBN47" s="286"/>
      <c r="GBO47" s="286"/>
      <c r="GBP47" s="286"/>
      <c r="GBQ47" s="286"/>
      <c r="GBR47" s="286"/>
      <c r="GBS47" s="286"/>
      <c r="GBT47" s="286"/>
      <c r="GBU47" s="286"/>
      <c r="GBV47" s="286"/>
      <c r="GBW47" s="286"/>
      <c r="GBX47" s="286"/>
      <c r="GBY47" s="286"/>
      <c r="GBZ47" s="286"/>
      <c r="GCA47" s="286"/>
      <c r="GCB47" s="286"/>
      <c r="GCC47" s="286"/>
      <c r="GCD47" s="286"/>
      <c r="GCE47" s="286"/>
      <c r="GCF47" s="286"/>
      <c r="GCG47" s="286"/>
      <c r="GCH47" s="286"/>
      <c r="GCI47" s="286"/>
      <c r="GCJ47" s="286"/>
      <c r="GCK47" s="286"/>
      <c r="GCL47" s="286"/>
      <c r="GCM47" s="286"/>
      <c r="GCN47" s="286"/>
      <c r="GCO47" s="286"/>
      <c r="GCP47" s="286"/>
      <c r="GCQ47" s="286"/>
      <c r="GCR47" s="286"/>
      <c r="GCS47" s="286"/>
      <c r="GCT47" s="286"/>
      <c r="GCU47" s="286"/>
      <c r="GCV47" s="286"/>
      <c r="GCW47" s="286"/>
      <c r="GCX47" s="286"/>
      <c r="GCY47" s="286"/>
      <c r="GCZ47" s="286"/>
      <c r="GDA47" s="286"/>
      <c r="GDB47" s="286"/>
      <c r="GDC47" s="286"/>
      <c r="GDD47" s="286"/>
      <c r="GDE47" s="286"/>
      <c r="GDF47" s="286"/>
      <c r="GDG47" s="286"/>
      <c r="GDH47" s="286"/>
      <c r="GDI47" s="286"/>
      <c r="GDJ47" s="286"/>
      <c r="GDK47" s="286"/>
      <c r="GDL47" s="286"/>
      <c r="GDM47" s="286"/>
      <c r="GDN47" s="286"/>
      <c r="GDO47" s="286"/>
      <c r="GDP47" s="286"/>
      <c r="GDQ47" s="286"/>
      <c r="GDR47" s="286"/>
      <c r="GDS47" s="286"/>
      <c r="GDT47" s="286"/>
      <c r="GDU47" s="286"/>
      <c r="GDV47" s="286"/>
      <c r="GDW47" s="286"/>
      <c r="GDX47" s="286"/>
      <c r="GDY47" s="286"/>
      <c r="GDZ47" s="286"/>
      <c r="GEA47" s="286"/>
      <c r="GEB47" s="286"/>
      <c r="GEC47" s="286"/>
      <c r="GED47" s="286"/>
      <c r="GEE47" s="286"/>
      <c r="GEF47" s="286"/>
      <c r="GEG47" s="286"/>
      <c r="GEH47" s="286"/>
      <c r="GEI47" s="286"/>
      <c r="GEJ47" s="286"/>
      <c r="GEK47" s="286"/>
      <c r="GEL47" s="286"/>
      <c r="GEM47" s="286"/>
      <c r="GEN47" s="286"/>
      <c r="GEO47" s="286"/>
      <c r="GEP47" s="286"/>
      <c r="GEQ47" s="286"/>
      <c r="GER47" s="286"/>
      <c r="GES47" s="286"/>
      <c r="GET47" s="286"/>
      <c r="GEU47" s="286"/>
      <c r="GEV47" s="286"/>
      <c r="GEW47" s="286"/>
      <c r="GEX47" s="286"/>
      <c r="GEY47" s="286"/>
      <c r="GEZ47" s="286"/>
      <c r="GFA47" s="286"/>
      <c r="GFB47" s="286"/>
      <c r="GFC47" s="286"/>
      <c r="GFD47" s="286"/>
      <c r="GFE47" s="286"/>
      <c r="GFF47" s="286"/>
      <c r="GFG47" s="286"/>
      <c r="GFH47" s="286"/>
      <c r="GFI47" s="286"/>
      <c r="GFJ47" s="286"/>
      <c r="GFK47" s="286"/>
      <c r="GFL47" s="286"/>
      <c r="GFM47" s="286"/>
      <c r="GFN47" s="286"/>
      <c r="GFO47" s="286"/>
      <c r="GFP47" s="286"/>
      <c r="GFQ47" s="286"/>
      <c r="GFR47" s="286"/>
      <c r="GFS47" s="286"/>
      <c r="GFT47" s="286"/>
      <c r="GFU47" s="286"/>
      <c r="GFV47" s="286"/>
      <c r="GFW47" s="286"/>
      <c r="GFX47" s="286"/>
      <c r="GFY47" s="286"/>
      <c r="GFZ47" s="286"/>
      <c r="GGA47" s="286"/>
      <c r="GGB47" s="286"/>
      <c r="GGC47" s="286"/>
      <c r="GGD47" s="286"/>
      <c r="GGE47" s="286"/>
      <c r="GGF47" s="286"/>
      <c r="GGG47" s="286"/>
      <c r="GGH47" s="286"/>
      <c r="GGI47" s="286"/>
      <c r="GGJ47" s="286"/>
      <c r="GGK47" s="286"/>
      <c r="GGL47" s="286"/>
      <c r="GGM47" s="286"/>
      <c r="GGN47" s="286"/>
      <c r="GGO47" s="286"/>
      <c r="GGP47" s="286"/>
      <c r="GGQ47" s="286"/>
      <c r="GGR47" s="286"/>
      <c r="GGS47" s="286"/>
      <c r="GGT47" s="286"/>
      <c r="GGU47" s="286"/>
      <c r="GGV47" s="286"/>
      <c r="GGW47" s="286"/>
      <c r="GGX47" s="286"/>
      <c r="GGY47" s="286"/>
      <c r="GGZ47" s="286"/>
      <c r="GHA47" s="286"/>
      <c r="GHB47" s="286"/>
      <c r="GHC47" s="286"/>
      <c r="GHD47" s="286"/>
      <c r="GHE47" s="286"/>
      <c r="GHF47" s="286"/>
      <c r="GHG47" s="286"/>
      <c r="GHH47" s="286"/>
      <c r="GHI47" s="286"/>
      <c r="GHJ47" s="286"/>
      <c r="GHK47" s="286"/>
      <c r="GHL47" s="286"/>
      <c r="GHM47" s="286"/>
      <c r="GHN47" s="286"/>
      <c r="GHO47" s="286"/>
      <c r="GHP47" s="286"/>
      <c r="GHQ47" s="286"/>
      <c r="GHR47" s="286"/>
      <c r="GHS47" s="286"/>
      <c r="GHT47" s="286"/>
      <c r="GHU47" s="286"/>
      <c r="GHV47" s="286"/>
      <c r="GHW47" s="286"/>
      <c r="GHX47" s="286"/>
      <c r="GHY47" s="286"/>
      <c r="GHZ47" s="286"/>
      <c r="GIA47" s="286"/>
      <c r="GIB47" s="286"/>
      <c r="GIC47" s="286"/>
      <c r="GID47" s="286"/>
      <c r="GIE47" s="286"/>
      <c r="GIF47" s="286"/>
      <c r="GIG47" s="286"/>
      <c r="GIH47" s="286"/>
      <c r="GII47" s="286"/>
      <c r="GIJ47" s="286"/>
      <c r="GIK47" s="286"/>
      <c r="GIL47" s="286"/>
      <c r="GIM47" s="286"/>
      <c r="GIN47" s="286"/>
      <c r="GIO47" s="286"/>
      <c r="GIP47" s="286"/>
      <c r="GIQ47" s="286"/>
      <c r="GIR47" s="286"/>
      <c r="GIS47" s="286"/>
      <c r="GIT47" s="286"/>
      <c r="GIU47" s="286"/>
      <c r="GIV47" s="286"/>
      <c r="GIW47" s="286"/>
      <c r="GIX47" s="286"/>
      <c r="GIY47" s="286"/>
      <c r="GIZ47" s="286"/>
      <c r="GJA47" s="286"/>
      <c r="GJB47" s="286"/>
      <c r="GJC47" s="286"/>
      <c r="GJD47" s="286"/>
      <c r="GJE47" s="286"/>
      <c r="GJF47" s="286"/>
      <c r="GJG47" s="286"/>
      <c r="GJH47" s="286"/>
      <c r="GJI47" s="286"/>
      <c r="GJJ47" s="286"/>
      <c r="GJK47" s="286"/>
      <c r="GJL47" s="286"/>
      <c r="GJM47" s="286"/>
      <c r="GJN47" s="286"/>
      <c r="GJO47" s="286"/>
      <c r="GJP47" s="286"/>
      <c r="GJQ47" s="286"/>
      <c r="GJR47" s="286"/>
      <c r="GJS47" s="286"/>
      <c r="GJT47" s="286"/>
      <c r="GJU47" s="286"/>
      <c r="GJV47" s="286"/>
      <c r="GJW47" s="286"/>
      <c r="GJX47" s="286"/>
      <c r="GJY47" s="286"/>
      <c r="GJZ47" s="286"/>
      <c r="GKA47" s="286"/>
      <c r="GKB47" s="286"/>
      <c r="GKC47" s="286"/>
      <c r="GKD47" s="286"/>
      <c r="GKE47" s="286"/>
      <c r="GKF47" s="286"/>
      <c r="GKG47" s="286"/>
      <c r="GKH47" s="286"/>
      <c r="GKI47" s="286"/>
      <c r="GKJ47" s="286"/>
      <c r="GKK47" s="286"/>
      <c r="GKL47" s="286"/>
      <c r="GKM47" s="286"/>
      <c r="GKN47" s="286"/>
      <c r="GKO47" s="286"/>
      <c r="GKP47" s="286"/>
      <c r="GKQ47" s="286"/>
      <c r="GKR47" s="286"/>
      <c r="GKS47" s="286"/>
      <c r="GKT47" s="286"/>
      <c r="GKU47" s="286"/>
      <c r="GKV47" s="286"/>
      <c r="GKW47" s="286"/>
      <c r="GKX47" s="286"/>
      <c r="GKY47" s="286"/>
      <c r="GKZ47" s="286"/>
      <c r="GLA47" s="286"/>
      <c r="GLB47" s="286"/>
      <c r="GLC47" s="286"/>
      <c r="GLD47" s="286"/>
      <c r="GLE47" s="286"/>
      <c r="GLF47" s="286"/>
      <c r="GLG47" s="286"/>
      <c r="GLH47" s="286"/>
      <c r="GLI47" s="286"/>
      <c r="GLJ47" s="286"/>
      <c r="GLK47" s="286"/>
      <c r="GLL47" s="286"/>
      <c r="GLM47" s="286"/>
      <c r="GLN47" s="286"/>
      <c r="GLO47" s="286"/>
      <c r="GLP47" s="286"/>
      <c r="GLQ47" s="286"/>
      <c r="GLR47" s="286"/>
      <c r="GLS47" s="286"/>
      <c r="GLT47" s="286"/>
      <c r="GLU47" s="286"/>
      <c r="GLV47" s="286"/>
      <c r="GLW47" s="286"/>
      <c r="GLX47" s="286"/>
      <c r="GLY47" s="286"/>
      <c r="GLZ47" s="286"/>
      <c r="GMA47" s="286"/>
      <c r="GMB47" s="286"/>
      <c r="GMC47" s="286"/>
      <c r="GMD47" s="286"/>
      <c r="GME47" s="286"/>
      <c r="GMF47" s="286"/>
      <c r="GMG47" s="286"/>
      <c r="GMH47" s="286"/>
      <c r="GMI47" s="286"/>
      <c r="GMJ47" s="286"/>
      <c r="GMK47" s="286"/>
      <c r="GML47" s="286"/>
      <c r="GMM47" s="286"/>
      <c r="GMN47" s="286"/>
      <c r="GMO47" s="286"/>
      <c r="GMP47" s="286"/>
      <c r="GMQ47" s="286"/>
      <c r="GMR47" s="286"/>
      <c r="GMS47" s="286"/>
      <c r="GMT47" s="286"/>
      <c r="GMU47" s="286"/>
      <c r="GMV47" s="286"/>
      <c r="GMW47" s="286"/>
      <c r="GMX47" s="286"/>
      <c r="GMY47" s="286"/>
      <c r="GMZ47" s="286"/>
      <c r="GNA47" s="286"/>
      <c r="GNB47" s="286"/>
      <c r="GNC47" s="286"/>
      <c r="GND47" s="286"/>
      <c r="GNE47" s="286"/>
      <c r="GNF47" s="286"/>
      <c r="GNG47" s="286"/>
      <c r="GNH47" s="286"/>
      <c r="GNI47" s="286"/>
      <c r="GNJ47" s="286"/>
      <c r="GNK47" s="286"/>
      <c r="GNL47" s="286"/>
      <c r="GNM47" s="286"/>
      <c r="GNN47" s="286"/>
      <c r="GNO47" s="286"/>
      <c r="GNP47" s="286"/>
      <c r="GNQ47" s="286"/>
      <c r="GNR47" s="286"/>
      <c r="GNS47" s="286"/>
      <c r="GNT47" s="286"/>
      <c r="GNU47" s="286"/>
      <c r="GNV47" s="286"/>
      <c r="GNW47" s="286"/>
      <c r="GNX47" s="286"/>
      <c r="GNY47" s="286"/>
      <c r="GNZ47" s="286"/>
      <c r="GOA47" s="286"/>
      <c r="GOB47" s="286"/>
      <c r="GOC47" s="286"/>
      <c r="GOD47" s="286"/>
      <c r="GOE47" s="286"/>
      <c r="GOF47" s="286"/>
      <c r="GOG47" s="286"/>
      <c r="GOH47" s="286"/>
      <c r="GOI47" s="286"/>
      <c r="GOJ47" s="286"/>
      <c r="GOK47" s="286"/>
      <c r="GOL47" s="286"/>
      <c r="GOM47" s="286"/>
      <c r="GON47" s="286"/>
      <c r="GOO47" s="286"/>
      <c r="GOP47" s="286"/>
      <c r="GOQ47" s="286"/>
      <c r="GOR47" s="286"/>
      <c r="GOS47" s="286"/>
      <c r="GOT47" s="286"/>
      <c r="GOU47" s="286"/>
      <c r="GOV47" s="286"/>
      <c r="GOW47" s="286"/>
      <c r="GOX47" s="286"/>
      <c r="GOY47" s="286"/>
      <c r="GOZ47" s="286"/>
      <c r="GPA47" s="286"/>
      <c r="GPB47" s="286"/>
      <c r="GPC47" s="286"/>
      <c r="GPD47" s="286"/>
      <c r="GPE47" s="286"/>
      <c r="GPF47" s="286"/>
      <c r="GPG47" s="286"/>
      <c r="GPH47" s="286"/>
      <c r="GPI47" s="286"/>
      <c r="GPJ47" s="286"/>
      <c r="GPK47" s="286"/>
      <c r="GPL47" s="286"/>
      <c r="GPM47" s="286"/>
      <c r="GPN47" s="286"/>
      <c r="GPO47" s="286"/>
      <c r="GPP47" s="286"/>
      <c r="GPQ47" s="286"/>
      <c r="GPR47" s="286"/>
      <c r="GPS47" s="286"/>
      <c r="GPT47" s="286"/>
      <c r="GPU47" s="286"/>
      <c r="GPV47" s="286"/>
      <c r="GPW47" s="286"/>
      <c r="GPX47" s="286"/>
      <c r="GPY47" s="286"/>
      <c r="GPZ47" s="286"/>
      <c r="GQA47" s="286"/>
      <c r="GQB47" s="286"/>
      <c r="GQC47" s="286"/>
      <c r="GQD47" s="286"/>
      <c r="GQE47" s="286"/>
      <c r="GQF47" s="286"/>
      <c r="GQG47" s="286"/>
      <c r="GQH47" s="286"/>
      <c r="GQI47" s="286"/>
      <c r="GQJ47" s="286"/>
      <c r="GQK47" s="286"/>
      <c r="GQL47" s="286"/>
      <c r="GQM47" s="286"/>
      <c r="GQN47" s="286"/>
      <c r="GQO47" s="286"/>
      <c r="GQP47" s="286"/>
      <c r="GQQ47" s="286"/>
      <c r="GQR47" s="286"/>
      <c r="GQS47" s="286"/>
      <c r="GQT47" s="286"/>
      <c r="GQU47" s="286"/>
      <c r="GQV47" s="286"/>
      <c r="GQW47" s="286"/>
      <c r="GQX47" s="286"/>
      <c r="GQY47" s="286"/>
      <c r="GQZ47" s="286"/>
      <c r="GRA47" s="286"/>
      <c r="GRB47" s="286"/>
      <c r="GRC47" s="286"/>
      <c r="GRD47" s="286"/>
      <c r="GRE47" s="286"/>
      <c r="GRF47" s="286"/>
      <c r="GRG47" s="286"/>
      <c r="GRH47" s="286"/>
      <c r="GRI47" s="286"/>
      <c r="GRJ47" s="286"/>
      <c r="GRK47" s="286"/>
      <c r="GRL47" s="286"/>
      <c r="GRM47" s="286"/>
      <c r="GRN47" s="286"/>
      <c r="GRO47" s="286"/>
      <c r="GRP47" s="286"/>
      <c r="GRQ47" s="286"/>
      <c r="GRR47" s="286"/>
      <c r="GRS47" s="286"/>
      <c r="GRT47" s="286"/>
      <c r="GRU47" s="286"/>
      <c r="GRV47" s="286"/>
      <c r="GRW47" s="286"/>
      <c r="GRX47" s="286"/>
      <c r="GRY47" s="286"/>
      <c r="GRZ47" s="286"/>
      <c r="GSA47" s="286"/>
      <c r="GSB47" s="286"/>
      <c r="GSC47" s="286"/>
      <c r="GSD47" s="286"/>
      <c r="GSE47" s="286"/>
      <c r="GSF47" s="286"/>
      <c r="GSG47" s="286"/>
      <c r="GSH47" s="286"/>
      <c r="GSI47" s="286"/>
      <c r="GSJ47" s="286"/>
      <c r="GSK47" s="286"/>
      <c r="GSL47" s="286"/>
      <c r="GSM47" s="286"/>
      <c r="GSN47" s="286"/>
      <c r="GSO47" s="286"/>
      <c r="GSP47" s="286"/>
      <c r="GSQ47" s="286"/>
      <c r="GSR47" s="286"/>
      <c r="GSS47" s="286"/>
      <c r="GST47" s="286"/>
      <c r="GSU47" s="286"/>
      <c r="GSV47" s="286"/>
      <c r="GSW47" s="286"/>
      <c r="GSX47" s="286"/>
      <c r="GSY47" s="286"/>
      <c r="GSZ47" s="286"/>
      <c r="GTA47" s="286"/>
      <c r="GTB47" s="286"/>
      <c r="GTC47" s="286"/>
      <c r="GTD47" s="286"/>
      <c r="GTE47" s="286"/>
      <c r="GTF47" s="286"/>
      <c r="GTG47" s="286"/>
      <c r="GTH47" s="286"/>
      <c r="GTI47" s="286"/>
      <c r="GTJ47" s="286"/>
      <c r="GTK47" s="286"/>
      <c r="GTL47" s="286"/>
      <c r="GTM47" s="286"/>
      <c r="GTN47" s="286"/>
      <c r="GTO47" s="286"/>
      <c r="GTP47" s="286"/>
      <c r="GTQ47" s="286"/>
      <c r="GTR47" s="286"/>
      <c r="GTS47" s="286"/>
      <c r="GTT47" s="286"/>
      <c r="GTU47" s="286"/>
      <c r="GTV47" s="286"/>
      <c r="GTW47" s="286"/>
      <c r="GTX47" s="286"/>
      <c r="GTY47" s="286"/>
      <c r="GTZ47" s="286"/>
      <c r="GUA47" s="286"/>
      <c r="GUB47" s="286"/>
      <c r="GUC47" s="286"/>
      <c r="GUD47" s="286"/>
      <c r="GUE47" s="286"/>
      <c r="GUF47" s="286"/>
      <c r="GUG47" s="286"/>
      <c r="GUH47" s="286"/>
      <c r="GUI47" s="286"/>
      <c r="GUJ47" s="286"/>
      <c r="GUK47" s="286"/>
      <c r="GUL47" s="286"/>
      <c r="GUM47" s="286"/>
      <c r="GUN47" s="286"/>
      <c r="GUO47" s="286"/>
      <c r="GUP47" s="286"/>
      <c r="GUQ47" s="286"/>
      <c r="GUR47" s="286"/>
      <c r="GUS47" s="286"/>
      <c r="GUT47" s="286"/>
      <c r="GUU47" s="286"/>
      <c r="GUV47" s="286"/>
      <c r="GUW47" s="286"/>
      <c r="GUX47" s="286"/>
      <c r="GUY47" s="286"/>
      <c r="GUZ47" s="286"/>
      <c r="GVA47" s="286"/>
      <c r="GVB47" s="286"/>
      <c r="GVC47" s="286"/>
      <c r="GVD47" s="286"/>
      <c r="GVE47" s="286"/>
      <c r="GVF47" s="286"/>
      <c r="GVG47" s="286"/>
      <c r="GVH47" s="286"/>
      <c r="GVI47" s="286"/>
      <c r="GVJ47" s="286"/>
      <c r="GVK47" s="286"/>
      <c r="GVL47" s="286"/>
      <c r="GVM47" s="286"/>
      <c r="GVN47" s="286"/>
      <c r="GVO47" s="286"/>
      <c r="GVP47" s="286"/>
      <c r="GVQ47" s="286"/>
      <c r="GVR47" s="286"/>
      <c r="GVS47" s="286"/>
      <c r="GVT47" s="286"/>
      <c r="GVU47" s="286"/>
      <c r="GVV47" s="286"/>
      <c r="GVW47" s="286"/>
      <c r="GVX47" s="286"/>
      <c r="GVY47" s="286"/>
      <c r="GVZ47" s="286"/>
      <c r="GWA47" s="286"/>
      <c r="GWB47" s="286"/>
      <c r="GWC47" s="286"/>
      <c r="GWD47" s="286"/>
      <c r="GWE47" s="286"/>
      <c r="GWF47" s="286"/>
      <c r="GWG47" s="286"/>
      <c r="GWH47" s="286"/>
      <c r="GWI47" s="286"/>
      <c r="GWJ47" s="286"/>
      <c r="GWK47" s="286"/>
      <c r="GWL47" s="286"/>
      <c r="GWM47" s="286"/>
      <c r="GWN47" s="286"/>
      <c r="GWO47" s="286"/>
      <c r="GWP47" s="286"/>
      <c r="GWQ47" s="286"/>
      <c r="GWR47" s="286"/>
      <c r="GWS47" s="286"/>
      <c r="GWT47" s="286"/>
      <c r="GWU47" s="286"/>
      <c r="GWV47" s="286"/>
      <c r="GWW47" s="286"/>
      <c r="GWX47" s="286"/>
      <c r="GWY47" s="286"/>
      <c r="GWZ47" s="286"/>
      <c r="GXA47" s="286"/>
      <c r="GXB47" s="286"/>
      <c r="GXC47" s="286"/>
      <c r="GXD47" s="286"/>
      <c r="GXE47" s="286"/>
      <c r="GXF47" s="286"/>
      <c r="GXG47" s="286"/>
      <c r="GXH47" s="286"/>
      <c r="GXI47" s="286"/>
      <c r="GXJ47" s="286"/>
      <c r="GXK47" s="286"/>
      <c r="GXL47" s="286"/>
      <c r="GXM47" s="286"/>
      <c r="GXN47" s="286"/>
      <c r="GXO47" s="286"/>
      <c r="GXP47" s="286"/>
      <c r="GXQ47" s="286"/>
      <c r="GXR47" s="286"/>
      <c r="GXS47" s="286"/>
      <c r="GXT47" s="286"/>
      <c r="GXU47" s="286"/>
      <c r="GXV47" s="286"/>
      <c r="GXW47" s="286"/>
      <c r="GXX47" s="286"/>
      <c r="GXY47" s="286"/>
      <c r="GXZ47" s="286"/>
      <c r="GYA47" s="286"/>
      <c r="GYB47" s="286"/>
      <c r="GYC47" s="286"/>
      <c r="GYD47" s="286"/>
      <c r="GYE47" s="286"/>
      <c r="GYF47" s="286"/>
      <c r="GYG47" s="286"/>
      <c r="GYH47" s="286"/>
      <c r="GYI47" s="286"/>
      <c r="GYJ47" s="286"/>
      <c r="GYK47" s="286"/>
      <c r="GYL47" s="286"/>
      <c r="GYM47" s="286"/>
      <c r="GYN47" s="286"/>
      <c r="GYO47" s="286"/>
      <c r="GYP47" s="286"/>
      <c r="GYQ47" s="286"/>
      <c r="GYR47" s="286"/>
      <c r="GYS47" s="286"/>
      <c r="GYT47" s="286"/>
      <c r="GYU47" s="286"/>
      <c r="GYV47" s="286"/>
      <c r="GYW47" s="286"/>
      <c r="GYX47" s="286"/>
      <c r="GYY47" s="286"/>
      <c r="GYZ47" s="286"/>
      <c r="GZA47" s="286"/>
      <c r="GZB47" s="286"/>
      <c r="GZC47" s="286"/>
      <c r="GZD47" s="286"/>
      <c r="GZE47" s="286"/>
      <c r="GZF47" s="286"/>
      <c r="GZG47" s="286"/>
      <c r="GZH47" s="286"/>
      <c r="GZI47" s="286"/>
      <c r="GZJ47" s="286"/>
      <c r="GZK47" s="286"/>
      <c r="GZL47" s="286"/>
      <c r="GZM47" s="286"/>
      <c r="GZN47" s="286"/>
      <c r="GZO47" s="286"/>
      <c r="GZP47" s="286"/>
      <c r="GZQ47" s="286"/>
      <c r="GZR47" s="286"/>
      <c r="GZS47" s="286"/>
      <c r="GZT47" s="286"/>
      <c r="GZU47" s="286"/>
      <c r="GZV47" s="286"/>
      <c r="GZW47" s="286"/>
      <c r="GZX47" s="286"/>
      <c r="GZY47" s="286"/>
      <c r="GZZ47" s="286"/>
      <c r="HAA47" s="286"/>
      <c r="HAB47" s="286"/>
      <c r="HAC47" s="286"/>
      <c r="HAD47" s="286"/>
      <c r="HAE47" s="286"/>
      <c r="HAF47" s="286"/>
      <c r="HAG47" s="286"/>
      <c r="HAH47" s="286"/>
      <c r="HAI47" s="286"/>
      <c r="HAJ47" s="286"/>
      <c r="HAK47" s="286"/>
      <c r="HAL47" s="286"/>
      <c r="HAM47" s="286"/>
      <c r="HAN47" s="286"/>
      <c r="HAO47" s="286"/>
      <c r="HAP47" s="286"/>
      <c r="HAQ47" s="286"/>
      <c r="HAR47" s="286"/>
      <c r="HAS47" s="286"/>
      <c r="HAT47" s="286"/>
      <c r="HAU47" s="286"/>
      <c r="HAV47" s="286"/>
      <c r="HAW47" s="286"/>
      <c r="HAX47" s="286"/>
      <c r="HAY47" s="286"/>
      <c r="HAZ47" s="286"/>
      <c r="HBA47" s="286"/>
      <c r="HBB47" s="286"/>
      <c r="HBC47" s="286"/>
      <c r="HBD47" s="286"/>
      <c r="HBE47" s="286"/>
      <c r="HBF47" s="286"/>
      <c r="HBG47" s="286"/>
      <c r="HBH47" s="286"/>
      <c r="HBI47" s="286"/>
      <c r="HBJ47" s="286"/>
      <c r="HBK47" s="286"/>
      <c r="HBL47" s="286"/>
      <c r="HBM47" s="286"/>
      <c r="HBN47" s="286"/>
      <c r="HBO47" s="286"/>
      <c r="HBP47" s="286"/>
      <c r="HBQ47" s="286"/>
      <c r="HBR47" s="286"/>
      <c r="HBS47" s="286"/>
      <c r="HBT47" s="286"/>
      <c r="HBU47" s="286"/>
      <c r="HBV47" s="286"/>
      <c r="HBW47" s="286"/>
      <c r="HBX47" s="286"/>
      <c r="HBY47" s="286"/>
      <c r="HBZ47" s="286"/>
      <c r="HCA47" s="286"/>
      <c r="HCB47" s="286"/>
      <c r="HCC47" s="286"/>
      <c r="HCD47" s="286"/>
      <c r="HCE47" s="286"/>
      <c r="HCF47" s="286"/>
      <c r="HCG47" s="286"/>
      <c r="HCH47" s="286"/>
      <c r="HCI47" s="286"/>
      <c r="HCJ47" s="286"/>
      <c r="HCK47" s="286"/>
      <c r="HCL47" s="286"/>
      <c r="HCM47" s="286"/>
      <c r="HCN47" s="286"/>
      <c r="HCO47" s="286"/>
      <c r="HCP47" s="286"/>
      <c r="HCQ47" s="286"/>
      <c r="HCR47" s="286"/>
      <c r="HCS47" s="286"/>
      <c r="HCT47" s="286"/>
      <c r="HCU47" s="286"/>
      <c r="HCV47" s="286"/>
      <c r="HCW47" s="286"/>
      <c r="HCX47" s="286"/>
      <c r="HCY47" s="286"/>
      <c r="HCZ47" s="286"/>
      <c r="HDA47" s="286"/>
      <c r="HDB47" s="286"/>
      <c r="HDC47" s="286"/>
      <c r="HDD47" s="286"/>
      <c r="HDE47" s="286"/>
      <c r="HDF47" s="286"/>
      <c r="HDG47" s="286"/>
      <c r="HDH47" s="286"/>
      <c r="HDI47" s="286"/>
      <c r="HDJ47" s="286"/>
      <c r="HDK47" s="286"/>
      <c r="HDL47" s="286"/>
      <c r="HDM47" s="286"/>
      <c r="HDN47" s="286"/>
      <c r="HDO47" s="286"/>
      <c r="HDP47" s="286"/>
      <c r="HDQ47" s="286"/>
      <c r="HDR47" s="286"/>
      <c r="HDS47" s="286"/>
      <c r="HDT47" s="286"/>
      <c r="HDU47" s="286"/>
      <c r="HDV47" s="286"/>
      <c r="HDW47" s="286"/>
      <c r="HDX47" s="286"/>
      <c r="HDY47" s="286"/>
      <c r="HDZ47" s="286"/>
      <c r="HEA47" s="286"/>
      <c r="HEB47" s="286"/>
      <c r="HEC47" s="286"/>
      <c r="HED47" s="286"/>
      <c r="HEE47" s="286"/>
      <c r="HEF47" s="286"/>
      <c r="HEG47" s="286"/>
      <c r="HEH47" s="286"/>
      <c r="HEI47" s="286"/>
      <c r="HEJ47" s="286"/>
      <c r="HEK47" s="286"/>
      <c r="HEL47" s="286"/>
      <c r="HEM47" s="286"/>
      <c r="HEN47" s="286"/>
      <c r="HEO47" s="286"/>
      <c r="HEP47" s="286"/>
      <c r="HEQ47" s="286"/>
      <c r="HER47" s="286"/>
      <c r="HES47" s="286"/>
      <c r="HET47" s="286"/>
      <c r="HEU47" s="286"/>
      <c r="HEV47" s="286"/>
      <c r="HEW47" s="286"/>
      <c r="HEX47" s="286"/>
      <c r="HEY47" s="286"/>
      <c r="HEZ47" s="286"/>
      <c r="HFA47" s="286"/>
      <c r="HFB47" s="286"/>
      <c r="HFC47" s="286"/>
      <c r="HFD47" s="286"/>
      <c r="HFE47" s="286"/>
      <c r="HFF47" s="286"/>
      <c r="HFG47" s="286"/>
      <c r="HFH47" s="286"/>
      <c r="HFI47" s="286"/>
      <c r="HFJ47" s="286"/>
      <c r="HFK47" s="286"/>
      <c r="HFL47" s="286"/>
      <c r="HFM47" s="286"/>
      <c r="HFN47" s="286"/>
      <c r="HFO47" s="286"/>
      <c r="HFP47" s="286"/>
      <c r="HFQ47" s="286"/>
      <c r="HFR47" s="286"/>
      <c r="HFS47" s="286"/>
      <c r="HFT47" s="286"/>
      <c r="HFU47" s="286"/>
      <c r="HFV47" s="286"/>
      <c r="HFW47" s="286"/>
      <c r="HFX47" s="286"/>
      <c r="HFY47" s="286"/>
      <c r="HFZ47" s="286"/>
      <c r="HGA47" s="286"/>
      <c r="HGB47" s="286"/>
      <c r="HGC47" s="286"/>
      <c r="HGD47" s="286"/>
      <c r="HGE47" s="286"/>
      <c r="HGF47" s="286"/>
      <c r="HGG47" s="286"/>
      <c r="HGH47" s="286"/>
      <c r="HGI47" s="286"/>
      <c r="HGJ47" s="286"/>
      <c r="HGK47" s="286"/>
      <c r="HGL47" s="286"/>
      <c r="HGM47" s="286"/>
      <c r="HGN47" s="286"/>
      <c r="HGO47" s="286"/>
      <c r="HGP47" s="286"/>
      <c r="HGQ47" s="286"/>
      <c r="HGR47" s="286"/>
      <c r="HGS47" s="286"/>
      <c r="HGT47" s="286"/>
      <c r="HGU47" s="286"/>
      <c r="HGV47" s="286"/>
      <c r="HGW47" s="286"/>
      <c r="HGX47" s="286"/>
      <c r="HGY47" s="286"/>
      <c r="HGZ47" s="286"/>
      <c r="HHA47" s="286"/>
      <c r="HHB47" s="286"/>
      <c r="HHC47" s="286"/>
      <c r="HHD47" s="286"/>
      <c r="HHE47" s="286"/>
      <c r="HHF47" s="286"/>
      <c r="HHG47" s="286"/>
      <c r="HHH47" s="286"/>
      <c r="HHI47" s="286"/>
      <c r="HHJ47" s="286"/>
      <c r="HHK47" s="286"/>
      <c r="HHL47" s="286"/>
      <c r="HHM47" s="286"/>
      <c r="HHN47" s="286"/>
      <c r="HHO47" s="286"/>
      <c r="HHP47" s="286"/>
      <c r="HHQ47" s="286"/>
      <c r="HHR47" s="286"/>
      <c r="HHS47" s="286"/>
      <c r="HHT47" s="286"/>
      <c r="HHU47" s="286"/>
      <c r="HHV47" s="286"/>
      <c r="HHW47" s="286"/>
      <c r="HHX47" s="286"/>
      <c r="HHY47" s="286"/>
      <c r="HHZ47" s="286"/>
      <c r="HIA47" s="286"/>
      <c r="HIB47" s="286"/>
      <c r="HIC47" s="286"/>
      <c r="HID47" s="286"/>
      <c r="HIE47" s="286"/>
      <c r="HIF47" s="286"/>
      <c r="HIG47" s="286"/>
      <c r="HIH47" s="286"/>
      <c r="HII47" s="286"/>
      <c r="HIJ47" s="286"/>
      <c r="HIK47" s="286"/>
      <c r="HIL47" s="286"/>
      <c r="HIM47" s="286"/>
      <c r="HIN47" s="286"/>
      <c r="HIO47" s="286"/>
      <c r="HIP47" s="286"/>
      <c r="HIQ47" s="286"/>
      <c r="HIR47" s="286"/>
      <c r="HIS47" s="286"/>
      <c r="HIT47" s="286"/>
      <c r="HIU47" s="286"/>
      <c r="HIV47" s="286"/>
      <c r="HIW47" s="286"/>
      <c r="HIX47" s="286"/>
      <c r="HIY47" s="286"/>
      <c r="HIZ47" s="286"/>
      <c r="HJA47" s="286"/>
      <c r="HJB47" s="286"/>
      <c r="HJC47" s="286"/>
      <c r="HJD47" s="286"/>
      <c r="HJE47" s="286"/>
      <c r="HJF47" s="286"/>
      <c r="HJG47" s="286"/>
      <c r="HJH47" s="286"/>
      <c r="HJI47" s="286"/>
      <c r="HJJ47" s="286"/>
      <c r="HJK47" s="286"/>
      <c r="HJL47" s="286"/>
      <c r="HJM47" s="286"/>
      <c r="HJN47" s="286"/>
      <c r="HJO47" s="286"/>
      <c r="HJP47" s="286"/>
      <c r="HJQ47" s="286"/>
      <c r="HJR47" s="286"/>
      <c r="HJS47" s="286"/>
      <c r="HJT47" s="286"/>
      <c r="HJU47" s="286"/>
      <c r="HJV47" s="286"/>
      <c r="HJW47" s="286"/>
      <c r="HJX47" s="286"/>
      <c r="HJY47" s="286"/>
      <c r="HJZ47" s="286"/>
      <c r="HKA47" s="286"/>
      <c r="HKB47" s="286"/>
      <c r="HKC47" s="286"/>
      <c r="HKD47" s="286"/>
      <c r="HKE47" s="286"/>
      <c r="HKF47" s="286"/>
      <c r="HKG47" s="286"/>
      <c r="HKH47" s="286"/>
      <c r="HKI47" s="286"/>
      <c r="HKJ47" s="286"/>
      <c r="HKK47" s="286"/>
      <c r="HKL47" s="286"/>
      <c r="HKM47" s="286"/>
      <c r="HKN47" s="286"/>
      <c r="HKO47" s="286"/>
      <c r="HKP47" s="286"/>
      <c r="HKQ47" s="286"/>
      <c r="HKR47" s="286"/>
      <c r="HKS47" s="286"/>
      <c r="HKT47" s="286"/>
      <c r="HKU47" s="286"/>
      <c r="HKV47" s="286"/>
      <c r="HKW47" s="286"/>
      <c r="HKX47" s="286"/>
      <c r="HKY47" s="286"/>
      <c r="HKZ47" s="286"/>
      <c r="HLA47" s="286"/>
      <c r="HLB47" s="286"/>
      <c r="HLC47" s="286"/>
      <c r="HLD47" s="286"/>
      <c r="HLE47" s="286"/>
      <c r="HLF47" s="286"/>
      <c r="HLG47" s="286"/>
      <c r="HLH47" s="286"/>
      <c r="HLI47" s="286"/>
      <c r="HLJ47" s="286"/>
      <c r="HLK47" s="286"/>
      <c r="HLL47" s="286"/>
      <c r="HLM47" s="286"/>
      <c r="HLN47" s="286"/>
      <c r="HLO47" s="286"/>
      <c r="HLP47" s="286"/>
      <c r="HLQ47" s="286"/>
      <c r="HLR47" s="286"/>
      <c r="HLS47" s="286"/>
      <c r="HLT47" s="286"/>
      <c r="HLU47" s="286"/>
      <c r="HLV47" s="286"/>
      <c r="HLW47" s="286"/>
      <c r="HLX47" s="286"/>
      <c r="HLY47" s="286"/>
      <c r="HLZ47" s="286"/>
      <c r="HMA47" s="286"/>
      <c r="HMB47" s="286"/>
      <c r="HMC47" s="286"/>
      <c r="HMD47" s="286"/>
      <c r="HME47" s="286"/>
      <c r="HMF47" s="286"/>
      <c r="HMG47" s="286"/>
      <c r="HMH47" s="286"/>
      <c r="HMI47" s="286"/>
      <c r="HMJ47" s="286"/>
      <c r="HMK47" s="286"/>
      <c r="HML47" s="286"/>
      <c r="HMM47" s="286"/>
      <c r="HMN47" s="286"/>
      <c r="HMO47" s="286"/>
      <c r="HMP47" s="286"/>
      <c r="HMQ47" s="286"/>
      <c r="HMR47" s="286"/>
      <c r="HMS47" s="286"/>
      <c r="HMT47" s="286"/>
      <c r="HMU47" s="286"/>
      <c r="HMV47" s="286"/>
      <c r="HMW47" s="286"/>
      <c r="HMX47" s="286"/>
      <c r="HMY47" s="286"/>
      <c r="HMZ47" s="286"/>
      <c r="HNA47" s="286"/>
      <c r="HNB47" s="286"/>
      <c r="HNC47" s="286"/>
      <c r="HND47" s="286"/>
      <c r="HNE47" s="286"/>
      <c r="HNF47" s="286"/>
      <c r="HNG47" s="286"/>
      <c r="HNH47" s="286"/>
      <c r="HNI47" s="286"/>
      <c r="HNJ47" s="286"/>
      <c r="HNK47" s="286"/>
      <c r="HNL47" s="286"/>
      <c r="HNM47" s="286"/>
      <c r="HNN47" s="286"/>
      <c r="HNO47" s="286"/>
      <c r="HNP47" s="286"/>
      <c r="HNQ47" s="286"/>
      <c r="HNR47" s="286"/>
      <c r="HNS47" s="286"/>
      <c r="HNT47" s="286"/>
      <c r="HNU47" s="286"/>
      <c r="HNV47" s="286"/>
      <c r="HNW47" s="286"/>
      <c r="HNX47" s="286"/>
      <c r="HNY47" s="286"/>
      <c r="HNZ47" s="286"/>
      <c r="HOA47" s="286"/>
      <c r="HOB47" s="286"/>
      <c r="HOC47" s="286"/>
      <c r="HOD47" s="286"/>
      <c r="HOE47" s="286"/>
      <c r="HOF47" s="286"/>
      <c r="HOG47" s="286"/>
      <c r="HOH47" s="286"/>
      <c r="HOI47" s="286"/>
      <c r="HOJ47" s="286"/>
      <c r="HOK47" s="286"/>
      <c r="HOL47" s="286"/>
      <c r="HOM47" s="286"/>
      <c r="HON47" s="286"/>
      <c r="HOO47" s="286"/>
      <c r="HOP47" s="286"/>
      <c r="HOQ47" s="286"/>
      <c r="HOR47" s="286"/>
      <c r="HOS47" s="286"/>
      <c r="HOT47" s="286"/>
      <c r="HOU47" s="286"/>
      <c r="HOV47" s="286"/>
      <c r="HOW47" s="286"/>
      <c r="HOX47" s="286"/>
      <c r="HOY47" s="286"/>
      <c r="HOZ47" s="286"/>
      <c r="HPA47" s="286"/>
      <c r="HPB47" s="286"/>
      <c r="HPC47" s="286"/>
      <c r="HPD47" s="286"/>
      <c r="HPE47" s="286"/>
      <c r="HPF47" s="286"/>
      <c r="HPG47" s="286"/>
      <c r="HPH47" s="286"/>
      <c r="HPI47" s="286"/>
      <c r="HPJ47" s="286"/>
      <c r="HPK47" s="286"/>
      <c r="HPL47" s="286"/>
      <c r="HPM47" s="286"/>
      <c r="HPN47" s="286"/>
      <c r="HPO47" s="286"/>
      <c r="HPP47" s="286"/>
      <c r="HPQ47" s="286"/>
      <c r="HPR47" s="286"/>
      <c r="HPS47" s="286"/>
      <c r="HPT47" s="286"/>
      <c r="HPU47" s="286"/>
      <c r="HPV47" s="286"/>
      <c r="HPW47" s="286"/>
      <c r="HPX47" s="286"/>
      <c r="HPY47" s="286"/>
      <c r="HPZ47" s="286"/>
      <c r="HQA47" s="286"/>
      <c r="HQB47" s="286"/>
      <c r="HQC47" s="286"/>
      <c r="HQD47" s="286"/>
      <c r="HQE47" s="286"/>
      <c r="HQF47" s="286"/>
      <c r="HQG47" s="286"/>
      <c r="HQH47" s="286"/>
      <c r="HQI47" s="286"/>
      <c r="HQJ47" s="286"/>
      <c r="HQK47" s="286"/>
      <c r="HQL47" s="286"/>
      <c r="HQM47" s="286"/>
      <c r="HQN47" s="286"/>
      <c r="HQO47" s="286"/>
      <c r="HQP47" s="286"/>
      <c r="HQQ47" s="286"/>
      <c r="HQR47" s="286"/>
      <c r="HQS47" s="286"/>
      <c r="HQT47" s="286"/>
      <c r="HQU47" s="286"/>
      <c r="HQV47" s="286"/>
      <c r="HQW47" s="286"/>
      <c r="HQX47" s="286"/>
      <c r="HQY47" s="286"/>
      <c r="HQZ47" s="286"/>
      <c r="HRA47" s="286"/>
      <c r="HRB47" s="286"/>
      <c r="HRC47" s="286"/>
      <c r="HRD47" s="286"/>
      <c r="HRE47" s="286"/>
      <c r="HRF47" s="286"/>
      <c r="HRG47" s="286"/>
      <c r="HRH47" s="286"/>
      <c r="HRI47" s="286"/>
      <c r="HRJ47" s="286"/>
      <c r="HRK47" s="286"/>
      <c r="HRL47" s="286"/>
      <c r="HRM47" s="286"/>
      <c r="HRN47" s="286"/>
      <c r="HRO47" s="286"/>
      <c r="HRP47" s="286"/>
      <c r="HRQ47" s="286"/>
      <c r="HRR47" s="286"/>
      <c r="HRS47" s="286"/>
      <c r="HRT47" s="286"/>
      <c r="HRU47" s="286"/>
      <c r="HRV47" s="286"/>
      <c r="HRW47" s="286"/>
      <c r="HRX47" s="286"/>
      <c r="HRY47" s="286"/>
      <c r="HRZ47" s="286"/>
      <c r="HSA47" s="286"/>
      <c r="HSB47" s="286"/>
      <c r="HSC47" s="286"/>
      <c r="HSD47" s="286"/>
      <c r="HSE47" s="286"/>
      <c r="HSF47" s="286"/>
      <c r="HSG47" s="286"/>
      <c r="HSH47" s="286"/>
      <c r="HSI47" s="286"/>
      <c r="HSJ47" s="286"/>
      <c r="HSK47" s="286"/>
      <c r="HSL47" s="286"/>
      <c r="HSM47" s="286"/>
      <c r="HSN47" s="286"/>
      <c r="HSO47" s="286"/>
      <c r="HSP47" s="286"/>
      <c r="HSQ47" s="286"/>
      <c r="HSR47" s="286"/>
      <c r="HSS47" s="286"/>
      <c r="HST47" s="286"/>
      <c r="HSU47" s="286"/>
      <c r="HSV47" s="286"/>
      <c r="HSW47" s="286"/>
      <c r="HSX47" s="286"/>
      <c r="HSY47" s="286"/>
      <c r="HSZ47" s="286"/>
      <c r="HTA47" s="286"/>
      <c r="HTB47" s="286"/>
      <c r="HTC47" s="286"/>
      <c r="HTD47" s="286"/>
      <c r="HTE47" s="286"/>
      <c r="HTF47" s="286"/>
      <c r="HTG47" s="286"/>
      <c r="HTH47" s="286"/>
      <c r="HTI47" s="286"/>
      <c r="HTJ47" s="286"/>
      <c r="HTK47" s="286"/>
      <c r="HTL47" s="286"/>
      <c r="HTM47" s="286"/>
      <c r="HTN47" s="286"/>
      <c r="HTO47" s="286"/>
      <c r="HTP47" s="286"/>
      <c r="HTQ47" s="286"/>
      <c r="HTR47" s="286"/>
      <c r="HTS47" s="286"/>
      <c r="HTT47" s="286"/>
      <c r="HTU47" s="286"/>
      <c r="HTV47" s="286"/>
      <c r="HTW47" s="286"/>
      <c r="HTX47" s="286"/>
      <c r="HTY47" s="286"/>
      <c r="HTZ47" s="286"/>
      <c r="HUA47" s="286"/>
      <c r="HUB47" s="286"/>
      <c r="HUC47" s="286"/>
      <c r="HUD47" s="286"/>
      <c r="HUE47" s="286"/>
      <c r="HUF47" s="286"/>
      <c r="HUG47" s="286"/>
      <c r="HUH47" s="286"/>
      <c r="HUI47" s="286"/>
      <c r="HUJ47" s="286"/>
      <c r="HUK47" s="286"/>
      <c r="HUL47" s="286"/>
      <c r="HUM47" s="286"/>
      <c r="HUN47" s="286"/>
      <c r="HUO47" s="286"/>
      <c r="HUP47" s="286"/>
      <c r="HUQ47" s="286"/>
      <c r="HUR47" s="286"/>
      <c r="HUS47" s="286"/>
      <c r="HUT47" s="286"/>
      <c r="HUU47" s="286"/>
      <c r="HUV47" s="286"/>
      <c r="HUW47" s="286"/>
      <c r="HUX47" s="286"/>
      <c r="HUY47" s="286"/>
      <c r="HUZ47" s="286"/>
      <c r="HVA47" s="286"/>
      <c r="HVB47" s="286"/>
      <c r="HVC47" s="286"/>
      <c r="HVD47" s="286"/>
      <c r="HVE47" s="286"/>
      <c r="HVF47" s="286"/>
      <c r="HVG47" s="286"/>
      <c r="HVH47" s="286"/>
      <c r="HVI47" s="286"/>
      <c r="HVJ47" s="286"/>
      <c r="HVK47" s="286"/>
      <c r="HVL47" s="286"/>
      <c r="HVM47" s="286"/>
      <c r="HVN47" s="286"/>
      <c r="HVO47" s="286"/>
      <c r="HVP47" s="286"/>
      <c r="HVQ47" s="286"/>
      <c r="HVR47" s="286"/>
      <c r="HVS47" s="286"/>
      <c r="HVT47" s="286"/>
      <c r="HVU47" s="286"/>
      <c r="HVV47" s="286"/>
      <c r="HVW47" s="286"/>
      <c r="HVX47" s="286"/>
      <c r="HVY47" s="286"/>
      <c r="HVZ47" s="286"/>
      <c r="HWA47" s="286"/>
      <c r="HWB47" s="286"/>
      <c r="HWC47" s="286"/>
      <c r="HWD47" s="286"/>
      <c r="HWE47" s="286"/>
      <c r="HWF47" s="286"/>
      <c r="HWG47" s="286"/>
      <c r="HWH47" s="286"/>
      <c r="HWI47" s="286"/>
      <c r="HWJ47" s="286"/>
      <c r="HWK47" s="286"/>
      <c r="HWL47" s="286"/>
      <c r="HWM47" s="286"/>
      <c r="HWN47" s="286"/>
      <c r="HWO47" s="286"/>
      <c r="HWP47" s="286"/>
      <c r="HWQ47" s="286"/>
      <c r="HWR47" s="286"/>
      <c r="HWS47" s="286"/>
      <c r="HWT47" s="286"/>
      <c r="HWU47" s="286"/>
      <c r="HWV47" s="286"/>
      <c r="HWW47" s="286"/>
      <c r="HWX47" s="286"/>
      <c r="HWY47" s="286"/>
      <c r="HWZ47" s="286"/>
      <c r="HXA47" s="286"/>
      <c r="HXB47" s="286"/>
      <c r="HXC47" s="286"/>
      <c r="HXD47" s="286"/>
      <c r="HXE47" s="286"/>
      <c r="HXF47" s="286"/>
      <c r="HXG47" s="286"/>
      <c r="HXH47" s="286"/>
      <c r="HXI47" s="286"/>
      <c r="HXJ47" s="286"/>
      <c r="HXK47" s="286"/>
      <c r="HXL47" s="286"/>
      <c r="HXM47" s="286"/>
      <c r="HXN47" s="286"/>
      <c r="HXO47" s="286"/>
      <c r="HXP47" s="286"/>
      <c r="HXQ47" s="286"/>
      <c r="HXR47" s="286"/>
      <c r="HXS47" s="286"/>
      <c r="HXT47" s="286"/>
      <c r="HXU47" s="286"/>
      <c r="HXV47" s="286"/>
      <c r="HXW47" s="286"/>
      <c r="HXX47" s="286"/>
      <c r="HXY47" s="286"/>
      <c r="HXZ47" s="286"/>
      <c r="HYA47" s="286"/>
      <c r="HYB47" s="286"/>
      <c r="HYC47" s="286"/>
      <c r="HYD47" s="286"/>
      <c r="HYE47" s="286"/>
      <c r="HYF47" s="286"/>
      <c r="HYG47" s="286"/>
      <c r="HYH47" s="286"/>
      <c r="HYI47" s="286"/>
      <c r="HYJ47" s="286"/>
      <c r="HYK47" s="286"/>
      <c r="HYL47" s="286"/>
      <c r="HYM47" s="286"/>
      <c r="HYN47" s="286"/>
      <c r="HYO47" s="286"/>
      <c r="HYP47" s="286"/>
      <c r="HYQ47" s="286"/>
      <c r="HYR47" s="286"/>
      <c r="HYS47" s="286"/>
      <c r="HYT47" s="286"/>
      <c r="HYU47" s="286"/>
      <c r="HYV47" s="286"/>
      <c r="HYW47" s="286"/>
      <c r="HYX47" s="286"/>
      <c r="HYY47" s="286"/>
      <c r="HYZ47" s="286"/>
      <c r="HZA47" s="286"/>
      <c r="HZB47" s="286"/>
      <c r="HZC47" s="286"/>
      <c r="HZD47" s="286"/>
      <c r="HZE47" s="286"/>
      <c r="HZF47" s="286"/>
      <c r="HZG47" s="286"/>
      <c r="HZH47" s="286"/>
      <c r="HZI47" s="286"/>
      <c r="HZJ47" s="286"/>
      <c r="HZK47" s="286"/>
      <c r="HZL47" s="286"/>
      <c r="HZM47" s="286"/>
      <c r="HZN47" s="286"/>
      <c r="HZO47" s="286"/>
      <c r="HZP47" s="286"/>
      <c r="HZQ47" s="286"/>
      <c r="HZR47" s="286"/>
      <c r="HZS47" s="286"/>
      <c r="HZT47" s="286"/>
      <c r="HZU47" s="286"/>
      <c r="HZV47" s="286"/>
      <c r="HZW47" s="286"/>
      <c r="HZX47" s="286"/>
      <c r="HZY47" s="286"/>
      <c r="HZZ47" s="286"/>
      <c r="IAA47" s="286"/>
      <c r="IAB47" s="286"/>
      <c r="IAC47" s="286"/>
      <c r="IAD47" s="286"/>
      <c r="IAE47" s="286"/>
      <c r="IAF47" s="286"/>
      <c r="IAG47" s="286"/>
      <c r="IAH47" s="286"/>
      <c r="IAI47" s="286"/>
      <c r="IAJ47" s="286"/>
      <c r="IAK47" s="286"/>
      <c r="IAL47" s="286"/>
      <c r="IAM47" s="286"/>
      <c r="IAN47" s="286"/>
      <c r="IAO47" s="286"/>
      <c r="IAP47" s="286"/>
      <c r="IAQ47" s="286"/>
      <c r="IAR47" s="286"/>
      <c r="IAS47" s="286"/>
      <c r="IAT47" s="286"/>
      <c r="IAU47" s="286"/>
      <c r="IAV47" s="286"/>
      <c r="IAW47" s="286"/>
      <c r="IAX47" s="286"/>
      <c r="IAY47" s="286"/>
      <c r="IAZ47" s="286"/>
      <c r="IBA47" s="286"/>
      <c r="IBB47" s="286"/>
      <c r="IBC47" s="286"/>
      <c r="IBD47" s="286"/>
      <c r="IBE47" s="286"/>
      <c r="IBF47" s="286"/>
      <c r="IBG47" s="286"/>
      <c r="IBH47" s="286"/>
      <c r="IBI47" s="286"/>
      <c r="IBJ47" s="286"/>
      <c r="IBK47" s="286"/>
      <c r="IBL47" s="286"/>
      <c r="IBM47" s="286"/>
      <c r="IBN47" s="286"/>
      <c r="IBO47" s="286"/>
      <c r="IBP47" s="286"/>
      <c r="IBQ47" s="286"/>
      <c r="IBR47" s="286"/>
      <c r="IBS47" s="286"/>
      <c r="IBT47" s="286"/>
      <c r="IBU47" s="286"/>
      <c r="IBV47" s="286"/>
      <c r="IBW47" s="286"/>
      <c r="IBX47" s="286"/>
      <c r="IBY47" s="286"/>
      <c r="IBZ47" s="286"/>
      <c r="ICA47" s="286"/>
      <c r="ICB47" s="286"/>
      <c r="ICC47" s="286"/>
      <c r="ICD47" s="286"/>
      <c r="ICE47" s="286"/>
      <c r="ICF47" s="286"/>
      <c r="ICG47" s="286"/>
      <c r="ICH47" s="286"/>
      <c r="ICI47" s="286"/>
      <c r="ICJ47" s="286"/>
      <c r="ICK47" s="286"/>
      <c r="ICL47" s="286"/>
      <c r="ICM47" s="286"/>
      <c r="ICN47" s="286"/>
      <c r="ICO47" s="286"/>
      <c r="ICP47" s="286"/>
      <c r="ICQ47" s="286"/>
      <c r="ICR47" s="286"/>
      <c r="ICS47" s="286"/>
      <c r="ICT47" s="286"/>
      <c r="ICU47" s="286"/>
      <c r="ICV47" s="286"/>
      <c r="ICW47" s="286"/>
      <c r="ICX47" s="286"/>
      <c r="ICY47" s="286"/>
      <c r="ICZ47" s="286"/>
      <c r="IDA47" s="286"/>
      <c r="IDB47" s="286"/>
      <c r="IDC47" s="286"/>
      <c r="IDD47" s="286"/>
      <c r="IDE47" s="286"/>
      <c r="IDF47" s="286"/>
      <c r="IDG47" s="286"/>
      <c r="IDH47" s="286"/>
      <c r="IDI47" s="286"/>
      <c r="IDJ47" s="286"/>
      <c r="IDK47" s="286"/>
      <c r="IDL47" s="286"/>
      <c r="IDM47" s="286"/>
      <c r="IDN47" s="286"/>
      <c r="IDO47" s="286"/>
      <c r="IDP47" s="286"/>
      <c r="IDQ47" s="286"/>
      <c r="IDR47" s="286"/>
      <c r="IDS47" s="286"/>
      <c r="IDT47" s="286"/>
      <c r="IDU47" s="286"/>
      <c r="IDV47" s="286"/>
      <c r="IDW47" s="286"/>
      <c r="IDX47" s="286"/>
      <c r="IDY47" s="286"/>
      <c r="IDZ47" s="286"/>
      <c r="IEA47" s="286"/>
      <c r="IEB47" s="286"/>
      <c r="IEC47" s="286"/>
      <c r="IED47" s="286"/>
      <c r="IEE47" s="286"/>
      <c r="IEF47" s="286"/>
      <c r="IEG47" s="286"/>
      <c r="IEH47" s="286"/>
      <c r="IEI47" s="286"/>
      <c r="IEJ47" s="286"/>
      <c r="IEK47" s="286"/>
      <c r="IEL47" s="286"/>
      <c r="IEM47" s="286"/>
      <c r="IEN47" s="286"/>
      <c r="IEO47" s="286"/>
      <c r="IEP47" s="286"/>
      <c r="IEQ47" s="286"/>
      <c r="IER47" s="286"/>
      <c r="IES47" s="286"/>
      <c r="IET47" s="286"/>
      <c r="IEU47" s="286"/>
      <c r="IEV47" s="286"/>
      <c r="IEW47" s="286"/>
      <c r="IEX47" s="286"/>
      <c r="IEY47" s="286"/>
      <c r="IEZ47" s="286"/>
      <c r="IFA47" s="286"/>
      <c r="IFB47" s="286"/>
      <c r="IFC47" s="286"/>
      <c r="IFD47" s="286"/>
      <c r="IFE47" s="286"/>
      <c r="IFF47" s="286"/>
      <c r="IFG47" s="286"/>
      <c r="IFH47" s="286"/>
      <c r="IFI47" s="286"/>
      <c r="IFJ47" s="286"/>
      <c r="IFK47" s="286"/>
      <c r="IFL47" s="286"/>
      <c r="IFM47" s="286"/>
      <c r="IFN47" s="286"/>
      <c r="IFO47" s="286"/>
      <c r="IFP47" s="286"/>
      <c r="IFQ47" s="286"/>
      <c r="IFR47" s="286"/>
      <c r="IFS47" s="286"/>
      <c r="IFT47" s="286"/>
      <c r="IFU47" s="286"/>
      <c r="IFV47" s="286"/>
      <c r="IFW47" s="286"/>
      <c r="IFX47" s="286"/>
      <c r="IFY47" s="286"/>
      <c r="IFZ47" s="286"/>
      <c r="IGA47" s="286"/>
      <c r="IGB47" s="286"/>
      <c r="IGC47" s="286"/>
      <c r="IGD47" s="286"/>
      <c r="IGE47" s="286"/>
      <c r="IGF47" s="286"/>
      <c r="IGG47" s="286"/>
      <c r="IGH47" s="286"/>
      <c r="IGI47" s="286"/>
      <c r="IGJ47" s="286"/>
      <c r="IGK47" s="286"/>
      <c r="IGL47" s="286"/>
      <c r="IGM47" s="286"/>
      <c r="IGN47" s="286"/>
      <c r="IGO47" s="286"/>
      <c r="IGP47" s="286"/>
      <c r="IGQ47" s="286"/>
      <c r="IGR47" s="286"/>
      <c r="IGS47" s="286"/>
      <c r="IGT47" s="286"/>
      <c r="IGU47" s="286"/>
      <c r="IGV47" s="286"/>
      <c r="IGW47" s="286"/>
      <c r="IGX47" s="286"/>
      <c r="IGY47" s="286"/>
      <c r="IGZ47" s="286"/>
      <c r="IHA47" s="286"/>
      <c r="IHB47" s="286"/>
      <c r="IHC47" s="286"/>
      <c r="IHD47" s="286"/>
      <c r="IHE47" s="286"/>
      <c r="IHF47" s="286"/>
      <c r="IHG47" s="286"/>
      <c r="IHH47" s="286"/>
      <c r="IHI47" s="286"/>
      <c r="IHJ47" s="286"/>
      <c r="IHK47" s="286"/>
      <c r="IHL47" s="286"/>
      <c r="IHM47" s="286"/>
      <c r="IHN47" s="286"/>
      <c r="IHO47" s="286"/>
      <c r="IHP47" s="286"/>
      <c r="IHQ47" s="286"/>
      <c r="IHR47" s="286"/>
      <c r="IHS47" s="286"/>
      <c r="IHT47" s="286"/>
      <c r="IHU47" s="286"/>
      <c r="IHV47" s="286"/>
      <c r="IHW47" s="286"/>
      <c r="IHX47" s="286"/>
      <c r="IHY47" s="286"/>
      <c r="IHZ47" s="286"/>
      <c r="IIA47" s="286"/>
      <c r="IIB47" s="286"/>
      <c r="IIC47" s="286"/>
      <c r="IID47" s="286"/>
      <c r="IIE47" s="286"/>
      <c r="IIF47" s="286"/>
      <c r="IIG47" s="286"/>
      <c r="IIH47" s="286"/>
      <c r="III47" s="286"/>
      <c r="IIJ47" s="286"/>
      <c r="IIK47" s="286"/>
      <c r="IIL47" s="286"/>
      <c r="IIM47" s="286"/>
      <c r="IIN47" s="286"/>
      <c r="IIO47" s="286"/>
      <c r="IIP47" s="286"/>
      <c r="IIQ47" s="286"/>
      <c r="IIR47" s="286"/>
      <c r="IIS47" s="286"/>
      <c r="IIT47" s="286"/>
      <c r="IIU47" s="286"/>
      <c r="IIV47" s="286"/>
      <c r="IIW47" s="286"/>
      <c r="IIX47" s="286"/>
      <c r="IIY47" s="286"/>
      <c r="IIZ47" s="286"/>
      <c r="IJA47" s="286"/>
      <c r="IJB47" s="286"/>
      <c r="IJC47" s="286"/>
      <c r="IJD47" s="286"/>
      <c r="IJE47" s="286"/>
      <c r="IJF47" s="286"/>
      <c r="IJG47" s="286"/>
      <c r="IJH47" s="286"/>
      <c r="IJI47" s="286"/>
      <c r="IJJ47" s="286"/>
      <c r="IJK47" s="286"/>
      <c r="IJL47" s="286"/>
      <c r="IJM47" s="286"/>
      <c r="IJN47" s="286"/>
      <c r="IJO47" s="286"/>
      <c r="IJP47" s="286"/>
      <c r="IJQ47" s="286"/>
      <c r="IJR47" s="286"/>
      <c r="IJS47" s="286"/>
      <c r="IJT47" s="286"/>
      <c r="IJU47" s="286"/>
      <c r="IJV47" s="286"/>
      <c r="IJW47" s="286"/>
      <c r="IJX47" s="286"/>
      <c r="IJY47" s="286"/>
      <c r="IJZ47" s="286"/>
      <c r="IKA47" s="286"/>
      <c r="IKB47" s="286"/>
      <c r="IKC47" s="286"/>
      <c r="IKD47" s="286"/>
      <c r="IKE47" s="286"/>
      <c r="IKF47" s="286"/>
      <c r="IKG47" s="286"/>
      <c r="IKH47" s="286"/>
      <c r="IKI47" s="286"/>
      <c r="IKJ47" s="286"/>
      <c r="IKK47" s="286"/>
      <c r="IKL47" s="286"/>
      <c r="IKM47" s="286"/>
      <c r="IKN47" s="286"/>
      <c r="IKO47" s="286"/>
      <c r="IKP47" s="286"/>
      <c r="IKQ47" s="286"/>
      <c r="IKR47" s="286"/>
      <c r="IKS47" s="286"/>
      <c r="IKT47" s="286"/>
      <c r="IKU47" s="286"/>
      <c r="IKV47" s="286"/>
      <c r="IKW47" s="286"/>
      <c r="IKX47" s="286"/>
      <c r="IKY47" s="286"/>
      <c r="IKZ47" s="286"/>
      <c r="ILA47" s="286"/>
      <c r="ILB47" s="286"/>
      <c r="ILC47" s="286"/>
      <c r="ILD47" s="286"/>
      <c r="ILE47" s="286"/>
      <c r="ILF47" s="286"/>
      <c r="ILG47" s="286"/>
      <c r="ILH47" s="286"/>
      <c r="ILI47" s="286"/>
      <c r="ILJ47" s="286"/>
      <c r="ILK47" s="286"/>
      <c r="ILL47" s="286"/>
      <c r="ILM47" s="286"/>
      <c r="ILN47" s="286"/>
      <c r="ILO47" s="286"/>
      <c r="ILP47" s="286"/>
      <c r="ILQ47" s="286"/>
      <c r="ILR47" s="286"/>
      <c r="ILS47" s="286"/>
      <c r="ILT47" s="286"/>
      <c r="ILU47" s="286"/>
      <c r="ILV47" s="286"/>
      <c r="ILW47" s="286"/>
      <c r="ILX47" s="286"/>
      <c r="ILY47" s="286"/>
      <c r="ILZ47" s="286"/>
      <c r="IMA47" s="286"/>
      <c r="IMB47" s="286"/>
      <c r="IMC47" s="286"/>
      <c r="IMD47" s="286"/>
      <c r="IME47" s="286"/>
      <c r="IMF47" s="286"/>
      <c r="IMG47" s="286"/>
      <c r="IMH47" s="286"/>
      <c r="IMI47" s="286"/>
      <c r="IMJ47" s="286"/>
      <c r="IMK47" s="286"/>
      <c r="IML47" s="286"/>
      <c r="IMM47" s="286"/>
      <c r="IMN47" s="286"/>
      <c r="IMO47" s="286"/>
      <c r="IMP47" s="286"/>
      <c r="IMQ47" s="286"/>
      <c r="IMR47" s="286"/>
      <c r="IMS47" s="286"/>
      <c r="IMT47" s="286"/>
      <c r="IMU47" s="286"/>
      <c r="IMV47" s="286"/>
      <c r="IMW47" s="286"/>
      <c r="IMX47" s="286"/>
      <c r="IMY47" s="286"/>
      <c r="IMZ47" s="286"/>
      <c r="INA47" s="286"/>
      <c r="INB47" s="286"/>
      <c r="INC47" s="286"/>
      <c r="IND47" s="286"/>
      <c r="INE47" s="286"/>
      <c r="INF47" s="286"/>
      <c r="ING47" s="286"/>
      <c r="INH47" s="286"/>
      <c r="INI47" s="286"/>
      <c r="INJ47" s="286"/>
      <c r="INK47" s="286"/>
      <c r="INL47" s="286"/>
      <c r="INM47" s="286"/>
      <c r="INN47" s="286"/>
      <c r="INO47" s="286"/>
      <c r="INP47" s="286"/>
      <c r="INQ47" s="286"/>
      <c r="INR47" s="286"/>
      <c r="INS47" s="286"/>
      <c r="INT47" s="286"/>
      <c r="INU47" s="286"/>
      <c r="INV47" s="286"/>
      <c r="INW47" s="286"/>
      <c r="INX47" s="286"/>
      <c r="INY47" s="286"/>
      <c r="INZ47" s="286"/>
      <c r="IOA47" s="286"/>
      <c r="IOB47" s="286"/>
      <c r="IOC47" s="286"/>
      <c r="IOD47" s="286"/>
      <c r="IOE47" s="286"/>
      <c r="IOF47" s="286"/>
      <c r="IOG47" s="286"/>
      <c r="IOH47" s="286"/>
      <c r="IOI47" s="286"/>
      <c r="IOJ47" s="286"/>
      <c r="IOK47" s="286"/>
      <c r="IOL47" s="286"/>
      <c r="IOM47" s="286"/>
      <c r="ION47" s="286"/>
      <c r="IOO47" s="286"/>
      <c r="IOP47" s="286"/>
      <c r="IOQ47" s="286"/>
      <c r="IOR47" s="286"/>
      <c r="IOS47" s="286"/>
      <c r="IOT47" s="286"/>
      <c r="IOU47" s="286"/>
      <c r="IOV47" s="286"/>
      <c r="IOW47" s="286"/>
      <c r="IOX47" s="286"/>
      <c r="IOY47" s="286"/>
      <c r="IOZ47" s="286"/>
      <c r="IPA47" s="286"/>
      <c r="IPB47" s="286"/>
      <c r="IPC47" s="286"/>
      <c r="IPD47" s="286"/>
      <c r="IPE47" s="286"/>
      <c r="IPF47" s="286"/>
      <c r="IPG47" s="286"/>
      <c r="IPH47" s="286"/>
      <c r="IPI47" s="286"/>
      <c r="IPJ47" s="286"/>
      <c r="IPK47" s="286"/>
      <c r="IPL47" s="286"/>
      <c r="IPM47" s="286"/>
      <c r="IPN47" s="286"/>
      <c r="IPO47" s="286"/>
      <c r="IPP47" s="286"/>
      <c r="IPQ47" s="286"/>
      <c r="IPR47" s="286"/>
      <c r="IPS47" s="286"/>
      <c r="IPT47" s="286"/>
      <c r="IPU47" s="286"/>
      <c r="IPV47" s="286"/>
      <c r="IPW47" s="286"/>
      <c r="IPX47" s="286"/>
      <c r="IPY47" s="286"/>
      <c r="IPZ47" s="286"/>
      <c r="IQA47" s="286"/>
      <c r="IQB47" s="286"/>
      <c r="IQC47" s="286"/>
      <c r="IQD47" s="286"/>
      <c r="IQE47" s="286"/>
      <c r="IQF47" s="286"/>
      <c r="IQG47" s="286"/>
      <c r="IQH47" s="286"/>
      <c r="IQI47" s="286"/>
      <c r="IQJ47" s="286"/>
      <c r="IQK47" s="286"/>
      <c r="IQL47" s="286"/>
      <c r="IQM47" s="286"/>
      <c r="IQN47" s="286"/>
      <c r="IQO47" s="286"/>
      <c r="IQP47" s="286"/>
      <c r="IQQ47" s="286"/>
      <c r="IQR47" s="286"/>
      <c r="IQS47" s="286"/>
      <c r="IQT47" s="286"/>
      <c r="IQU47" s="286"/>
      <c r="IQV47" s="286"/>
      <c r="IQW47" s="286"/>
      <c r="IQX47" s="286"/>
      <c r="IQY47" s="286"/>
      <c r="IQZ47" s="286"/>
      <c r="IRA47" s="286"/>
      <c r="IRB47" s="286"/>
      <c r="IRC47" s="286"/>
      <c r="IRD47" s="286"/>
      <c r="IRE47" s="286"/>
      <c r="IRF47" s="286"/>
      <c r="IRG47" s="286"/>
      <c r="IRH47" s="286"/>
      <c r="IRI47" s="286"/>
      <c r="IRJ47" s="286"/>
      <c r="IRK47" s="286"/>
      <c r="IRL47" s="286"/>
      <c r="IRM47" s="286"/>
      <c r="IRN47" s="286"/>
      <c r="IRO47" s="286"/>
      <c r="IRP47" s="286"/>
      <c r="IRQ47" s="286"/>
      <c r="IRR47" s="286"/>
      <c r="IRS47" s="286"/>
      <c r="IRT47" s="286"/>
      <c r="IRU47" s="286"/>
      <c r="IRV47" s="286"/>
      <c r="IRW47" s="286"/>
      <c r="IRX47" s="286"/>
      <c r="IRY47" s="286"/>
      <c r="IRZ47" s="286"/>
      <c r="ISA47" s="286"/>
      <c r="ISB47" s="286"/>
      <c r="ISC47" s="286"/>
      <c r="ISD47" s="286"/>
      <c r="ISE47" s="286"/>
      <c r="ISF47" s="286"/>
      <c r="ISG47" s="286"/>
      <c r="ISH47" s="286"/>
      <c r="ISI47" s="286"/>
      <c r="ISJ47" s="286"/>
      <c r="ISK47" s="286"/>
      <c r="ISL47" s="286"/>
      <c r="ISM47" s="286"/>
      <c r="ISN47" s="286"/>
      <c r="ISO47" s="286"/>
      <c r="ISP47" s="286"/>
      <c r="ISQ47" s="286"/>
      <c r="ISR47" s="286"/>
      <c r="ISS47" s="286"/>
      <c r="IST47" s="286"/>
      <c r="ISU47" s="286"/>
      <c r="ISV47" s="286"/>
      <c r="ISW47" s="286"/>
      <c r="ISX47" s="286"/>
      <c r="ISY47" s="286"/>
      <c r="ISZ47" s="286"/>
      <c r="ITA47" s="286"/>
      <c r="ITB47" s="286"/>
      <c r="ITC47" s="286"/>
      <c r="ITD47" s="286"/>
      <c r="ITE47" s="286"/>
      <c r="ITF47" s="286"/>
      <c r="ITG47" s="286"/>
      <c r="ITH47" s="286"/>
      <c r="ITI47" s="286"/>
      <c r="ITJ47" s="286"/>
      <c r="ITK47" s="286"/>
      <c r="ITL47" s="286"/>
      <c r="ITM47" s="286"/>
      <c r="ITN47" s="286"/>
      <c r="ITO47" s="286"/>
      <c r="ITP47" s="286"/>
      <c r="ITQ47" s="286"/>
      <c r="ITR47" s="286"/>
      <c r="ITS47" s="286"/>
      <c r="ITT47" s="286"/>
      <c r="ITU47" s="286"/>
      <c r="ITV47" s="286"/>
      <c r="ITW47" s="286"/>
      <c r="ITX47" s="286"/>
      <c r="ITY47" s="286"/>
      <c r="ITZ47" s="286"/>
      <c r="IUA47" s="286"/>
      <c r="IUB47" s="286"/>
      <c r="IUC47" s="286"/>
      <c r="IUD47" s="286"/>
      <c r="IUE47" s="286"/>
      <c r="IUF47" s="286"/>
      <c r="IUG47" s="286"/>
      <c r="IUH47" s="286"/>
      <c r="IUI47" s="286"/>
      <c r="IUJ47" s="286"/>
      <c r="IUK47" s="286"/>
      <c r="IUL47" s="286"/>
      <c r="IUM47" s="286"/>
      <c r="IUN47" s="286"/>
      <c r="IUO47" s="286"/>
      <c r="IUP47" s="286"/>
      <c r="IUQ47" s="286"/>
      <c r="IUR47" s="286"/>
      <c r="IUS47" s="286"/>
      <c r="IUT47" s="286"/>
      <c r="IUU47" s="286"/>
      <c r="IUV47" s="286"/>
      <c r="IUW47" s="286"/>
      <c r="IUX47" s="286"/>
      <c r="IUY47" s="286"/>
      <c r="IUZ47" s="286"/>
      <c r="IVA47" s="286"/>
      <c r="IVB47" s="286"/>
      <c r="IVC47" s="286"/>
      <c r="IVD47" s="286"/>
      <c r="IVE47" s="286"/>
      <c r="IVF47" s="286"/>
      <c r="IVG47" s="286"/>
      <c r="IVH47" s="286"/>
      <c r="IVI47" s="286"/>
      <c r="IVJ47" s="286"/>
      <c r="IVK47" s="286"/>
      <c r="IVL47" s="286"/>
      <c r="IVM47" s="286"/>
      <c r="IVN47" s="286"/>
      <c r="IVO47" s="286"/>
      <c r="IVP47" s="286"/>
      <c r="IVQ47" s="286"/>
      <c r="IVR47" s="286"/>
      <c r="IVS47" s="286"/>
      <c r="IVT47" s="286"/>
      <c r="IVU47" s="286"/>
      <c r="IVV47" s="286"/>
      <c r="IVW47" s="286"/>
      <c r="IVX47" s="286"/>
      <c r="IVY47" s="286"/>
      <c r="IVZ47" s="286"/>
      <c r="IWA47" s="286"/>
      <c r="IWB47" s="286"/>
      <c r="IWC47" s="286"/>
      <c r="IWD47" s="286"/>
      <c r="IWE47" s="286"/>
      <c r="IWF47" s="286"/>
      <c r="IWG47" s="286"/>
      <c r="IWH47" s="286"/>
      <c r="IWI47" s="286"/>
      <c r="IWJ47" s="286"/>
      <c r="IWK47" s="286"/>
      <c r="IWL47" s="286"/>
      <c r="IWM47" s="286"/>
      <c r="IWN47" s="286"/>
      <c r="IWO47" s="286"/>
      <c r="IWP47" s="286"/>
      <c r="IWQ47" s="286"/>
      <c r="IWR47" s="286"/>
      <c r="IWS47" s="286"/>
      <c r="IWT47" s="286"/>
      <c r="IWU47" s="286"/>
      <c r="IWV47" s="286"/>
      <c r="IWW47" s="286"/>
      <c r="IWX47" s="286"/>
      <c r="IWY47" s="286"/>
      <c r="IWZ47" s="286"/>
      <c r="IXA47" s="286"/>
      <c r="IXB47" s="286"/>
      <c r="IXC47" s="286"/>
      <c r="IXD47" s="286"/>
      <c r="IXE47" s="286"/>
      <c r="IXF47" s="286"/>
      <c r="IXG47" s="286"/>
      <c r="IXH47" s="286"/>
      <c r="IXI47" s="286"/>
      <c r="IXJ47" s="286"/>
      <c r="IXK47" s="286"/>
      <c r="IXL47" s="286"/>
      <c r="IXM47" s="286"/>
      <c r="IXN47" s="286"/>
      <c r="IXO47" s="286"/>
      <c r="IXP47" s="286"/>
      <c r="IXQ47" s="286"/>
      <c r="IXR47" s="286"/>
      <c r="IXS47" s="286"/>
      <c r="IXT47" s="286"/>
      <c r="IXU47" s="286"/>
      <c r="IXV47" s="286"/>
      <c r="IXW47" s="286"/>
      <c r="IXX47" s="286"/>
      <c r="IXY47" s="286"/>
      <c r="IXZ47" s="286"/>
      <c r="IYA47" s="286"/>
      <c r="IYB47" s="286"/>
      <c r="IYC47" s="286"/>
      <c r="IYD47" s="286"/>
      <c r="IYE47" s="286"/>
      <c r="IYF47" s="286"/>
      <c r="IYG47" s="286"/>
      <c r="IYH47" s="286"/>
      <c r="IYI47" s="286"/>
      <c r="IYJ47" s="286"/>
      <c r="IYK47" s="286"/>
      <c r="IYL47" s="286"/>
      <c r="IYM47" s="286"/>
      <c r="IYN47" s="286"/>
      <c r="IYO47" s="286"/>
      <c r="IYP47" s="286"/>
      <c r="IYQ47" s="286"/>
      <c r="IYR47" s="286"/>
      <c r="IYS47" s="286"/>
      <c r="IYT47" s="286"/>
      <c r="IYU47" s="286"/>
      <c r="IYV47" s="286"/>
      <c r="IYW47" s="286"/>
      <c r="IYX47" s="286"/>
      <c r="IYY47" s="286"/>
      <c r="IYZ47" s="286"/>
      <c r="IZA47" s="286"/>
      <c r="IZB47" s="286"/>
      <c r="IZC47" s="286"/>
      <c r="IZD47" s="286"/>
      <c r="IZE47" s="286"/>
      <c r="IZF47" s="286"/>
      <c r="IZG47" s="286"/>
      <c r="IZH47" s="286"/>
      <c r="IZI47" s="286"/>
      <c r="IZJ47" s="286"/>
      <c r="IZK47" s="286"/>
      <c r="IZL47" s="286"/>
      <c r="IZM47" s="286"/>
      <c r="IZN47" s="286"/>
      <c r="IZO47" s="286"/>
      <c r="IZP47" s="286"/>
      <c r="IZQ47" s="286"/>
      <c r="IZR47" s="286"/>
      <c r="IZS47" s="286"/>
      <c r="IZT47" s="286"/>
      <c r="IZU47" s="286"/>
      <c r="IZV47" s="286"/>
      <c r="IZW47" s="286"/>
      <c r="IZX47" s="286"/>
      <c r="IZY47" s="286"/>
      <c r="IZZ47" s="286"/>
      <c r="JAA47" s="286"/>
      <c r="JAB47" s="286"/>
      <c r="JAC47" s="286"/>
      <c r="JAD47" s="286"/>
      <c r="JAE47" s="286"/>
      <c r="JAF47" s="286"/>
      <c r="JAG47" s="286"/>
      <c r="JAH47" s="286"/>
      <c r="JAI47" s="286"/>
      <c r="JAJ47" s="286"/>
      <c r="JAK47" s="286"/>
      <c r="JAL47" s="286"/>
      <c r="JAM47" s="286"/>
      <c r="JAN47" s="286"/>
      <c r="JAO47" s="286"/>
      <c r="JAP47" s="286"/>
      <c r="JAQ47" s="286"/>
      <c r="JAR47" s="286"/>
      <c r="JAS47" s="286"/>
      <c r="JAT47" s="286"/>
      <c r="JAU47" s="286"/>
      <c r="JAV47" s="286"/>
      <c r="JAW47" s="286"/>
      <c r="JAX47" s="286"/>
      <c r="JAY47" s="286"/>
      <c r="JAZ47" s="286"/>
      <c r="JBA47" s="286"/>
      <c r="JBB47" s="286"/>
      <c r="JBC47" s="286"/>
      <c r="JBD47" s="286"/>
      <c r="JBE47" s="286"/>
      <c r="JBF47" s="286"/>
      <c r="JBG47" s="286"/>
      <c r="JBH47" s="286"/>
      <c r="JBI47" s="286"/>
      <c r="JBJ47" s="286"/>
      <c r="JBK47" s="286"/>
      <c r="JBL47" s="286"/>
      <c r="JBM47" s="286"/>
      <c r="JBN47" s="286"/>
      <c r="JBO47" s="286"/>
      <c r="JBP47" s="286"/>
      <c r="JBQ47" s="286"/>
      <c r="JBR47" s="286"/>
      <c r="JBS47" s="286"/>
      <c r="JBT47" s="286"/>
      <c r="JBU47" s="286"/>
      <c r="JBV47" s="286"/>
      <c r="JBW47" s="286"/>
      <c r="JBX47" s="286"/>
      <c r="JBY47" s="286"/>
      <c r="JBZ47" s="286"/>
      <c r="JCA47" s="286"/>
      <c r="JCB47" s="286"/>
      <c r="JCC47" s="286"/>
      <c r="JCD47" s="286"/>
      <c r="JCE47" s="286"/>
      <c r="JCF47" s="286"/>
      <c r="JCG47" s="286"/>
      <c r="JCH47" s="286"/>
      <c r="JCI47" s="286"/>
      <c r="JCJ47" s="286"/>
      <c r="JCK47" s="286"/>
      <c r="JCL47" s="286"/>
      <c r="JCM47" s="286"/>
      <c r="JCN47" s="286"/>
      <c r="JCO47" s="286"/>
      <c r="JCP47" s="286"/>
      <c r="JCQ47" s="286"/>
      <c r="JCR47" s="286"/>
      <c r="JCS47" s="286"/>
      <c r="JCT47" s="286"/>
      <c r="JCU47" s="286"/>
      <c r="JCV47" s="286"/>
      <c r="JCW47" s="286"/>
      <c r="JCX47" s="286"/>
      <c r="JCY47" s="286"/>
      <c r="JCZ47" s="286"/>
      <c r="JDA47" s="286"/>
      <c r="JDB47" s="286"/>
      <c r="JDC47" s="286"/>
      <c r="JDD47" s="286"/>
      <c r="JDE47" s="286"/>
      <c r="JDF47" s="286"/>
      <c r="JDG47" s="286"/>
      <c r="JDH47" s="286"/>
      <c r="JDI47" s="286"/>
      <c r="JDJ47" s="286"/>
      <c r="JDK47" s="286"/>
      <c r="JDL47" s="286"/>
      <c r="JDM47" s="286"/>
      <c r="JDN47" s="286"/>
      <c r="JDO47" s="286"/>
      <c r="JDP47" s="286"/>
      <c r="JDQ47" s="286"/>
      <c r="JDR47" s="286"/>
      <c r="JDS47" s="286"/>
      <c r="JDT47" s="286"/>
      <c r="JDU47" s="286"/>
      <c r="JDV47" s="286"/>
      <c r="JDW47" s="286"/>
      <c r="JDX47" s="286"/>
      <c r="JDY47" s="286"/>
      <c r="JDZ47" s="286"/>
      <c r="JEA47" s="286"/>
      <c r="JEB47" s="286"/>
      <c r="JEC47" s="286"/>
      <c r="JED47" s="286"/>
      <c r="JEE47" s="286"/>
      <c r="JEF47" s="286"/>
      <c r="JEG47" s="286"/>
      <c r="JEH47" s="286"/>
      <c r="JEI47" s="286"/>
      <c r="JEJ47" s="286"/>
      <c r="JEK47" s="286"/>
      <c r="JEL47" s="286"/>
      <c r="JEM47" s="286"/>
      <c r="JEN47" s="286"/>
      <c r="JEO47" s="286"/>
      <c r="JEP47" s="286"/>
      <c r="JEQ47" s="286"/>
      <c r="JER47" s="286"/>
      <c r="JES47" s="286"/>
      <c r="JET47" s="286"/>
      <c r="JEU47" s="286"/>
      <c r="JEV47" s="286"/>
      <c r="JEW47" s="286"/>
      <c r="JEX47" s="286"/>
      <c r="JEY47" s="286"/>
      <c r="JEZ47" s="286"/>
      <c r="JFA47" s="286"/>
      <c r="JFB47" s="286"/>
      <c r="JFC47" s="286"/>
      <c r="JFD47" s="286"/>
      <c r="JFE47" s="286"/>
      <c r="JFF47" s="286"/>
      <c r="JFG47" s="286"/>
      <c r="JFH47" s="286"/>
      <c r="JFI47" s="286"/>
      <c r="JFJ47" s="286"/>
      <c r="JFK47" s="286"/>
      <c r="JFL47" s="286"/>
      <c r="JFM47" s="286"/>
      <c r="JFN47" s="286"/>
      <c r="JFO47" s="286"/>
      <c r="JFP47" s="286"/>
      <c r="JFQ47" s="286"/>
      <c r="JFR47" s="286"/>
      <c r="JFS47" s="286"/>
      <c r="JFT47" s="286"/>
      <c r="JFU47" s="286"/>
      <c r="JFV47" s="286"/>
      <c r="JFW47" s="286"/>
      <c r="JFX47" s="286"/>
      <c r="JFY47" s="286"/>
      <c r="JFZ47" s="286"/>
      <c r="JGA47" s="286"/>
      <c r="JGB47" s="286"/>
      <c r="JGC47" s="286"/>
      <c r="JGD47" s="286"/>
      <c r="JGE47" s="286"/>
      <c r="JGF47" s="286"/>
      <c r="JGG47" s="286"/>
      <c r="JGH47" s="286"/>
      <c r="JGI47" s="286"/>
      <c r="JGJ47" s="286"/>
      <c r="JGK47" s="286"/>
      <c r="JGL47" s="286"/>
      <c r="JGM47" s="286"/>
      <c r="JGN47" s="286"/>
      <c r="JGO47" s="286"/>
      <c r="JGP47" s="286"/>
      <c r="JGQ47" s="286"/>
      <c r="JGR47" s="286"/>
      <c r="JGS47" s="286"/>
      <c r="JGT47" s="286"/>
      <c r="JGU47" s="286"/>
      <c r="JGV47" s="286"/>
      <c r="JGW47" s="286"/>
      <c r="JGX47" s="286"/>
      <c r="JGY47" s="286"/>
      <c r="JGZ47" s="286"/>
      <c r="JHA47" s="286"/>
      <c r="JHB47" s="286"/>
      <c r="JHC47" s="286"/>
      <c r="JHD47" s="286"/>
      <c r="JHE47" s="286"/>
      <c r="JHF47" s="286"/>
      <c r="JHG47" s="286"/>
      <c r="JHH47" s="286"/>
      <c r="JHI47" s="286"/>
      <c r="JHJ47" s="286"/>
      <c r="JHK47" s="286"/>
      <c r="JHL47" s="286"/>
      <c r="JHM47" s="286"/>
      <c r="JHN47" s="286"/>
      <c r="JHO47" s="286"/>
      <c r="JHP47" s="286"/>
      <c r="JHQ47" s="286"/>
      <c r="JHR47" s="286"/>
      <c r="JHS47" s="286"/>
      <c r="JHT47" s="286"/>
      <c r="JHU47" s="286"/>
      <c r="JHV47" s="286"/>
      <c r="JHW47" s="286"/>
      <c r="JHX47" s="286"/>
      <c r="JHY47" s="286"/>
      <c r="JHZ47" s="286"/>
      <c r="JIA47" s="286"/>
      <c r="JIB47" s="286"/>
      <c r="JIC47" s="286"/>
      <c r="JID47" s="286"/>
      <c r="JIE47" s="286"/>
      <c r="JIF47" s="286"/>
      <c r="JIG47" s="286"/>
      <c r="JIH47" s="286"/>
      <c r="JII47" s="286"/>
      <c r="JIJ47" s="286"/>
      <c r="JIK47" s="286"/>
      <c r="JIL47" s="286"/>
      <c r="JIM47" s="286"/>
      <c r="JIN47" s="286"/>
      <c r="JIO47" s="286"/>
      <c r="JIP47" s="286"/>
      <c r="JIQ47" s="286"/>
      <c r="JIR47" s="286"/>
      <c r="JIS47" s="286"/>
      <c r="JIT47" s="286"/>
      <c r="JIU47" s="286"/>
      <c r="JIV47" s="286"/>
      <c r="JIW47" s="286"/>
      <c r="JIX47" s="286"/>
      <c r="JIY47" s="286"/>
      <c r="JIZ47" s="286"/>
      <c r="JJA47" s="286"/>
      <c r="JJB47" s="286"/>
      <c r="JJC47" s="286"/>
      <c r="JJD47" s="286"/>
      <c r="JJE47" s="286"/>
      <c r="JJF47" s="286"/>
      <c r="JJG47" s="286"/>
      <c r="JJH47" s="286"/>
      <c r="JJI47" s="286"/>
      <c r="JJJ47" s="286"/>
      <c r="JJK47" s="286"/>
      <c r="JJL47" s="286"/>
      <c r="JJM47" s="286"/>
      <c r="JJN47" s="286"/>
      <c r="JJO47" s="286"/>
      <c r="JJP47" s="286"/>
      <c r="JJQ47" s="286"/>
      <c r="JJR47" s="286"/>
      <c r="JJS47" s="286"/>
      <c r="JJT47" s="286"/>
      <c r="JJU47" s="286"/>
      <c r="JJV47" s="286"/>
      <c r="JJW47" s="286"/>
      <c r="JJX47" s="286"/>
      <c r="JJY47" s="286"/>
      <c r="JJZ47" s="286"/>
      <c r="JKA47" s="286"/>
      <c r="JKB47" s="286"/>
      <c r="JKC47" s="286"/>
      <c r="JKD47" s="286"/>
      <c r="JKE47" s="286"/>
      <c r="JKF47" s="286"/>
      <c r="JKG47" s="286"/>
      <c r="JKH47" s="286"/>
      <c r="JKI47" s="286"/>
      <c r="JKJ47" s="286"/>
      <c r="JKK47" s="286"/>
      <c r="JKL47" s="286"/>
      <c r="JKM47" s="286"/>
      <c r="JKN47" s="286"/>
      <c r="JKO47" s="286"/>
      <c r="JKP47" s="286"/>
      <c r="JKQ47" s="286"/>
      <c r="JKR47" s="286"/>
      <c r="JKS47" s="286"/>
      <c r="JKT47" s="286"/>
      <c r="JKU47" s="286"/>
      <c r="JKV47" s="286"/>
      <c r="JKW47" s="286"/>
      <c r="JKX47" s="286"/>
      <c r="JKY47" s="286"/>
      <c r="JKZ47" s="286"/>
      <c r="JLA47" s="286"/>
      <c r="JLB47" s="286"/>
      <c r="JLC47" s="286"/>
      <c r="JLD47" s="286"/>
      <c r="JLE47" s="286"/>
      <c r="JLF47" s="286"/>
      <c r="JLG47" s="286"/>
      <c r="JLH47" s="286"/>
      <c r="JLI47" s="286"/>
      <c r="JLJ47" s="286"/>
      <c r="JLK47" s="286"/>
      <c r="JLL47" s="286"/>
      <c r="JLM47" s="286"/>
      <c r="JLN47" s="286"/>
      <c r="JLO47" s="286"/>
      <c r="JLP47" s="286"/>
      <c r="JLQ47" s="286"/>
      <c r="JLR47" s="286"/>
      <c r="JLS47" s="286"/>
      <c r="JLT47" s="286"/>
      <c r="JLU47" s="286"/>
      <c r="JLV47" s="286"/>
      <c r="JLW47" s="286"/>
      <c r="JLX47" s="286"/>
      <c r="JLY47" s="286"/>
      <c r="JLZ47" s="286"/>
      <c r="JMA47" s="286"/>
      <c r="JMB47" s="286"/>
      <c r="JMC47" s="286"/>
      <c r="JMD47" s="286"/>
      <c r="JME47" s="286"/>
      <c r="JMF47" s="286"/>
      <c r="JMG47" s="286"/>
      <c r="JMH47" s="286"/>
      <c r="JMI47" s="286"/>
      <c r="JMJ47" s="286"/>
      <c r="JMK47" s="286"/>
      <c r="JML47" s="286"/>
      <c r="JMM47" s="286"/>
      <c r="JMN47" s="286"/>
      <c r="JMO47" s="286"/>
      <c r="JMP47" s="286"/>
      <c r="JMQ47" s="286"/>
      <c r="JMR47" s="286"/>
      <c r="JMS47" s="286"/>
      <c r="JMT47" s="286"/>
      <c r="JMU47" s="286"/>
      <c r="JMV47" s="286"/>
      <c r="JMW47" s="286"/>
      <c r="JMX47" s="286"/>
      <c r="JMY47" s="286"/>
      <c r="JMZ47" s="286"/>
      <c r="JNA47" s="286"/>
      <c r="JNB47" s="286"/>
      <c r="JNC47" s="286"/>
      <c r="JND47" s="286"/>
      <c r="JNE47" s="286"/>
      <c r="JNF47" s="286"/>
      <c r="JNG47" s="286"/>
      <c r="JNH47" s="286"/>
      <c r="JNI47" s="286"/>
      <c r="JNJ47" s="286"/>
      <c r="JNK47" s="286"/>
      <c r="JNL47" s="286"/>
      <c r="JNM47" s="286"/>
      <c r="JNN47" s="286"/>
      <c r="JNO47" s="286"/>
      <c r="JNP47" s="286"/>
      <c r="JNQ47" s="286"/>
      <c r="JNR47" s="286"/>
      <c r="JNS47" s="286"/>
      <c r="JNT47" s="286"/>
      <c r="JNU47" s="286"/>
      <c r="JNV47" s="286"/>
      <c r="JNW47" s="286"/>
      <c r="JNX47" s="286"/>
      <c r="JNY47" s="286"/>
      <c r="JNZ47" s="286"/>
      <c r="JOA47" s="286"/>
      <c r="JOB47" s="286"/>
      <c r="JOC47" s="286"/>
      <c r="JOD47" s="286"/>
      <c r="JOE47" s="286"/>
      <c r="JOF47" s="286"/>
      <c r="JOG47" s="286"/>
      <c r="JOH47" s="286"/>
      <c r="JOI47" s="286"/>
      <c r="JOJ47" s="286"/>
      <c r="JOK47" s="286"/>
      <c r="JOL47" s="286"/>
      <c r="JOM47" s="286"/>
      <c r="JON47" s="286"/>
      <c r="JOO47" s="286"/>
      <c r="JOP47" s="286"/>
      <c r="JOQ47" s="286"/>
      <c r="JOR47" s="286"/>
      <c r="JOS47" s="286"/>
      <c r="JOT47" s="286"/>
      <c r="JOU47" s="286"/>
      <c r="JOV47" s="286"/>
      <c r="JOW47" s="286"/>
      <c r="JOX47" s="286"/>
      <c r="JOY47" s="286"/>
      <c r="JOZ47" s="286"/>
      <c r="JPA47" s="286"/>
      <c r="JPB47" s="286"/>
      <c r="JPC47" s="286"/>
      <c r="JPD47" s="286"/>
      <c r="JPE47" s="286"/>
      <c r="JPF47" s="286"/>
      <c r="JPG47" s="286"/>
      <c r="JPH47" s="286"/>
      <c r="JPI47" s="286"/>
      <c r="JPJ47" s="286"/>
      <c r="JPK47" s="286"/>
      <c r="JPL47" s="286"/>
      <c r="JPM47" s="286"/>
      <c r="JPN47" s="286"/>
      <c r="JPO47" s="286"/>
      <c r="JPP47" s="286"/>
      <c r="JPQ47" s="286"/>
      <c r="JPR47" s="286"/>
      <c r="JPS47" s="286"/>
      <c r="JPT47" s="286"/>
      <c r="JPU47" s="286"/>
      <c r="JPV47" s="286"/>
      <c r="JPW47" s="286"/>
      <c r="JPX47" s="286"/>
      <c r="JPY47" s="286"/>
      <c r="JPZ47" s="286"/>
      <c r="JQA47" s="286"/>
      <c r="JQB47" s="286"/>
      <c r="JQC47" s="286"/>
      <c r="JQD47" s="286"/>
      <c r="JQE47" s="286"/>
      <c r="JQF47" s="286"/>
      <c r="JQG47" s="286"/>
      <c r="JQH47" s="286"/>
      <c r="JQI47" s="286"/>
      <c r="JQJ47" s="286"/>
      <c r="JQK47" s="286"/>
      <c r="JQL47" s="286"/>
      <c r="JQM47" s="286"/>
      <c r="JQN47" s="286"/>
      <c r="JQO47" s="286"/>
      <c r="JQP47" s="286"/>
      <c r="JQQ47" s="286"/>
      <c r="JQR47" s="286"/>
      <c r="JQS47" s="286"/>
      <c r="JQT47" s="286"/>
      <c r="JQU47" s="286"/>
      <c r="JQV47" s="286"/>
      <c r="JQW47" s="286"/>
      <c r="JQX47" s="286"/>
      <c r="JQY47" s="286"/>
      <c r="JQZ47" s="286"/>
      <c r="JRA47" s="286"/>
      <c r="JRB47" s="286"/>
      <c r="JRC47" s="286"/>
      <c r="JRD47" s="286"/>
      <c r="JRE47" s="286"/>
      <c r="JRF47" s="286"/>
      <c r="JRG47" s="286"/>
      <c r="JRH47" s="286"/>
      <c r="JRI47" s="286"/>
      <c r="JRJ47" s="286"/>
      <c r="JRK47" s="286"/>
      <c r="JRL47" s="286"/>
      <c r="JRM47" s="286"/>
      <c r="JRN47" s="286"/>
      <c r="JRO47" s="286"/>
      <c r="JRP47" s="286"/>
      <c r="JRQ47" s="286"/>
      <c r="JRR47" s="286"/>
      <c r="JRS47" s="286"/>
      <c r="JRT47" s="286"/>
      <c r="JRU47" s="286"/>
      <c r="JRV47" s="286"/>
      <c r="JRW47" s="286"/>
      <c r="JRX47" s="286"/>
      <c r="JRY47" s="286"/>
      <c r="JRZ47" s="286"/>
      <c r="JSA47" s="286"/>
      <c r="JSB47" s="286"/>
      <c r="JSC47" s="286"/>
      <c r="JSD47" s="286"/>
      <c r="JSE47" s="286"/>
      <c r="JSF47" s="286"/>
      <c r="JSG47" s="286"/>
      <c r="JSH47" s="286"/>
      <c r="JSI47" s="286"/>
      <c r="JSJ47" s="286"/>
      <c r="JSK47" s="286"/>
      <c r="JSL47" s="286"/>
      <c r="JSM47" s="286"/>
      <c r="JSN47" s="286"/>
      <c r="JSO47" s="286"/>
      <c r="JSP47" s="286"/>
      <c r="JSQ47" s="286"/>
      <c r="JSR47" s="286"/>
      <c r="JSS47" s="286"/>
      <c r="JST47" s="286"/>
      <c r="JSU47" s="286"/>
      <c r="JSV47" s="286"/>
      <c r="JSW47" s="286"/>
      <c r="JSX47" s="286"/>
      <c r="JSY47" s="286"/>
      <c r="JSZ47" s="286"/>
      <c r="JTA47" s="286"/>
      <c r="JTB47" s="286"/>
      <c r="JTC47" s="286"/>
      <c r="JTD47" s="286"/>
      <c r="JTE47" s="286"/>
      <c r="JTF47" s="286"/>
      <c r="JTG47" s="286"/>
      <c r="JTH47" s="286"/>
      <c r="JTI47" s="286"/>
      <c r="JTJ47" s="286"/>
      <c r="JTK47" s="286"/>
      <c r="JTL47" s="286"/>
      <c r="JTM47" s="286"/>
      <c r="JTN47" s="286"/>
      <c r="JTO47" s="286"/>
      <c r="JTP47" s="286"/>
      <c r="JTQ47" s="286"/>
      <c r="JTR47" s="286"/>
      <c r="JTS47" s="286"/>
      <c r="JTT47" s="286"/>
      <c r="JTU47" s="286"/>
      <c r="JTV47" s="286"/>
      <c r="JTW47" s="286"/>
      <c r="JTX47" s="286"/>
      <c r="JTY47" s="286"/>
      <c r="JTZ47" s="286"/>
      <c r="JUA47" s="286"/>
      <c r="JUB47" s="286"/>
      <c r="JUC47" s="286"/>
      <c r="JUD47" s="286"/>
      <c r="JUE47" s="286"/>
      <c r="JUF47" s="286"/>
      <c r="JUG47" s="286"/>
      <c r="JUH47" s="286"/>
      <c r="JUI47" s="286"/>
      <c r="JUJ47" s="286"/>
      <c r="JUK47" s="286"/>
      <c r="JUL47" s="286"/>
      <c r="JUM47" s="286"/>
      <c r="JUN47" s="286"/>
      <c r="JUO47" s="286"/>
      <c r="JUP47" s="286"/>
      <c r="JUQ47" s="286"/>
      <c r="JUR47" s="286"/>
      <c r="JUS47" s="286"/>
      <c r="JUT47" s="286"/>
      <c r="JUU47" s="286"/>
      <c r="JUV47" s="286"/>
      <c r="JUW47" s="286"/>
      <c r="JUX47" s="286"/>
      <c r="JUY47" s="286"/>
      <c r="JUZ47" s="286"/>
      <c r="JVA47" s="286"/>
      <c r="JVB47" s="286"/>
      <c r="JVC47" s="286"/>
      <c r="JVD47" s="286"/>
      <c r="JVE47" s="286"/>
      <c r="JVF47" s="286"/>
      <c r="JVG47" s="286"/>
      <c r="JVH47" s="286"/>
      <c r="JVI47" s="286"/>
      <c r="JVJ47" s="286"/>
      <c r="JVK47" s="286"/>
      <c r="JVL47" s="286"/>
      <c r="JVM47" s="286"/>
      <c r="JVN47" s="286"/>
      <c r="JVO47" s="286"/>
      <c r="JVP47" s="286"/>
      <c r="JVQ47" s="286"/>
      <c r="JVR47" s="286"/>
      <c r="JVS47" s="286"/>
      <c r="JVT47" s="286"/>
      <c r="JVU47" s="286"/>
      <c r="JVV47" s="286"/>
      <c r="JVW47" s="286"/>
      <c r="JVX47" s="286"/>
      <c r="JVY47" s="286"/>
      <c r="JVZ47" s="286"/>
      <c r="JWA47" s="286"/>
      <c r="JWB47" s="286"/>
      <c r="JWC47" s="286"/>
      <c r="JWD47" s="286"/>
      <c r="JWE47" s="286"/>
      <c r="JWF47" s="286"/>
      <c r="JWG47" s="286"/>
      <c r="JWH47" s="286"/>
      <c r="JWI47" s="286"/>
      <c r="JWJ47" s="286"/>
      <c r="JWK47" s="286"/>
      <c r="JWL47" s="286"/>
      <c r="JWM47" s="286"/>
      <c r="JWN47" s="286"/>
      <c r="JWO47" s="286"/>
      <c r="JWP47" s="286"/>
      <c r="JWQ47" s="286"/>
      <c r="JWR47" s="286"/>
      <c r="JWS47" s="286"/>
      <c r="JWT47" s="286"/>
      <c r="JWU47" s="286"/>
      <c r="JWV47" s="286"/>
      <c r="JWW47" s="286"/>
      <c r="JWX47" s="286"/>
      <c r="JWY47" s="286"/>
      <c r="JWZ47" s="286"/>
      <c r="JXA47" s="286"/>
      <c r="JXB47" s="286"/>
      <c r="JXC47" s="286"/>
      <c r="JXD47" s="286"/>
      <c r="JXE47" s="286"/>
      <c r="JXF47" s="286"/>
      <c r="JXG47" s="286"/>
      <c r="JXH47" s="286"/>
      <c r="JXI47" s="286"/>
      <c r="JXJ47" s="286"/>
      <c r="JXK47" s="286"/>
      <c r="JXL47" s="286"/>
      <c r="JXM47" s="286"/>
      <c r="JXN47" s="286"/>
      <c r="JXO47" s="286"/>
      <c r="JXP47" s="286"/>
      <c r="JXQ47" s="286"/>
      <c r="JXR47" s="286"/>
      <c r="JXS47" s="286"/>
      <c r="JXT47" s="286"/>
      <c r="JXU47" s="286"/>
      <c r="JXV47" s="286"/>
      <c r="JXW47" s="286"/>
      <c r="JXX47" s="286"/>
      <c r="JXY47" s="286"/>
      <c r="JXZ47" s="286"/>
      <c r="JYA47" s="286"/>
      <c r="JYB47" s="286"/>
      <c r="JYC47" s="286"/>
      <c r="JYD47" s="286"/>
      <c r="JYE47" s="286"/>
      <c r="JYF47" s="286"/>
      <c r="JYG47" s="286"/>
      <c r="JYH47" s="286"/>
      <c r="JYI47" s="286"/>
      <c r="JYJ47" s="286"/>
      <c r="JYK47" s="286"/>
      <c r="JYL47" s="286"/>
      <c r="JYM47" s="286"/>
      <c r="JYN47" s="286"/>
      <c r="JYO47" s="286"/>
      <c r="JYP47" s="286"/>
      <c r="JYQ47" s="286"/>
      <c r="JYR47" s="286"/>
      <c r="JYS47" s="286"/>
      <c r="JYT47" s="286"/>
      <c r="JYU47" s="286"/>
      <c r="JYV47" s="286"/>
      <c r="JYW47" s="286"/>
      <c r="JYX47" s="286"/>
      <c r="JYY47" s="286"/>
      <c r="JYZ47" s="286"/>
      <c r="JZA47" s="286"/>
      <c r="JZB47" s="286"/>
      <c r="JZC47" s="286"/>
      <c r="JZD47" s="286"/>
      <c r="JZE47" s="286"/>
      <c r="JZF47" s="286"/>
      <c r="JZG47" s="286"/>
      <c r="JZH47" s="286"/>
      <c r="JZI47" s="286"/>
      <c r="JZJ47" s="286"/>
      <c r="JZK47" s="286"/>
      <c r="JZL47" s="286"/>
      <c r="JZM47" s="286"/>
      <c r="JZN47" s="286"/>
      <c r="JZO47" s="286"/>
      <c r="JZP47" s="286"/>
      <c r="JZQ47" s="286"/>
      <c r="JZR47" s="286"/>
      <c r="JZS47" s="286"/>
      <c r="JZT47" s="286"/>
      <c r="JZU47" s="286"/>
      <c r="JZV47" s="286"/>
      <c r="JZW47" s="286"/>
      <c r="JZX47" s="286"/>
      <c r="JZY47" s="286"/>
      <c r="JZZ47" s="286"/>
      <c r="KAA47" s="286"/>
      <c r="KAB47" s="286"/>
      <c r="KAC47" s="286"/>
      <c r="KAD47" s="286"/>
      <c r="KAE47" s="286"/>
      <c r="KAF47" s="286"/>
      <c r="KAG47" s="286"/>
      <c r="KAH47" s="286"/>
      <c r="KAI47" s="286"/>
      <c r="KAJ47" s="286"/>
      <c r="KAK47" s="286"/>
      <c r="KAL47" s="286"/>
      <c r="KAM47" s="286"/>
      <c r="KAN47" s="286"/>
      <c r="KAO47" s="286"/>
      <c r="KAP47" s="286"/>
      <c r="KAQ47" s="286"/>
      <c r="KAR47" s="286"/>
      <c r="KAS47" s="286"/>
      <c r="KAT47" s="286"/>
      <c r="KAU47" s="286"/>
      <c r="KAV47" s="286"/>
      <c r="KAW47" s="286"/>
      <c r="KAX47" s="286"/>
      <c r="KAY47" s="286"/>
      <c r="KAZ47" s="286"/>
      <c r="KBA47" s="286"/>
      <c r="KBB47" s="286"/>
      <c r="KBC47" s="286"/>
      <c r="KBD47" s="286"/>
      <c r="KBE47" s="286"/>
      <c r="KBF47" s="286"/>
      <c r="KBG47" s="286"/>
      <c r="KBH47" s="286"/>
      <c r="KBI47" s="286"/>
      <c r="KBJ47" s="286"/>
      <c r="KBK47" s="286"/>
      <c r="KBL47" s="286"/>
      <c r="KBM47" s="286"/>
      <c r="KBN47" s="286"/>
      <c r="KBO47" s="286"/>
      <c r="KBP47" s="286"/>
      <c r="KBQ47" s="286"/>
      <c r="KBR47" s="286"/>
      <c r="KBS47" s="286"/>
      <c r="KBT47" s="286"/>
      <c r="KBU47" s="286"/>
      <c r="KBV47" s="286"/>
      <c r="KBW47" s="286"/>
      <c r="KBX47" s="286"/>
      <c r="KBY47" s="286"/>
      <c r="KBZ47" s="286"/>
      <c r="KCA47" s="286"/>
      <c r="KCB47" s="286"/>
      <c r="KCC47" s="286"/>
      <c r="KCD47" s="286"/>
      <c r="KCE47" s="286"/>
      <c r="KCF47" s="286"/>
      <c r="KCG47" s="286"/>
      <c r="KCH47" s="286"/>
      <c r="KCI47" s="286"/>
      <c r="KCJ47" s="286"/>
      <c r="KCK47" s="286"/>
      <c r="KCL47" s="286"/>
      <c r="KCM47" s="286"/>
      <c r="KCN47" s="286"/>
      <c r="KCO47" s="286"/>
      <c r="KCP47" s="286"/>
      <c r="KCQ47" s="286"/>
      <c r="KCR47" s="286"/>
      <c r="KCS47" s="286"/>
      <c r="KCT47" s="286"/>
      <c r="KCU47" s="286"/>
      <c r="KCV47" s="286"/>
      <c r="KCW47" s="286"/>
      <c r="KCX47" s="286"/>
      <c r="KCY47" s="286"/>
      <c r="KCZ47" s="286"/>
      <c r="KDA47" s="286"/>
      <c r="KDB47" s="286"/>
      <c r="KDC47" s="286"/>
      <c r="KDD47" s="286"/>
      <c r="KDE47" s="286"/>
      <c r="KDF47" s="286"/>
      <c r="KDG47" s="286"/>
      <c r="KDH47" s="286"/>
      <c r="KDI47" s="286"/>
      <c r="KDJ47" s="286"/>
      <c r="KDK47" s="286"/>
      <c r="KDL47" s="286"/>
      <c r="KDM47" s="286"/>
      <c r="KDN47" s="286"/>
      <c r="KDO47" s="286"/>
      <c r="KDP47" s="286"/>
      <c r="KDQ47" s="286"/>
      <c r="KDR47" s="286"/>
      <c r="KDS47" s="286"/>
      <c r="KDT47" s="286"/>
      <c r="KDU47" s="286"/>
      <c r="KDV47" s="286"/>
      <c r="KDW47" s="286"/>
      <c r="KDX47" s="286"/>
      <c r="KDY47" s="286"/>
      <c r="KDZ47" s="286"/>
      <c r="KEA47" s="286"/>
      <c r="KEB47" s="286"/>
      <c r="KEC47" s="286"/>
      <c r="KED47" s="286"/>
      <c r="KEE47" s="286"/>
      <c r="KEF47" s="286"/>
      <c r="KEG47" s="286"/>
      <c r="KEH47" s="286"/>
      <c r="KEI47" s="286"/>
      <c r="KEJ47" s="286"/>
      <c r="KEK47" s="286"/>
      <c r="KEL47" s="286"/>
      <c r="KEM47" s="286"/>
      <c r="KEN47" s="286"/>
      <c r="KEO47" s="286"/>
      <c r="KEP47" s="286"/>
      <c r="KEQ47" s="286"/>
      <c r="KER47" s="286"/>
      <c r="KES47" s="286"/>
      <c r="KET47" s="286"/>
      <c r="KEU47" s="286"/>
      <c r="KEV47" s="286"/>
      <c r="KEW47" s="286"/>
      <c r="KEX47" s="286"/>
      <c r="KEY47" s="286"/>
      <c r="KEZ47" s="286"/>
      <c r="KFA47" s="286"/>
      <c r="KFB47" s="286"/>
      <c r="KFC47" s="286"/>
      <c r="KFD47" s="286"/>
      <c r="KFE47" s="286"/>
      <c r="KFF47" s="286"/>
      <c r="KFG47" s="286"/>
      <c r="KFH47" s="286"/>
      <c r="KFI47" s="286"/>
      <c r="KFJ47" s="286"/>
      <c r="KFK47" s="286"/>
      <c r="KFL47" s="286"/>
      <c r="KFM47" s="286"/>
      <c r="KFN47" s="286"/>
      <c r="KFO47" s="286"/>
      <c r="KFP47" s="286"/>
      <c r="KFQ47" s="286"/>
      <c r="KFR47" s="286"/>
      <c r="KFS47" s="286"/>
      <c r="KFT47" s="286"/>
      <c r="KFU47" s="286"/>
      <c r="KFV47" s="286"/>
      <c r="KFW47" s="286"/>
      <c r="KFX47" s="286"/>
      <c r="KFY47" s="286"/>
      <c r="KFZ47" s="286"/>
      <c r="KGA47" s="286"/>
      <c r="KGB47" s="286"/>
      <c r="KGC47" s="286"/>
      <c r="KGD47" s="286"/>
      <c r="KGE47" s="286"/>
      <c r="KGF47" s="286"/>
      <c r="KGG47" s="286"/>
      <c r="KGH47" s="286"/>
      <c r="KGI47" s="286"/>
      <c r="KGJ47" s="286"/>
      <c r="KGK47" s="286"/>
      <c r="KGL47" s="286"/>
      <c r="KGM47" s="286"/>
      <c r="KGN47" s="286"/>
      <c r="KGO47" s="286"/>
      <c r="KGP47" s="286"/>
      <c r="KGQ47" s="286"/>
      <c r="KGR47" s="286"/>
      <c r="KGS47" s="286"/>
      <c r="KGT47" s="286"/>
      <c r="KGU47" s="286"/>
      <c r="KGV47" s="286"/>
      <c r="KGW47" s="286"/>
      <c r="KGX47" s="286"/>
      <c r="KGY47" s="286"/>
      <c r="KGZ47" s="286"/>
      <c r="KHA47" s="286"/>
      <c r="KHB47" s="286"/>
      <c r="KHC47" s="286"/>
      <c r="KHD47" s="286"/>
      <c r="KHE47" s="286"/>
      <c r="KHF47" s="286"/>
      <c r="KHG47" s="286"/>
      <c r="KHH47" s="286"/>
      <c r="KHI47" s="286"/>
      <c r="KHJ47" s="286"/>
      <c r="KHK47" s="286"/>
      <c r="KHL47" s="286"/>
      <c r="KHM47" s="286"/>
      <c r="KHN47" s="286"/>
      <c r="KHO47" s="286"/>
      <c r="KHP47" s="286"/>
      <c r="KHQ47" s="286"/>
      <c r="KHR47" s="286"/>
      <c r="KHS47" s="286"/>
      <c r="KHT47" s="286"/>
      <c r="KHU47" s="286"/>
      <c r="KHV47" s="286"/>
      <c r="KHW47" s="286"/>
      <c r="KHX47" s="286"/>
      <c r="KHY47" s="286"/>
      <c r="KHZ47" s="286"/>
      <c r="KIA47" s="286"/>
      <c r="KIB47" s="286"/>
      <c r="KIC47" s="286"/>
      <c r="KID47" s="286"/>
      <c r="KIE47" s="286"/>
      <c r="KIF47" s="286"/>
      <c r="KIG47" s="286"/>
      <c r="KIH47" s="286"/>
      <c r="KII47" s="286"/>
      <c r="KIJ47" s="286"/>
      <c r="KIK47" s="286"/>
      <c r="KIL47" s="286"/>
      <c r="KIM47" s="286"/>
      <c r="KIN47" s="286"/>
      <c r="KIO47" s="286"/>
      <c r="KIP47" s="286"/>
      <c r="KIQ47" s="286"/>
      <c r="KIR47" s="286"/>
      <c r="KIS47" s="286"/>
      <c r="KIT47" s="286"/>
      <c r="KIU47" s="286"/>
      <c r="KIV47" s="286"/>
      <c r="KIW47" s="286"/>
      <c r="KIX47" s="286"/>
      <c r="KIY47" s="286"/>
      <c r="KIZ47" s="286"/>
      <c r="KJA47" s="286"/>
      <c r="KJB47" s="286"/>
      <c r="KJC47" s="286"/>
      <c r="KJD47" s="286"/>
      <c r="KJE47" s="286"/>
      <c r="KJF47" s="286"/>
      <c r="KJG47" s="286"/>
      <c r="KJH47" s="286"/>
      <c r="KJI47" s="286"/>
      <c r="KJJ47" s="286"/>
      <c r="KJK47" s="286"/>
      <c r="KJL47" s="286"/>
      <c r="KJM47" s="286"/>
      <c r="KJN47" s="286"/>
      <c r="KJO47" s="286"/>
      <c r="KJP47" s="286"/>
      <c r="KJQ47" s="286"/>
      <c r="KJR47" s="286"/>
      <c r="KJS47" s="286"/>
      <c r="KJT47" s="286"/>
      <c r="KJU47" s="286"/>
      <c r="KJV47" s="286"/>
      <c r="KJW47" s="286"/>
      <c r="KJX47" s="286"/>
      <c r="KJY47" s="286"/>
      <c r="KJZ47" s="286"/>
      <c r="KKA47" s="286"/>
      <c r="KKB47" s="286"/>
      <c r="KKC47" s="286"/>
      <c r="KKD47" s="286"/>
      <c r="KKE47" s="286"/>
      <c r="KKF47" s="286"/>
      <c r="KKG47" s="286"/>
      <c r="KKH47" s="286"/>
      <c r="KKI47" s="286"/>
      <c r="KKJ47" s="286"/>
      <c r="KKK47" s="286"/>
      <c r="KKL47" s="286"/>
      <c r="KKM47" s="286"/>
      <c r="KKN47" s="286"/>
      <c r="KKO47" s="286"/>
      <c r="KKP47" s="286"/>
      <c r="KKQ47" s="286"/>
      <c r="KKR47" s="286"/>
      <c r="KKS47" s="286"/>
      <c r="KKT47" s="286"/>
      <c r="KKU47" s="286"/>
      <c r="KKV47" s="286"/>
      <c r="KKW47" s="286"/>
      <c r="KKX47" s="286"/>
      <c r="KKY47" s="286"/>
      <c r="KKZ47" s="286"/>
      <c r="KLA47" s="286"/>
      <c r="KLB47" s="286"/>
      <c r="KLC47" s="286"/>
      <c r="KLD47" s="286"/>
      <c r="KLE47" s="286"/>
      <c r="KLF47" s="286"/>
      <c r="KLG47" s="286"/>
      <c r="KLH47" s="286"/>
      <c r="KLI47" s="286"/>
      <c r="KLJ47" s="286"/>
      <c r="KLK47" s="286"/>
      <c r="KLL47" s="286"/>
      <c r="KLM47" s="286"/>
      <c r="KLN47" s="286"/>
      <c r="KLO47" s="286"/>
      <c r="KLP47" s="286"/>
      <c r="KLQ47" s="286"/>
      <c r="KLR47" s="286"/>
      <c r="KLS47" s="286"/>
      <c r="KLT47" s="286"/>
      <c r="KLU47" s="286"/>
      <c r="KLV47" s="286"/>
      <c r="KLW47" s="286"/>
      <c r="KLX47" s="286"/>
      <c r="KLY47" s="286"/>
      <c r="KLZ47" s="286"/>
      <c r="KMA47" s="286"/>
      <c r="KMB47" s="286"/>
      <c r="KMC47" s="286"/>
      <c r="KMD47" s="286"/>
      <c r="KME47" s="286"/>
      <c r="KMF47" s="286"/>
      <c r="KMG47" s="286"/>
      <c r="KMH47" s="286"/>
      <c r="KMI47" s="286"/>
      <c r="KMJ47" s="286"/>
      <c r="KMK47" s="286"/>
      <c r="KML47" s="286"/>
      <c r="KMM47" s="286"/>
      <c r="KMN47" s="286"/>
      <c r="KMO47" s="286"/>
      <c r="KMP47" s="286"/>
      <c r="KMQ47" s="286"/>
      <c r="KMR47" s="286"/>
      <c r="KMS47" s="286"/>
      <c r="KMT47" s="286"/>
      <c r="KMU47" s="286"/>
      <c r="KMV47" s="286"/>
      <c r="KMW47" s="286"/>
      <c r="KMX47" s="286"/>
      <c r="KMY47" s="286"/>
      <c r="KMZ47" s="286"/>
      <c r="KNA47" s="286"/>
      <c r="KNB47" s="286"/>
      <c r="KNC47" s="286"/>
      <c r="KND47" s="286"/>
      <c r="KNE47" s="286"/>
      <c r="KNF47" s="286"/>
      <c r="KNG47" s="286"/>
      <c r="KNH47" s="286"/>
      <c r="KNI47" s="286"/>
      <c r="KNJ47" s="286"/>
      <c r="KNK47" s="286"/>
      <c r="KNL47" s="286"/>
      <c r="KNM47" s="286"/>
      <c r="KNN47" s="286"/>
      <c r="KNO47" s="286"/>
      <c r="KNP47" s="286"/>
      <c r="KNQ47" s="286"/>
      <c r="KNR47" s="286"/>
      <c r="KNS47" s="286"/>
      <c r="KNT47" s="286"/>
      <c r="KNU47" s="286"/>
      <c r="KNV47" s="286"/>
      <c r="KNW47" s="286"/>
      <c r="KNX47" s="286"/>
      <c r="KNY47" s="286"/>
      <c r="KNZ47" s="286"/>
      <c r="KOA47" s="286"/>
      <c r="KOB47" s="286"/>
      <c r="KOC47" s="286"/>
      <c r="KOD47" s="286"/>
      <c r="KOE47" s="286"/>
      <c r="KOF47" s="286"/>
      <c r="KOG47" s="286"/>
      <c r="KOH47" s="286"/>
      <c r="KOI47" s="286"/>
      <c r="KOJ47" s="286"/>
      <c r="KOK47" s="286"/>
      <c r="KOL47" s="286"/>
      <c r="KOM47" s="286"/>
      <c r="KON47" s="286"/>
      <c r="KOO47" s="286"/>
      <c r="KOP47" s="286"/>
      <c r="KOQ47" s="286"/>
      <c r="KOR47" s="286"/>
      <c r="KOS47" s="286"/>
      <c r="KOT47" s="286"/>
      <c r="KOU47" s="286"/>
      <c r="KOV47" s="286"/>
      <c r="KOW47" s="286"/>
      <c r="KOX47" s="286"/>
      <c r="KOY47" s="286"/>
      <c r="KOZ47" s="286"/>
      <c r="KPA47" s="286"/>
      <c r="KPB47" s="286"/>
      <c r="KPC47" s="286"/>
      <c r="KPD47" s="286"/>
      <c r="KPE47" s="286"/>
      <c r="KPF47" s="286"/>
      <c r="KPG47" s="286"/>
      <c r="KPH47" s="286"/>
      <c r="KPI47" s="286"/>
      <c r="KPJ47" s="286"/>
      <c r="KPK47" s="286"/>
      <c r="KPL47" s="286"/>
      <c r="KPM47" s="286"/>
      <c r="KPN47" s="286"/>
      <c r="KPO47" s="286"/>
      <c r="KPP47" s="286"/>
      <c r="KPQ47" s="286"/>
      <c r="KPR47" s="286"/>
      <c r="KPS47" s="286"/>
      <c r="KPT47" s="286"/>
      <c r="KPU47" s="286"/>
      <c r="KPV47" s="286"/>
      <c r="KPW47" s="286"/>
      <c r="KPX47" s="286"/>
      <c r="KPY47" s="286"/>
      <c r="KPZ47" s="286"/>
      <c r="KQA47" s="286"/>
      <c r="KQB47" s="286"/>
      <c r="KQC47" s="286"/>
      <c r="KQD47" s="286"/>
      <c r="KQE47" s="286"/>
      <c r="KQF47" s="286"/>
      <c r="KQG47" s="286"/>
      <c r="KQH47" s="286"/>
      <c r="KQI47" s="286"/>
      <c r="KQJ47" s="286"/>
      <c r="KQK47" s="286"/>
      <c r="KQL47" s="286"/>
      <c r="KQM47" s="286"/>
      <c r="KQN47" s="286"/>
      <c r="KQO47" s="286"/>
      <c r="KQP47" s="286"/>
      <c r="KQQ47" s="286"/>
      <c r="KQR47" s="286"/>
      <c r="KQS47" s="286"/>
      <c r="KQT47" s="286"/>
      <c r="KQU47" s="286"/>
      <c r="KQV47" s="286"/>
      <c r="KQW47" s="286"/>
      <c r="KQX47" s="286"/>
      <c r="KQY47" s="286"/>
      <c r="KQZ47" s="286"/>
      <c r="KRA47" s="286"/>
      <c r="KRB47" s="286"/>
      <c r="KRC47" s="286"/>
      <c r="KRD47" s="286"/>
      <c r="KRE47" s="286"/>
      <c r="KRF47" s="286"/>
      <c r="KRG47" s="286"/>
      <c r="KRH47" s="286"/>
      <c r="KRI47" s="286"/>
      <c r="KRJ47" s="286"/>
      <c r="KRK47" s="286"/>
      <c r="KRL47" s="286"/>
      <c r="KRM47" s="286"/>
      <c r="KRN47" s="286"/>
      <c r="KRO47" s="286"/>
      <c r="KRP47" s="286"/>
      <c r="KRQ47" s="286"/>
      <c r="KRR47" s="286"/>
      <c r="KRS47" s="286"/>
      <c r="KRT47" s="286"/>
      <c r="KRU47" s="286"/>
      <c r="KRV47" s="286"/>
      <c r="KRW47" s="286"/>
      <c r="KRX47" s="286"/>
      <c r="KRY47" s="286"/>
      <c r="KRZ47" s="286"/>
      <c r="KSA47" s="286"/>
      <c r="KSB47" s="286"/>
      <c r="KSC47" s="286"/>
      <c r="KSD47" s="286"/>
      <c r="KSE47" s="286"/>
      <c r="KSF47" s="286"/>
      <c r="KSG47" s="286"/>
      <c r="KSH47" s="286"/>
      <c r="KSI47" s="286"/>
      <c r="KSJ47" s="286"/>
      <c r="KSK47" s="286"/>
      <c r="KSL47" s="286"/>
      <c r="KSM47" s="286"/>
      <c r="KSN47" s="286"/>
      <c r="KSO47" s="286"/>
      <c r="KSP47" s="286"/>
      <c r="KSQ47" s="286"/>
      <c r="KSR47" s="286"/>
      <c r="KSS47" s="286"/>
      <c r="KST47" s="286"/>
      <c r="KSU47" s="286"/>
      <c r="KSV47" s="286"/>
      <c r="KSW47" s="286"/>
      <c r="KSX47" s="286"/>
      <c r="KSY47" s="286"/>
      <c r="KSZ47" s="286"/>
      <c r="KTA47" s="286"/>
      <c r="KTB47" s="286"/>
      <c r="KTC47" s="286"/>
      <c r="KTD47" s="286"/>
      <c r="KTE47" s="286"/>
      <c r="KTF47" s="286"/>
      <c r="KTG47" s="286"/>
      <c r="KTH47" s="286"/>
      <c r="KTI47" s="286"/>
      <c r="KTJ47" s="286"/>
      <c r="KTK47" s="286"/>
      <c r="KTL47" s="286"/>
      <c r="KTM47" s="286"/>
      <c r="KTN47" s="286"/>
      <c r="KTO47" s="286"/>
      <c r="KTP47" s="286"/>
      <c r="KTQ47" s="286"/>
      <c r="KTR47" s="286"/>
      <c r="KTS47" s="286"/>
      <c r="KTT47" s="286"/>
      <c r="KTU47" s="286"/>
      <c r="KTV47" s="286"/>
      <c r="KTW47" s="286"/>
      <c r="KTX47" s="286"/>
      <c r="KTY47" s="286"/>
      <c r="KTZ47" s="286"/>
      <c r="KUA47" s="286"/>
      <c r="KUB47" s="286"/>
      <c r="KUC47" s="286"/>
      <c r="KUD47" s="286"/>
      <c r="KUE47" s="286"/>
      <c r="KUF47" s="286"/>
      <c r="KUG47" s="286"/>
      <c r="KUH47" s="286"/>
      <c r="KUI47" s="286"/>
      <c r="KUJ47" s="286"/>
      <c r="KUK47" s="286"/>
      <c r="KUL47" s="286"/>
      <c r="KUM47" s="286"/>
      <c r="KUN47" s="286"/>
      <c r="KUO47" s="286"/>
      <c r="KUP47" s="286"/>
      <c r="KUQ47" s="286"/>
      <c r="KUR47" s="286"/>
      <c r="KUS47" s="286"/>
      <c r="KUT47" s="286"/>
      <c r="KUU47" s="286"/>
      <c r="KUV47" s="286"/>
      <c r="KUW47" s="286"/>
      <c r="KUX47" s="286"/>
      <c r="KUY47" s="286"/>
      <c r="KUZ47" s="286"/>
      <c r="KVA47" s="286"/>
      <c r="KVB47" s="286"/>
      <c r="KVC47" s="286"/>
      <c r="KVD47" s="286"/>
      <c r="KVE47" s="286"/>
      <c r="KVF47" s="286"/>
      <c r="KVG47" s="286"/>
      <c r="KVH47" s="286"/>
      <c r="KVI47" s="286"/>
      <c r="KVJ47" s="286"/>
      <c r="KVK47" s="286"/>
      <c r="KVL47" s="286"/>
      <c r="KVM47" s="286"/>
      <c r="KVN47" s="286"/>
      <c r="KVO47" s="286"/>
      <c r="KVP47" s="286"/>
      <c r="KVQ47" s="286"/>
      <c r="KVR47" s="286"/>
      <c r="KVS47" s="286"/>
      <c r="KVT47" s="286"/>
      <c r="KVU47" s="286"/>
      <c r="KVV47" s="286"/>
      <c r="KVW47" s="286"/>
      <c r="KVX47" s="286"/>
      <c r="KVY47" s="286"/>
      <c r="KVZ47" s="286"/>
      <c r="KWA47" s="286"/>
      <c r="KWB47" s="286"/>
      <c r="KWC47" s="286"/>
      <c r="KWD47" s="286"/>
      <c r="KWE47" s="286"/>
      <c r="KWF47" s="286"/>
      <c r="KWG47" s="286"/>
      <c r="KWH47" s="286"/>
      <c r="KWI47" s="286"/>
      <c r="KWJ47" s="286"/>
      <c r="KWK47" s="286"/>
      <c r="KWL47" s="286"/>
      <c r="KWM47" s="286"/>
      <c r="KWN47" s="286"/>
      <c r="KWO47" s="286"/>
      <c r="KWP47" s="286"/>
      <c r="KWQ47" s="286"/>
      <c r="KWR47" s="286"/>
      <c r="KWS47" s="286"/>
      <c r="KWT47" s="286"/>
      <c r="KWU47" s="286"/>
      <c r="KWV47" s="286"/>
      <c r="KWW47" s="286"/>
      <c r="KWX47" s="286"/>
      <c r="KWY47" s="286"/>
      <c r="KWZ47" s="286"/>
      <c r="KXA47" s="286"/>
      <c r="KXB47" s="286"/>
      <c r="KXC47" s="286"/>
      <c r="KXD47" s="286"/>
      <c r="KXE47" s="286"/>
      <c r="KXF47" s="286"/>
      <c r="KXG47" s="286"/>
      <c r="KXH47" s="286"/>
      <c r="KXI47" s="286"/>
      <c r="KXJ47" s="286"/>
      <c r="KXK47" s="286"/>
      <c r="KXL47" s="286"/>
      <c r="KXM47" s="286"/>
      <c r="KXN47" s="286"/>
      <c r="KXO47" s="286"/>
      <c r="KXP47" s="286"/>
      <c r="KXQ47" s="286"/>
      <c r="KXR47" s="286"/>
      <c r="KXS47" s="286"/>
      <c r="KXT47" s="286"/>
      <c r="KXU47" s="286"/>
      <c r="KXV47" s="286"/>
      <c r="KXW47" s="286"/>
      <c r="KXX47" s="286"/>
      <c r="KXY47" s="286"/>
      <c r="KXZ47" s="286"/>
      <c r="KYA47" s="286"/>
      <c r="KYB47" s="286"/>
      <c r="KYC47" s="286"/>
      <c r="KYD47" s="286"/>
      <c r="KYE47" s="286"/>
      <c r="KYF47" s="286"/>
      <c r="KYG47" s="286"/>
      <c r="KYH47" s="286"/>
      <c r="KYI47" s="286"/>
      <c r="KYJ47" s="286"/>
      <c r="KYK47" s="286"/>
      <c r="KYL47" s="286"/>
      <c r="KYM47" s="286"/>
      <c r="KYN47" s="286"/>
      <c r="KYO47" s="286"/>
      <c r="KYP47" s="286"/>
      <c r="KYQ47" s="286"/>
      <c r="KYR47" s="286"/>
      <c r="KYS47" s="286"/>
      <c r="KYT47" s="286"/>
      <c r="KYU47" s="286"/>
      <c r="KYV47" s="286"/>
      <c r="KYW47" s="286"/>
      <c r="KYX47" s="286"/>
      <c r="KYY47" s="286"/>
      <c r="KYZ47" s="286"/>
      <c r="KZA47" s="286"/>
      <c r="KZB47" s="286"/>
      <c r="KZC47" s="286"/>
      <c r="KZD47" s="286"/>
      <c r="KZE47" s="286"/>
      <c r="KZF47" s="286"/>
      <c r="KZG47" s="286"/>
      <c r="KZH47" s="286"/>
      <c r="KZI47" s="286"/>
      <c r="KZJ47" s="286"/>
      <c r="KZK47" s="286"/>
      <c r="KZL47" s="286"/>
      <c r="KZM47" s="286"/>
      <c r="KZN47" s="286"/>
      <c r="KZO47" s="286"/>
      <c r="KZP47" s="286"/>
      <c r="KZQ47" s="286"/>
      <c r="KZR47" s="286"/>
      <c r="KZS47" s="286"/>
      <c r="KZT47" s="286"/>
      <c r="KZU47" s="286"/>
      <c r="KZV47" s="286"/>
      <c r="KZW47" s="286"/>
      <c r="KZX47" s="286"/>
      <c r="KZY47" s="286"/>
      <c r="KZZ47" s="286"/>
      <c r="LAA47" s="286"/>
      <c r="LAB47" s="286"/>
      <c r="LAC47" s="286"/>
      <c r="LAD47" s="286"/>
      <c r="LAE47" s="286"/>
      <c r="LAF47" s="286"/>
      <c r="LAG47" s="286"/>
      <c r="LAH47" s="286"/>
      <c r="LAI47" s="286"/>
      <c r="LAJ47" s="286"/>
      <c r="LAK47" s="286"/>
      <c r="LAL47" s="286"/>
      <c r="LAM47" s="286"/>
      <c r="LAN47" s="286"/>
      <c r="LAO47" s="286"/>
      <c r="LAP47" s="286"/>
      <c r="LAQ47" s="286"/>
      <c r="LAR47" s="286"/>
      <c r="LAS47" s="286"/>
      <c r="LAT47" s="286"/>
      <c r="LAU47" s="286"/>
      <c r="LAV47" s="286"/>
      <c r="LAW47" s="286"/>
      <c r="LAX47" s="286"/>
      <c r="LAY47" s="286"/>
      <c r="LAZ47" s="286"/>
      <c r="LBA47" s="286"/>
      <c r="LBB47" s="286"/>
      <c r="LBC47" s="286"/>
      <c r="LBD47" s="286"/>
      <c r="LBE47" s="286"/>
      <c r="LBF47" s="286"/>
      <c r="LBG47" s="286"/>
      <c r="LBH47" s="286"/>
      <c r="LBI47" s="286"/>
      <c r="LBJ47" s="286"/>
      <c r="LBK47" s="286"/>
      <c r="LBL47" s="286"/>
      <c r="LBM47" s="286"/>
      <c r="LBN47" s="286"/>
      <c r="LBO47" s="286"/>
      <c r="LBP47" s="286"/>
      <c r="LBQ47" s="286"/>
      <c r="LBR47" s="286"/>
      <c r="LBS47" s="286"/>
      <c r="LBT47" s="286"/>
      <c r="LBU47" s="286"/>
      <c r="LBV47" s="286"/>
      <c r="LBW47" s="286"/>
      <c r="LBX47" s="286"/>
      <c r="LBY47" s="286"/>
      <c r="LBZ47" s="286"/>
      <c r="LCA47" s="286"/>
      <c r="LCB47" s="286"/>
      <c r="LCC47" s="286"/>
      <c r="LCD47" s="286"/>
      <c r="LCE47" s="286"/>
      <c r="LCF47" s="286"/>
      <c r="LCG47" s="286"/>
      <c r="LCH47" s="286"/>
      <c r="LCI47" s="286"/>
      <c r="LCJ47" s="286"/>
      <c r="LCK47" s="286"/>
      <c r="LCL47" s="286"/>
      <c r="LCM47" s="286"/>
      <c r="LCN47" s="286"/>
      <c r="LCO47" s="286"/>
      <c r="LCP47" s="286"/>
      <c r="LCQ47" s="286"/>
      <c r="LCR47" s="286"/>
      <c r="LCS47" s="286"/>
      <c r="LCT47" s="286"/>
      <c r="LCU47" s="286"/>
      <c r="LCV47" s="286"/>
      <c r="LCW47" s="286"/>
      <c r="LCX47" s="286"/>
      <c r="LCY47" s="286"/>
      <c r="LCZ47" s="286"/>
      <c r="LDA47" s="286"/>
      <c r="LDB47" s="286"/>
      <c r="LDC47" s="286"/>
      <c r="LDD47" s="286"/>
      <c r="LDE47" s="286"/>
      <c r="LDF47" s="286"/>
      <c r="LDG47" s="286"/>
      <c r="LDH47" s="286"/>
      <c r="LDI47" s="286"/>
      <c r="LDJ47" s="286"/>
      <c r="LDK47" s="286"/>
      <c r="LDL47" s="286"/>
      <c r="LDM47" s="286"/>
      <c r="LDN47" s="286"/>
      <c r="LDO47" s="286"/>
      <c r="LDP47" s="286"/>
      <c r="LDQ47" s="286"/>
      <c r="LDR47" s="286"/>
      <c r="LDS47" s="286"/>
      <c r="LDT47" s="286"/>
      <c r="LDU47" s="286"/>
      <c r="LDV47" s="286"/>
      <c r="LDW47" s="286"/>
      <c r="LDX47" s="286"/>
      <c r="LDY47" s="286"/>
      <c r="LDZ47" s="286"/>
      <c r="LEA47" s="286"/>
      <c r="LEB47" s="286"/>
      <c r="LEC47" s="286"/>
      <c r="LED47" s="286"/>
      <c r="LEE47" s="286"/>
      <c r="LEF47" s="286"/>
      <c r="LEG47" s="286"/>
      <c r="LEH47" s="286"/>
      <c r="LEI47" s="286"/>
      <c r="LEJ47" s="286"/>
      <c r="LEK47" s="286"/>
      <c r="LEL47" s="286"/>
      <c r="LEM47" s="286"/>
      <c r="LEN47" s="286"/>
      <c r="LEO47" s="286"/>
      <c r="LEP47" s="286"/>
      <c r="LEQ47" s="286"/>
      <c r="LER47" s="286"/>
      <c r="LES47" s="286"/>
      <c r="LET47" s="286"/>
      <c r="LEU47" s="286"/>
      <c r="LEV47" s="286"/>
      <c r="LEW47" s="286"/>
      <c r="LEX47" s="286"/>
      <c r="LEY47" s="286"/>
      <c r="LEZ47" s="286"/>
      <c r="LFA47" s="286"/>
      <c r="LFB47" s="286"/>
      <c r="LFC47" s="286"/>
      <c r="LFD47" s="286"/>
      <c r="LFE47" s="286"/>
      <c r="LFF47" s="286"/>
      <c r="LFG47" s="286"/>
      <c r="LFH47" s="286"/>
      <c r="LFI47" s="286"/>
      <c r="LFJ47" s="286"/>
      <c r="LFK47" s="286"/>
      <c r="LFL47" s="286"/>
      <c r="LFM47" s="286"/>
      <c r="LFN47" s="286"/>
      <c r="LFO47" s="286"/>
      <c r="LFP47" s="286"/>
      <c r="LFQ47" s="286"/>
      <c r="LFR47" s="286"/>
      <c r="LFS47" s="286"/>
      <c r="LFT47" s="286"/>
      <c r="LFU47" s="286"/>
      <c r="LFV47" s="286"/>
      <c r="LFW47" s="286"/>
      <c r="LFX47" s="286"/>
      <c r="LFY47" s="286"/>
      <c r="LFZ47" s="286"/>
      <c r="LGA47" s="286"/>
      <c r="LGB47" s="286"/>
      <c r="LGC47" s="286"/>
      <c r="LGD47" s="286"/>
      <c r="LGE47" s="286"/>
      <c r="LGF47" s="286"/>
      <c r="LGG47" s="286"/>
      <c r="LGH47" s="286"/>
      <c r="LGI47" s="286"/>
      <c r="LGJ47" s="286"/>
      <c r="LGK47" s="286"/>
      <c r="LGL47" s="286"/>
      <c r="LGM47" s="286"/>
      <c r="LGN47" s="286"/>
      <c r="LGO47" s="286"/>
      <c r="LGP47" s="286"/>
      <c r="LGQ47" s="286"/>
      <c r="LGR47" s="286"/>
      <c r="LGS47" s="286"/>
      <c r="LGT47" s="286"/>
      <c r="LGU47" s="286"/>
      <c r="LGV47" s="286"/>
      <c r="LGW47" s="286"/>
      <c r="LGX47" s="286"/>
      <c r="LGY47" s="286"/>
      <c r="LGZ47" s="286"/>
      <c r="LHA47" s="286"/>
      <c r="LHB47" s="286"/>
      <c r="LHC47" s="286"/>
      <c r="LHD47" s="286"/>
      <c r="LHE47" s="286"/>
      <c r="LHF47" s="286"/>
      <c r="LHG47" s="286"/>
      <c r="LHH47" s="286"/>
      <c r="LHI47" s="286"/>
      <c r="LHJ47" s="286"/>
      <c r="LHK47" s="286"/>
      <c r="LHL47" s="286"/>
      <c r="LHM47" s="286"/>
      <c r="LHN47" s="286"/>
      <c r="LHO47" s="286"/>
      <c r="LHP47" s="286"/>
      <c r="LHQ47" s="286"/>
      <c r="LHR47" s="286"/>
      <c r="LHS47" s="286"/>
      <c r="LHT47" s="286"/>
      <c r="LHU47" s="286"/>
      <c r="LHV47" s="286"/>
      <c r="LHW47" s="286"/>
      <c r="LHX47" s="286"/>
      <c r="LHY47" s="286"/>
      <c r="LHZ47" s="286"/>
      <c r="LIA47" s="286"/>
      <c r="LIB47" s="286"/>
      <c r="LIC47" s="286"/>
      <c r="LID47" s="286"/>
      <c r="LIE47" s="286"/>
      <c r="LIF47" s="286"/>
      <c r="LIG47" s="286"/>
      <c r="LIH47" s="286"/>
      <c r="LII47" s="286"/>
      <c r="LIJ47" s="286"/>
      <c r="LIK47" s="286"/>
      <c r="LIL47" s="286"/>
      <c r="LIM47" s="286"/>
      <c r="LIN47" s="286"/>
      <c r="LIO47" s="286"/>
      <c r="LIP47" s="286"/>
      <c r="LIQ47" s="286"/>
      <c r="LIR47" s="286"/>
      <c r="LIS47" s="286"/>
      <c r="LIT47" s="286"/>
      <c r="LIU47" s="286"/>
      <c r="LIV47" s="286"/>
      <c r="LIW47" s="286"/>
      <c r="LIX47" s="286"/>
      <c r="LIY47" s="286"/>
      <c r="LIZ47" s="286"/>
      <c r="LJA47" s="286"/>
      <c r="LJB47" s="286"/>
      <c r="LJC47" s="286"/>
      <c r="LJD47" s="286"/>
      <c r="LJE47" s="286"/>
      <c r="LJF47" s="286"/>
      <c r="LJG47" s="286"/>
      <c r="LJH47" s="286"/>
      <c r="LJI47" s="286"/>
      <c r="LJJ47" s="286"/>
      <c r="LJK47" s="286"/>
      <c r="LJL47" s="286"/>
      <c r="LJM47" s="286"/>
      <c r="LJN47" s="286"/>
      <c r="LJO47" s="286"/>
      <c r="LJP47" s="286"/>
      <c r="LJQ47" s="286"/>
      <c r="LJR47" s="286"/>
      <c r="LJS47" s="286"/>
      <c r="LJT47" s="286"/>
      <c r="LJU47" s="286"/>
      <c r="LJV47" s="286"/>
      <c r="LJW47" s="286"/>
      <c r="LJX47" s="286"/>
      <c r="LJY47" s="286"/>
      <c r="LJZ47" s="286"/>
      <c r="LKA47" s="286"/>
      <c r="LKB47" s="286"/>
      <c r="LKC47" s="286"/>
      <c r="LKD47" s="286"/>
      <c r="LKE47" s="286"/>
      <c r="LKF47" s="286"/>
      <c r="LKG47" s="286"/>
      <c r="LKH47" s="286"/>
      <c r="LKI47" s="286"/>
      <c r="LKJ47" s="286"/>
      <c r="LKK47" s="286"/>
      <c r="LKL47" s="286"/>
      <c r="LKM47" s="286"/>
      <c r="LKN47" s="286"/>
      <c r="LKO47" s="286"/>
      <c r="LKP47" s="286"/>
      <c r="LKQ47" s="286"/>
      <c r="LKR47" s="286"/>
      <c r="LKS47" s="286"/>
      <c r="LKT47" s="286"/>
      <c r="LKU47" s="286"/>
      <c r="LKV47" s="286"/>
      <c r="LKW47" s="286"/>
      <c r="LKX47" s="286"/>
      <c r="LKY47" s="286"/>
      <c r="LKZ47" s="286"/>
      <c r="LLA47" s="286"/>
      <c r="LLB47" s="286"/>
      <c r="LLC47" s="286"/>
      <c r="LLD47" s="286"/>
      <c r="LLE47" s="286"/>
      <c r="LLF47" s="286"/>
      <c r="LLG47" s="286"/>
      <c r="LLH47" s="286"/>
      <c r="LLI47" s="286"/>
      <c r="LLJ47" s="286"/>
      <c r="LLK47" s="286"/>
      <c r="LLL47" s="286"/>
      <c r="LLM47" s="286"/>
      <c r="LLN47" s="286"/>
      <c r="LLO47" s="286"/>
      <c r="LLP47" s="286"/>
      <c r="LLQ47" s="286"/>
      <c r="LLR47" s="286"/>
      <c r="LLS47" s="286"/>
      <c r="LLT47" s="286"/>
      <c r="LLU47" s="286"/>
      <c r="LLV47" s="286"/>
      <c r="LLW47" s="286"/>
      <c r="LLX47" s="286"/>
      <c r="LLY47" s="286"/>
      <c r="LLZ47" s="286"/>
      <c r="LMA47" s="286"/>
      <c r="LMB47" s="286"/>
      <c r="LMC47" s="286"/>
      <c r="LMD47" s="286"/>
      <c r="LME47" s="286"/>
      <c r="LMF47" s="286"/>
      <c r="LMG47" s="286"/>
      <c r="LMH47" s="286"/>
      <c r="LMI47" s="286"/>
      <c r="LMJ47" s="286"/>
      <c r="LMK47" s="286"/>
      <c r="LML47" s="286"/>
      <c r="LMM47" s="286"/>
      <c r="LMN47" s="286"/>
      <c r="LMO47" s="286"/>
      <c r="LMP47" s="286"/>
      <c r="LMQ47" s="286"/>
      <c r="LMR47" s="286"/>
      <c r="LMS47" s="286"/>
      <c r="LMT47" s="286"/>
      <c r="LMU47" s="286"/>
      <c r="LMV47" s="286"/>
      <c r="LMW47" s="286"/>
      <c r="LMX47" s="286"/>
      <c r="LMY47" s="286"/>
      <c r="LMZ47" s="286"/>
      <c r="LNA47" s="286"/>
      <c r="LNB47" s="286"/>
      <c r="LNC47" s="286"/>
      <c r="LND47" s="286"/>
      <c r="LNE47" s="286"/>
      <c r="LNF47" s="286"/>
      <c r="LNG47" s="286"/>
      <c r="LNH47" s="286"/>
      <c r="LNI47" s="286"/>
      <c r="LNJ47" s="286"/>
      <c r="LNK47" s="286"/>
      <c r="LNL47" s="286"/>
      <c r="LNM47" s="286"/>
      <c r="LNN47" s="286"/>
      <c r="LNO47" s="286"/>
      <c r="LNP47" s="286"/>
      <c r="LNQ47" s="286"/>
      <c r="LNR47" s="286"/>
      <c r="LNS47" s="286"/>
      <c r="LNT47" s="286"/>
      <c r="LNU47" s="286"/>
      <c r="LNV47" s="286"/>
      <c r="LNW47" s="286"/>
      <c r="LNX47" s="286"/>
      <c r="LNY47" s="286"/>
      <c r="LNZ47" s="286"/>
      <c r="LOA47" s="286"/>
      <c r="LOB47" s="286"/>
      <c r="LOC47" s="286"/>
      <c r="LOD47" s="286"/>
      <c r="LOE47" s="286"/>
      <c r="LOF47" s="286"/>
      <c r="LOG47" s="286"/>
      <c r="LOH47" s="286"/>
      <c r="LOI47" s="286"/>
      <c r="LOJ47" s="286"/>
      <c r="LOK47" s="286"/>
      <c r="LOL47" s="286"/>
      <c r="LOM47" s="286"/>
      <c r="LON47" s="286"/>
      <c r="LOO47" s="286"/>
      <c r="LOP47" s="286"/>
      <c r="LOQ47" s="286"/>
      <c r="LOR47" s="286"/>
      <c r="LOS47" s="286"/>
      <c r="LOT47" s="286"/>
      <c r="LOU47" s="286"/>
      <c r="LOV47" s="286"/>
      <c r="LOW47" s="286"/>
      <c r="LOX47" s="286"/>
      <c r="LOY47" s="286"/>
      <c r="LOZ47" s="286"/>
      <c r="LPA47" s="286"/>
      <c r="LPB47" s="286"/>
      <c r="LPC47" s="286"/>
      <c r="LPD47" s="286"/>
      <c r="LPE47" s="286"/>
      <c r="LPF47" s="286"/>
      <c r="LPG47" s="286"/>
      <c r="LPH47" s="286"/>
      <c r="LPI47" s="286"/>
      <c r="LPJ47" s="286"/>
      <c r="LPK47" s="286"/>
      <c r="LPL47" s="286"/>
      <c r="LPM47" s="286"/>
      <c r="LPN47" s="286"/>
      <c r="LPO47" s="286"/>
      <c r="LPP47" s="286"/>
      <c r="LPQ47" s="286"/>
      <c r="LPR47" s="286"/>
      <c r="LPS47" s="286"/>
      <c r="LPT47" s="286"/>
      <c r="LPU47" s="286"/>
      <c r="LPV47" s="286"/>
      <c r="LPW47" s="286"/>
      <c r="LPX47" s="286"/>
      <c r="LPY47" s="286"/>
      <c r="LPZ47" s="286"/>
      <c r="LQA47" s="286"/>
      <c r="LQB47" s="286"/>
      <c r="LQC47" s="286"/>
      <c r="LQD47" s="286"/>
      <c r="LQE47" s="286"/>
      <c r="LQF47" s="286"/>
      <c r="LQG47" s="286"/>
      <c r="LQH47" s="286"/>
      <c r="LQI47" s="286"/>
      <c r="LQJ47" s="286"/>
      <c r="LQK47" s="286"/>
      <c r="LQL47" s="286"/>
      <c r="LQM47" s="286"/>
      <c r="LQN47" s="286"/>
      <c r="LQO47" s="286"/>
      <c r="LQP47" s="286"/>
      <c r="LQQ47" s="286"/>
      <c r="LQR47" s="286"/>
      <c r="LQS47" s="286"/>
      <c r="LQT47" s="286"/>
      <c r="LQU47" s="286"/>
      <c r="LQV47" s="286"/>
      <c r="LQW47" s="286"/>
      <c r="LQX47" s="286"/>
      <c r="LQY47" s="286"/>
      <c r="LQZ47" s="286"/>
      <c r="LRA47" s="286"/>
      <c r="LRB47" s="286"/>
      <c r="LRC47" s="286"/>
      <c r="LRD47" s="286"/>
      <c r="LRE47" s="286"/>
      <c r="LRF47" s="286"/>
      <c r="LRG47" s="286"/>
      <c r="LRH47" s="286"/>
      <c r="LRI47" s="286"/>
      <c r="LRJ47" s="286"/>
      <c r="LRK47" s="286"/>
      <c r="LRL47" s="286"/>
      <c r="LRM47" s="286"/>
      <c r="LRN47" s="286"/>
      <c r="LRO47" s="286"/>
      <c r="LRP47" s="286"/>
      <c r="LRQ47" s="286"/>
      <c r="LRR47" s="286"/>
      <c r="LRS47" s="286"/>
      <c r="LRT47" s="286"/>
      <c r="LRU47" s="286"/>
      <c r="LRV47" s="286"/>
      <c r="LRW47" s="286"/>
      <c r="LRX47" s="286"/>
      <c r="LRY47" s="286"/>
      <c r="LRZ47" s="286"/>
      <c r="LSA47" s="286"/>
      <c r="LSB47" s="286"/>
      <c r="LSC47" s="286"/>
      <c r="LSD47" s="286"/>
      <c r="LSE47" s="286"/>
      <c r="LSF47" s="286"/>
      <c r="LSG47" s="286"/>
      <c r="LSH47" s="286"/>
      <c r="LSI47" s="286"/>
      <c r="LSJ47" s="286"/>
      <c r="LSK47" s="286"/>
      <c r="LSL47" s="286"/>
      <c r="LSM47" s="286"/>
      <c r="LSN47" s="286"/>
      <c r="LSO47" s="286"/>
      <c r="LSP47" s="286"/>
      <c r="LSQ47" s="286"/>
      <c r="LSR47" s="286"/>
      <c r="LSS47" s="286"/>
      <c r="LST47" s="286"/>
      <c r="LSU47" s="286"/>
      <c r="LSV47" s="286"/>
      <c r="LSW47" s="286"/>
      <c r="LSX47" s="286"/>
      <c r="LSY47" s="286"/>
      <c r="LSZ47" s="286"/>
      <c r="LTA47" s="286"/>
      <c r="LTB47" s="286"/>
      <c r="LTC47" s="286"/>
      <c r="LTD47" s="286"/>
      <c r="LTE47" s="286"/>
      <c r="LTF47" s="286"/>
      <c r="LTG47" s="286"/>
      <c r="LTH47" s="286"/>
      <c r="LTI47" s="286"/>
      <c r="LTJ47" s="286"/>
      <c r="LTK47" s="286"/>
      <c r="LTL47" s="286"/>
      <c r="LTM47" s="286"/>
      <c r="LTN47" s="286"/>
      <c r="LTO47" s="286"/>
      <c r="LTP47" s="286"/>
      <c r="LTQ47" s="286"/>
      <c r="LTR47" s="286"/>
      <c r="LTS47" s="286"/>
      <c r="LTT47" s="286"/>
      <c r="LTU47" s="286"/>
      <c r="LTV47" s="286"/>
      <c r="LTW47" s="286"/>
      <c r="LTX47" s="286"/>
      <c r="LTY47" s="286"/>
      <c r="LTZ47" s="286"/>
      <c r="LUA47" s="286"/>
      <c r="LUB47" s="286"/>
      <c r="LUC47" s="286"/>
      <c r="LUD47" s="286"/>
      <c r="LUE47" s="286"/>
      <c r="LUF47" s="286"/>
      <c r="LUG47" s="286"/>
      <c r="LUH47" s="286"/>
      <c r="LUI47" s="286"/>
      <c r="LUJ47" s="286"/>
      <c r="LUK47" s="286"/>
      <c r="LUL47" s="286"/>
      <c r="LUM47" s="286"/>
      <c r="LUN47" s="286"/>
      <c r="LUO47" s="286"/>
      <c r="LUP47" s="286"/>
      <c r="LUQ47" s="286"/>
      <c r="LUR47" s="286"/>
      <c r="LUS47" s="286"/>
      <c r="LUT47" s="286"/>
      <c r="LUU47" s="286"/>
      <c r="LUV47" s="286"/>
      <c r="LUW47" s="286"/>
      <c r="LUX47" s="286"/>
      <c r="LUY47" s="286"/>
      <c r="LUZ47" s="286"/>
      <c r="LVA47" s="286"/>
      <c r="LVB47" s="286"/>
      <c r="LVC47" s="286"/>
      <c r="LVD47" s="286"/>
      <c r="LVE47" s="286"/>
      <c r="LVF47" s="286"/>
      <c r="LVG47" s="286"/>
      <c r="LVH47" s="286"/>
      <c r="LVI47" s="286"/>
      <c r="LVJ47" s="286"/>
      <c r="LVK47" s="286"/>
      <c r="LVL47" s="286"/>
      <c r="LVM47" s="286"/>
      <c r="LVN47" s="286"/>
      <c r="LVO47" s="286"/>
      <c r="LVP47" s="286"/>
      <c r="LVQ47" s="286"/>
      <c r="LVR47" s="286"/>
      <c r="LVS47" s="286"/>
      <c r="LVT47" s="286"/>
      <c r="LVU47" s="286"/>
      <c r="LVV47" s="286"/>
      <c r="LVW47" s="286"/>
      <c r="LVX47" s="286"/>
      <c r="LVY47" s="286"/>
      <c r="LVZ47" s="286"/>
      <c r="LWA47" s="286"/>
      <c r="LWB47" s="286"/>
      <c r="LWC47" s="286"/>
      <c r="LWD47" s="286"/>
      <c r="LWE47" s="286"/>
      <c r="LWF47" s="286"/>
      <c r="LWG47" s="286"/>
      <c r="LWH47" s="286"/>
      <c r="LWI47" s="286"/>
      <c r="LWJ47" s="286"/>
      <c r="LWK47" s="286"/>
      <c r="LWL47" s="286"/>
      <c r="LWM47" s="286"/>
      <c r="LWN47" s="286"/>
      <c r="LWO47" s="286"/>
      <c r="LWP47" s="286"/>
      <c r="LWQ47" s="286"/>
      <c r="LWR47" s="286"/>
      <c r="LWS47" s="286"/>
      <c r="LWT47" s="286"/>
      <c r="LWU47" s="286"/>
      <c r="LWV47" s="286"/>
      <c r="LWW47" s="286"/>
      <c r="LWX47" s="286"/>
      <c r="LWY47" s="286"/>
      <c r="LWZ47" s="286"/>
      <c r="LXA47" s="286"/>
      <c r="LXB47" s="286"/>
      <c r="LXC47" s="286"/>
      <c r="LXD47" s="286"/>
      <c r="LXE47" s="286"/>
      <c r="LXF47" s="286"/>
      <c r="LXG47" s="286"/>
      <c r="LXH47" s="286"/>
      <c r="LXI47" s="286"/>
      <c r="LXJ47" s="286"/>
      <c r="LXK47" s="286"/>
      <c r="LXL47" s="286"/>
      <c r="LXM47" s="286"/>
      <c r="LXN47" s="286"/>
      <c r="LXO47" s="286"/>
      <c r="LXP47" s="286"/>
      <c r="LXQ47" s="286"/>
      <c r="LXR47" s="286"/>
      <c r="LXS47" s="286"/>
      <c r="LXT47" s="286"/>
      <c r="LXU47" s="286"/>
      <c r="LXV47" s="286"/>
      <c r="LXW47" s="286"/>
      <c r="LXX47" s="286"/>
      <c r="LXY47" s="286"/>
      <c r="LXZ47" s="286"/>
      <c r="LYA47" s="286"/>
      <c r="LYB47" s="286"/>
      <c r="LYC47" s="286"/>
      <c r="LYD47" s="286"/>
      <c r="LYE47" s="286"/>
      <c r="LYF47" s="286"/>
      <c r="LYG47" s="286"/>
      <c r="LYH47" s="286"/>
      <c r="LYI47" s="286"/>
      <c r="LYJ47" s="286"/>
      <c r="LYK47" s="286"/>
      <c r="LYL47" s="286"/>
      <c r="LYM47" s="286"/>
      <c r="LYN47" s="286"/>
      <c r="LYO47" s="286"/>
      <c r="LYP47" s="286"/>
      <c r="LYQ47" s="286"/>
      <c r="LYR47" s="286"/>
      <c r="LYS47" s="286"/>
      <c r="LYT47" s="286"/>
      <c r="LYU47" s="286"/>
      <c r="LYV47" s="286"/>
      <c r="LYW47" s="286"/>
      <c r="LYX47" s="286"/>
      <c r="LYY47" s="286"/>
      <c r="LYZ47" s="286"/>
      <c r="LZA47" s="286"/>
      <c r="LZB47" s="286"/>
      <c r="LZC47" s="286"/>
      <c r="LZD47" s="286"/>
      <c r="LZE47" s="286"/>
      <c r="LZF47" s="286"/>
      <c r="LZG47" s="286"/>
      <c r="LZH47" s="286"/>
      <c r="LZI47" s="286"/>
      <c r="LZJ47" s="286"/>
      <c r="LZK47" s="286"/>
      <c r="LZL47" s="286"/>
      <c r="LZM47" s="286"/>
      <c r="LZN47" s="286"/>
      <c r="LZO47" s="286"/>
      <c r="LZP47" s="286"/>
      <c r="LZQ47" s="286"/>
      <c r="LZR47" s="286"/>
      <c r="LZS47" s="286"/>
      <c r="LZT47" s="286"/>
      <c r="LZU47" s="286"/>
      <c r="LZV47" s="286"/>
      <c r="LZW47" s="286"/>
      <c r="LZX47" s="286"/>
      <c r="LZY47" s="286"/>
      <c r="LZZ47" s="286"/>
      <c r="MAA47" s="286"/>
      <c r="MAB47" s="286"/>
      <c r="MAC47" s="286"/>
      <c r="MAD47" s="286"/>
      <c r="MAE47" s="286"/>
      <c r="MAF47" s="286"/>
      <c r="MAG47" s="286"/>
      <c r="MAH47" s="286"/>
      <c r="MAI47" s="286"/>
      <c r="MAJ47" s="286"/>
      <c r="MAK47" s="286"/>
      <c r="MAL47" s="286"/>
      <c r="MAM47" s="286"/>
      <c r="MAN47" s="286"/>
      <c r="MAO47" s="286"/>
      <c r="MAP47" s="286"/>
      <c r="MAQ47" s="286"/>
      <c r="MAR47" s="286"/>
      <c r="MAS47" s="286"/>
      <c r="MAT47" s="286"/>
      <c r="MAU47" s="286"/>
      <c r="MAV47" s="286"/>
      <c r="MAW47" s="286"/>
      <c r="MAX47" s="286"/>
      <c r="MAY47" s="286"/>
      <c r="MAZ47" s="286"/>
      <c r="MBA47" s="286"/>
      <c r="MBB47" s="286"/>
      <c r="MBC47" s="286"/>
      <c r="MBD47" s="286"/>
      <c r="MBE47" s="286"/>
      <c r="MBF47" s="286"/>
      <c r="MBG47" s="286"/>
      <c r="MBH47" s="286"/>
      <c r="MBI47" s="286"/>
      <c r="MBJ47" s="286"/>
      <c r="MBK47" s="286"/>
      <c r="MBL47" s="286"/>
      <c r="MBM47" s="286"/>
      <c r="MBN47" s="286"/>
      <c r="MBO47" s="286"/>
      <c r="MBP47" s="286"/>
      <c r="MBQ47" s="286"/>
      <c r="MBR47" s="286"/>
      <c r="MBS47" s="286"/>
      <c r="MBT47" s="286"/>
      <c r="MBU47" s="286"/>
      <c r="MBV47" s="286"/>
      <c r="MBW47" s="286"/>
      <c r="MBX47" s="286"/>
      <c r="MBY47" s="286"/>
      <c r="MBZ47" s="286"/>
      <c r="MCA47" s="286"/>
      <c r="MCB47" s="286"/>
      <c r="MCC47" s="286"/>
      <c r="MCD47" s="286"/>
      <c r="MCE47" s="286"/>
      <c r="MCF47" s="286"/>
      <c r="MCG47" s="286"/>
      <c r="MCH47" s="286"/>
      <c r="MCI47" s="286"/>
      <c r="MCJ47" s="286"/>
      <c r="MCK47" s="286"/>
      <c r="MCL47" s="286"/>
      <c r="MCM47" s="286"/>
      <c r="MCN47" s="286"/>
      <c r="MCO47" s="286"/>
      <c r="MCP47" s="286"/>
      <c r="MCQ47" s="286"/>
      <c r="MCR47" s="286"/>
      <c r="MCS47" s="286"/>
      <c r="MCT47" s="286"/>
      <c r="MCU47" s="286"/>
      <c r="MCV47" s="286"/>
      <c r="MCW47" s="286"/>
      <c r="MCX47" s="286"/>
      <c r="MCY47" s="286"/>
      <c r="MCZ47" s="286"/>
      <c r="MDA47" s="286"/>
      <c r="MDB47" s="286"/>
      <c r="MDC47" s="286"/>
      <c r="MDD47" s="286"/>
      <c r="MDE47" s="286"/>
      <c r="MDF47" s="286"/>
      <c r="MDG47" s="286"/>
      <c r="MDH47" s="286"/>
      <c r="MDI47" s="286"/>
      <c r="MDJ47" s="286"/>
      <c r="MDK47" s="286"/>
      <c r="MDL47" s="286"/>
      <c r="MDM47" s="286"/>
      <c r="MDN47" s="286"/>
      <c r="MDO47" s="286"/>
      <c r="MDP47" s="286"/>
      <c r="MDQ47" s="286"/>
      <c r="MDR47" s="286"/>
      <c r="MDS47" s="286"/>
      <c r="MDT47" s="286"/>
      <c r="MDU47" s="286"/>
      <c r="MDV47" s="286"/>
      <c r="MDW47" s="286"/>
      <c r="MDX47" s="286"/>
      <c r="MDY47" s="286"/>
      <c r="MDZ47" s="286"/>
      <c r="MEA47" s="286"/>
      <c r="MEB47" s="286"/>
      <c r="MEC47" s="286"/>
      <c r="MED47" s="286"/>
      <c r="MEE47" s="286"/>
      <c r="MEF47" s="286"/>
      <c r="MEG47" s="286"/>
      <c r="MEH47" s="286"/>
      <c r="MEI47" s="286"/>
      <c r="MEJ47" s="286"/>
      <c r="MEK47" s="286"/>
      <c r="MEL47" s="286"/>
      <c r="MEM47" s="286"/>
      <c r="MEN47" s="286"/>
      <c r="MEO47" s="286"/>
      <c r="MEP47" s="286"/>
      <c r="MEQ47" s="286"/>
      <c r="MER47" s="286"/>
      <c r="MES47" s="286"/>
      <c r="MET47" s="286"/>
      <c r="MEU47" s="286"/>
      <c r="MEV47" s="286"/>
      <c r="MEW47" s="286"/>
      <c r="MEX47" s="286"/>
      <c r="MEY47" s="286"/>
      <c r="MEZ47" s="286"/>
      <c r="MFA47" s="286"/>
      <c r="MFB47" s="286"/>
      <c r="MFC47" s="286"/>
      <c r="MFD47" s="286"/>
      <c r="MFE47" s="286"/>
      <c r="MFF47" s="286"/>
      <c r="MFG47" s="286"/>
      <c r="MFH47" s="286"/>
      <c r="MFI47" s="286"/>
      <c r="MFJ47" s="286"/>
      <c r="MFK47" s="286"/>
      <c r="MFL47" s="286"/>
      <c r="MFM47" s="286"/>
      <c r="MFN47" s="286"/>
      <c r="MFO47" s="286"/>
      <c r="MFP47" s="286"/>
      <c r="MFQ47" s="286"/>
      <c r="MFR47" s="286"/>
      <c r="MFS47" s="286"/>
      <c r="MFT47" s="286"/>
      <c r="MFU47" s="286"/>
      <c r="MFV47" s="286"/>
      <c r="MFW47" s="286"/>
      <c r="MFX47" s="286"/>
      <c r="MFY47" s="286"/>
      <c r="MFZ47" s="286"/>
      <c r="MGA47" s="286"/>
      <c r="MGB47" s="286"/>
      <c r="MGC47" s="286"/>
      <c r="MGD47" s="286"/>
      <c r="MGE47" s="286"/>
      <c r="MGF47" s="286"/>
      <c r="MGG47" s="286"/>
      <c r="MGH47" s="286"/>
      <c r="MGI47" s="286"/>
      <c r="MGJ47" s="286"/>
      <c r="MGK47" s="286"/>
      <c r="MGL47" s="286"/>
      <c r="MGM47" s="286"/>
      <c r="MGN47" s="286"/>
      <c r="MGO47" s="286"/>
      <c r="MGP47" s="286"/>
      <c r="MGQ47" s="286"/>
      <c r="MGR47" s="286"/>
      <c r="MGS47" s="286"/>
      <c r="MGT47" s="286"/>
      <c r="MGU47" s="286"/>
      <c r="MGV47" s="286"/>
      <c r="MGW47" s="286"/>
      <c r="MGX47" s="286"/>
      <c r="MGY47" s="286"/>
      <c r="MGZ47" s="286"/>
      <c r="MHA47" s="286"/>
      <c r="MHB47" s="286"/>
      <c r="MHC47" s="286"/>
      <c r="MHD47" s="286"/>
      <c r="MHE47" s="286"/>
      <c r="MHF47" s="286"/>
      <c r="MHG47" s="286"/>
      <c r="MHH47" s="286"/>
      <c r="MHI47" s="286"/>
      <c r="MHJ47" s="286"/>
      <c r="MHK47" s="286"/>
      <c r="MHL47" s="286"/>
      <c r="MHM47" s="286"/>
      <c r="MHN47" s="286"/>
      <c r="MHO47" s="286"/>
      <c r="MHP47" s="286"/>
      <c r="MHQ47" s="286"/>
      <c r="MHR47" s="286"/>
      <c r="MHS47" s="286"/>
      <c r="MHT47" s="286"/>
      <c r="MHU47" s="286"/>
      <c r="MHV47" s="286"/>
      <c r="MHW47" s="286"/>
      <c r="MHX47" s="286"/>
      <c r="MHY47" s="286"/>
      <c r="MHZ47" s="286"/>
      <c r="MIA47" s="286"/>
      <c r="MIB47" s="286"/>
      <c r="MIC47" s="286"/>
      <c r="MID47" s="286"/>
      <c r="MIE47" s="286"/>
      <c r="MIF47" s="286"/>
      <c r="MIG47" s="286"/>
      <c r="MIH47" s="286"/>
      <c r="MII47" s="286"/>
      <c r="MIJ47" s="286"/>
      <c r="MIK47" s="286"/>
      <c r="MIL47" s="286"/>
      <c r="MIM47" s="286"/>
      <c r="MIN47" s="286"/>
      <c r="MIO47" s="286"/>
      <c r="MIP47" s="286"/>
      <c r="MIQ47" s="286"/>
      <c r="MIR47" s="286"/>
      <c r="MIS47" s="286"/>
      <c r="MIT47" s="286"/>
      <c r="MIU47" s="286"/>
      <c r="MIV47" s="286"/>
      <c r="MIW47" s="286"/>
      <c r="MIX47" s="286"/>
      <c r="MIY47" s="286"/>
      <c r="MIZ47" s="286"/>
      <c r="MJA47" s="286"/>
      <c r="MJB47" s="286"/>
      <c r="MJC47" s="286"/>
      <c r="MJD47" s="286"/>
      <c r="MJE47" s="286"/>
      <c r="MJF47" s="286"/>
      <c r="MJG47" s="286"/>
      <c r="MJH47" s="286"/>
      <c r="MJI47" s="286"/>
      <c r="MJJ47" s="286"/>
      <c r="MJK47" s="286"/>
      <c r="MJL47" s="286"/>
      <c r="MJM47" s="286"/>
      <c r="MJN47" s="286"/>
      <c r="MJO47" s="286"/>
      <c r="MJP47" s="286"/>
      <c r="MJQ47" s="286"/>
      <c r="MJR47" s="286"/>
      <c r="MJS47" s="286"/>
      <c r="MJT47" s="286"/>
      <c r="MJU47" s="286"/>
      <c r="MJV47" s="286"/>
      <c r="MJW47" s="286"/>
      <c r="MJX47" s="286"/>
      <c r="MJY47" s="286"/>
      <c r="MJZ47" s="286"/>
      <c r="MKA47" s="286"/>
      <c r="MKB47" s="286"/>
      <c r="MKC47" s="286"/>
      <c r="MKD47" s="286"/>
      <c r="MKE47" s="286"/>
      <c r="MKF47" s="286"/>
      <c r="MKG47" s="286"/>
      <c r="MKH47" s="286"/>
      <c r="MKI47" s="286"/>
      <c r="MKJ47" s="286"/>
      <c r="MKK47" s="286"/>
      <c r="MKL47" s="286"/>
      <c r="MKM47" s="286"/>
      <c r="MKN47" s="286"/>
      <c r="MKO47" s="286"/>
      <c r="MKP47" s="286"/>
      <c r="MKQ47" s="286"/>
      <c r="MKR47" s="286"/>
      <c r="MKS47" s="286"/>
      <c r="MKT47" s="286"/>
      <c r="MKU47" s="286"/>
      <c r="MKV47" s="286"/>
      <c r="MKW47" s="286"/>
      <c r="MKX47" s="286"/>
      <c r="MKY47" s="286"/>
      <c r="MKZ47" s="286"/>
      <c r="MLA47" s="286"/>
      <c r="MLB47" s="286"/>
      <c r="MLC47" s="286"/>
      <c r="MLD47" s="286"/>
      <c r="MLE47" s="286"/>
      <c r="MLF47" s="286"/>
      <c r="MLG47" s="286"/>
      <c r="MLH47" s="286"/>
      <c r="MLI47" s="286"/>
      <c r="MLJ47" s="286"/>
      <c r="MLK47" s="286"/>
      <c r="MLL47" s="286"/>
      <c r="MLM47" s="286"/>
      <c r="MLN47" s="286"/>
      <c r="MLO47" s="286"/>
      <c r="MLP47" s="286"/>
      <c r="MLQ47" s="286"/>
      <c r="MLR47" s="286"/>
      <c r="MLS47" s="286"/>
      <c r="MLT47" s="286"/>
      <c r="MLU47" s="286"/>
      <c r="MLV47" s="286"/>
      <c r="MLW47" s="286"/>
      <c r="MLX47" s="286"/>
      <c r="MLY47" s="286"/>
      <c r="MLZ47" s="286"/>
      <c r="MMA47" s="286"/>
      <c r="MMB47" s="286"/>
      <c r="MMC47" s="286"/>
      <c r="MMD47" s="286"/>
      <c r="MME47" s="286"/>
      <c r="MMF47" s="286"/>
      <c r="MMG47" s="286"/>
      <c r="MMH47" s="286"/>
      <c r="MMI47" s="286"/>
      <c r="MMJ47" s="286"/>
      <c r="MMK47" s="286"/>
      <c r="MML47" s="286"/>
      <c r="MMM47" s="286"/>
      <c r="MMN47" s="286"/>
      <c r="MMO47" s="286"/>
      <c r="MMP47" s="286"/>
      <c r="MMQ47" s="286"/>
      <c r="MMR47" s="286"/>
      <c r="MMS47" s="286"/>
      <c r="MMT47" s="286"/>
      <c r="MMU47" s="286"/>
      <c r="MMV47" s="286"/>
      <c r="MMW47" s="286"/>
      <c r="MMX47" s="286"/>
      <c r="MMY47" s="286"/>
      <c r="MMZ47" s="286"/>
      <c r="MNA47" s="286"/>
      <c r="MNB47" s="286"/>
      <c r="MNC47" s="286"/>
      <c r="MND47" s="286"/>
      <c r="MNE47" s="286"/>
      <c r="MNF47" s="286"/>
      <c r="MNG47" s="286"/>
      <c r="MNH47" s="286"/>
      <c r="MNI47" s="286"/>
      <c r="MNJ47" s="286"/>
      <c r="MNK47" s="286"/>
      <c r="MNL47" s="286"/>
      <c r="MNM47" s="286"/>
      <c r="MNN47" s="286"/>
      <c r="MNO47" s="286"/>
      <c r="MNP47" s="286"/>
      <c r="MNQ47" s="286"/>
      <c r="MNR47" s="286"/>
      <c r="MNS47" s="286"/>
      <c r="MNT47" s="286"/>
      <c r="MNU47" s="286"/>
      <c r="MNV47" s="286"/>
      <c r="MNW47" s="286"/>
      <c r="MNX47" s="286"/>
      <c r="MNY47" s="286"/>
      <c r="MNZ47" s="286"/>
      <c r="MOA47" s="286"/>
      <c r="MOB47" s="286"/>
      <c r="MOC47" s="286"/>
      <c r="MOD47" s="286"/>
      <c r="MOE47" s="286"/>
      <c r="MOF47" s="286"/>
      <c r="MOG47" s="286"/>
      <c r="MOH47" s="286"/>
      <c r="MOI47" s="286"/>
      <c r="MOJ47" s="286"/>
      <c r="MOK47" s="286"/>
      <c r="MOL47" s="286"/>
      <c r="MOM47" s="286"/>
      <c r="MON47" s="286"/>
      <c r="MOO47" s="286"/>
      <c r="MOP47" s="286"/>
      <c r="MOQ47" s="286"/>
      <c r="MOR47" s="286"/>
      <c r="MOS47" s="286"/>
      <c r="MOT47" s="286"/>
      <c r="MOU47" s="286"/>
      <c r="MOV47" s="286"/>
      <c r="MOW47" s="286"/>
      <c r="MOX47" s="286"/>
      <c r="MOY47" s="286"/>
      <c r="MOZ47" s="286"/>
      <c r="MPA47" s="286"/>
      <c r="MPB47" s="286"/>
      <c r="MPC47" s="286"/>
      <c r="MPD47" s="286"/>
      <c r="MPE47" s="286"/>
      <c r="MPF47" s="286"/>
      <c r="MPG47" s="286"/>
      <c r="MPH47" s="286"/>
      <c r="MPI47" s="286"/>
      <c r="MPJ47" s="286"/>
      <c r="MPK47" s="286"/>
      <c r="MPL47" s="286"/>
      <c r="MPM47" s="286"/>
      <c r="MPN47" s="286"/>
      <c r="MPO47" s="286"/>
      <c r="MPP47" s="286"/>
      <c r="MPQ47" s="286"/>
      <c r="MPR47" s="286"/>
      <c r="MPS47" s="286"/>
      <c r="MPT47" s="286"/>
      <c r="MPU47" s="286"/>
      <c r="MPV47" s="286"/>
      <c r="MPW47" s="286"/>
      <c r="MPX47" s="286"/>
      <c r="MPY47" s="286"/>
      <c r="MPZ47" s="286"/>
      <c r="MQA47" s="286"/>
      <c r="MQB47" s="286"/>
      <c r="MQC47" s="286"/>
      <c r="MQD47" s="286"/>
      <c r="MQE47" s="286"/>
      <c r="MQF47" s="286"/>
      <c r="MQG47" s="286"/>
      <c r="MQH47" s="286"/>
      <c r="MQI47" s="286"/>
      <c r="MQJ47" s="286"/>
      <c r="MQK47" s="286"/>
      <c r="MQL47" s="286"/>
      <c r="MQM47" s="286"/>
      <c r="MQN47" s="286"/>
      <c r="MQO47" s="286"/>
      <c r="MQP47" s="286"/>
      <c r="MQQ47" s="286"/>
      <c r="MQR47" s="286"/>
      <c r="MQS47" s="286"/>
      <c r="MQT47" s="286"/>
      <c r="MQU47" s="286"/>
      <c r="MQV47" s="286"/>
      <c r="MQW47" s="286"/>
      <c r="MQX47" s="286"/>
      <c r="MQY47" s="286"/>
      <c r="MQZ47" s="286"/>
      <c r="MRA47" s="286"/>
      <c r="MRB47" s="286"/>
      <c r="MRC47" s="286"/>
      <c r="MRD47" s="286"/>
      <c r="MRE47" s="286"/>
      <c r="MRF47" s="286"/>
      <c r="MRG47" s="286"/>
      <c r="MRH47" s="286"/>
      <c r="MRI47" s="286"/>
      <c r="MRJ47" s="286"/>
      <c r="MRK47" s="286"/>
      <c r="MRL47" s="286"/>
      <c r="MRM47" s="286"/>
      <c r="MRN47" s="286"/>
      <c r="MRO47" s="286"/>
      <c r="MRP47" s="286"/>
      <c r="MRQ47" s="286"/>
      <c r="MRR47" s="286"/>
      <c r="MRS47" s="286"/>
      <c r="MRT47" s="286"/>
      <c r="MRU47" s="286"/>
      <c r="MRV47" s="286"/>
      <c r="MRW47" s="286"/>
      <c r="MRX47" s="286"/>
      <c r="MRY47" s="286"/>
      <c r="MRZ47" s="286"/>
      <c r="MSA47" s="286"/>
      <c r="MSB47" s="286"/>
      <c r="MSC47" s="286"/>
      <c r="MSD47" s="286"/>
      <c r="MSE47" s="286"/>
      <c r="MSF47" s="286"/>
      <c r="MSG47" s="286"/>
      <c r="MSH47" s="286"/>
      <c r="MSI47" s="286"/>
      <c r="MSJ47" s="286"/>
      <c r="MSK47" s="286"/>
      <c r="MSL47" s="286"/>
      <c r="MSM47" s="286"/>
      <c r="MSN47" s="286"/>
      <c r="MSO47" s="286"/>
      <c r="MSP47" s="286"/>
      <c r="MSQ47" s="286"/>
      <c r="MSR47" s="286"/>
      <c r="MSS47" s="286"/>
      <c r="MST47" s="286"/>
      <c r="MSU47" s="286"/>
      <c r="MSV47" s="286"/>
      <c r="MSW47" s="286"/>
      <c r="MSX47" s="286"/>
      <c r="MSY47" s="286"/>
      <c r="MSZ47" s="286"/>
      <c r="MTA47" s="286"/>
      <c r="MTB47" s="286"/>
      <c r="MTC47" s="286"/>
      <c r="MTD47" s="286"/>
      <c r="MTE47" s="286"/>
      <c r="MTF47" s="286"/>
      <c r="MTG47" s="286"/>
      <c r="MTH47" s="286"/>
      <c r="MTI47" s="286"/>
      <c r="MTJ47" s="286"/>
      <c r="MTK47" s="286"/>
      <c r="MTL47" s="286"/>
      <c r="MTM47" s="286"/>
      <c r="MTN47" s="286"/>
      <c r="MTO47" s="286"/>
      <c r="MTP47" s="286"/>
      <c r="MTQ47" s="286"/>
      <c r="MTR47" s="286"/>
      <c r="MTS47" s="286"/>
      <c r="MTT47" s="286"/>
      <c r="MTU47" s="286"/>
      <c r="MTV47" s="286"/>
      <c r="MTW47" s="286"/>
      <c r="MTX47" s="286"/>
      <c r="MTY47" s="286"/>
      <c r="MTZ47" s="286"/>
      <c r="MUA47" s="286"/>
      <c r="MUB47" s="286"/>
      <c r="MUC47" s="286"/>
      <c r="MUD47" s="286"/>
      <c r="MUE47" s="286"/>
      <c r="MUF47" s="286"/>
      <c r="MUG47" s="286"/>
      <c r="MUH47" s="286"/>
      <c r="MUI47" s="286"/>
      <c r="MUJ47" s="286"/>
      <c r="MUK47" s="286"/>
      <c r="MUL47" s="286"/>
      <c r="MUM47" s="286"/>
      <c r="MUN47" s="286"/>
      <c r="MUO47" s="286"/>
      <c r="MUP47" s="286"/>
      <c r="MUQ47" s="286"/>
      <c r="MUR47" s="286"/>
      <c r="MUS47" s="286"/>
      <c r="MUT47" s="286"/>
      <c r="MUU47" s="286"/>
      <c r="MUV47" s="286"/>
      <c r="MUW47" s="286"/>
      <c r="MUX47" s="286"/>
      <c r="MUY47" s="286"/>
      <c r="MUZ47" s="286"/>
      <c r="MVA47" s="286"/>
      <c r="MVB47" s="286"/>
      <c r="MVC47" s="286"/>
      <c r="MVD47" s="286"/>
      <c r="MVE47" s="286"/>
      <c r="MVF47" s="286"/>
      <c r="MVG47" s="286"/>
      <c r="MVH47" s="286"/>
      <c r="MVI47" s="286"/>
      <c r="MVJ47" s="286"/>
      <c r="MVK47" s="286"/>
      <c r="MVL47" s="286"/>
      <c r="MVM47" s="286"/>
      <c r="MVN47" s="286"/>
      <c r="MVO47" s="286"/>
      <c r="MVP47" s="286"/>
      <c r="MVQ47" s="286"/>
      <c r="MVR47" s="286"/>
      <c r="MVS47" s="286"/>
      <c r="MVT47" s="286"/>
      <c r="MVU47" s="286"/>
      <c r="MVV47" s="286"/>
      <c r="MVW47" s="286"/>
      <c r="MVX47" s="286"/>
      <c r="MVY47" s="286"/>
      <c r="MVZ47" s="286"/>
      <c r="MWA47" s="286"/>
      <c r="MWB47" s="286"/>
      <c r="MWC47" s="286"/>
      <c r="MWD47" s="286"/>
      <c r="MWE47" s="286"/>
      <c r="MWF47" s="286"/>
      <c r="MWG47" s="286"/>
      <c r="MWH47" s="286"/>
      <c r="MWI47" s="286"/>
      <c r="MWJ47" s="286"/>
      <c r="MWK47" s="286"/>
      <c r="MWL47" s="286"/>
      <c r="MWM47" s="286"/>
      <c r="MWN47" s="286"/>
      <c r="MWO47" s="286"/>
      <c r="MWP47" s="286"/>
      <c r="MWQ47" s="286"/>
      <c r="MWR47" s="286"/>
      <c r="MWS47" s="286"/>
      <c r="MWT47" s="286"/>
      <c r="MWU47" s="286"/>
      <c r="MWV47" s="286"/>
      <c r="MWW47" s="286"/>
      <c r="MWX47" s="286"/>
      <c r="MWY47" s="286"/>
      <c r="MWZ47" s="286"/>
      <c r="MXA47" s="286"/>
      <c r="MXB47" s="286"/>
      <c r="MXC47" s="286"/>
      <c r="MXD47" s="286"/>
      <c r="MXE47" s="286"/>
      <c r="MXF47" s="286"/>
      <c r="MXG47" s="286"/>
      <c r="MXH47" s="286"/>
      <c r="MXI47" s="286"/>
      <c r="MXJ47" s="286"/>
      <c r="MXK47" s="286"/>
      <c r="MXL47" s="286"/>
      <c r="MXM47" s="286"/>
      <c r="MXN47" s="286"/>
      <c r="MXO47" s="286"/>
      <c r="MXP47" s="286"/>
      <c r="MXQ47" s="286"/>
      <c r="MXR47" s="286"/>
      <c r="MXS47" s="286"/>
      <c r="MXT47" s="286"/>
      <c r="MXU47" s="286"/>
      <c r="MXV47" s="286"/>
      <c r="MXW47" s="286"/>
      <c r="MXX47" s="286"/>
      <c r="MXY47" s="286"/>
      <c r="MXZ47" s="286"/>
      <c r="MYA47" s="286"/>
      <c r="MYB47" s="286"/>
      <c r="MYC47" s="286"/>
      <c r="MYD47" s="286"/>
      <c r="MYE47" s="286"/>
      <c r="MYF47" s="286"/>
      <c r="MYG47" s="286"/>
      <c r="MYH47" s="286"/>
      <c r="MYI47" s="286"/>
      <c r="MYJ47" s="286"/>
      <c r="MYK47" s="286"/>
      <c r="MYL47" s="286"/>
      <c r="MYM47" s="286"/>
      <c r="MYN47" s="286"/>
      <c r="MYO47" s="286"/>
      <c r="MYP47" s="286"/>
      <c r="MYQ47" s="286"/>
      <c r="MYR47" s="286"/>
      <c r="MYS47" s="286"/>
      <c r="MYT47" s="286"/>
      <c r="MYU47" s="286"/>
      <c r="MYV47" s="286"/>
      <c r="MYW47" s="286"/>
      <c r="MYX47" s="286"/>
      <c r="MYY47" s="286"/>
      <c r="MYZ47" s="286"/>
      <c r="MZA47" s="286"/>
      <c r="MZB47" s="286"/>
      <c r="MZC47" s="286"/>
      <c r="MZD47" s="286"/>
      <c r="MZE47" s="286"/>
      <c r="MZF47" s="286"/>
      <c r="MZG47" s="286"/>
      <c r="MZH47" s="286"/>
      <c r="MZI47" s="286"/>
      <c r="MZJ47" s="286"/>
      <c r="MZK47" s="286"/>
      <c r="MZL47" s="286"/>
      <c r="MZM47" s="286"/>
      <c r="MZN47" s="286"/>
      <c r="MZO47" s="286"/>
      <c r="MZP47" s="286"/>
      <c r="MZQ47" s="286"/>
      <c r="MZR47" s="286"/>
      <c r="MZS47" s="286"/>
      <c r="MZT47" s="286"/>
      <c r="MZU47" s="286"/>
      <c r="MZV47" s="286"/>
      <c r="MZW47" s="286"/>
      <c r="MZX47" s="286"/>
      <c r="MZY47" s="286"/>
      <c r="MZZ47" s="286"/>
      <c r="NAA47" s="286"/>
      <c r="NAB47" s="286"/>
      <c r="NAC47" s="286"/>
      <c r="NAD47" s="286"/>
      <c r="NAE47" s="286"/>
      <c r="NAF47" s="286"/>
      <c r="NAG47" s="286"/>
      <c r="NAH47" s="286"/>
      <c r="NAI47" s="286"/>
      <c r="NAJ47" s="286"/>
      <c r="NAK47" s="286"/>
      <c r="NAL47" s="286"/>
      <c r="NAM47" s="286"/>
      <c r="NAN47" s="286"/>
      <c r="NAO47" s="286"/>
      <c r="NAP47" s="286"/>
      <c r="NAQ47" s="286"/>
      <c r="NAR47" s="286"/>
      <c r="NAS47" s="286"/>
      <c r="NAT47" s="286"/>
      <c r="NAU47" s="286"/>
      <c r="NAV47" s="286"/>
      <c r="NAW47" s="286"/>
      <c r="NAX47" s="286"/>
      <c r="NAY47" s="286"/>
      <c r="NAZ47" s="286"/>
      <c r="NBA47" s="286"/>
      <c r="NBB47" s="286"/>
      <c r="NBC47" s="286"/>
      <c r="NBD47" s="286"/>
      <c r="NBE47" s="286"/>
      <c r="NBF47" s="286"/>
      <c r="NBG47" s="286"/>
      <c r="NBH47" s="286"/>
      <c r="NBI47" s="286"/>
      <c r="NBJ47" s="286"/>
      <c r="NBK47" s="286"/>
      <c r="NBL47" s="286"/>
      <c r="NBM47" s="286"/>
      <c r="NBN47" s="286"/>
      <c r="NBO47" s="286"/>
      <c r="NBP47" s="286"/>
      <c r="NBQ47" s="286"/>
      <c r="NBR47" s="286"/>
      <c r="NBS47" s="286"/>
      <c r="NBT47" s="286"/>
      <c r="NBU47" s="286"/>
      <c r="NBV47" s="286"/>
      <c r="NBW47" s="286"/>
      <c r="NBX47" s="286"/>
      <c r="NBY47" s="286"/>
      <c r="NBZ47" s="286"/>
      <c r="NCA47" s="286"/>
      <c r="NCB47" s="286"/>
      <c r="NCC47" s="286"/>
      <c r="NCD47" s="286"/>
      <c r="NCE47" s="286"/>
      <c r="NCF47" s="286"/>
      <c r="NCG47" s="286"/>
      <c r="NCH47" s="286"/>
      <c r="NCI47" s="286"/>
      <c r="NCJ47" s="286"/>
      <c r="NCK47" s="286"/>
      <c r="NCL47" s="286"/>
      <c r="NCM47" s="286"/>
      <c r="NCN47" s="286"/>
      <c r="NCO47" s="286"/>
      <c r="NCP47" s="286"/>
      <c r="NCQ47" s="286"/>
      <c r="NCR47" s="286"/>
      <c r="NCS47" s="286"/>
      <c r="NCT47" s="286"/>
      <c r="NCU47" s="286"/>
      <c r="NCV47" s="286"/>
      <c r="NCW47" s="286"/>
      <c r="NCX47" s="286"/>
      <c r="NCY47" s="286"/>
      <c r="NCZ47" s="286"/>
      <c r="NDA47" s="286"/>
      <c r="NDB47" s="286"/>
      <c r="NDC47" s="286"/>
      <c r="NDD47" s="286"/>
      <c r="NDE47" s="286"/>
      <c r="NDF47" s="286"/>
      <c r="NDG47" s="286"/>
      <c r="NDH47" s="286"/>
      <c r="NDI47" s="286"/>
      <c r="NDJ47" s="286"/>
      <c r="NDK47" s="286"/>
      <c r="NDL47" s="286"/>
      <c r="NDM47" s="286"/>
      <c r="NDN47" s="286"/>
      <c r="NDO47" s="286"/>
      <c r="NDP47" s="286"/>
      <c r="NDQ47" s="286"/>
      <c r="NDR47" s="286"/>
      <c r="NDS47" s="286"/>
      <c r="NDT47" s="286"/>
      <c r="NDU47" s="286"/>
      <c r="NDV47" s="286"/>
      <c r="NDW47" s="286"/>
      <c r="NDX47" s="286"/>
      <c r="NDY47" s="286"/>
      <c r="NDZ47" s="286"/>
      <c r="NEA47" s="286"/>
      <c r="NEB47" s="286"/>
      <c r="NEC47" s="286"/>
      <c r="NED47" s="286"/>
      <c r="NEE47" s="286"/>
      <c r="NEF47" s="286"/>
      <c r="NEG47" s="286"/>
      <c r="NEH47" s="286"/>
      <c r="NEI47" s="286"/>
      <c r="NEJ47" s="286"/>
      <c r="NEK47" s="286"/>
      <c r="NEL47" s="286"/>
      <c r="NEM47" s="286"/>
      <c r="NEN47" s="286"/>
      <c r="NEO47" s="286"/>
      <c r="NEP47" s="286"/>
      <c r="NEQ47" s="286"/>
      <c r="NER47" s="286"/>
      <c r="NES47" s="286"/>
      <c r="NET47" s="286"/>
      <c r="NEU47" s="286"/>
      <c r="NEV47" s="286"/>
      <c r="NEW47" s="286"/>
      <c r="NEX47" s="286"/>
      <c r="NEY47" s="286"/>
      <c r="NEZ47" s="286"/>
      <c r="NFA47" s="286"/>
      <c r="NFB47" s="286"/>
      <c r="NFC47" s="286"/>
      <c r="NFD47" s="286"/>
      <c r="NFE47" s="286"/>
      <c r="NFF47" s="286"/>
      <c r="NFG47" s="286"/>
      <c r="NFH47" s="286"/>
      <c r="NFI47" s="286"/>
      <c r="NFJ47" s="286"/>
      <c r="NFK47" s="286"/>
      <c r="NFL47" s="286"/>
      <c r="NFM47" s="286"/>
      <c r="NFN47" s="286"/>
      <c r="NFO47" s="286"/>
      <c r="NFP47" s="286"/>
      <c r="NFQ47" s="286"/>
      <c r="NFR47" s="286"/>
      <c r="NFS47" s="286"/>
      <c r="NFT47" s="286"/>
      <c r="NFU47" s="286"/>
      <c r="NFV47" s="286"/>
      <c r="NFW47" s="286"/>
      <c r="NFX47" s="286"/>
      <c r="NFY47" s="286"/>
      <c r="NFZ47" s="286"/>
      <c r="NGA47" s="286"/>
      <c r="NGB47" s="286"/>
      <c r="NGC47" s="286"/>
      <c r="NGD47" s="286"/>
      <c r="NGE47" s="286"/>
      <c r="NGF47" s="286"/>
      <c r="NGG47" s="286"/>
      <c r="NGH47" s="286"/>
      <c r="NGI47" s="286"/>
      <c r="NGJ47" s="286"/>
      <c r="NGK47" s="286"/>
      <c r="NGL47" s="286"/>
      <c r="NGM47" s="286"/>
      <c r="NGN47" s="286"/>
      <c r="NGO47" s="286"/>
      <c r="NGP47" s="286"/>
      <c r="NGQ47" s="286"/>
      <c r="NGR47" s="286"/>
      <c r="NGS47" s="286"/>
      <c r="NGT47" s="286"/>
      <c r="NGU47" s="286"/>
      <c r="NGV47" s="286"/>
      <c r="NGW47" s="286"/>
      <c r="NGX47" s="286"/>
      <c r="NGY47" s="286"/>
      <c r="NGZ47" s="286"/>
      <c r="NHA47" s="286"/>
      <c r="NHB47" s="286"/>
      <c r="NHC47" s="286"/>
      <c r="NHD47" s="286"/>
      <c r="NHE47" s="286"/>
      <c r="NHF47" s="286"/>
      <c r="NHG47" s="286"/>
      <c r="NHH47" s="286"/>
      <c r="NHI47" s="286"/>
      <c r="NHJ47" s="286"/>
      <c r="NHK47" s="286"/>
      <c r="NHL47" s="286"/>
      <c r="NHM47" s="286"/>
      <c r="NHN47" s="286"/>
      <c r="NHO47" s="286"/>
      <c r="NHP47" s="286"/>
      <c r="NHQ47" s="286"/>
      <c r="NHR47" s="286"/>
      <c r="NHS47" s="286"/>
      <c r="NHT47" s="286"/>
      <c r="NHU47" s="286"/>
      <c r="NHV47" s="286"/>
      <c r="NHW47" s="286"/>
      <c r="NHX47" s="286"/>
      <c r="NHY47" s="286"/>
      <c r="NHZ47" s="286"/>
      <c r="NIA47" s="286"/>
      <c r="NIB47" s="286"/>
      <c r="NIC47" s="286"/>
      <c r="NID47" s="286"/>
      <c r="NIE47" s="286"/>
      <c r="NIF47" s="286"/>
      <c r="NIG47" s="286"/>
      <c r="NIH47" s="286"/>
      <c r="NII47" s="286"/>
      <c r="NIJ47" s="286"/>
      <c r="NIK47" s="286"/>
      <c r="NIL47" s="286"/>
      <c r="NIM47" s="286"/>
      <c r="NIN47" s="286"/>
      <c r="NIO47" s="286"/>
      <c r="NIP47" s="286"/>
      <c r="NIQ47" s="286"/>
      <c r="NIR47" s="286"/>
      <c r="NIS47" s="286"/>
      <c r="NIT47" s="286"/>
      <c r="NIU47" s="286"/>
      <c r="NIV47" s="286"/>
      <c r="NIW47" s="286"/>
      <c r="NIX47" s="286"/>
      <c r="NIY47" s="286"/>
      <c r="NIZ47" s="286"/>
      <c r="NJA47" s="286"/>
      <c r="NJB47" s="286"/>
      <c r="NJC47" s="286"/>
      <c r="NJD47" s="286"/>
      <c r="NJE47" s="286"/>
      <c r="NJF47" s="286"/>
      <c r="NJG47" s="286"/>
      <c r="NJH47" s="286"/>
      <c r="NJI47" s="286"/>
      <c r="NJJ47" s="286"/>
      <c r="NJK47" s="286"/>
      <c r="NJL47" s="286"/>
      <c r="NJM47" s="286"/>
      <c r="NJN47" s="286"/>
      <c r="NJO47" s="286"/>
      <c r="NJP47" s="286"/>
      <c r="NJQ47" s="286"/>
      <c r="NJR47" s="286"/>
      <c r="NJS47" s="286"/>
      <c r="NJT47" s="286"/>
      <c r="NJU47" s="286"/>
      <c r="NJV47" s="286"/>
      <c r="NJW47" s="286"/>
      <c r="NJX47" s="286"/>
      <c r="NJY47" s="286"/>
      <c r="NJZ47" s="286"/>
      <c r="NKA47" s="286"/>
      <c r="NKB47" s="286"/>
      <c r="NKC47" s="286"/>
      <c r="NKD47" s="286"/>
      <c r="NKE47" s="286"/>
      <c r="NKF47" s="286"/>
      <c r="NKG47" s="286"/>
      <c r="NKH47" s="286"/>
      <c r="NKI47" s="286"/>
      <c r="NKJ47" s="286"/>
      <c r="NKK47" s="286"/>
      <c r="NKL47" s="286"/>
      <c r="NKM47" s="286"/>
      <c r="NKN47" s="286"/>
      <c r="NKO47" s="286"/>
      <c r="NKP47" s="286"/>
      <c r="NKQ47" s="286"/>
      <c r="NKR47" s="286"/>
      <c r="NKS47" s="286"/>
      <c r="NKT47" s="286"/>
      <c r="NKU47" s="286"/>
      <c r="NKV47" s="286"/>
      <c r="NKW47" s="286"/>
      <c r="NKX47" s="286"/>
      <c r="NKY47" s="286"/>
      <c r="NKZ47" s="286"/>
      <c r="NLA47" s="286"/>
      <c r="NLB47" s="286"/>
      <c r="NLC47" s="286"/>
      <c r="NLD47" s="286"/>
      <c r="NLE47" s="286"/>
      <c r="NLF47" s="286"/>
      <c r="NLG47" s="286"/>
      <c r="NLH47" s="286"/>
      <c r="NLI47" s="286"/>
      <c r="NLJ47" s="286"/>
      <c r="NLK47" s="286"/>
      <c r="NLL47" s="286"/>
      <c r="NLM47" s="286"/>
      <c r="NLN47" s="286"/>
      <c r="NLO47" s="286"/>
      <c r="NLP47" s="286"/>
      <c r="NLQ47" s="286"/>
      <c r="NLR47" s="286"/>
      <c r="NLS47" s="286"/>
      <c r="NLT47" s="286"/>
      <c r="NLU47" s="286"/>
      <c r="NLV47" s="286"/>
      <c r="NLW47" s="286"/>
      <c r="NLX47" s="286"/>
      <c r="NLY47" s="286"/>
      <c r="NLZ47" s="286"/>
      <c r="NMA47" s="286"/>
      <c r="NMB47" s="286"/>
      <c r="NMC47" s="286"/>
      <c r="NMD47" s="286"/>
      <c r="NME47" s="286"/>
      <c r="NMF47" s="286"/>
      <c r="NMG47" s="286"/>
      <c r="NMH47" s="286"/>
      <c r="NMI47" s="286"/>
      <c r="NMJ47" s="286"/>
      <c r="NMK47" s="286"/>
      <c r="NML47" s="286"/>
      <c r="NMM47" s="286"/>
      <c r="NMN47" s="286"/>
      <c r="NMO47" s="286"/>
      <c r="NMP47" s="286"/>
      <c r="NMQ47" s="286"/>
      <c r="NMR47" s="286"/>
      <c r="NMS47" s="286"/>
      <c r="NMT47" s="286"/>
      <c r="NMU47" s="286"/>
      <c r="NMV47" s="286"/>
      <c r="NMW47" s="286"/>
      <c r="NMX47" s="286"/>
      <c r="NMY47" s="286"/>
      <c r="NMZ47" s="286"/>
      <c r="NNA47" s="286"/>
      <c r="NNB47" s="286"/>
      <c r="NNC47" s="286"/>
      <c r="NND47" s="286"/>
      <c r="NNE47" s="286"/>
      <c r="NNF47" s="286"/>
      <c r="NNG47" s="286"/>
      <c r="NNH47" s="286"/>
      <c r="NNI47" s="286"/>
      <c r="NNJ47" s="286"/>
      <c r="NNK47" s="286"/>
      <c r="NNL47" s="286"/>
      <c r="NNM47" s="286"/>
      <c r="NNN47" s="286"/>
      <c r="NNO47" s="286"/>
      <c r="NNP47" s="286"/>
      <c r="NNQ47" s="286"/>
      <c r="NNR47" s="286"/>
      <c r="NNS47" s="286"/>
      <c r="NNT47" s="286"/>
      <c r="NNU47" s="286"/>
      <c r="NNV47" s="286"/>
      <c r="NNW47" s="286"/>
      <c r="NNX47" s="286"/>
      <c r="NNY47" s="286"/>
      <c r="NNZ47" s="286"/>
      <c r="NOA47" s="286"/>
      <c r="NOB47" s="286"/>
      <c r="NOC47" s="286"/>
      <c r="NOD47" s="286"/>
      <c r="NOE47" s="286"/>
      <c r="NOF47" s="286"/>
      <c r="NOG47" s="286"/>
      <c r="NOH47" s="286"/>
      <c r="NOI47" s="286"/>
      <c r="NOJ47" s="286"/>
      <c r="NOK47" s="286"/>
      <c r="NOL47" s="286"/>
      <c r="NOM47" s="286"/>
      <c r="NON47" s="286"/>
      <c r="NOO47" s="286"/>
      <c r="NOP47" s="286"/>
      <c r="NOQ47" s="286"/>
      <c r="NOR47" s="286"/>
      <c r="NOS47" s="286"/>
      <c r="NOT47" s="286"/>
      <c r="NOU47" s="286"/>
      <c r="NOV47" s="286"/>
      <c r="NOW47" s="286"/>
      <c r="NOX47" s="286"/>
      <c r="NOY47" s="286"/>
      <c r="NOZ47" s="286"/>
      <c r="NPA47" s="286"/>
      <c r="NPB47" s="286"/>
      <c r="NPC47" s="286"/>
      <c r="NPD47" s="286"/>
      <c r="NPE47" s="286"/>
      <c r="NPF47" s="286"/>
      <c r="NPG47" s="286"/>
      <c r="NPH47" s="286"/>
      <c r="NPI47" s="286"/>
      <c r="NPJ47" s="286"/>
      <c r="NPK47" s="286"/>
      <c r="NPL47" s="286"/>
      <c r="NPM47" s="286"/>
      <c r="NPN47" s="286"/>
      <c r="NPO47" s="286"/>
      <c r="NPP47" s="286"/>
      <c r="NPQ47" s="286"/>
      <c r="NPR47" s="286"/>
      <c r="NPS47" s="286"/>
      <c r="NPT47" s="286"/>
      <c r="NPU47" s="286"/>
      <c r="NPV47" s="286"/>
      <c r="NPW47" s="286"/>
      <c r="NPX47" s="286"/>
      <c r="NPY47" s="286"/>
      <c r="NPZ47" s="286"/>
      <c r="NQA47" s="286"/>
      <c r="NQB47" s="286"/>
      <c r="NQC47" s="286"/>
      <c r="NQD47" s="286"/>
      <c r="NQE47" s="286"/>
      <c r="NQF47" s="286"/>
      <c r="NQG47" s="286"/>
      <c r="NQH47" s="286"/>
      <c r="NQI47" s="286"/>
      <c r="NQJ47" s="286"/>
      <c r="NQK47" s="286"/>
      <c r="NQL47" s="286"/>
      <c r="NQM47" s="286"/>
      <c r="NQN47" s="286"/>
      <c r="NQO47" s="286"/>
      <c r="NQP47" s="286"/>
      <c r="NQQ47" s="286"/>
      <c r="NQR47" s="286"/>
      <c r="NQS47" s="286"/>
      <c r="NQT47" s="286"/>
      <c r="NQU47" s="286"/>
      <c r="NQV47" s="286"/>
      <c r="NQW47" s="286"/>
      <c r="NQX47" s="286"/>
      <c r="NQY47" s="286"/>
      <c r="NQZ47" s="286"/>
      <c r="NRA47" s="286"/>
      <c r="NRB47" s="286"/>
      <c r="NRC47" s="286"/>
      <c r="NRD47" s="286"/>
      <c r="NRE47" s="286"/>
      <c r="NRF47" s="286"/>
      <c r="NRG47" s="286"/>
      <c r="NRH47" s="286"/>
      <c r="NRI47" s="286"/>
      <c r="NRJ47" s="286"/>
      <c r="NRK47" s="286"/>
      <c r="NRL47" s="286"/>
      <c r="NRM47" s="286"/>
      <c r="NRN47" s="286"/>
      <c r="NRO47" s="286"/>
      <c r="NRP47" s="286"/>
      <c r="NRQ47" s="286"/>
      <c r="NRR47" s="286"/>
      <c r="NRS47" s="286"/>
      <c r="NRT47" s="286"/>
      <c r="NRU47" s="286"/>
      <c r="NRV47" s="286"/>
      <c r="NRW47" s="286"/>
      <c r="NRX47" s="286"/>
      <c r="NRY47" s="286"/>
      <c r="NRZ47" s="286"/>
      <c r="NSA47" s="286"/>
      <c r="NSB47" s="286"/>
      <c r="NSC47" s="286"/>
      <c r="NSD47" s="286"/>
      <c r="NSE47" s="286"/>
      <c r="NSF47" s="286"/>
      <c r="NSG47" s="286"/>
      <c r="NSH47" s="286"/>
      <c r="NSI47" s="286"/>
      <c r="NSJ47" s="286"/>
      <c r="NSK47" s="286"/>
      <c r="NSL47" s="286"/>
      <c r="NSM47" s="286"/>
      <c r="NSN47" s="286"/>
      <c r="NSO47" s="286"/>
      <c r="NSP47" s="286"/>
      <c r="NSQ47" s="286"/>
      <c r="NSR47" s="286"/>
      <c r="NSS47" s="286"/>
      <c r="NST47" s="286"/>
      <c r="NSU47" s="286"/>
      <c r="NSV47" s="286"/>
      <c r="NSW47" s="286"/>
      <c r="NSX47" s="286"/>
      <c r="NSY47" s="286"/>
      <c r="NSZ47" s="286"/>
      <c r="NTA47" s="286"/>
      <c r="NTB47" s="286"/>
      <c r="NTC47" s="286"/>
      <c r="NTD47" s="286"/>
      <c r="NTE47" s="286"/>
      <c r="NTF47" s="286"/>
      <c r="NTG47" s="286"/>
      <c r="NTH47" s="286"/>
      <c r="NTI47" s="286"/>
      <c r="NTJ47" s="286"/>
      <c r="NTK47" s="286"/>
      <c r="NTL47" s="286"/>
      <c r="NTM47" s="286"/>
      <c r="NTN47" s="286"/>
      <c r="NTO47" s="286"/>
      <c r="NTP47" s="286"/>
      <c r="NTQ47" s="286"/>
      <c r="NTR47" s="286"/>
      <c r="NTS47" s="286"/>
      <c r="NTT47" s="286"/>
      <c r="NTU47" s="286"/>
      <c r="NTV47" s="286"/>
      <c r="NTW47" s="286"/>
      <c r="NTX47" s="286"/>
      <c r="NTY47" s="286"/>
      <c r="NTZ47" s="286"/>
      <c r="NUA47" s="286"/>
      <c r="NUB47" s="286"/>
      <c r="NUC47" s="286"/>
      <c r="NUD47" s="286"/>
      <c r="NUE47" s="286"/>
      <c r="NUF47" s="286"/>
      <c r="NUG47" s="286"/>
      <c r="NUH47" s="286"/>
      <c r="NUI47" s="286"/>
      <c r="NUJ47" s="286"/>
      <c r="NUK47" s="286"/>
      <c r="NUL47" s="286"/>
      <c r="NUM47" s="286"/>
      <c r="NUN47" s="286"/>
      <c r="NUO47" s="286"/>
      <c r="NUP47" s="286"/>
      <c r="NUQ47" s="286"/>
      <c r="NUR47" s="286"/>
      <c r="NUS47" s="286"/>
      <c r="NUT47" s="286"/>
      <c r="NUU47" s="286"/>
      <c r="NUV47" s="286"/>
      <c r="NUW47" s="286"/>
      <c r="NUX47" s="286"/>
      <c r="NUY47" s="286"/>
      <c r="NUZ47" s="286"/>
      <c r="NVA47" s="286"/>
      <c r="NVB47" s="286"/>
      <c r="NVC47" s="286"/>
      <c r="NVD47" s="286"/>
      <c r="NVE47" s="286"/>
      <c r="NVF47" s="286"/>
      <c r="NVG47" s="286"/>
      <c r="NVH47" s="286"/>
      <c r="NVI47" s="286"/>
      <c r="NVJ47" s="286"/>
      <c r="NVK47" s="286"/>
      <c r="NVL47" s="286"/>
      <c r="NVM47" s="286"/>
      <c r="NVN47" s="286"/>
      <c r="NVO47" s="286"/>
      <c r="NVP47" s="286"/>
      <c r="NVQ47" s="286"/>
      <c r="NVR47" s="286"/>
      <c r="NVS47" s="286"/>
      <c r="NVT47" s="286"/>
      <c r="NVU47" s="286"/>
      <c r="NVV47" s="286"/>
      <c r="NVW47" s="286"/>
      <c r="NVX47" s="286"/>
      <c r="NVY47" s="286"/>
      <c r="NVZ47" s="286"/>
      <c r="NWA47" s="286"/>
      <c r="NWB47" s="286"/>
      <c r="NWC47" s="286"/>
      <c r="NWD47" s="286"/>
      <c r="NWE47" s="286"/>
      <c r="NWF47" s="286"/>
      <c r="NWG47" s="286"/>
      <c r="NWH47" s="286"/>
      <c r="NWI47" s="286"/>
      <c r="NWJ47" s="286"/>
      <c r="NWK47" s="286"/>
      <c r="NWL47" s="286"/>
      <c r="NWM47" s="286"/>
      <c r="NWN47" s="286"/>
      <c r="NWO47" s="286"/>
      <c r="NWP47" s="286"/>
      <c r="NWQ47" s="286"/>
      <c r="NWR47" s="286"/>
      <c r="NWS47" s="286"/>
      <c r="NWT47" s="286"/>
      <c r="NWU47" s="286"/>
      <c r="NWV47" s="286"/>
      <c r="NWW47" s="286"/>
      <c r="NWX47" s="286"/>
      <c r="NWY47" s="286"/>
      <c r="NWZ47" s="286"/>
      <c r="NXA47" s="286"/>
      <c r="NXB47" s="286"/>
      <c r="NXC47" s="286"/>
      <c r="NXD47" s="286"/>
      <c r="NXE47" s="286"/>
      <c r="NXF47" s="286"/>
      <c r="NXG47" s="286"/>
      <c r="NXH47" s="286"/>
      <c r="NXI47" s="286"/>
      <c r="NXJ47" s="286"/>
      <c r="NXK47" s="286"/>
      <c r="NXL47" s="286"/>
      <c r="NXM47" s="286"/>
      <c r="NXN47" s="286"/>
      <c r="NXO47" s="286"/>
      <c r="NXP47" s="286"/>
      <c r="NXQ47" s="286"/>
      <c r="NXR47" s="286"/>
      <c r="NXS47" s="286"/>
      <c r="NXT47" s="286"/>
      <c r="NXU47" s="286"/>
      <c r="NXV47" s="286"/>
      <c r="NXW47" s="286"/>
      <c r="NXX47" s="286"/>
      <c r="NXY47" s="286"/>
      <c r="NXZ47" s="286"/>
      <c r="NYA47" s="286"/>
      <c r="NYB47" s="286"/>
      <c r="NYC47" s="286"/>
      <c r="NYD47" s="286"/>
      <c r="NYE47" s="286"/>
      <c r="NYF47" s="286"/>
      <c r="NYG47" s="286"/>
      <c r="NYH47" s="286"/>
      <c r="NYI47" s="286"/>
      <c r="NYJ47" s="286"/>
      <c r="NYK47" s="286"/>
      <c r="NYL47" s="286"/>
      <c r="NYM47" s="286"/>
      <c r="NYN47" s="286"/>
      <c r="NYO47" s="286"/>
      <c r="NYP47" s="286"/>
      <c r="NYQ47" s="286"/>
      <c r="NYR47" s="286"/>
      <c r="NYS47" s="286"/>
      <c r="NYT47" s="286"/>
      <c r="NYU47" s="286"/>
      <c r="NYV47" s="286"/>
      <c r="NYW47" s="286"/>
      <c r="NYX47" s="286"/>
      <c r="NYY47" s="286"/>
      <c r="NYZ47" s="286"/>
      <c r="NZA47" s="286"/>
      <c r="NZB47" s="286"/>
      <c r="NZC47" s="286"/>
      <c r="NZD47" s="286"/>
      <c r="NZE47" s="286"/>
      <c r="NZF47" s="286"/>
      <c r="NZG47" s="286"/>
      <c r="NZH47" s="286"/>
      <c r="NZI47" s="286"/>
      <c r="NZJ47" s="286"/>
      <c r="NZK47" s="286"/>
      <c r="NZL47" s="286"/>
      <c r="NZM47" s="286"/>
      <c r="NZN47" s="286"/>
      <c r="NZO47" s="286"/>
      <c r="NZP47" s="286"/>
      <c r="NZQ47" s="286"/>
      <c r="NZR47" s="286"/>
      <c r="NZS47" s="286"/>
      <c r="NZT47" s="286"/>
      <c r="NZU47" s="286"/>
      <c r="NZV47" s="286"/>
      <c r="NZW47" s="286"/>
      <c r="NZX47" s="286"/>
      <c r="NZY47" s="286"/>
      <c r="NZZ47" s="286"/>
      <c r="OAA47" s="286"/>
      <c r="OAB47" s="286"/>
      <c r="OAC47" s="286"/>
      <c r="OAD47" s="286"/>
      <c r="OAE47" s="286"/>
      <c r="OAF47" s="286"/>
      <c r="OAG47" s="286"/>
      <c r="OAH47" s="286"/>
      <c r="OAI47" s="286"/>
      <c r="OAJ47" s="286"/>
      <c r="OAK47" s="286"/>
      <c r="OAL47" s="286"/>
      <c r="OAM47" s="286"/>
      <c r="OAN47" s="286"/>
      <c r="OAO47" s="286"/>
      <c r="OAP47" s="286"/>
      <c r="OAQ47" s="286"/>
      <c r="OAR47" s="286"/>
      <c r="OAS47" s="286"/>
      <c r="OAT47" s="286"/>
      <c r="OAU47" s="286"/>
      <c r="OAV47" s="286"/>
      <c r="OAW47" s="286"/>
      <c r="OAX47" s="286"/>
      <c r="OAY47" s="286"/>
      <c r="OAZ47" s="286"/>
      <c r="OBA47" s="286"/>
      <c r="OBB47" s="286"/>
      <c r="OBC47" s="286"/>
      <c r="OBD47" s="286"/>
      <c r="OBE47" s="286"/>
      <c r="OBF47" s="286"/>
      <c r="OBG47" s="286"/>
      <c r="OBH47" s="286"/>
      <c r="OBI47" s="286"/>
      <c r="OBJ47" s="286"/>
      <c r="OBK47" s="286"/>
      <c r="OBL47" s="286"/>
      <c r="OBM47" s="286"/>
      <c r="OBN47" s="286"/>
      <c r="OBO47" s="286"/>
      <c r="OBP47" s="286"/>
      <c r="OBQ47" s="286"/>
      <c r="OBR47" s="286"/>
      <c r="OBS47" s="286"/>
      <c r="OBT47" s="286"/>
      <c r="OBU47" s="286"/>
      <c r="OBV47" s="286"/>
      <c r="OBW47" s="286"/>
      <c r="OBX47" s="286"/>
      <c r="OBY47" s="286"/>
      <c r="OBZ47" s="286"/>
      <c r="OCA47" s="286"/>
      <c r="OCB47" s="286"/>
      <c r="OCC47" s="286"/>
      <c r="OCD47" s="286"/>
      <c r="OCE47" s="286"/>
      <c r="OCF47" s="286"/>
      <c r="OCG47" s="286"/>
      <c r="OCH47" s="286"/>
      <c r="OCI47" s="286"/>
      <c r="OCJ47" s="286"/>
      <c r="OCK47" s="286"/>
      <c r="OCL47" s="286"/>
      <c r="OCM47" s="286"/>
      <c r="OCN47" s="286"/>
      <c r="OCO47" s="286"/>
      <c r="OCP47" s="286"/>
      <c r="OCQ47" s="286"/>
      <c r="OCR47" s="286"/>
      <c r="OCS47" s="286"/>
      <c r="OCT47" s="286"/>
      <c r="OCU47" s="286"/>
      <c r="OCV47" s="286"/>
      <c r="OCW47" s="286"/>
      <c r="OCX47" s="286"/>
      <c r="OCY47" s="286"/>
      <c r="OCZ47" s="286"/>
      <c r="ODA47" s="286"/>
      <c r="ODB47" s="286"/>
      <c r="ODC47" s="286"/>
      <c r="ODD47" s="286"/>
      <c r="ODE47" s="286"/>
      <c r="ODF47" s="286"/>
      <c r="ODG47" s="286"/>
      <c r="ODH47" s="286"/>
      <c r="ODI47" s="286"/>
      <c r="ODJ47" s="286"/>
      <c r="ODK47" s="286"/>
      <c r="ODL47" s="286"/>
      <c r="ODM47" s="286"/>
      <c r="ODN47" s="286"/>
      <c r="ODO47" s="286"/>
      <c r="ODP47" s="286"/>
      <c r="ODQ47" s="286"/>
      <c r="ODR47" s="286"/>
      <c r="ODS47" s="286"/>
      <c r="ODT47" s="286"/>
      <c r="ODU47" s="286"/>
      <c r="ODV47" s="286"/>
      <c r="ODW47" s="286"/>
      <c r="ODX47" s="286"/>
      <c r="ODY47" s="286"/>
      <c r="ODZ47" s="286"/>
      <c r="OEA47" s="286"/>
      <c r="OEB47" s="286"/>
      <c r="OEC47" s="286"/>
      <c r="OED47" s="286"/>
      <c r="OEE47" s="286"/>
      <c r="OEF47" s="286"/>
      <c r="OEG47" s="286"/>
      <c r="OEH47" s="286"/>
      <c r="OEI47" s="286"/>
      <c r="OEJ47" s="286"/>
      <c r="OEK47" s="286"/>
      <c r="OEL47" s="286"/>
      <c r="OEM47" s="286"/>
      <c r="OEN47" s="286"/>
      <c r="OEO47" s="286"/>
      <c r="OEP47" s="286"/>
      <c r="OEQ47" s="286"/>
      <c r="OER47" s="286"/>
      <c r="OES47" s="286"/>
      <c r="OET47" s="286"/>
      <c r="OEU47" s="286"/>
      <c r="OEV47" s="286"/>
      <c r="OEW47" s="286"/>
      <c r="OEX47" s="286"/>
      <c r="OEY47" s="286"/>
      <c r="OEZ47" s="286"/>
      <c r="OFA47" s="286"/>
      <c r="OFB47" s="286"/>
      <c r="OFC47" s="286"/>
      <c r="OFD47" s="286"/>
      <c r="OFE47" s="286"/>
      <c r="OFF47" s="286"/>
      <c r="OFG47" s="286"/>
      <c r="OFH47" s="286"/>
      <c r="OFI47" s="286"/>
      <c r="OFJ47" s="286"/>
      <c r="OFK47" s="286"/>
      <c r="OFL47" s="286"/>
      <c r="OFM47" s="286"/>
      <c r="OFN47" s="286"/>
      <c r="OFO47" s="286"/>
      <c r="OFP47" s="286"/>
      <c r="OFQ47" s="286"/>
      <c r="OFR47" s="286"/>
      <c r="OFS47" s="286"/>
      <c r="OFT47" s="286"/>
      <c r="OFU47" s="286"/>
      <c r="OFV47" s="286"/>
      <c r="OFW47" s="286"/>
      <c r="OFX47" s="286"/>
      <c r="OFY47" s="286"/>
      <c r="OFZ47" s="286"/>
      <c r="OGA47" s="286"/>
      <c r="OGB47" s="286"/>
      <c r="OGC47" s="286"/>
      <c r="OGD47" s="286"/>
      <c r="OGE47" s="286"/>
      <c r="OGF47" s="286"/>
      <c r="OGG47" s="286"/>
      <c r="OGH47" s="286"/>
      <c r="OGI47" s="286"/>
      <c r="OGJ47" s="286"/>
      <c r="OGK47" s="286"/>
      <c r="OGL47" s="286"/>
      <c r="OGM47" s="286"/>
      <c r="OGN47" s="286"/>
      <c r="OGO47" s="286"/>
      <c r="OGP47" s="286"/>
      <c r="OGQ47" s="286"/>
      <c r="OGR47" s="286"/>
      <c r="OGS47" s="286"/>
      <c r="OGT47" s="286"/>
      <c r="OGU47" s="286"/>
      <c r="OGV47" s="286"/>
      <c r="OGW47" s="286"/>
      <c r="OGX47" s="286"/>
      <c r="OGY47" s="286"/>
      <c r="OGZ47" s="286"/>
      <c r="OHA47" s="286"/>
      <c r="OHB47" s="286"/>
      <c r="OHC47" s="286"/>
      <c r="OHD47" s="286"/>
      <c r="OHE47" s="286"/>
      <c r="OHF47" s="286"/>
      <c r="OHG47" s="286"/>
      <c r="OHH47" s="286"/>
      <c r="OHI47" s="286"/>
      <c r="OHJ47" s="286"/>
      <c r="OHK47" s="286"/>
      <c r="OHL47" s="286"/>
      <c r="OHM47" s="286"/>
      <c r="OHN47" s="286"/>
      <c r="OHO47" s="286"/>
      <c r="OHP47" s="286"/>
      <c r="OHQ47" s="286"/>
      <c r="OHR47" s="286"/>
      <c r="OHS47" s="286"/>
      <c r="OHT47" s="286"/>
      <c r="OHU47" s="286"/>
      <c r="OHV47" s="286"/>
      <c r="OHW47" s="286"/>
      <c r="OHX47" s="286"/>
      <c r="OHY47" s="286"/>
      <c r="OHZ47" s="286"/>
      <c r="OIA47" s="286"/>
      <c r="OIB47" s="286"/>
      <c r="OIC47" s="286"/>
      <c r="OID47" s="286"/>
      <c r="OIE47" s="286"/>
      <c r="OIF47" s="286"/>
      <c r="OIG47" s="286"/>
      <c r="OIH47" s="286"/>
      <c r="OII47" s="286"/>
      <c r="OIJ47" s="286"/>
      <c r="OIK47" s="286"/>
      <c r="OIL47" s="286"/>
      <c r="OIM47" s="286"/>
      <c r="OIN47" s="286"/>
      <c r="OIO47" s="286"/>
      <c r="OIP47" s="286"/>
      <c r="OIQ47" s="286"/>
      <c r="OIR47" s="286"/>
      <c r="OIS47" s="286"/>
      <c r="OIT47" s="286"/>
      <c r="OIU47" s="286"/>
      <c r="OIV47" s="286"/>
      <c r="OIW47" s="286"/>
      <c r="OIX47" s="286"/>
      <c r="OIY47" s="286"/>
      <c r="OIZ47" s="286"/>
      <c r="OJA47" s="286"/>
      <c r="OJB47" s="286"/>
      <c r="OJC47" s="286"/>
      <c r="OJD47" s="286"/>
      <c r="OJE47" s="286"/>
      <c r="OJF47" s="286"/>
      <c r="OJG47" s="286"/>
      <c r="OJH47" s="286"/>
      <c r="OJI47" s="286"/>
      <c r="OJJ47" s="286"/>
      <c r="OJK47" s="286"/>
      <c r="OJL47" s="286"/>
      <c r="OJM47" s="286"/>
      <c r="OJN47" s="286"/>
      <c r="OJO47" s="286"/>
      <c r="OJP47" s="286"/>
      <c r="OJQ47" s="286"/>
      <c r="OJR47" s="286"/>
      <c r="OJS47" s="286"/>
      <c r="OJT47" s="286"/>
      <c r="OJU47" s="286"/>
      <c r="OJV47" s="286"/>
      <c r="OJW47" s="286"/>
      <c r="OJX47" s="286"/>
      <c r="OJY47" s="286"/>
      <c r="OJZ47" s="286"/>
      <c r="OKA47" s="286"/>
      <c r="OKB47" s="286"/>
      <c r="OKC47" s="286"/>
      <c r="OKD47" s="286"/>
      <c r="OKE47" s="286"/>
      <c r="OKF47" s="286"/>
      <c r="OKG47" s="286"/>
      <c r="OKH47" s="286"/>
      <c r="OKI47" s="286"/>
      <c r="OKJ47" s="286"/>
      <c r="OKK47" s="286"/>
      <c r="OKL47" s="286"/>
      <c r="OKM47" s="286"/>
      <c r="OKN47" s="286"/>
      <c r="OKO47" s="286"/>
      <c r="OKP47" s="286"/>
      <c r="OKQ47" s="286"/>
      <c r="OKR47" s="286"/>
      <c r="OKS47" s="286"/>
      <c r="OKT47" s="286"/>
      <c r="OKU47" s="286"/>
      <c r="OKV47" s="286"/>
      <c r="OKW47" s="286"/>
      <c r="OKX47" s="286"/>
      <c r="OKY47" s="286"/>
      <c r="OKZ47" s="286"/>
      <c r="OLA47" s="286"/>
      <c r="OLB47" s="286"/>
      <c r="OLC47" s="286"/>
      <c r="OLD47" s="286"/>
      <c r="OLE47" s="286"/>
      <c r="OLF47" s="286"/>
      <c r="OLG47" s="286"/>
      <c r="OLH47" s="286"/>
      <c r="OLI47" s="286"/>
      <c r="OLJ47" s="286"/>
      <c r="OLK47" s="286"/>
      <c r="OLL47" s="286"/>
      <c r="OLM47" s="286"/>
      <c r="OLN47" s="286"/>
      <c r="OLO47" s="286"/>
      <c r="OLP47" s="286"/>
      <c r="OLQ47" s="286"/>
      <c r="OLR47" s="286"/>
      <c r="OLS47" s="286"/>
      <c r="OLT47" s="286"/>
      <c r="OLU47" s="286"/>
      <c r="OLV47" s="286"/>
      <c r="OLW47" s="286"/>
      <c r="OLX47" s="286"/>
      <c r="OLY47" s="286"/>
      <c r="OLZ47" s="286"/>
      <c r="OMA47" s="286"/>
      <c r="OMB47" s="286"/>
      <c r="OMC47" s="286"/>
      <c r="OMD47" s="286"/>
      <c r="OME47" s="286"/>
      <c r="OMF47" s="286"/>
      <c r="OMG47" s="286"/>
      <c r="OMH47" s="286"/>
      <c r="OMI47" s="286"/>
      <c r="OMJ47" s="286"/>
      <c r="OMK47" s="286"/>
      <c r="OML47" s="286"/>
      <c r="OMM47" s="286"/>
      <c r="OMN47" s="286"/>
      <c r="OMO47" s="286"/>
      <c r="OMP47" s="286"/>
      <c r="OMQ47" s="286"/>
      <c r="OMR47" s="286"/>
      <c r="OMS47" s="286"/>
      <c r="OMT47" s="286"/>
      <c r="OMU47" s="286"/>
      <c r="OMV47" s="286"/>
      <c r="OMW47" s="286"/>
      <c r="OMX47" s="286"/>
      <c r="OMY47" s="286"/>
      <c r="OMZ47" s="286"/>
      <c r="ONA47" s="286"/>
      <c r="ONB47" s="286"/>
      <c r="ONC47" s="286"/>
      <c r="OND47" s="286"/>
      <c r="ONE47" s="286"/>
      <c r="ONF47" s="286"/>
      <c r="ONG47" s="286"/>
      <c r="ONH47" s="286"/>
      <c r="ONI47" s="286"/>
      <c r="ONJ47" s="286"/>
      <c r="ONK47" s="286"/>
      <c r="ONL47" s="286"/>
      <c r="ONM47" s="286"/>
      <c r="ONN47" s="286"/>
      <c r="ONO47" s="286"/>
      <c r="ONP47" s="286"/>
      <c r="ONQ47" s="286"/>
      <c r="ONR47" s="286"/>
      <c r="ONS47" s="286"/>
      <c r="ONT47" s="286"/>
      <c r="ONU47" s="286"/>
      <c r="ONV47" s="286"/>
      <c r="ONW47" s="286"/>
      <c r="ONX47" s="286"/>
      <c r="ONY47" s="286"/>
      <c r="ONZ47" s="286"/>
      <c r="OOA47" s="286"/>
      <c r="OOB47" s="286"/>
      <c r="OOC47" s="286"/>
      <c r="OOD47" s="286"/>
      <c r="OOE47" s="286"/>
      <c r="OOF47" s="286"/>
      <c r="OOG47" s="286"/>
      <c r="OOH47" s="286"/>
      <c r="OOI47" s="286"/>
      <c r="OOJ47" s="286"/>
      <c r="OOK47" s="286"/>
      <c r="OOL47" s="286"/>
      <c r="OOM47" s="286"/>
      <c r="OON47" s="286"/>
      <c r="OOO47" s="286"/>
      <c r="OOP47" s="286"/>
      <c r="OOQ47" s="286"/>
      <c r="OOR47" s="286"/>
      <c r="OOS47" s="286"/>
      <c r="OOT47" s="286"/>
      <c r="OOU47" s="286"/>
      <c r="OOV47" s="286"/>
      <c r="OOW47" s="286"/>
      <c r="OOX47" s="286"/>
      <c r="OOY47" s="286"/>
      <c r="OOZ47" s="286"/>
      <c r="OPA47" s="286"/>
      <c r="OPB47" s="286"/>
      <c r="OPC47" s="286"/>
      <c r="OPD47" s="286"/>
      <c r="OPE47" s="286"/>
      <c r="OPF47" s="286"/>
      <c r="OPG47" s="286"/>
      <c r="OPH47" s="286"/>
      <c r="OPI47" s="286"/>
      <c r="OPJ47" s="286"/>
      <c r="OPK47" s="286"/>
      <c r="OPL47" s="286"/>
      <c r="OPM47" s="286"/>
      <c r="OPN47" s="286"/>
      <c r="OPO47" s="286"/>
      <c r="OPP47" s="286"/>
      <c r="OPQ47" s="286"/>
      <c r="OPR47" s="286"/>
      <c r="OPS47" s="286"/>
      <c r="OPT47" s="286"/>
      <c r="OPU47" s="286"/>
      <c r="OPV47" s="286"/>
      <c r="OPW47" s="286"/>
      <c r="OPX47" s="286"/>
      <c r="OPY47" s="286"/>
      <c r="OPZ47" s="286"/>
      <c r="OQA47" s="286"/>
      <c r="OQB47" s="286"/>
      <c r="OQC47" s="286"/>
      <c r="OQD47" s="286"/>
      <c r="OQE47" s="286"/>
      <c r="OQF47" s="286"/>
      <c r="OQG47" s="286"/>
      <c r="OQH47" s="286"/>
      <c r="OQI47" s="286"/>
      <c r="OQJ47" s="286"/>
      <c r="OQK47" s="286"/>
      <c r="OQL47" s="286"/>
      <c r="OQM47" s="286"/>
      <c r="OQN47" s="286"/>
      <c r="OQO47" s="286"/>
      <c r="OQP47" s="286"/>
      <c r="OQQ47" s="286"/>
      <c r="OQR47" s="286"/>
      <c r="OQS47" s="286"/>
      <c r="OQT47" s="286"/>
      <c r="OQU47" s="286"/>
      <c r="OQV47" s="286"/>
      <c r="OQW47" s="286"/>
      <c r="OQX47" s="286"/>
      <c r="OQY47" s="286"/>
      <c r="OQZ47" s="286"/>
      <c r="ORA47" s="286"/>
      <c r="ORB47" s="286"/>
      <c r="ORC47" s="286"/>
      <c r="ORD47" s="286"/>
      <c r="ORE47" s="286"/>
      <c r="ORF47" s="286"/>
      <c r="ORG47" s="286"/>
      <c r="ORH47" s="286"/>
      <c r="ORI47" s="286"/>
      <c r="ORJ47" s="286"/>
      <c r="ORK47" s="286"/>
      <c r="ORL47" s="286"/>
      <c r="ORM47" s="286"/>
      <c r="ORN47" s="286"/>
      <c r="ORO47" s="286"/>
      <c r="ORP47" s="286"/>
      <c r="ORQ47" s="286"/>
      <c r="ORR47" s="286"/>
      <c r="ORS47" s="286"/>
      <c r="ORT47" s="286"/>
      <c r="ORU47" s="286"/>
      <c r="ORV47" s="286"/>
      <c r="ORW47" s="286"/>
      <c r="ORX47" s="286"/>
      <c r="ORY47" s="286"/>
      <c r="ORZ47" s="286"/>
      <c r="OSA47" s="286"/>
      <c r="OSB47" s="286"/>
      <c r="OSC47" s="286"/>
      <c r="OSD47" s="286"/>
      <c r="OSE47" s="286"/>
      <c r="OSF47" s="286"/>
      <c r="OSG47" s="286"/>
      <c r="OSH47" s="286"/>
      <c r="OSI47" s="286"/>
      <c r="OSJ47" s="286"/>
      <c r="OSK47" s="286"/>
      <c r="OSL47" s="286"/>
      <c r="OSM47" s="286"/>
      <c r="OSN47" s="286"/>
      <c r="OSO47" s="286"/>
      <c r="OSP47" s="286"/>
      <c r="OSQ47" s="286"/>
      <c r="OSR47" s="286"/>
      <c r="OSS47" s="286"/>
      <c r="OST47" s="286"/>
      <c r="OSU47" s="286"/>
      <c r="OSV47" s="286"/>
      <c r="OSW47" s="286"/>
      <c r="OSX47" s="286"/>
      <c r="OSY47" s="286"/>
      <c r="OSZ47" s="286"/>
      <c r="OTA47" s="286"/>
      <c r="OTB47" s="286"/>
      <c r="OTC47" s="286"/>
      <c r="OTD47" s="286"/>
      <c r="OTE47" s="286"/>
      <c r="OTF47" s="286"/>
      <c r="OTG47" s="286"/>
      <c r="OTH47" s="286"/>
      <c r="OTI47" s="286"/>
      <c r="OTJ47" s="286"/>
      <c r="OTK47" s="286"/>
      <c r="OTL47" s="286"/>
      <c r="OTM47" s="286"/>
      <c r="OTN47" s="286"/>
      <c r="OTO47" s="286"/>
      <c r="OTP47" s="286"/>
      <c r="OTQ47" s="286"/>
      <c r="OTR47" s="286"/>
      <c r="OTS47" s="286"/>
      <c r="OTT47" s="286"/>
      <c r="OTU47" s="286"/>
      <c r="OTV47" s="286"/>
      <c r="OTW47" s="286"/>
      <c r="OTX47" s="286"/>
      <c r="OTY47" s="286"/>
      <c r="OTZ47" s="286"/>
      <c r="OUA47" s="286"/>
      <c r="OUB47" s="286"/>
      <c r="OUC47" s="286"/>
      <c r="OUD47" s="286"/>
      <c r="OUE47" s="286"/>
      <c r="OUF47" s="286"/>
      <c r="OUG47" s="286"/>
      <c r="OUH47" s="286"/>
      <c r="OUI47" s="286"/>
      <c r="OUJ47" s="286"/>
      <c r="OUK47" s="286"/>
      <c r="OUL47" s="286"/>
      <c r="OUM47" s="286"/>
      <c r="OUN47" s="286"/>
      <c r="OUO47" s="286"/>
      <c r="OUP47" s="286"/>
      <c r="OUQ47" s="286"/>
      <c r="OUR47" s="286"/>
      <c r="OUS47" s="286"/>
      <c r="OUT47" s="286"/>
      <c r="OUU47" s="286"/>
      <c r="OUV47" s="286"/>
      <c r="OUW47" s="286"/>
      <c r="OUX47" s="286"/>
      <c r="OUY47" s="286"/>
      <c r="OUZ47" s="286"/>
      <c r="OVA47" s="286"/>
      <c r="OVB47" s="286"/>
      <c r="OVC47" s="286"/>
      <c r="OVD47" s="286"/>
      <c r="OVE47" s="286"/>
      <c r="OVF47" s="286"/>
      <c r="OVG47" s="286"/>
      <c r="OVH47" s="286"/>
      <c r="OVI47" s="286"/>
      <c r="OVJ47" s="286"/>
      <c r="OVK47" s="286"/>
      <c r="OVL47" s="286"/>
      <c r="OVM47" s="286"/>
      <c r="OVN47" s="286"/>
      <c r="OVO47" s="286"/>
      <c r="OVP47" s="286"/>
      <c r="OVQ47" s="286"/>
      <c r="OVR47" s="286"/>
      <c r="OVS47" s="286"/>
      <c r="OVT47" s="286"/>
      <c r="OVU47" s="286"/>
      <c r="OVV47" s="286"/>
      <c r="OVW47" s="286"/>
      <c r="OVX47" s="286"/>
      <c r="OVY47" s="286"/>
      <c r="OVZ47" s="286"/>
      <c r="OWA47" s="286"/>
      <c r="OWB47" s="286"/>
      <c r="OWC47" s="286"/>
      <c r="OWD47" s="286"/>
      <c r="OWE47" s="286"/>
      <c r="OWF47" s="286"/>
      <c r="OWG47" s="286"/>
      <c r="OWH47" s="286"/>
      <c r="OWI47" s="286"/>
      <c r="OWJ47" s="286"/>
      <c r="OWK47" s="286"/>
      <c r="OWL47" s="286"/>
      <c r="OWM47" s="286"/>
      <c r="OWN47" s="286"/>
      <c r="OWO47" s="286"/>
      <c r="OWP47" s="286"/>
      <c r="OWQ47" s="286"/>
      <c r="OWR47" s="286"/>
      <c r="OWS47" s="286"/>
      <c r="OWT47" s="286"/>
      <c r="OWU47" s="286"/>
      <c r="OWV47" s="286"/>
      <c r="OWW47" s="286"/>
      <c r="OWX47" s="286"/>
      <c r="OWY47" s="286"/>
      <c r="OWZ47" s="286"/>
      <c r="OXA47" s="286"/>
      <c r="OXB47" s="286"/>
      <c r="OXC47" s="286"/>
      <c r="OXD47" s="286"/>
      <c r="OXE47" s="286"/>
      <c r="OXF47" s="286"/>
      <c r="OXG47" s="286"/>
      <c r="OXH47" s="286"/>
      <c r="OXI47" s="286"/>
      <c r="OXJ47" s="286"/>
      <c r="OXK47" s="286"/>
      <c r="OXL47" s="286"/>
      <c r="OXM47" s="286"/>
      <c r="OXN47" s="286"/>
      <c r="OXO47" s="286"/>
      <c r="OXP47" s="286"/>
      <c r="OXQ47" s="286"/>
      <c r="OXR47" s="286"/>
      <c r="OXS47" s="286"/>
      <c r="OXT47" s="286"/>
      <c r="OXU47" s="286"/>
      <c r="OXV47" s="286"/>
      <c r="OXW47" s="286"/>
      <c r="OXX47" s="286"/>
      <c r="OXY47" s="286"/>
      <c r="OXZ47" s="286"/>
      <c r="OYA47" s="286"/>
      <c r="OYB47" s="286"/>
      <c r="OYC47" s="286"/>
      <c r="OYD47" s="286"/>
      <c r="OYE47" s="286"/>
      <c r="OYF47" s="286"/>
      <c r="OYG47" s="286"/>
      <c r="OYH47" s="286"/>
      <c r="OYI47" s="286"/>
      <c r="OYJ47" s="286"/>
      <c r="OYK47" s="286"/>
      <c r="OYL47" s="286"/>
      <c r="OYM47" s="286"/>
      <c r="OYN47" s="286"/>
      <c r="OYO47" s="286"/>
      <c r="OYP47" s="286"/>
      <c r="OYQ47" s="286"/>
      <c r="OYR47" s="286"/>
      <c r="OYS47" s="286"/>
      <c r="OYT47" s="286"/>
      <c r="OYU47" s="286"/>
      <c r="OYV47" s="286"/>
      <c r="OYW47" s="286"/>
      <c r="OYX47" s="286"/>
      <c r="OYY47" s="286"/>
      <c r="OYZ47" s="286"/>
      <c r="OZA47" s="286"/>
      <c r="OZB47" s="286"/>
      <c r="OZC47" s="286"/>
      <c r="OZD47" s="286"/>
      <c r="OZE47" s="286"/>
      <c r="OZF47" s="286"/>
      <c r="OZG47" s="286"/>
      <c r="OZH47" s="286"/>
      <c r="OZI47" s="286"/>
      <c r="OZJ47" s="286"/>
      <c r="OZK47" s="286"/>
      <c r="OZL47" s="286"/>
      <c r="OZM47" s="286"/>
      <c r="OZN47" s="286"/>
      <c r="OZO47" s="286"/>
      <c r="OZP47" s="286"/>
      <c r="OZQ47" s="286"/>
      <c r="OZR47" s="286"/>
      <c r="OZS47" s="286"/>
      <c r="OZT47" s="286"/>
      <c r="OZU47" s="286"/>
      <c r="OZV47" s="286"/>
      <c r="OZW47" s="286"/>
      <c r="OZX47" s="286"/>
      <c r="OZY47" s="286"/>
      <c r="OZZ47" s="286"/>
      <c r="PAA47" s="286"/>
      <c r="PAB47" s="286"/>
      <c r="PAC47" s="286"/>
      <c r="PAD47" s="286"/>
      <c r="PAE47" s="286"/>
      <c r="PAF47" s="286"/>
      <c r="PAG47" s="286"/>
      <c r="PAH47" s="286"/>
      <c r="PAI47" s="286"/>
      <c r="PAJ47" s="286"/>
      <c r="PAK47" s="286"/>
      <c r="PAL47" s="286"/>
      <c r="PAM47" s="286"/>
      <c r="PAN47" s="286"/>
      <c r="PAO47" s="286"/>
      <c r="PAP47" s="286"/>
      <c r="PAQ47" s="286"/>
      <c r="PAR47" s="286"/>
      <c r="PAS47" s="286"/>
      <c r="PAT47" s="286"/>
      <c r="PAU47" s="286"/>
      <c r="PAV47" s="286"/>
      <c r="PAW47" s="286"/>
      <c r="PAX47" s="286"/>
      <c r="PAY47" s="286"/>
      <c r="PAZ47" s="286"/>
      <c r="PBA47" s="286"/>
      <c r="PBB47" s="286"/>
      <c r="PBC47" s="286"/>
      <c r="PBD47" s="286"/>
      <c r="PBE47" s="286"/>
      <c r="PBF47" s="286"/>
      <c r="PBG47" s="286"/>
      <c r="PBH47" s="286"/>
      <c r="PBI47" s="286"/>
      <c r="PBJ47" s="286"/>
      <c r="PBK47" s="286"/>
      <c r="PBL47" s="286"/>
      <c r="PBM47" s="286"/>
      <c r="PBN47" s="286"/>
      <c r="PBO47" s="286"/>
      <c r="PBP47" s="286"/>
      <c r="PBQ47" s="286"/>
      <c r="PBR47" s="286"/>
      <c r="PBS47" s="286"/>
      <c r="PBT47" s="286"/>
      <c r="PBU47" s="286"/>
      <c r="PBV47" s="286"/>
      <c r="PBW47" s="286"/>
      <c r="PBX47" s="286"/>
      <c r="PBY47" s="286"/>
      <c r="PBZ47" s="286"/>
      <c r="PCA47" s="286"/>
      <c r="PCB47" s="286"/>
      <c r="PCC47" s="286"/>
      <c r="PCD47" s="286"/>
      <c r="PCE47" s="286"/>
      <c r="PCF47" s="286"/>
      <c r="PCG47" s="286"/>
      <c r="PCH47" s="286"/>
      <c r="PCI47" s="286"/>
      <c r="PCJ47" s="286"/>
      <c r="PCK47" s="286"/>
      <c r="PCL47" s="286"/>
      <c r="PCM47" s="286"/>
      <c r="PCN47" s="286"/>
      <c r="PCO47" s="286"/>
      <c r="PCP47" s="286"/>
      <c r="PCQ47" s="286"/>
      <c r="PCR47" s="286"/>
      <c r="PCS47" s="286"/>
      <c r="PCT47" s="286"/>
      <c r="PCU47" s="286"/>
      <c r="PCV47" s="286"/>
      <c r="PCW47" s="286"/>
      <c r="PCX47" s="286"/>
      <c r="PCY47" s="286"/>
      <c r="PCZ47" s="286"/>
      <c r="PDA47" s="286"/>
      <c r="PDB47" s="286"/>
      <c r="PDC47" s="286"/>
      <c r="PDD47" s="286"/>
      <c r="PDE47" s="286"/>
      <c r="PDF47" s="286"/>
      <c r="PDG47" s="286"/>
      <c r="PDH47" s="286"/>
      <c r="PDI47" s="286"/>
      <c r="PDJ47" s="286"/>
      <c r="PDK47" s="286"/>
      <c r="PDL47" s="286"/>
      <c r="PDM47" s="286"/>
      <c r="PDN47" s="286"/>
      <c r="PDO47" s="286"/>
      <c r="PDP47" s="286"/>
      <c r="PDQ47" s="286"/>
      <c r="PDR47" s="286"/>
      <c r="PDS47" s="286"/>
      <c r="PDT47" s="286"/>
      <c r="PDU47" s="286"/>
      <c r="PDV47" s="286"/>
      <c r="PDW47" s="286"/>
      <c r="PDX47" s="286"/>
      <c r="PDY47" s="286"/>
      <c r="PDZ47" s="286"/>
      <c r="PEA47" s="286"/>
      <c r="PEB47" s="286"/>
      <c r="PEC47" s="286"/>
      <c r="PED47" s="286"/>
      <c r="PEE47" s="286"/>
      <c r="PEF47" s="286"/>
      <c r="PEG47" s="286"/>
      <c r="PEH47" s="286"/>
      <c r="PEI47" s="286"/>
      <c r="PEJ47" s="286"/>
      <c r="PEK47" s="286"/>
      <c r="PEL47" s="286"/>
      <c r="PEM47" s="286"/>
      <c r="PEN47" s="286"/>
      <c r="PEO47" s="286"/>
      <c r="PEP47" s="286"/>
      <c r="PEQ47" s="286"/>
      <c r="PER47" s="286"/>
      <c r="PES47" s="286"/>
      <c r="PET47" s="286"/>
      <c r="PEU47" s="286"/>
      <c r="PEV47" s="286"/>
      <c r="PEW47" s="286"/>
      <c r="PEX47" s="286"/>
      <c r="PEY47" s="286"/>
      <c r="PEZ47" s="286"/>
      <c r="PFA47" s="286"/>
      <c r="PFB47" s="286"/>
      <c r="PFC47" s="286"/>
      <c r="PFD47" s="286"/>
      <c r="PFE47" s="286"/>
      <c r="PFF47" s="286"/>
      <c r="PFG47" s="286"/>
      <c r="PFH47" s="286"/>
      <c r="PFI47" s="286"/>
      <c r="PFJ47" s="286"/>
      <c r="PFK47" s="286"/>
      <c r="PFL47" s="286"/>
      <c r="PFM47" s="286"/>
      <c r="PFN47" s="286"/>
      <c r="PFO47" s="286"/>
      <c r="PFP47" s="286"/>
      <c r="PFQ47" s="286"/>
      <c r="PFR47" s="286"/>
      <c r="PFS47" s="286"/>
      <c r="PFT47" s="286"/>
      <c r="PFU47" s="286"/>
      <c r="PFV47" s="286"/>
      <c r="PFW47" s="286"/>
      <c r="PFX47" s="286"/>
      <c r="PFY47" s="286"/>
      <c r="PFZ47" s="286"/>
      <c r="PGA47" s="286"/>
      <c r="PGB47" s="286"/>
      <c r="PGC47" s="286"/>
      <c r="PGD47" s="286"/>
      <c r="PGE47" s="286"/>
      <c r="PGF47" s="286"/>
      <c r="PGG47" s="286"/>
      <c r="PGH47" s="286"/>
      <c r="PGI47" s="286"/>
      <c r="PGJ47" s="286"/>
      <c r="PGK47" s="286"/>
      <c r="PGL47" s="286"/>
      <c r="PGM47" s="286"/>
      <c r="PGN47" s="286"/>
      <c r="PGO47" s="286"/>
      <c r="PGP47" s="286"/>
      <c r="PGQ47" s="286"/>
      <c r="PGR47" s="286"/>
      <c r="PGS47" s="286"/>
      <c r="PGT47" s="286"/>
      <c r="PGU47" s="286"/>
      <c r="PGV47" s="286"/>
      <c r="PGW47" s="286"/>
      <c r="PGX47" s="286"/>
      <c r="PGY47" s="286"/>
      <c r="PGZ47" s="286"/>
      <c r="PHA47" s="286"/>
      <c r="PHB47" s="286"/>
      <c r="PHC47" s="286"/>
      <c r="PHD47" s="286"/>
      <c r="PHE47" s="286"/>
      <c r="PHF47" s="286"/>
      <c r="PHG47" s="286"/>
      <c r="PHH47" s="286"/>
      <c r="PHI47" s="286"/>
      <c r="PHJ47" s="286"/>
      <c r="PHK47" s="286"/>
      <c r="PHL47" s="286"/>
      <c r="PHM47" s="286"/>
      <c r="PHN47" s="286"/>
      <c r="PHO47" s="286"/>
      <c r="PHP47" s="286"/>
      <c r="PHQ47" s="286"/>
      <c r="PHR47" s="286"/>
      <c r="PHS47" s="286"/>
      <c r="PHT47" s="286"/>
      <c r="PHU47" s="286"/>
      <c r="PHV47" s="286"/>
      <c r="PHW47" s="286"/>
      <c r="PHX47" s="286"/>
      <c r="PHY47" s="286"/>
      <c r="PHZ47" s="286"/>
      <c r="PIA47" s="286"/>
      <c r="PIB47" s="286"/>
      <c r="PIC47" s="286"/>
      <c r="PID47" s="286"/>
      <c r="PIE47" s="286"/>
      <c r="PIF47" s="286"/>
      <c r="PIG47" s="286"/>
      <c r="PIH47" s="286"/>
      <c r="PII47" s="286"/>
      <c r="PIJ47" s="286"/>
      <c r="PIK47" s="286"/>
      <c r="PIL47" s="286"/>
      <c r="PIM47" s="286"/>
      <c r="PIN47" s="286"/>
      <c r="PIO47" s="286"/>
      <c r="PIP47" s="286"/>
      <c r="PIQ47" s="286"/>
      <c r="PIR47" s="286"/>
      <c r="PIS47" s="286"/>
      <c r="PIT47" s="286"/>
      <c r="PIU47" s="286"/>
      <c r="PIV47" s="286"/>
      <c r="PIW47" s="286"/>
      <c r="PIX47" s="286"/>
      <c r="PIY47" s="286"/>
      <c r="PIZ47" s="286"/>
      <c r="PJA47" s="286"/>
      <c r="PJB47" s="286"/>
      <c r="PJC47" s="286"/>
      <c r="PJD47" s="286"/>
      <c r="PJE47" s="286"/>
      <c r="PJF47" s="286"/>
      <c r="PJG47" s="286"/>
      <c r="PJH47" s="286"/>
      <c r="PJI47" s="286"/>
      <c r="PJJ47" s="286"/>
      <c r="PJK47" s="286"/>
      <c r="PJL47" s="286"/>
      <c r="PJM47" s="286"/>
      <c r="PJN47" s="286"/>
      <c r="PJO47" s="286"/>
      <c r="PJP47" s="286"/>
      <c r="PJQ47" s="286"/>
      <c r="PJR47" s="286"/>
      <c r="PJS47" s="286"/>
      <c r="PJT47" s="286"/>
      <c r="PJU47" s="286"/>
      <c r="PJV47" s="286"/>
      <c r="PJW47" s="286"/>
      <c r="PJX47" s="286"/>
      <c r="PJY47" s="286"/>
      <c r="PJZ47" s="286"/>
      <c r="PKA47" s="286"/>
      <c r="PKB47" s="286"/>
      <c r="PKC47" s="286"/>
      <c r="PKD47" s="286"/>
      <c r="PKE47" s="286"/>
      <c r="PKF47" s="286"/>
      <c r="PKG47" s="286"/>
      <c r="PKH47" s="286"/>
      <c r="PKI47" s="286"/>
      <c r="PKJ47" s="286"/>
      <c r="PKK47" s="286"/>
      <c r="PKL47" s="286"/>
      <c r="PKM47" s="286"/>
      <c r="PKN47" s="286"/>
      <c r="PKO47" s="286"/>
      <c r="PKP47" s="286"/>
      <c r="PKQ47" s="286"/>
      <c r="PKR47" s="286"/>
      <c r="PKS47" s="286"/>
      <c r="PKT47" s="286"/>
      <c r="PKU47" s="286"/>
      <c r="PKV47" s="286"/>
      <c r="PKW47" s="286"/>
      <c r="PKX47" s="286"/>
      <c r="PKY47" s="286"/>
      <c r="PKZ47" s="286"/>
      <c r="PLA47" s="286"/>
      <c r="PLB47" s="286"/>
      <c r="PLC47" s="286"/>
      <c r="PLD47" s="286"/>
      <c r="PLE47" s="286"/>
      <c r="PLF47" s="286"/>
      <c r="PLG47" s="286"/>
      <c r="PLH47" s="286"/>
      <c r="PLI47" s="286"/>
      <c r="PLJ47" s="286"/>
      <c r="PLK47" s="286"/>
      <c r="PLL47" s="286"/>
      <c r="PLM47" s="286"/>
      <c r="PLN47" s="286"/>
      <c r="PLO47" s="286"/>
      <c r="PLP47" s="286"/>
      <c r="PLQ47" s="286"/>
      <c r="PLR47" s="286"/>
      <c r="PLS47" s="286"/>
      <c r="PLT47" s="286"/>
      <c r="PLU47" s="286"/>
      <c r="PLV47" s="286"/>
      <c r="PLW47" s="286"/>
      <c r="PLX47" s="286"/>
      <c r="PLY47" s="286"/>
      <c r="PLZ47" s="286"/>
      <c r="PMA47" s="286"/>
      <c r="PMB47" s="286"/>
      <c r="PMC47" s="286"/>
      <c r="PMD47" s="286"/>
      <c r="PME47" s="286"/>
      <c r="PMF47" s="286"/>
      <c r="PMG47" s="286"/>
      <c r="PMH47" s="286"/>
      <c r="PMI47" s="286"/>
      <c r="PMJ47" s="286"/>
      <c r="PMK47" s="286"/>
      <c r="PML47" s="286"/>
      <c r="PMM47" s="286"/>
      <c r="PMN47" s="286"/>
      <c r="PMO47" s="286"/>
      <c r="PMP47" s="286"/>
      <c r="PMQ47" s="286"/>
      <c r="PMR47" s="286"/>
      <c r="PMS47" s="286"/>
      <c r="PMT47" s="286"/>
      <c r="PMU47" s="286"/>
      <c r="PMV47" s="286"/>
      <c r="PMW47" s="286"/>
      <c r="PMX47" s="286"/>
      <c r="PMY47" s="286"/>
      <c r="PMZ47" s="286"/>
      <c r="PNA47" s="286"/>
      <c r="PNB47" s="286"/>
      <c r="PNC47" s="286"/>
      <c r="PND47" s="286"/>
      <c r="PNE47" s="286"/>
      <c r="PNF47" s="286"/>
      <c r="PNG47" s="286"/>
      <c r="PNH47" s="286"/>
      <c r="PNI47" s="286"/>
      <c r="PNJ47" s="286"/>
      <c r="PNK47" s="286"/>
      <c r="PNL47" s="286"/>
      <c r="PNM47" s="286"/>
      <c r="PNN47" s="286"/>
      <c r="PNO47" s="286"/>
      <c r="PNP47" s="286"/>
      <c r="PNQ47" s="286"/>
      <c r="PNR47" s="286"/>
      <c r="PNS47" s="286"/>
      <c r="PNT47" s="286"/>
      <c r="PNU47" s="286"/>
      <c r="PNV47" s="286"/>
      <c r="PNW47" s="286"/>
      <c r="PNX47" s="286"/>
      <c r="PNY47" s="286"/>
      <c r="PNZ47" s="286"/>
      <c r="POA47" s="286"/>
      <c r="POB47" s="286"/>
      <c r="POC47" s="286"/>
      <c r="POD47" s="286"/>
      <c r="POE47" s="286"/>
      <c r="POF47" s="286"/>
      <c r="POG47" s="286"/>
      <c r="POH47" s="286"/>
      <c r="POI47" s="286"/>
      <c r="POJ47" s="286"/>
      <c r="POK47" s="286"/>
      <c r="POL47" s="286"/>
      <c r="POM47" s="286"/>
      <c r="PON47" s="286"/>
      <c r="POO47" s="286"/>
      <c r="POP47" s="286"/>
      <c r="POQ47" s="286"/>
      <c r="POR47" s="286"/>
      <c r="POS47" s="286"/>
      <c r="POT47" s="286"/>
      <c r="POU47" s="286"/>
      <c r="POV47" s="286"/>
      <c r="POW47" s="286"/>
      <c r="POX47" s="286"/>
      <c r="POY47" s="286"/>
      <c r="POZ47" s="286"/>
      <c r="PPA47" s="286"/>
      <c r="PPB47" s="286"/>
      <c r="PPC47" s="286"/>
      <c r="PPD47" s="286"/>
      <c r="PPE47" s="286"/>
      <c r="PPF47" s="286"/>
      <c r="PPG47" s="286"/>
      <c r="PPH47" s="286"/>
      <c r="PPI47" s="286"/>
      <c r="PPJ47" s="286"/>
      <c r="PPK47" s="286"/>
      <c r="PPL47" s="286"/>
      <c r="PPM47" s="286"/>
      <c r="PPN47" s="286"/>
      <c r="PPO47" s="286"/>
      <c r="PPP47" s="286"/>
      <c r="PPQ47" s="286"/>
      <c r="PPR47" s="286"/>
      <c r="PPS47" s="286"/>
      <c r="PPT47" s="286"/>
      <c r="PPU47" s="286"/>
      <c r="PPV47" s="286"/>
      <c r="PPW47" s="286"/>
      <c r="PPX47" s="286"/>
      <c r="PPY47" s="286"/>
      <c r="PPZ47" s="286"/>
      <c r="PQA47" s="286"/>
      <c r="PQB47" s="286"/>
      <c r="PQC47" s="286"/>
      <c r="PQD47" s="286"/>
      <c r="PQE47" s="286"/>
      <c r="PQF47" s="286"/>
      <c r="PQG47" s="286"/>
      <c r="PQH47" s="286"/>
      <c r="PQI47" s="286"/>
      <c r="PQJ47" s="286"/>
      <c r="PQK47" s="286"/>
      <c r="PQL47" s="286"/>
      <c r="PQM47" s="286"/>
      <c r="PQN47" s="286"/>
      <c r="PQO47" s="286"/>
      <c r="PQP47" s="286"/>
      <c r="PQQ47" s="286"/>
      <c r="PQR47" s="286"/>
      <c r="PQS47" s="286"/>
      <c r="PQT47" s="286"/>
      <c r="PQU47" s="286"/>
      <c r="PQV47" s="286"/>
      <c r="PQW47" s="286"/>
      <c r="PQX47" s="286"/>
      <c r="PQY47" s="286"/>
      <c r="PQZ47" s="286"/>
      <c r="PRA47" s="286"/>
      <c r="PRB47" s="286"/>
      <c r="PRC47" s="286"/>
      <c r="PRD47" s="286"/>
      <c r="PRE47" s="286"/>
      <c r="PRF47" s="286"/>
      <c r="PRG47" s="286"/>
      <c r="PRH47" s="286"/>
      <c r="PRI47" s="286"/>
      <c r="PRJ47" s="286"/>
      <c r="PRK47" s="286"/>
      <c r="PRL47" s="286"/>
      <c r="PRM47" s="286"/>
      <c r="PRN47" s="286"/>
      <c r="PRO47" s="286"/>
      <c r="PRP47" s="286"/>
      <c r="PRQ47" s="286"/>
      <c r="PRR47" s="286"/>
      <c r="PRS47" s="286"/>
      <c r="PRT47" s="286"/>
      <c r="PRU47" s="286"/>
      <c r="PRV47" s="286"/>
      <c r="PRW47" s="286"/>
      <c r="PRX47" s="286"/>
      <c r="PRY47" s="286"/>
      <c r="PRZ47" s="286"/>
      <c r="PSA47" s="286"/>
      <c r="PSB47" s="286"/>
      <c r="PSC47" s="286"/>
      <c r="PSD47" s="286"/>
      <c r="PSE47" s="286"/>
      <c r="PSF47" s="286"/>
      <c r="PSG47" s="286"/>
      <c r="PSH47" s="286"/>
      <c r="PSI47" s="286"/>
      <c r="PSJ47" s="286"/>
      <c r="PSK47" s="286"/>
      <c r="PSL47" s="286"/>
      <c r="PSM47" s="286"/>
      <c r="PSN47" s="286"/>
      <c r="PSO47" s="286"/>
      <c r="PSP47" s="286"/>
      <c r="PSQ47" s="286"/>
      <c r="PSR47" s="286"/>
      <c r="PSS47" s="286"/>
      <c r="PST47" s="286"/>
      <c r="PSU47" s="286"/>
      <c r="PSV47" s="286"/>
      <c r="PSW47" s="286"/>
      <c r="PSX47" s="286"/>
      <c r="PSY47" s="286"/>
      <c r="PSZ47" s="286"/>
      <c r="PTA47" s="286"/>
      <c r="PTB47" s="286"/>
      <c r="PTC47" s="286"/>
      <c r="PTD47" s="286"/>
      <c r="PTE47" s="286"/>
      <c r="PTF47" s="286"/>
      <c r="PTG47" s="286"/>
      <c r="PTH47" s="286"/>
      <c r="PTI47" s="286"/>
      <c r="PTJ47" s="286"/>
      <c r="PTK47" s="286"/>
      <c r="PTL47" s="286"/>
      <c r="PTM47" s="286"/>
      <c r="PTN47" s="286"/>
      <c r="PTO47" s="286"/>
      <c r="PTP47" s="286"/>
      <c r="PTQ47" s="286"/>
      <c r="PTR47" s="286"/>
      <c r="PTS47" s="286"/>
      <c r="PTT47" s="286"/>
      <c r="PTU47" s="286"/>
      <c r="PTV47" s="286"/>
      <c r="PTW47" s="286"/>
      <c r="PTX47" s="286"/>
      <c r="PTY47" s="286"/>
      <c r="PTZ47" s="286"/>
      <c r="PUA47" s="286"/>
      <c r="PUB47" s="286"/>
      <c r="PUC47" s="286"/>
      <c r="PUD47" s="286"/>
      <c r="PUE47" s="286"/>
      <c r="PUF47" s="286"/>
      <c r="PUG47" s="286"/>
      <c r="PUH47" s="286"/>
      <c r="PUI47" s="286"/>
      <c r="PUJ47" s="286"/>
      <c r="PUK47" s="286"/>
      <c r="PUL47" s="286"/>
      <c r="PUM47" s="286"/>
      <c r="PUN47" s="286"/>
      <c r="PUO47" s="286"/>
      <c r="PUP47" s="286"/>
      <c r="PUQ47" s="286"/>
      <c r="PUR47" s="286"/>
      <c r="PUS47" s="286"/>
      <c r="PUT47" s="286"/>
      <c r="PUU47" s="286"/>
      <c r="PUV47" s="286"/>
      <c r="PUW47" s="286"/>
      <c r="PUX47" s="286"/>
      <c r="PUY47" s="286"/>
      <c r="PUZ47" s="286"/>
      <c r="PVA47" s="286"/>
      <c r="PVB47" s="286"/>
      <c r="PVC47" s="286"/>
      <c r="PVD47" s="286"/>
      <c r="PVE47" s="286"/>
      <c r="PVF47" s="286"/>
      <c r="PVG47" s="286"/>
      <c r="PVH47" s="286"/>
      <c r="PVI47" s="286"/>
      <c r="PVJ47" s="286"/>
      <c r="PVK47" s="286"/>
      <c r="PVL47" s="286"/>
      <c r="PVM47" s="286"/>
      <c r="PVN47" s="286"/>
      <c r="PVO47" s="286"/>
      <c r="PVP47" s="286"/>
      <c r="PVQ47" s="286"/>
      <c r="PVR47" s="286"/>
      <c r="PVS47" s="286"/>
      <c r="PVT47" s="286"/>
      <c r="PVU47" s="286"/>
      <c r="PVV47" s="286"/>
      <c r="PVW47" s="286"/>
      <c r="PVX47" s="286"/>
      <c r="PVY47" s="286"/>
      <c r="PVZ47" s="286"/>
      <c r="PWA47" s="286"/>
      <c r="PWB47" s="286"/>
      <c r="PWC47" s="286"/>
      <c r="PWD47" s="286"/>
      <c r="PWE47" s="286"/>
      <c r="PWF47" s="286"/>
      <c r="PWG47" s="286"/>
      <c r="PWH47" s="286"/>
      <c r="PWI47" s="286"/>
      <c r="PWJ47" s="286"/>
      <c r="PWK47" s="286"/>
      <c r="PWL47" s="286"/>
      <c r="PWM47" s="286"/>
      <c r="PWN47" s="286"/>
      <c r="PWO47" s="286"/>
      <c r="PWP47" s="286"/>
      <c r="PWQ47" s="286"/>
      <c r="PWR47" s="286"/>
      <c r="PWS47" s="286"/>
      <c r="PWT47" s="286"/>
      <c r="PWU47" s="286"/>
      <c r="PWV47" s="286"/>
      <c r="PWW47" s="286"/>
      <c r="PWX47" s="286"/>
      <c r="PWY47" s="286"/>
      <c r="PWZ47" s="286"/>
      <c r="PXA47" s="286"/>
      <c r="PXB47" s="286"/>
      <c r="PXC47" s="286"/>
      <c r="PXD47" s="286"/>
      <c r="PXE47" s="286"/>
      <c r="PXF47" s="286"/>
      <c r="PXG47" s="286"/>
      <c r="PXH47" s="286"/>
      <c r="PXI47" s="286"/>
      <c r="PXJ47" s="286"/>
      <c r="PXK47" s="286"/>
      <c r="PXL47" s="286"/>
      <c r="PXM47" s="286"/>
      <c r="PXN47" s="286"/>
      <c r="PXO47" s="286"/>
      <c r="PXP47" s="286"/>
      <c r="PXQ47" s="286"/>
      <c r="PXR47" s="286"/>
      <c r="PXS47" s="286"/>
      <c r="PXT47" s="286"/>
      <c r="PXU47" s="286"/>
      <c r="PXV47" s="286"/>
      <c r="PXW47" s="286"/>
      <c r="PXX47" s="286"/>
      <c r="PXY47" s="286"/>
      <c r="PXZ47" s="286"/>
      <c r="PYA47" s="286"/>
      <c r="PYB47" s="286"/>
      <c r="PYC47" s="286"/>
      <c r="PYD47" s="286"/>
      <c r="PYE47" s="286"/>
      <c r="PYF47" s="286"/>
      <c r="PYG47" s="286"/>
      <c r="PYH47" s="286"/>
      <c r="PYI47" s="286"/>
      <c r="PYJ47" s="286"/>
      <c r="PYK47" s="286"/>
      <c r="PYL47" s="286"/>
      <c r="PYM47" s="286"/>
      <c r="PYN47" s="286"/>
      <c r="PYO47" s="286"/>
      <c r="PYP47" s="286"/>
      <c r="PYQ47" s="286"/>
      <c r="PYR47" s="286"/>
      <c r="PYS47" s="286"/>
      <c r="PYT47" s="286"/>
      <c r="PYU47" s="286"/>
      <c r="PYV47" s="286"/>
      <c r="PYW47" s="286"/>
      <c r="PYX47" s="286"/>
      <c r="PYY47" s="286"/>
      <c r="PYZ47" s="286"/>
      <c r="PZA47" s="286"/>
      <c r="PZB47" s="286"/>
      <c r="PZC47" s="286"/>
      <c r="PZD47" s="286"/>
      <c r="PZE47" s="286"/>
      <c r="PZF47" s="286"/>
      <c r="PZG47" s="286"/>
      <c r="PZH47" s="286"/>
      <c r="PZI47" s="286"/>
      <c r="PZJ47" s="286"/>
      <c r="PZK47" s="286"/>
      <c r="PZL47" s="286"/>
      <c r="PZM47" s="286"/>
      <c r="PZN47" s="286"/>
      <c r="PZO47" s="286"/>
      <c r="PZP47" s="286"/>
      <c r="PZQ47" s="286"/>
      <c r="PZR47" s="286"/>
      <c r="PZS47" s="286"/>
      <c r="PZT47" s="286"/>
      <c r="PZU47" s="286"/>
      <c r="PZV47" s="286"/>
      <c r="PZW47" s="286"/>
      <c r="PZX47" s="286"/>
      <c r="PZY47" s="286"/>
      <c r="PZZ47" s="286"/>
      <c r="QAA47" s="286"/>
      <c r="QAB47" s="286"/>
      <c r="QAC47" s="286"/>
      <c r="QAD47" s="286"/>
      <c r="QAE47" s="286"/>
      <c r="QAF47" s="286"/>
      <c r="QAG47" s="286"/>
      <c r="QAH47" s="286"/>
      <c r="QAI47" s="286"/>
      <c r="QAJ47" s="286"/>
      <c r="QAK47" s="286"/>
      <c r="QAL47" s="286"/>
      <c r="QAM47" s="286"/>
      <c r="QAN47" s="286"/>
      <c r="QAO47" s="286"/>
      <c r="QAP47" s="286"/>
      <c r="QAQ47" s="286"/>
      <c r="QAR47" s="286"/>
      <c r="QAS47" s="286"/>
      <c r="QAT47" s="286"/>
      <c r="QAU47" s="286"/>
      <c r="QAV47" s="286"/>
      <c r="QAW47" s="286"/>
      <c r="QAX47" s="286"/>
      <c r="QAY47" s="286"/>
      <c r="QAZ47" s="286"/>
      <c r="QBA47" s="286"/>
      <c r="QBB47" s="286"/>
      <c r="QBC47" s="286"/>
      <c r="QBD47" s="286"/>
      <c r="QBE47" s="286"/>
      <c r="QBF47" s="286"/>
      <c r="QBG47" s="286"/>
      <c r="QBH47" s="286"/>
      <c r="QBI47" s="286"/>
      <c r="QBJ47" s="286"/>
      <c r="QBK47" s="286"/>
      <c r="QBL47" s="286"/>
      <c r="QBM47" s="286"/>
      <c r="QBN47" s="286"/>
      <c r="QBO47" s="286"/>
      <c r="QBP47" s="286"/>
      <c r="QBQ47" s="286"/>
      <c r="QBR47" s="286"/>
      <c r="QBS47" s="286"/>
      <c r="QBT47" s="286"/>
      <c r="QBU47" s="286"/>
      <c r="QBV47" s="286"/>
      <c r="QBW47" s="286"/>
      <c r="QBX47" s="286"/>
      <c r="QBY47" s="286"/>
      <c r="QBZ47" s="286"/>
      <c r="QCA47" s="286"/>
      <c r="QCB47" s="286"/>
      <c r="QCC47" s="286"/>
      <c r="QCD47" s="286"/>
      <c r="QCE47" s="286"/>
      <c r="QCF47" s="286"/>
      <c r="QCG47" s="286"/>
      <c r="QCH47" s="286"/>
      <c r="QCI47" s="286"/>
      <c r="QCJ47" s="286"/>
      <c r="QCK47" s="286"/>
      <c r="QCL47" s="286"/>
      <c r="QCM47" s="286"/>
      <c r="QCN47" s="286"/>
      <c r="QCO47" s="286"/>
      <c r="QCP47" s="286"/>
      <c r="QCQ47" s="286"/>
      <c r="QCR47" s="286"/>
      <c r="QCS47" s="286"/>
      <c r="QCT47" s="286"/>
      <c r="QCU47" s="286"/>
      <c r="QCV47" s="286"/>
      <c r="QCW47" s="286"/>
      <c r="QCX47" s="286"/>
      <c r="QCY47" s="286"/>
      <c r="QCZ47" s="286"/>
      <c r="QDA47" s="286"/>
      <c r="QDB47" s="286"/>
      <c r="QDC47" s="286"/>
      <c r="QDD47" s="286"/>
      <c r="QDE47" s="286"/>
      <c r="QDF47" s="286"/>
      <c r="QDG47" s="286"/>
      <c r="QDH47" s="286"/>
      <c r="QDI47" s="286"/>
      <c r="QDJ47" s="286"/>
      <c r="QDK47" s="286"/>
      <c r="QDL47" s="286"/>
      <c r="QDM47" s="286"/>
      <c r="QDN47" s="286"/>
      <c r="QDO47" s="286"/>
      <c r="QDP47" s="286"/>
      <c r="QDQ47" s="286"/>
      <c r="QDR47" s="286"/>
      <c r="QDS47" s="286"/>
      <c r="QDT47" s="286"/>
      <c r="QDU47" s="286"/>
      <c r="QDV47" s="286"/>
      <c r="QDW47" s="286"/>
      <c r="QDX47" s="286"/>
      <c r="QDY47" s="286"/>
      <c r="QDZ47" s="286"/>
      <c r="QEA47" s="286"/>
      <c r="QEB47" s="286"/>
      <c r="QEC47" s="286"/>
      <c r="QED47" s="286"/>
      <c r="QEE47" s="286"/>
      <c r="QEF47" s="286"/>
      <c r="QEG47" s="286"/>
      <c r="QEH47" s="286"/>
      <c r="QEI47" s="286"/>
      <c r="QEJ47" s="286"/>
      <c r="QEK47" s="286"/>
      <c r="QEL47" s="286"/>
      <c r="QEM47" s="286"/>
      <c r="QEN47" s="286"/>
      <c r="QEO47" s="286"/>
      <c r="QEP47" s="286"/>
      <c r="QEQ47" s="286"/>
      <c r="QER47" s="286"/>
      <c r="QES47" s="286"/>
      <c r="QET47" s="286"/>
      <c r="QEU47" s="286"/>
      <c r="QEV47" s="286"/>
      <c r="QEW47" s="286"/>
      <c r="QEX47" s="286"/>
      <c r="QEY47" s="286"/>
      <c r="QEZ47" s="286"/>
      <c r="QFA47" s="286"/>
      <c r="QFB47" s="286"/>
      <c r="QFC47" s="286"/>
      <c r="QFD47" s="286"/>
      <c r="QFE47" s="286"/>
      <c r="QFF47" s="286"/>
      <c r="QFG47" s="286"/>
      <c r="QFH47" s="286"/>
      <c r="QFI47" s="286"/>
      <c r="QFJ47" s="286"/>
      <c r="QFK47" s="286"/>
      <c r="QFL47" s="286"/>
      <c r="QFM47" s="286"/>
      <c r="QFN47" s="286"/>
      <c r="QFO47" s="286"/>
      <c r="QFP47" s="286"/>
      <c r="QFQ47" s="286"/>
      <c r="QFR47" s="286"/>
      <c r="QFS47" s="286"/>
      <c r="QFT47" s="286"/>
      <c r="QFU47" s="286"/>
      <c r="QFV47" s="286"/>
      <c r="QFW47" s="286"/>
      <c r="QFX47" s="286"/>
      <c r="QFY47" s="286"/>
      <c r="QFZ47" s="286"/>
      <c r="QGA47" s="286"/>
      <c r="QGB47" s="286"/>
      <c r="QGC47" s="286"/>
      <c r="QGD47" s="286"/>
      <c r="QGE47" s="286"/>
      <c r="QGF47" s="286"/>
      <c r="QGG47" s="286"/>
      <c r="QGH47" s="286"/>
      <c r="QGI47" s="286"/>
      <c r="QGJ47" s="286"/>
      <c r="QGK47" s="286"/>
      <c r="QGL47" s="286"/>
      <c r="QGM47" s="286"/>
      <c r="QGN47" s="286"/>
      <c r="QGO47" s="286"/>
      <c r="QGP47" s="286"/>
      <c r="QGQ47" s="286"/>
      <c r="QGR47" s="286"/>
      <c r="QGS47" s="286"/>
      <c r="QGT47" s="286"/>
      <c r="QGU47" s="286"/>
      <c r="QGV47" s="286"/>
      <c r="QGW47" s="286"/>
      <c r="QGX47" s="286"/>
      <c r="QGY47" s="286"/>
      <c r="QGZ47" s="286"/>
      <c r="QHA47" s="286"/>
      <c r="QHB47" s="286"/>
      <c r="QHC47" s="286"/>
      <c r="QHD47" s="286"/>
      <c r="QHE47" s="286"/>
      <c r="QHF47" s="286"/>
      <c r="QHG47" s="286"/>
      <c r="QHH47" s="286"/>
      <c r="QHI47" s="286"/>
      <c r="QHJ47" s="286"/>
      <c r="QHK47" s="286"/>
      <c r="QHL47" s="286"/>
      <c r="QHM47" s="286"/>
      <c r="QHN47" s="286"/>
      <c r="QHO47" s="286"/>
      <c r="QHP47" s="286"/>
      <c r="QHQ47" s="286"/>
      <c r="QHR47" s="286"/>
      <c r="QHS47" s="286"/>
      <c r="QHT47" s="286"/>
      <c r="QHU47" s="286"/>
      <c r="QHV47" s="286"/>
      <c r="QHW47" s="286"/>
      <c r="QHX47" s="286"/>
      <c r="QHY47" s="286"/>
      <c r="QHZ47" s="286"/>
      <c r="QIA47" s="286"/>
      <c r="QIB47" s="286"/>
      <c r="QIC47" s="286"/>
      <c r="QID47" s="286"/>
      <c r="QIE47" s="286"/>
      <c r="QIF47" s="286"/>
      <c r="QIG47" s="286"/>
      <c r="QIH47" s="286"/>
      <c r="QII47" s="286"/>
      <c r="QIJ47" s="286"/>
      <c r="QIK47" s="286"/>
      <c r="QIL47" s="286"/>
      <c r="QIM47" s="286"/>
      <c r="QIN47" s="286"/>
      <c r="QIO47" s="286"/>
      <c r="QIP47" s="286"/>
      <c r="QIQ47" s="286"/>
      <c r="QIR47" s="286"/>
      <c r="QIS47" s="286"/>
      <c r="QIT47" s="286"/>
      <c r="QIU47" s="286"/>
      <c r="QIV47" s="286"/>
      <c r="QIW47" s="286"/>
      <c r="QIX47" s="286"/>
      <c r="QIY47" s="286"/>
      <c r="QIZ47" s="286"/>
      <c r="QJA47" s="286"/>
      <c r="QJB47" s="286"/>
      <c r="QJC47" s="286"/>
      <c r="QJD47" s="286"/>
      <c r="QJE47" s="286"/>
      <c r="QJF47" s="286"/>
      <c r="QJG47" s="286"/>
      <c r="QJH47" s="286"/>
      <c r="QJI47" s="286"/>
      <c r="QJJ47" s="286"/>
      <c r="QJK47" s="286"/>
      <c r="QJL47" s="286"/>
      <c r="QJM47" s="286"/>
      <c r="QJN47" s="286"/>
      <c r="QJO47" s="286"/>
      <c r="QJP47" s="286"/>
      <c r="QJQ47" s="286"/>
      <c r="QJR47" s="286"/>
      <c r="QJS47" s="286"/>
      <c r="QJT47" s="286"/>
      <c r="QJU47" s="286"/>
      <c r="QJV47" s="286"/>
      <c r="QJW47" s="286"/>
      <c r="QJX47" s="286"/>
      <c r="QJY47" s="286"/>
      <c r="QJZ47" s="286"/>
      <c r="QKA47" s="286"/>
      <c r="QKB47" s="286"/>
      <c r="QKC47" s="286"/>
      <c r="QKD47" s="286"/>
      <c r="QKE47" s="286"/>
      <c r="QKF47" s="286"/>
      <c r="QKG47" s="286"/>
      <c r="QKH47" s="286"/>
      <c r="QKI47" s="286"/>
      <c r="QKJ47" s="286"/>
      <c r="QKK47" s="286"/>
      <c r="QKL47" s="286"/>
      <c r="QKM47" s="286"/>
      <c r="QKN47" s="286"/>
      <c r="QKO47" s="286"/>
      <c r="QKP47" s="286"/>
      <c r="QKQ47" s="286"/>
      <c r="QKR47" s="286"/>
      <c r="QKS47" s="286"/>
      <c r="QKT47" s="286"/>
      <c r="QKU47" s="286"/>
      <c r="QKV47" s="286"/>
      <c r="QKW47" s="286"/>
      <c r="QKX47" s="286"/>
      <c r="QKY47" s="286"/>
      <c r="QKZ47" s="286"/>
      <c r="QLA47" s="286"/>
      <c r="QLB47" s="286"/>
      <c r="QLC47" s="286"/>
      <c r="QLD47" s="286"/>
      <c r="QLE47" s="286"/>
      <c r="QLF47" s="286"/>
      <c r="QLG47" s="286"/>
      <c r="QLH47" s="286"/>
      <c r="QLI47" s="286"/>
      <c r="QLJ47" s="286"/>
      <c r="QLK47" s="286"/>
      <c r="QLL47" s="286"/>
      <c r="QLM47" s="286"/>
      <c r="QLN47" s="286"/>
      <c r="QLO47" s="286"/>
      <c r="QLP47" s="286"/>
      <c r="QLQ47" s="286"/>
      <c r="QLR47" s="286"/>
      <c r="QLS47" s="286"/>
      <c r="QLT47" s="286"/>
      <c r="QLU47" s="286"/>
      <c r="QLV47" s="286"/>
      <c r="QLW47" s="286"/>
      <c r="QLX47" s="286"/>
      <c r="QLY47" s="286"/>
      <c r="QLZ47" s="286"/>
      <c r="QMA47" s="286"/>
      <c r="QMB47" s="286"/>
      <c r="QMC47" s="286"/>
      <c r="QMD47" s="286"/>
      <c r="QME47" s="286"/>
      <c r="QMF47" s="286"/>
      <c r="QMG47" s="286"/>
      <c r="QMH47" s="286"/>
      <c r="QMI47" s="286"/>
      <c r="QMJ47" s="286"/>
      <c r="QMK47" s="286"/>
      <c r="QML47" s="286"/>
      <c r="QMM47" s="286"/>
      <c r="QMN47" s="286"/>
      <c r="QMO47" s="286"/>
      <c r="QMP47" s="286"/>
      <c r="QMQ47" s="286"/>
      <c r="QMR47" s="286"/>
      <c r="QMS47" s="286"/>
      <c r="QMT47" s="286"/>
      <c r="QMU47" s="286"/>
      <c r="QMV47" s="286"/>
      <c r="QMW47" s="286"/>
      <c r="QMX47" s="286"/>
      <c r="QMY47" s="286"/>
      <c r="QMZ47" s="286"/>
      <c r="QNA47" s="286"/>
      <c r="QNB47" s="286"/>
      <c r="QNC47" s="286"/>
      <c r="QND47" s="286"/>
      <c r="QNE47" s="286"/>
      <c r="QNF47" s="286"/>
      <c r="QNG47" s="286"/>
      <c r="QNH47" s="286"/>
      <c r="QNI47" s="286"/>
      <c r="QNJ47" s="286"/>
      <c r="QNK47" s="286"/>
      <c r="QNL47" s="286"/>
      <c r="QNM47" s="286"/>
      <c r="QNN47" s="286"/>
      <c r="QNO47" s="286"/>
      <c r="QNP47" s="286"/>
      <c r="QNQ47" s="286"/>
      <c r="QNR47" s="286"/>
      <c r="QNS47" s="286"/>
      <c r="QNT47" s="286"/>
      <c r="QNU47" s="286"/>
      <c r="QNV47" s="286"/>
      <c r="QNW47" s="286"/>
      <c r="QNX47" s="286"/>
      <c r="QNY47" s="286"/>
      <c r="QNZ47" s="286"/>
      <c r="QOA47" s="286"/>
      <c r="QOB47" s="286"/>
      <c r="QOC47" s="286"/>
      <c r="QOD47" s="286"/>
      <c r="QOE47" s="286"/>
      <c r="QOF47" s="286"/>
      <c r="QOG47" s="286"/>
      <c r="QOH47" s="286"/>
      <c r="QOI47" s="286"/>
      <c r="QOJ47" s="286"/>
      <c r="QOK47" s="286"/>
      <c r="QOL47" s="286"/>
      <c r="QOM47" s="286"/>
      <c r="QON47" s="286"/>
      <c r="QOO47" s="286"/>
      <c r="QOP47" s="286"/>
      <c r="QOQ47" s="286"/>
      <c r="QOR47" s="286"/>
      <c r="QOS47" s="286"/>
      <c r="QOT47" s="286"/>
      <c r="QOU47" s="286"/>
      <c r="QOV47" s="286"/>
      <c r="QOW47" s="286"/>
      <c r="QOX47" s="286"/>
      <c r="QOY47" s="286"/>
      <c r="QOZ47" s="286"/>
      <c r="QPA47" s="286"/>
      <c r="QPB47" s="286"/>
      <c r="QPC47" s="286"/>
      <c r="QPD47" s="286"/>
      <c r="QPE47" s="286"/>
      <c r="QPF47" s="286"/>
      <c r="QPG47" s="286"/>
      <c r="QPH47" s="286"/>
      <c r="QPI47" s="286"/>
      <c r="QPJ47" s="286"/>
      <c r="QPK47" s="286"/>
      <c r="QPL47" s="286"/>
      <c r="QPM47" s="286"/>
      <c r="QPN47" s="286"/>
      <c r="QPO47" s="286"/>
      <c r="QPP47" s="286"/>
      <c r="QPQ47" s="286"/>
      <c r="QPR47" s="286"/>
      <c r="QPS47" s="286"/>
      <c r="QPT47" s="286"/>
      <c r="QPU47" s="286"/>
      <c r="QPV47" s="286"/>
      <c r="QPW47" s="286"/>
      <c r="QPX47" s="286"/>
      <c r="QPY47" s="286"/>
      <c r="QPZ47" s="286"/>
      <c r="QQA47" s="286"/>
      <c r="QQB47" s="286"/>
      <c r="QQC47" s="286"/>
      <c r="QQD47" s="286"/>
      <c r="QQE47" s="286"/>
      <c r="QQF47" s="286"/>
      <c r="QQG47" s="286"/>
      <c r="QQH47" s="286"/>
      <c r="QQI47" s="286"/>
      <c r="QQJ47" s="286"/>
      <c r="QQK47" s="286"/>
      <c r="QQL47" s="286"/>
      <c r="QQM47" s="286"/>
      <c r="QQN47" s="286"/>
      <c r="QQO47" s="286"/>
      <c r="QQP47" s="286"/>
      <c r="QQQ47" s="286"/>
      <c r="QQR47" s="286"/>
      <c r="QQS47" s="286"/>
      <c r="QQT47" s="286"/>
      <c r="QQU47" s="286"/>
      <c r="QQV47" s="286"/>
      <c r="QQW47" s="286"/>
      <c r="QQX47" s="286"/>
      <c r="QQY47" s="286"/>
      <c r="QQZ47" s="286"/>
      <c r="QRA47" s="286"/>
      <c r="QRB47" s="286"/>
      <c r="QRC47" s="286"/>
      <c r="QRD47" s="286"/>
      <c r="QRE47" s="286"/>
      <c r="QRF47" s="286"/>
      <c r="QRG47" s="286"/>
      <c r="QRH47" s="286"/>
      <c r="QRI47" s="286"/>
      <c r="QRJ47" s="286"/>
      <c r="QRK47" s="286"/>
      <c r="QRL47" s="286"/>
      <c r="QRM47" s="286"/>
      <c r="QRN47" s="286"/>
      <c r="QRO47" s="286"/>
      <c r="QRP47" s="286"/>
      <c r="QRQ47" s="286"/>
      <c r="QRR47" s="286"/>
      <c r="QRS47" s="286"/>
      <c r="QRT47" s="286"/>
      <c r="QRU47" s="286"/>
      <c r="QRV47" s="286"/>
      <c r="QRW47" s="286"/>
      <c r="QRX47" s="286"/>
      <c r="QRY47" s="286"/>
      <c r="QRZ47" s="286"/>
      <c r="QSA47" s="286"/>
      <c r="QSB47" s="286"/>
      <c r="QSC47" s="286"/>
      <c r="QSD47" s="286"/>
      <c r="QSE47" s="286"/>
      <c r="QSF47" s="286"/>
      <c r="QSG47" s="286"/>
      <c r="QSH47" s="286"/>
      <c r="QSI47" s="286"/>
      <c r="QSJ47" s="286"/>
      <c r="QSK47" s="286"/>
      <c r="QSL47" s="286"/>
      <c r="QSM47" s="286"/>
      <c r="QSN47" s="286"/>
      <c r="QSO47" s="286"/>
      <c r="QSP47" s="286"/>
      <c r="QSQ47" s="286"/>
      <c r="QSR47" s="286"/>
      <c r="QSS47" s="286"/>
      <c r="QST47" s="286"/>
      <c r="QSU47" s="286"/>
      <c r="QSV47" s="286"/>
      <c r="QSW47" s="286"/>
      <c r="QSX47" s="286"/>
      <c r="QSY47" s="286"/>
      <c r="QSZ47" s="286"/>
      <c r="QTA47" s="286"/>
      <c r="QTB47" s="286"/>
      <c r="QTC47" s="286"/>
      <c r="QTD47" s="286"/>
      <c r="QTE47" s="286"/>
      <c r="QTF47" s="286"/>
      <c r="QTG47" s="286"/>
      <c r="QTH47" s="286"/>
      <c r="QTI47" s="286"/>
      <c r="QTJ47" s="286"/>
      <c r="QTK47" s="286"/>
      <c r="QTL47" s="286"/>
      <c r="QTM47" s="286"/>
      <c r="QTN47" s="286"/>
      <c r="QTO47" s="286"/>
      <c r="QTP47" s="286"/>
      <c r="QTQ47" s="286"/>
      <c r="QTR47" s="286"/>
      <c r="QTS47" s="286"/>
      <c r="QTT47" s="286"/>
      <c r="QTU47" s="286"/>
      <c r="QTV47" s="286"/>
      <c r="QTW47" s="286"/>
      <c r="QTX47" s="286"/>
      <c r="QTY47" s="286"/>
      <c r="QTZ47" s="286"/>
      <c r="QUA47" s="286"/>
      <c r="QUB47" s="286"/>
      <c r="QUC47" s="286"/>
      <c r="QUD47" s="286"/>
      <c r="QUE47" s="286"/>
      <c r="QUF47" s="286"/>
      <c r="QUG47" s="286"/>
      <c r="QUH47" s="286"/>
      <c r="QUI47" s="286"/>
      <c r="QUJ47" s="286"/>
      <c r="QUK47" s="286"/>
      <c r="QUL47" s="286"/>
      <c r="QUM47" s="286"/>
      <c r="QUN47" s="286"/>
      <c r="QUO47" s="286"/>
      <c r="QUP47" s="286"/>
      <c r="QUQ47" s="286"/>
      <c r="QUR47" s="286"/>
      <c r="QUS47" s="286"/>
      <c r="QUT47" s="286"/>
      <c r="QUU47" s="286"/>
      <c r="QUV47" s="286"/>
      <c r="QUW47" s="286"/>
      <c r="QUX47" s="286"/>
      <c r="QUY47" s="286"/>
      <c r="QUZ47" s="286"/>
      <c r="QVA47" s="286"/>
      <c r="QVB47" s="286"/>
      <c r="QVC47" s="286"/>
      <c r="QVD47" s="286"/>
      <c r="QVE47" s="286"/>
      <c r="QVF47" s="286"/>
      <c r="QVG47" s="286"/>
      <c r="QVH47" s="286"/>
      <c r="QVI47" s="286"/>
      <c r="QVJ47" s="286"/>
      <c r="QVK47" s="286"/>
      <c r="QVL47" s="286"/>
      <c r="QVM47" s="286"/>
      <c r="QVN47" s="286"/>
      <c r="QVO47" s="286"/>
      <c r="QVP47" s="286"/>
      <c r="QVQ47" s="286"/>
      <c r="QVR47" s="286"/>
      <c r="QVS47" s="286"/>
      <c r="QVT47" s="286"/>
      <c r="QVU47" s="286"/>
      <c r="QVV47" s="286"/>
      <c r="QVW47" s="286"/>
      <c r="QVX47" s="286"/>
      <c r="QVY47" s="286"/>
      <c r="QVZ47" s="286"/>
      <c r="QWA47" s="286"/>
      <c r="QWB47" s="286"/>
      <c r="QWC47" s="286"/>
      <c r="QWD47" s="286"/>
      <c r="QWE47" s="286"/>
      <c r="QWF47" s="286"/>
      <c r="QWG47" s="286"/>
      <c r="QWH47" s="286"/>
      <c r="QWI47" s="286"/>
      <c r="QWJ47" s="286"/>
      <c r="QWK47" s="286"/>
      <c r="QWL47" s="286"/>
      <c r="QWM47" s="286"/>
      <c r="QWN47" s="286"/>
      <c r="QWO47" s="286"/>
      <c r="QWP47" s="286"/>
      <c r="QWQ47" s="286"/>
      <c r="QWR47" s="286"/>
      <c r="QWS47" s="286"/>
      <c r="QWT47" s="286"/>
      <c r="QWU47" s="286"/>
      <c r="QWV47" s="286"/>
      <c r="QWW47" s="286"/>
      <c r="QWX47" s="286"/>
      <c r="QWY47" s="286"/>
      <c r="QWZ47" s="286"/>
      <c r="QXA47" s="286"/>
      <c r="QXB47" s="286"/>
      <c r="QXC47" s="286"/>
      <c r="QXD47" s="286"/>
      <c r="QXE47" s="286"/>
      <c r="QXF47" s="286"/>
      <c r="QXG47" s="286"/>
      <c r="QXH47" s="286"/>
      <c r="QXI47" s="286"/>
      <c r="QXJ47" s="286"/>
      <c r="QXK47" s="286"/>
      <c r="QXL47" s="286"/>
      <c r="QXM47" s="286"/>
      <c r="QXN47" s="286"/>
      <c r="QXO47" s="286"/>
      <c r="QXP47" s="286"/>
      <c r="QXQ47" s="286"/>
      <c r="QXR47" s="286"/>
      <c r="QXS47" s="286"/>
      <c r="QXT47" s="286"/>
      <c r="QXU47" s="286"/>
      <c r="QXV47" s="286"/>
      <c r="QXW47" s="286"/>
      <c r="QXX47" s="286"/>
      <c r="QXY47" s="286"/>
      <c r="QXZ47" s="286"/>
      <c r="QYA47" s="286"/>
      <c r="QYB47" s="286"/>
      <c r="QYC47" s="286"/>
      <c r="QYD47" s="286"/>
      <c r="QYE47" s="286"/>
      <c r="QYF47" s="286"/>
      <c r="QYG47" s="286"/>
      <c r="QYH47" s="286"/>
      <c r="QYI47" s="286"/>
      <c r="QYJ47" s="286"/>
      <c r="QYK47" s="286"/>
      <c r="QYL47" s="286"/>
      <c r="QYM47" s="286"/>
      <c r="QYN47" s="286"/>
      <c r="QYO47" s="286"/>
      <c r="QYP47" s="286"/>
      <c r="QYQ47" s="286"/>
      <c r="QYR47" s="286"/>
      <c r="QYS47" s="286"/>
      <c r="QYT47" s="286"/>
      <c r="QYU47" s="286"/>
      <c r="QYV47" s="286"/>
      <c r="QYW47" s="286"/>
      <c r="QYX47" s="286"/>
      <c r="QYY47" s="286"/>
      <c r="QYZ47" s="286"/>
      <c r="QZA47" s="286"/>
      <c r="QZB47" s="286"/>
      <c r="QZC47" s="286"/>
      <c r="QZD47" s="286"/>
      <c r="QZE47" s="286"/>
      <c r="QZF47" s="286"/>
      <c r="QZG47" s="286"/>
      <c r="QZH47" s="286"/>
      <c r="QZI47" s="286"/>
      <c r="QZJ47" s="286"/>
      <c r="QZK47" s="286"/>
      <c r="QZL47" s="286"/>
      <c r="QZM47" s="286"/>
      <c r="QZN47" s="286"/>
      <c r="QZO47" s="286"/>
      <c r="QZP47" s="286"/>
      <c r="QZQ47" s="286"/>
      <c r="QZR47" s="286"/>
      <c r="QZS47" s="286"/>
      <c r="QZT47" s="286"/>
      <c r="QZU47" s="286"/>
      <c r="QZV47" s="286"/>
      <c r="QZW47" s="286"/>
      <c r="QZX47" s="286"/>
      <c r="QZY47" s="286"/>
      <c r="QZZ47" s="286"/>
      <c r="RAA47" s="286"/>
      <c r="RAB47" s="286"/>
      <c r="RAC47" s="286"/>
      <c r="RAD47" s="286"/>
      <c r="RAE47" s="286"/>
      <c r="RAF47" s="286"/>
      <c r="RAG47" s="286"/>
      <c r="RAH47" s="286"/>
      <c r="RAI47" s="286"/>
      <c r="RAJ47" s="286"/>
      <c r="RAK47" s="286"/>
      <c r="RAL47" s="286"/>
      <c r="RAM47" s="286"/>
      <c r="RAN47" s="286"/>
      <c r="RAO47" s="286"/>
      <c r="RAP47" s="286"/>
      <c r="RAQ47" s="286"/>
      <c r="RAR47" s="286"/>
      <c r="RAS47" s="286"/>
      <c r="RAT47" s="286"/>
      <c r="RAU47" s="286"/>
      <c r="RAV47" s="286"/>
      <c r="RAW47" s="286"/>
      <c r="RAX47" s="286"/>
      <c r="RAY47" s="286"/>
      <c r="RAZ47" s="286"/>
      <c r="RBA47" s="286"/>
      <c r="RBB47" s="286"/>
      <c r="RBC47" s="286"/>
      <c r="RBD47" s="286"/>
      <c r="RBE47" s="286"/>
      <c r="RBF47" s="286"/>
      <c r="RBG47" s="286"/>
      <c r="RBH47" s="286"/>
      <c r="RBI47" s="286"/>
      <c r="RBJ47" s="286"/>
      <c r="RBK47" s="286"/>
      <c r="RBL47" s="286"/>
      <c r="RBM47" s="286"/>
      <c r="RBN47" s="286"/>
      <c r="RBO47" s="286"/>
      <c r="RBP47" s="286"/>
      <c r="RBQ47" s="286"/>
      <c r="RBR47" s="286"/>
      <c r="RBS47" s="286"/>
      <c r="RBT47" s="286"/>
      <c r="RBU47" s="286"/>
      <c r="RBV47" s="286"/>
      <c r="RBW47" s="286"/>
      <c r="RBX47" s="286"/>
      <c r="RBY47" s="286"/>
      <c r="RBZ47" s="286"/>
      <c r="RCA47" s="286"/>
      <c r="RCB47" s="286"/>
      <c r="RCC47" s="286"/>
      <c r="RCD47" s="286"/>
      <c r="RCE47" s="286"/>
      <c r="RCF47" s="286"/>
      <c r="RCG47" s="286"/>
      <c r="RCH47" s="286"/>
      <c r="RCI47" s="286"/>
      <c r="RCJ47" s="286"/>
      <c r="RCK47" s="286"/>
      <c r="RCL47" s="286"/>
      <c r="RCM47" s="286"/>
      <c r="RCN47" s="286"/>
      <c r="RCO47" s="286"/>
      <c r="RCP47" s="286"/>
      <c r="RCQ47" s="286"/>
      <c r="RCR47" s="286"/>
      <c r="RCS47" s="286"/>
      <c r="RCT47" s="286"/>
      <c r="RCU47" s="286"/>
      <c r="RCV47" s="286"/>
      <c r="RCW47" s="286"/>
      <c r="RCX47" s="286"/>
      <c r="RCY47" s="286"/>
      <c r="RCZ47" s="286"/>
      <c r="RDA47" s="286"/>
      <c r="RDB47" s="286"/>
      <c r="RDC47" s="286"/>
      <c r="RDD47" s="286"/>
      <c r="RDE47" s="286"/>
      <c r="RDF47" s="286"/>
      <c r="RDG47" s="286"/>
      <c r="RDH47" s="286"/>
      <c r="RDI47" s="286"/>
      <c r="RDJ47" s="286"/>
      <c r="RDK47" s="286"/>
      <c r="RDL47" s="286"/>
      <c r="RDM47" s="286"/>
      <c r="RDN47" s="286"/>
      <c r="RDO47" s="286"/>
      <c r="RDP47" s="286"/>
      <c r="RDQ47" s="286"/>
      <c r="RDR47" s="286"/>
      <c r="RDS47" s="286"/>
      <c r="RDT47" s="286"/>
      <c r="RDU47" s="286"/>
      <c r="RDV47" s="286"/>
      <c r="RDW47" s="286"/>
      <c r="RDX47" s="286"/>
      <c r="RDY47" s="286"/>
      <c r="RDZ47" s="286"/>
      <c r="REA47" s="286"/>
      <c r="REB47" s="286"/>
      <c r="REC47" s="286"/>
      <c r="RED47" s="286"/>
      <c r="REE47" s="286"/>
      <c r="REF47" s="286"/>
      <c r="REG47" s="286"/>
      <c r="REH47" s="286"/>
      <c r="REI47" s="286"/>
      <c r="REJ47" s="286"/>
      <c r="REK47" s="286"/>
      <c r="REL47" s="286"/>
      <c r="REM47" s="286"/>
      <c r="REN47" s="286"/>
      <c r="REO47" s="286"/>
      <c r="REP47" s="286"/>
      <c r="REQ47" s="286"/>
      <c r="RER47" s="286"/>
      <c r="RES47" s="286"/>
      <c r="RET47" s="286"/>
      <c r="REU47" s="286"/>
      <c r="REV47" s="286"/>
      <c r="REW47" s="286"/>
      <c r="REX47" s="286"/>
      <c r="REY47" s="286"/>
      <c r="REZ47" s="286"/>
      <c r="RFA47" s="286"/>
      <c r="RFB47" s="286"/>
      <c r="RFC47" s="286"/>
      <c r="RFD47" s="286"/>
      <c r="RFE47" s="286"/>
      <c r="RFF47" s="286"/>
      <c r="RFG47" s="286"/>
      <c r="RFH47" s="286"/>
      <c r="RFI47" s="286"/>
      <c r="RFJ47" s="286"/>
      <c r="RFK47" s="286"/>
      <c r="RFL47" s="286"/>
      <c r="RFM47" s="286"/>
      <c r="RFN47" s="286"/>
      <c r="RFO47" s="286"/>
      <c r="RFP47" s="286"/>
      <c r="RFQ47" s="286"/>
      <c r="RFR47" s="286"/>
      <c r="RFS47" s="286"/>
      <c r="RFT47" s="286"/>
      <c r="RFU47" s="286"/>
      <c r="RFV47" s="286"/>
      <c r="RFW47" s="286"/>
      <c r="RFX47" s="286"/>
      <c r="RFY47" s="286"/>
      <c r="RFZ47" s="286"/>
      <c r="RGA47" s="286"/>
      <c r="RGB47" s="286"/>
      <c r="RGC47" s="286"/>
      <c r="RGD47" s="286"/>
      <c r="RGE47" s="286"/>
      <c r="RGF47" s="286"/>
      <c r="RGG47" s="286"/>
      <c r="RGH47" s="286"/>
      <c r="RGI47" s="286"/>
      <c r="RGJ47" s="286"/>
      <c r="RGK47" s="286"/>
      <c r="RGL47" s="286"/>
      <c r="RGM47" s="286"/>
      <c r="RGN47" s="286"/>
      <c r="RGO47" s="286"/>
      <c r="RGP47" s="286"/>
      <c r="RGQ47" s="286"/>
      <c r="RGR47" s="286"/>
      <c r="RGS47" s="286"/>
      <c r="RGT47" s="286"/>
      <c r="RGU47" s="286"/>
      <c r="RGV47" s="286"/>
      <c r="RGW47" s="286"/>
      <c r="RGX47" s="286"/>
      <c r="RGY47" s="286"/>
      <c r="RGZ47" s="286"/>
      <c r="RHA47" s="286"/>
      <c r="RHB47" s="286"/>
      <c r="RHC47" s="286"/>
      <c r="RHD47" s="286"/>
      <c r="RHE47" s="286"/>
      <c r="RHF47" s="286"/>
      <c r="RHG47" s="286"/>
      <c r="RHH47" s="286"/>
      <c r="RHI47" s="286"/>
      <c r="RHJ47" s="286"/>
      <c r="RHK47" s="286"/>
      <c r="RHL47" s="286"/>
      <c r="RHM47" s="286"/>
      <c r="RHN47" s="286"/>
      <c r="RHO47" s="286"/>
      <c r="RHP47" s="286"/>
      <c r="RHQ47" s="286"/>
      <c r="RHR47" s="286"/>
      <c r="RHS47" s="286"/>
      <c r="RHT47" s="286"/>
      <c r="RHU47" s="286"/>
      <c r="RHV47" s="286"/>
      <c r="RHW47" s="286"/>
      <c r="RHX47" s="286"/>
      <c r="RHY47" s="286"/>
      <c r="RHZ47" s="286"/>
      <c r="RIA47" s="286"/>
      <c r="RIB47" s="286"/>
      <c r="RIC47" s="286"/>
      <c r="RID47" s="286"/>
      <c r="RIE47" s="286"/>
      <c r="RIF47" s="286"/>
      <c r="RIG47" s="286"/>
      <c r="RIH47" s="286"/>
      <c r="RII47" s="286"/>
      <c r="RIJ47" s="286"/>
      <c r="RIK47" s="286"/>
      <c r="RIL47" s="286"/>
      <c r="RIM47" s="286"/>
      <c r="RIN47" s="286"/>
      <c r="RIO47" s="286"/>
      <c r="RIP47" s="286"/>
      <c r="RIQ47" s="286"/>
      <c r="RIR47" s="286"/>
      <c r="RIS47" s="286"/>
      <c r="RIT47" s="286"/>
      <c r="RIU47" s="286"/>
      <c r="RIV47" s="286"/>
      <c r="RIW47" s="286"/>
      <c r="RIX47" s="286"/>
      <c r="RIY47" s="286"/>
      <c r="RIZ47" s="286"/>
      <c r="RJA47" s="286"/>
      <c r="RJB47" s="286"/>
      <c r="RJC47" s="286"/>
      <c r="RJD47" s="286"/>
      <c r="RJE47" s="286"/>
      <c r="RJF47" s="286"/>
      <c r="RJG47" s="286"/>
      <c r="RJH47" s="286"/>
      <c r="RJI47" s="286"/>
      <c r="RJJ47" s="286"/>
      <c r="RJK47" s="286"/>
      <c r="RJL47" s="286"/>
      <c r="RJM47" s="286"/>
      <c r="RJN47" s="286"/>
      <c r="RJO47" s="286"/>
      <c r="RJP47" s="286"/>
      <c r="RJQ47" s="286"/>
      <c r="RJR47" s="286"/>
      <c r="RJS47" s="286"/>
      <c r="RJT47" s="286"/>
      <c r="RJU47" s="286"/>
      <c r="RJV47" s="286"/>
      <c r="RJW47" s="286"/>
      <c r="RJX47" s="286"/>
      <c r="RJY47" s="286"/>
      <c r="RJZ47" s="286"/>
      <c r="RKA47" s="286"/>
      <c r="RKB47" s="286"/>
      <c r="RKC47" s="286"/>
      <c r="RKD47" s="286"/>
      <c r="RKE47" s="286"/>
      <c r="RKF47" s="286"/>
      <c r="RKG47" s="286"/>
      <c r="RKH47" s="286"/>
      <c r="RKI47" s="286"/>
      <c r="RKJ47" s="286"/>
      <c r="RKK47" s="286"/>
      <c r="RKL47" s="286"/>
      <c r="RKM47" s="286"/>
      <c r="RKN47" s="286"/>
      <c r="RKO47" s="286"/>
      <c r="RKP47" s="286"/>
      <c r="RKQ47" s="286"/>
      <c r="RKR47" s="286"/>
      <c r="RKS47" s="286"/>
      <c r="RKT47" s="286"/>
      <c r="RKU47" s="286"/>
      <c r="RKV47" s="286"/>
      <c r="RKW47" s="286"/>
      <c r="RKX47" s="286"/>
      <c r="RKY47" s="286"/>
      <c r="RKZ47" s="286"/>
      <c r="RLA47" s="286"/>
      <c r="RLB47" s="286"/>
      <c r="RLC47" s="286"/>
      <c r="RLD47" s="286"/>
      <c r="RLE47" s="286"/>
      <c r="RLF47" s="286"/>
      <c r="RLG47" s="286"/>
      <c r="RLH47" s="286"/>
      <c r="RLI47" s="286"/>
      <c r="RLJ47" s="286"/>
      <c r="RLK47" s="286"/>
      <c r="RLL47" s="286"/>
      <c r="RLM47" s="286"/>
      <c r="RLN47" s="286"/>
      <c r="RLO47" s="286"/>
      <c r="RLP47" s="286"/>
      <c r="RLQ47" s="286"/>
      <c r="RLR47" s="286"/>
      <c r="RLS47" s="286"/>
      <c r="RLT47" s="286"/>
      <c r="RLU47" s="286"/>
      <c r="RLV47" s="286"/>
      <c r="RLW47" s="286"/>
      <c r="RLX47" s="286"/>
      <c r="RLY47" s="286"/>
      <c r="RLZ47" s="286"/>
      <c r="RMA47" s="286"/>
      <c r="RMB47" s="286"/>
      <c r="RMC47" s="286"/>
      <c r="RMD47" s="286"/>
      <c r="RME47" s="286"/>
      <c r="RMF47" s="286"/>
      <c r="RMG47" s="286"/>
      <c r="RMH47" s="286"/>
      <c r="RMI47" s="286"/>
      <c r="RMJ47" s="286"/>
      <c r="RMK47" s="286"/>
      <c r="RML47" s="286"/>
      <c r="RMM47" s="286"/>
      <c r="RMN47" s="286"/>
      <c r="RMO47" s="286"/>
      <c r="RMP47" s="286"/>
      <c r="RMQ47" s="286"/>
      <c r="RMR47" s="286"/>
      <c r="RMS47" s="286"/>
      <c r="RMT47" s="286"/>
      <c r="RMU47" s="286"/>
      <c r="RMV47" s="286"/>
      <c r="RMW47" s="286"/>
      <c r="RMX47" s="286"/>
      <c r="RMY47" s="286"/>
      <c r="RMZ47" s="286"/>
      <c r="RNA47" s="286"/>
      <c r="RNB47" s="286"/>
      <c r="RNC47" s="286"/>
      <c r="RND47" s="286"/>
      <c r="RNE47" s="286"/>
      <c r="RNF47" s="286"/>
      <c r="RNG47" s="286"/>
      <c r="RNH47" s="286"/>
      <c r="RNI47" s="286"/>
      <c r="RNJ47" s="286"/>
      <c r="RNK47" s="286"/>
      <c r="RNL47" s="286"/>
      <c r="RNM47" s="286"/>
      <c r="RNN47" s="286"/>
      <c r="RNO47" s="286"/>
      <c r="RNP47" s="286"/>
      <c r="RNQ47" s="286"/>
      <c r="RNR47" s="286"/>
      <c r="RNS47" s="286"/>
      <c r="RNT47" s="286"/>
      <c r="RNU47" s="286"/>
      <c r="RNV47" s="286"/>
      <c r="RNW47" s="286"/>
      <c r="RNX47" s="286"/>
      <c r="RNY47" s="286"/>
      <c r="RNZ47" s="286"/>
      <c r="ROA47" s="286"/>
      <c r="ROB47" s="286"/>
      <c r="ROC47" s="286"/>
      <c r="ROD47" s="286"/>
      <c r="ROE47" s="286"/>
      <c r="ROF47" s="286"/>
      <c r="ROG47" s="286"/>
      <c r="ROH47" s="286"/>
      <c r="ROI47" s="286"/>
      <c r="ROJ47" s="286"/>
      <c r="ROK47" s="286"/>
      <c r="ROL47" s="286"/>
      <c r="ROM47" s="286"/>
      <c r="RON47" s="286"/>
      <c r="ROO47" s="286"/>
      <c r="ROP47" s="286"/>
      <c r="ROQ47" s="286"/>
      <c r="ROR47" s="286"/>
      <c r="ROS47" s="286"/>
      <c r="ROT47" s="286"/>
      <c r="ROU47" s="286"/>
      <c r="ROV47" s="286"/>
      <c r="ROW47" s="286"/>
      <c r="ROX47" s="286"/>
      <c r="ROY47" s="286"/>
      <c r="ROZ47" s="286"/>
      <c r="RPA47" s="286"/>
      <c r="RPB47" s="286"/>
      <c r="RPC47" s="286"/>
      <c r="RPD47" s="286"/>
      <c r="RPE47" s="286"/>
      <c r="RPF47" s="286"/>
      <c r="RPG47" s="286"/>
      <c r="RPH47" s="286"/>
      <c r="RPI47" s="286"/>
      <c r="RPJ47" s="286"/>
      <c r="RPK47" s="286"/>
      <c r="RPL47" s="286"/>
      <c r="RPM47" s="286"/>
      <c r="RPN47" s="286"/>
      <c r="RPO47" s="286"/>
      <c r="RPP47" s="286"/>
      <c r="RPQ47" s="286"/>
      <c r="RPR47" s="286"/>
      <c r="RPS47" s="286"/>
      <c r="RPT47" s="286"/>
      <c r="RPU47" s="286"/>
      <c r="RPV47" s="286"/>
      <c r="RPW47" s="286"/>
      <c r="RPX47" s="286"/>
      <c r="RPY47" s="286"/>
      <c r="RPZ47" s="286"/>
      <c r="RQA47" s="286"/>
      <c r="RQB47" s="286"/>
      <c r="RQC47" s="286"/>
      <c r="RQD47" s="286"/>
      <c r="RQE47" s="286"/>
      <c r="RQF47" s="286"/>
      <c r="RQG47" s="286"/>
      <c r="RQH47" s="286"/>
      <c r="RQI47" s="286"/>
      <c r="RQJ47" s="286"/>
      <c r="RQK47" s="286"/>
      <c r="RQL47" s="286"/>
      <c r="RQM47" s="286"/>
      <c r="RQN47" s="286"/>
      <c r="RQO47" s="286"/>
      <c r="RQP47" s="286"/>
      <c r="RQQ47" s="286"/>
      <c r="RQR47" s="286"/>
      <c r="RQS47" s="286"/>
      <c r="RQT47" s="286"/>
      <c r="RQU47" s="286"/>
      <c r="RQV47" s="286"/>
      <c r="RQW47" s="286"/>
      <c r="RQX47" s="286"/>
      <c r="RQY47" s="286"/>
      <c r="RQZ47" s="286"/>
      <c r="RRA47" s="286"/>
      <c r="RRB47" s="286"/>
      <c r="RRC47" s="286"/>
      <c r="RRD47" s="286"/>
      <c r="RRE47" s="286"/>
      <c r="RRF47" s="286"/>
      <c r="RRG47" s="286"/>
      <c r="RRH47" s="286"/>
      <c r="RRI47" s="286"/>
      <c r="RRJ47" s="286"/>
      <c r="RRK47" s="286"/>
      <c r="RRL47" s="286"/>
      <c r="RRM47" s="286"/>
      <c r="RRN47" s="286"/>
      <c r="RRO47" s="286"/>
      <c r="RRP47" s="286"/>
      <c r="RRQ47" s="286"/>
      <c r="RRR47" s="286"/>
      <c r="RRS47" s="286"/>
      <c r="RRT47" s="286"/>
      <c r="RRU47" s="286"/>
      <c r="RRV47" s="286"/>
      <c r="RRW47" s="286"/>
      <c r="RRX47" s="286"/>
      <c r="RRY47" s="286"/>
      <c r="RRZ47" s="286"/>
      <c r="RSA47" s="286"/>
      <c r="RSB47" s="286"/>
      <c r="RSC47" s="286"/>
      <c r="RSD47" s="286"/>
      <c r="RSE47" s="286"/>
      <c r="RSF47" s="286"/>
      <c r="RSG47" s="286"/>
      <c r="RSH47" s="286"/>
      <c r="RSI47" s="286"/>
      <c r="RSJ47" s="286"/>
      <c r="RSK47" s="286"/>
      <c r="RSL47" s="286"/>
      <c r="RSM47" s="286"/>
      <c r="RSN47" s="286"/>
      <c r="RSO47" s="286"/>
      <c r="RSP47" s="286"/>
      <c r="RSQ47" s="286"/>
      <c r="RSR47" s="286"/>
      <c r="RSS47" s="286"/>
      <c r="RST47" s="286"/>
      <c r="RSU47" s="286"/>
      <c r="RSV47" s="286"/>
      <c r="RSW47" s="286"/>
      <c r="RSX47" s="286"/>
      <c r="RSY47" s="286"/>
      <c r="RSZ47" s="286"/>
      <c r="RTA47" s="286"/>
      <c r="RTB47" s="286"/>
      <c r="RTC47" s="286"/>
      <c r="RTD47" s="286"/>
      <c r="RTE47" s="286"/>
      <c r="RTF47" s="286"/>
      <c r="RTG47" s="286"/>
      <c r="RTH47" s="286"/>
      <c r="RTI47" s="286"/>
      <c r="RTJ47" s="286"/>
      <c r="RTK47" s="286"/>
      <c r="RTL47" s="286"/>
      <c r="RTM47" s="286"/>
      <c r="RTN47" s="286"/>
      <c r="RTO47" s="286"/>
      <c r="RTP47" s="286"/>
      <c r="RTQ47" s="286"/>
      <c r="RTR47" s="286"/>
      <c r="RTS47" s="286"/>
      <c r="RTT47" s="286"/>
      <c r="RTU47" s="286"/>
      <c r="RTV47" s="286"/>
      <c r="RTW47" s="286"/>
      <c r="RTX47" s="286"/>
      <c r="RTY47" s="286"/>
      <c r="RTZ47" s="286"/>
      <c r="RUA47" s="286"/>
      <c r="RUB47" s="286"/>
      <c r="RUC47" s="286"/>
      <c r="RUD47" s="286"/>
      <c r="RUE47" s="286"/>
      <c r="RUF47" s="286"/>
      <c r="RUG47" s="286"/>
      <c r="RUH47" s="286"/>
      <c r="RUI47" s="286"/>
      <c r="RUJ47" s="286"/>
      <c r="RUK47" s="286"/>
      <c r="RUL47" s="286"/>
      <c r="RUM47" s="286"/>
      <c r="RUN47" s="286"/>
      <c r="RUO47" s="286"/>
      <c r="RUP47" s="286"/>
      <c r="RUQ47" s="286"/>
      <c r="RUR47" s="286"/>
      <c r="RUS47" s="286"/>
      <c r="RUT47" s="286"/>
      <c r="RUU47" s="286"/>
      <c r="RUV47" s="286"/>
      <c r="RUW47" s="286"/>
      <c r="RUX47" s="286"/>
      <c r="RUY47" s="286"/>
      <c r="RUZ47" s="286"/>
      <c r="RVA47" s="286"/>
      <c r="RVB47" s="286"/>
      <c r="RVC47" s="286"/>
      <c r="RVD47" s="286"/>
      <c r="RVE47" s="286"/>
      <c r="RVF47" s="286"/>
      <c r="RVG47" s="286"/>
      <c r="RVH47" s="286"/>
      <c r="RVI47" s="286"/>
      <c r="RVJ47" s="286"/>
      <c r="RVK47" s="286"/>
      <c r="RVL47" s="286"/>
      <c r="RVM47" s="286"/>
      <c r="RVN47" s="286"/>
      <c r="RVO47" s="286"/>
      <c r="RVP47" s="286"/>
      <c r="RVQ47" s="286"/>
      <c r="RVR47" s="286"/>
      <c r="RVS47" s="286"/>
      <c r="RVT47" s="286"/>
      <c r="RVU47" s="286"/>
      <c r="RVV47" s="286"/>
      <c r="RVW47" s="286"/>
      <c r="RVX47" s="286"/>
      <c r="RVY47" s="286"/>
      <c r="RVZ47" s="286"/>
      <c r="RWA47" s="286"/>
      <c r="RWB47" s="286"/>
      <c r="RWC47" s="286"/>
      <c r="RWD47" s="286"/>
      <c r="RWE47" s="286"/>
      <c r="RWF47" s="286"/>
      <c r="RWG47" s="286"/>
      <c r="RWH47" s="286"/>
      <c r="RWI47" s="286"/>
      <c r="RWJ47" s="286"/>
      <c r="RWK47" s="286"/>
      <c r="RWL47" s="286"/>
      <c r="RWM47" s="286"/>
      <c r="RWN47" s="286"/>
      <c r="RWO47" s="286"/>
      <c r="RWP47" s="286"/>
      <c r="RWQ47" s="286"/>
      <c r="RWR47" s="286"/>
      <c r="RWS47" s="286"/>
      <c r="RWT47" s="286"/>
      <c r="RWU47" s="286"/>
      <c r="RWV47" s="286"/>
      <c r="RWW47" s="286"/>
      <c r="RWX47" s="286"/>
      <c r="RWY47" s="286"/>
      <c r="RWZ47" s="286"/>
      <c r="RXA47" s="286"/>
      <c r="RXB47" s="286"/>
      <c r="RXC47" s="286"/>
      <c r="RXD47" s="286"/>
      <c r="RXE47" s="286"/>
      <c r="RXF47" s="286"/>
      <c r="RXG47" s="286"/>
      <c r="RXH47" s="286"/>
      <c r="RXI47" s="286"/>
      <c r="RXJ47" s="286"/>
      <c r="RXK47" s="286"/>
      <c r="RXL47" s="286"/>
      <c r="RXM47" s="286"/>
      <c r="RXN47" s="286"/>
      <c r="RXO47" s="286"/>
      <c r="RXP47" s="286"/>
      <c r="RXQ47" s="286"/>
      <c r="RXR47" s="286"/>
      <c r="RXS47" s="286"/>
      <c r="RXT47" s="286"/>
      <c r="RXU47" s="286"/>
      <c r="RXV47" s="286"/>
      <c r="RXW47" s="286"/>
      <c r="RXX47" s="286"/>
      <c r="RXY47" s="286"/>
      <c r="RXZ47" s="286"/>
      <c r="RYA47" s="286"/>
      <c r="RYB47" s="286"/>
      <c r="RYC47" s="286"/>
      <c r="RYD47" s="286"/>
      <c r="RYE47" s="286"/>
      <c r="RYF47" s="286"/>
      <c r="RYG47" s="286"/>
      <c r="RYH47" s="286"/>
      <c r="RYI47" s="286"/>
      <c r="RYJ47" s="286"/>
      <c r="RYK47" s="286"/>
      <c r="RYL47" s="286"/>
      <c r="RYM47" s="286"/>
      <c r="RYN47" s="286"/>
      <c r="RYO47" s="286"/>
      <c r="RYP47" s="286"/>
      <c r="RYQ47" s="286"/>
      <c r="RYR47" s="286"/>
      <c r="RYS47" s="286"/>
      <c r="RYT47" s="286"/>
      <c r="RYU47" s="286"/>
      <c r="RYV47" s="286"/>
      <c r="RYW47" s="286"/>
      <c r="RYX47" s="286"/>
      <c r="RYY47" s="286"/>
      <c r="RYZ47" s="286"/>
      <c r="RZA47" s="286"/>
      <c r="RZB47" s="286"/>
      <c r="RZC47" s="286"/>
      <c r="RZD47" s="286"/>
      <c r="RZE47" s="286"/>
      <c r="RZF47" s="286"/>
      <c r="RZG47" s="286"/>
      <c r="RZH47" s="286"/>
      <c r="RZI47" s="286"/>
      <c r="RZJ47" s="286"/>
      <c r="RZK47" s="286"/>
      <c r="RZL47" s="286"/>
      <c r="RZM47" s="286"/>
      <c r="RZN47" s="286"/>
      <c r="RZO47" s="286"/>
      <c r="RZP47" s="286"/>
      <c r="RZQ47" s="286"/>
      <c r="RZR47" s="286"/>
      <c r="RZS47" s="286"/>
      <c r="RZT47" s="286"/>
      <c r="RZU47" s="286"/>
      <c r="RZV47" s="286"/>
      <c r="RZW47" s="286"/>
      <c r="RZX47" s="286"/>
      <c r="RZY47" s="286"/>
      <c r="RZZ47" s="286"/>
      <c r="SAA47" s="286"/>
      <c r="SAB47" s="286"/>
      <c r="SAC47" s="286"/>
      <c r="SAD47" s="286"/>
      <c r="SAE47" s="286"/>
      <c r="SAF47" s="286"/>
      <c r="SAG47" s="286"/>
      <c r="SAH47" s="286"/>
      <c r="SAI47" s="286"/>
      <c r="SAJ47" s="286"/>
      <c r="SAK47" s="286"/>
      <c r="SAL47" s="286"/>
      <c r="SAM47" s="286"/>
      <c r="SAN47" s="286"/>
      <c r="SAO47" s="286"/>
      <c r="SAP47" s="286"/>
      <c r="SAQ47" s="286"/>
      <c r="SAR47" s="286"/>
      <c r="SAS47" s="286"/>
      <c r="SAT47" s="286"/>
      <c r="SAU47" s="286"/>
      <c r="SAV47" s="286"/>
      <c r="SAW47" s="286"/>
      <c r="SAX47" s="286"/>
      <c r="SAY47" s="286"/>
      <c r="SAZ47" s="286"/>
      <c r="SBA47" s="286"/>
      <c r="SBB47" s="286"/>
      <c r="SBC47" s="286"/>
      <c r="SBD47" s="286"/>
      <c r="SBE47" s="286"/>
      <c r="SBF47" s="286"/>
      <c r="SBG47" s="286"/>
      <c r="SBH47" s="286"/>
      <c r="SBI47" s="286"/>
      <c r="SBJ47" s="286"/>
      <c r="SBK47" s="286"/>
      <c r="SBL47" s="286"/>
      <c r="SBM47" s="286"/>
      <c r="SBN47" s="286"/>
      <c r="SBO47" s="286"/>
      <c r="SBP47" s="286"/>
      <c r="SBQ47" s="286"/>
      <c r="SBR47" s="286"/>
      <c r="SBS47" s="286"/>
      <c r="SBT47" s="286"/>
      <c r="SBU47" s="286"/>
      <c r="SBV47" s="286"/>
      <c r="SBW47" s="286"/>
      <c r="SBX47" s="286"/>
      <c r="SBY47" s="286"/>
      <c r="SBZ47" s="286"/>
      <c r="SCA47" s="286"/>
      <c r="SCB47" s="286"/>
      <c r="SCC47" s="286"/>
      <c r="SCD47" s="286"/>
      <c r="SCE47" s="286"/>
      <c r="SCF47" s="286"/>
      <c r="SCG47" s="286"/>
      <c r="SCH47" s="286"/>
      <c r="SCI47" s="286"/>
      <c r="SCJ47" s="286"/>
      <c r="SCK47" s="286"/>
      <c r="SCL47" s="286"/>
      <c r="SCM47" s="286"/>
      <c r="SCN47" s="286"/>
      <c r="SCO47" s="286"/>
      <c r="SCP47" s="286"/>
      <c r="SCQ47" s="286"/>
      <c r="SCR47" s="286"/>
      <c r="SCS47" s="286"/>
      <c r="SCT47" s="286"/>
      <c r="SCU47" s="286"/>
      <c r="SCV47" s="286"/>
      <c r="SCW47" s="286"/>
      <c r="SCX47" s="286"/>
      <c r="SCY47" s="286"/>
      <c r="SCZ47" s="286"/>
      <c r="SDA47" s="286"/>
      <c r="SDB47" s="286"/>
      <c r="SDC47" s="286"/>
      <c r="SDD47" s="286"/>
      <c r="SDE47" s="286"/>
      <c r="SDF47" s="286"/>
      <c r="SDG47" s="286"/>
      <c r="SDH47" s="286"/>
      <c r="SDI47" s="286"/>
      <c r="SDJ47" s="286"/>
      <c r="SDK47" s="286"/>
      <c r="SDL47" s="286"/>
      <c r="SDM47" s="286"/>
      <c r="SDN47" s="286"/>
      <c r="SDO47" s="286"/>
      <c r="SDP47" s="286"/>
      <c r="SDQ47" s="286"/>
      <c r="SDR47" s="286"/>
      <c r="SDS47" s="286"/>
      <c r="SDT47" s="286"/>
      <c r="SDU47" s="286"/>
      <c r="SDV47" s="286"/>
      <c r="SDW47" s="286"/>
      <c r="SDX47" s="286"/>
      <c r="SDY47" s="286"/>
      <c r="SDZ47" s="286"/>
      <c r="SEA47" s="286"/>
      <c r="SEB47" s="286"/>
      <c r="SEC47" s="286"/>
      <c r="SED47" s="286"/>
      <c r="SEE47" s="286"/>
      <c r="SEF47" s="286"/>
      <c r="SEG47" s="286"/>
      <c r="SEH47" s="286"/>
      <c r="SEI47" s="286"/>
      <c r="SEJ47" s="286"/>
      <c r="SEK47" s="286"/>
      <c r="SEL47" s="286"/>
      <c r="SEM47" s="286"/>
      <c r="SEN47" s="286"/>
      <c r="SEO47" s="286"/>
      <c r="SEP47" s="286"/>
      <c r="SEQ47" s="286"/>
      <c r="SER47" s="286"/>
      <c r="SES47" s="286"/>
      <c r="SET47" s="286"/>
      <c r="SEU47" s="286"/>
      <c r="SEV47" s="286"/>
      <c r="SEW47" s="286"/>
      <c r="SEX47" s="286"/>
      <c r="SEY47" s="286"/>
      <c r="SEZ47" s="286"/>
      <c r="SFA47" s="286"/>
      <c r="SFB47" s="286"/>
      <c r="SFC47" s="286"/>
      <c r="SFD47" s="286"/>
      <c r="SFE47" s="286"/>
      <c r="SFF47" s="286"/>
      <c r="SFG47" s="286"/>
      <c r="SFH47" s="286"/>
      <c r="SFI47" s="286"/>
      <c r="SFJ47" s="286"/>
      <c r="SFK47" s="286"/>
      <c r="SFL47" s="286"/>
      <c r="SFM47" s="286"/>
      <c r="SFN47" s="286"/>
      <c r="SFO47" s="286"/>
      <c r="SFP47" s="286"/>
      <c r="SFQ47" s="286"/>
      <c r="SFR47" s="286"/>
      <c r="SFS47" s="286"/>
      <c r="SFT47" s="286"/>
      <c r="SFU47" s="286"/>
      <c r="SFV47" s="286"/>
      <c r="SFW47" s="286"/>
      <c r="SFX47" s="286"/>
      <c r="SFY47" s="286"/>
      <c r="SFZ47" s="286"/>
      <c r="SGA47" s="286"/>
      <c r="SGB47" s="286"/>
      <c r="SGC47" s="286"/>
      <c r="SGD47" s="286"/>
      <c r="SGE47" s="286"/>
      <c r="SGF47" s="286"/>
      <c r="SGG47" s="286"/>
      <c r="SGH47" s="286"/>
      <c r="SGI47" s="286"/>
      <c r="SGJ47" s="286"/>
      <c r="SGK47" s="286"/>
      <c r="SGL47" s="286"/>
      <c r="SGM47" s="286"/>
      <c r="SGN47" s="286"/>
      <c r="SGO47" s="286"/>
      <c r="SGP47" s="286"/>
      <c r="SGQ47" s="286"/>
      <c r="SGR47" s="286"/>
      <c r="SGS47" s="286"/>
      <c r="SGT47" s="286"/>
      <c r="SGU47" s="286"/>
      <c r="SGV47" s="286"/>
      <c r="SGW47" s="286"/>
      <c r="SGX47" s="286"/>
      <c r="SGY47" s="286"/>
      <c r="SGZ47" s="286"/>
      <c r="SHA47" s="286"/>
      <c r="SHB47" s="286"/>
      <c r="SHC47" s="286"/>
      <c r="SHD47" s="286"/>
      <c r="SHE47" s="286"/>
      <c r="SHF47" s="286"/>
      <c r="SHG47" s="286"/>
      <c r="SHH47" s="286"/>
      <c r="SHI47" s="286"/>
      <c r="SHJ47" s="286"/>
      <c r="SHK47" s="286"/>
      <c r="SHL47" s="286"/>
      <c r="SHM47" s="286"/>
      <c r="SHN47" s="286"/>
      <c r="SHO47" s="286"/>
      <c r="SHP47" s="286"/>
      <c r="SHQ47" s="286"/>
      <c r="SHR47" s="286"/>
      <c r="SHS47" s="286"/>
      <c r="SHT47" s="286"/>
      <c r="SHU47" s="286"/>
      <c r="SHV47" s="286"/>
      <c r="SHW47" s="286"/>
      <c r="SHX47" s="286"/>
      <c r="SHY47" s="286"/>
      <c r="SHZ47" s="286"/>
      <c r="SIA47" s="286"/>
      <c r="SIB47" s="286"/>
      <c r="SIC47" s="286"/>
      <c r="SID47" s="286"/>
      <c r="SIE47" s="286"/>
      <c r="SIF47" s="286"/>
      <c r="SIG47" s="286"/>
      <c r="SIH47" s="286"/>
      <c r="SII47" s="286"/>
      <c r="SIJ47" s="286"/>
      <c r="SIK47" s="286"/>
      <c r="SIL47" s="286"/>
      <c r="SIM47" s="286"/>
      <c r="SIN47" s="286"/>
      <c r="SIO47" s="286"/>
      <c r="SIP47" s="286"/>
      <c r="SIQ47" s="286"/>
      <c r="SIR47" s="286"/>
      <c r="SIS47" s="286"/>
      <c r="SIT47" s="286"/>
      <c r="SIU47" s="286"/>
      <c r="SIV47" s="286"/>
      <c r="SIW47" s="286"/>
      <c r="SIX47" s="286"/>
      <c r="SIY47" s="286"/>
      <c r="SIZ47" s="286"/>
      <c r="SJA47" s="286"/>
      <c r="SJB47" s="286"/>
      <c r="SJC47" s="286"/>
      <c r="SJD47" s="286"/>
      <c r="SJE47" s="286"/>
      <c r="SJF47" s="286"/>
      <c r="SJG47" s="286"/>
      <c r="SJH47" s="286"/>
      <c r="SJI47" s="286"/>
      <c r="SJJ47" s="286"/>
      <c r="SJK47" s="286"/>
      <c r="SJL47" s="286"/>
      <c r="SJM47" s="286"/>
      <c r="SJN47" s="286"/>
      <c r="SJO47" s="286"/>
      <c r="SJP47" s="286"/>
      <c r="SJQ47" s="286"/>
      <c r="SJR47" s="286"/>
      <c r="SJS47" s="286"/>
      <c r="SJT47" s="286"/>
      <c r="SJU47" s="286"/>
      <c r="SJV47" s="286"/>
      <c r="SJW47" s="286"/>
      <c r="SJX47" s="286"/>
      <c r="SJY47" s="286"/>
      <c r="SJZ47" s="286"/>
      <c r="SKA47" s="286"/>
      <c r="SKB47" s="286"/>
      <c r="SKC47" s="286"/>
      <c r="SKD47" s="286"/>
      <c r="SKE47" s="286"/>
      <c r="SKF47" s="286"/>
      <c r="SKG47" s="286"/>
      <c r="SKH47" s="286"/>
      <c r="SKI47" s="286"/>
      <c r="SKJ47" s="286"/>
      <c r="SKK47" s="286"/>
      <c r="SKL47" s="286"/>
      <c r="SKM47" s="286"/>
      <c r="SKN47" s="286"/>
      <c r="SKO47" s="286"/>
      <c r="SKP47" s="286"/>
      <c r="SKQ47" s="286"/>
      <c r="SKR47" s="286"/>
      <c r="SKS47" s="286"/>
      <c r="SKT47" s="286"/>
      <c r="SKU47" s="286"/>
      <c r="SKV47" s="286"/>
      <c r="SKW47" s="286"/>
      <c r="SKX47" s="286"/>
      <c r="SKY47" s="286"/>
      <c r="SKZ47" s="286"/>
      <c r="SLA47" s="286"/>
      <c r="SLB47" s="286"/>
      <c r="SLC47" s="286"/>
      <c r="SLD47" s="286"/>
      <c r="SLE47" s="286"/>
      <c r="SLF47" s="286"/>
      <c r="SLG47" s="286"/>
      <c r="SLH47" s="286"/>
      <c r="SLI47" s="286"/>
      <c r="SLJ47" s="286"/>
      <c r="SLK47" s="286"/>
      <c r="SLL47" s="286"/>
      <c r="SLM47" s="286"/>
      <c r="SLN47" s="286"/>
      <c r="SLO47" s="286"/>
      <c r="SLP47" s="286"/>
      <c r="SLQ47" s="286"/>
      <c r="SLR47" s="286"/>
      <c r="SLS47" s="286"/>
      <c r="SLT47" s="286"/>
      <c r="SLU47" s="286"/>
      <c r="SLV47" s="286"/>
      <c r="SLW47" s="286"/>
      <c r="SLX47" s="286"/>
      <c r="SLY47" s="286"/>
      <c r="SLZ47" s="286"/>
      <c r="SMA47" s="286"/>
      <c r="SMB47" s="286"/>
      <c r="SMC47" s="286"/>
      <c r="SMD47" s="286"/>
      <c r="SME47" s="286"/>
      <c r="SMF47" s="286"/>
      <c r="SMG47" s="286"/>
      <c r="SMH47" s="286"/>
      <c r="SMI47" s="286"/>
      <c r="SMJ47" s="286"/>
      <c r="SMK47" s="286"/>
      <c r="SML47" s="286"/>
      <c r="SMM47" s="286"/>
      <c r="SMN47" s="286"/>
      <c r="SMO47" s="286"/>
      <c r="SMP47" s="286"/>
      <c r="SMQ47" s="286"/>
      <c r="SMR47" s="286"/>
      <c r="SMS47" s="286"/>
      <c r="SMT47" s="286"/>
      <c r="SMU47" s="286"/>
      <c r="SMV47" s="286"/>
      <c r="SMW47" s="286"/>
      <c r="SMX47" s="286"/>
      <c r="SMY47" s="286"/>
      <c r="SMZ47" s="286"/>
      <c r="SNA47" s="286"/>
      <c r="SNB47" s="286"/>
      <c r="SNC47" s="286"/>
      <c r="SND47" s="286"/>
      <c r="SNE47" s="286"/>
      <c r="SNF47" s="286"/>
      <c r="SNG47" s="286"/>
      <c r="SNH47" s="286"/>
      <c r="SNI47" s="286"/>
      <c r="SNJ47" s="286"/>
      <c r="SNK47" s="286"/>
      <c r="SNL47" s="286"/>
      <c r="SNM47" s="286"/>
      <c r="SNN47" s="286"/>
      <c r="SNO47" s="286"/>
      <c r="SNP47" s="286"/>
      <c r="SNQ47" s="286"/>
      <c r="SNR47" s="286"/>
      <c r="SNS47" s="286"/>
      <c r="SNT47" s="286"/>
      <c r="SNU47" s="286"/>
      <c r="SNV47" s="286"/>
      <c r="SNW47" s="286"/>
      <c r="SNX47" s="286"/>
      <c r="SNY47" s="286"/>
      <c r="SNZ47" s="286"/>
      <c r="SOA47" s="286"/>
      <c r="SOB47" s="286"/>
      <c r="SOC47" s="286"/>
      <c r="SOD47" s="286"/>
      <c r="SOE47" s="286"/>
      <c r="SOF47" s="286"/>
      <c r="SOG47" s="286"/>
      <c r="SOH47" s="286"/>
      <c r="SOI47" s="286"/>
      <c r="SOJ47" s="286"/>
      <c r="SOK47" s="286"/>
      <c r="SOL47" s="286"/>
      <c r="SOM47" s="286"/>
      <c r="SON47" s="286"/>
      <c r="SOO47" s="286"/>
      <c r="SOP47" s="286"/>
      <c r="SOQ47" s="286"/>
      <c r="SOR47" s="286"/>
      <c r="SOS47" s="286"/>
      <c r="SOT47" s="286"/>
      <c r="SOU47" s="286"/>
      <c r="SOV47" s="286"/>
      <c r="SOW47" s="286"/>
      <c r="SOX47" s="286"/>
      <c r="SOY47" s="286"/>
      <c r="SOZ47" s="286"/>
      <c r="SPA47" s="286"/>
      <c r="SPB47" s="286"/>
      <c r="SPC47" s="286"/>
      <c r="SPD47" s="286"/>
      <c r="SPE47" s="286"/>
      <c r="SPF47" s="286"/>
      <c r="SPG47" s="286"/>
      <c r="SPH47" s="286"/>
      <c r="SPI47" s="286"/>
      <c r="SPJ47" s="286"/>
      <c r="SPK47" s="286"/>
      <c r="SPL47" s="286"/>
      <c r="SPM47" s="286"/>
      <c r="SPN47" s="286"/>
      <c r="SPO47" s="286"/>
      <c r="SPP47" s="286"/>
      <c r="SPQ47" s="286"/>
      <c r="SPR47" s="286"/>
      <c r="SPS47" s="286"/>
      <c r="SPT47" s="286"/>
      <c r="SPU47" s="286"/>
      <c r="SPV47" s="286"/>
      <c r="SPW47" s="286"/>
      <c r="SPX47" s="286"/>
      <c r="SPY47" s="286"/>
      <c r="SPZ47" s="286"/>
      <c r="SQA47" s="286"/>
      <c r="SQB47" s="286"/>
      <c r="SQC47" s="286"/>
      <c r="SQD47" s="286"/>
      <c r="SQE47" s="286"/>
      <c r="SQF47" s="286"/>
      <c r="SQG47" s="286"/>
      <c r="SQH47" s="286"/>
      <c r="SQI47" s="286"/>
      <c r="SQJ47" s="286"/>
      <c r="SQK47" s="286"/>
      <c r="SQL47" s="286"/>
      <c r="SQM47" s="286"/>
      <c r="SQN47" s="286"/>
      <c r="SQO47" s="286"/>
      <c r="SQP47" s="286"/>
      <c r="SQQ47" s="286"/>
      <c r="SQR47" s="286"/>
      <c r="SQS47" s="286"/>
      <c r="SQT47" s="286"/>
      <c r="SQU47" s="286"/>
      <c r="SQV47" s="286"/>
      <c r="SQW47" s="286"/>
      <c r="SQX47" s="286"/>
      <c r="SQY47" s="286"/>
      <c r="SQZ47" s="286"/>
      <c r="SRA47" s="286"/>
      <c r="SRB47" s="286"/>
      <c r="SRC47" s="286"/>
      <c r="SRD47" s="286"/>
      <c r="SRE47" s="286"/>
      <c r="SRF47" s="286"/>
      <c r="SRG47" s="286"/>
      <c r="SRH47" s="286"/>
      <c r="SRI47" s="286"/>
      <c r="SRJ47" s="286"/>
      <c r="SRK47" s="286"/>
      <c r="SRL47" s="286"/>
      <c r="SRM47" s="286"/>
      <c r="SRN47" s="286"/>
      <c r="SRO47" s="286"/>
      <c r="SRP47" s="286"/>
      <c r="SRQ47" s="286"/>
      <c r="SRR47" s="286"/>
      <c r="SRS47" s="286"/>
      <c r="SRT47" s="286"/>
      <c r="SRU47" s="286"/>
      <c r="SRV47" s="286"/>
      <c r="SRW47" s="286"/>
      <c r="SRX47" s="286"/>
      <c r="SRY47" s="286"/>
      <c r="SRZ47" s="286"/>
      <c r="SSA47" s="286"/>
      <c r="SSB47" s="286"/>
      <c r="SSC47" s="286"/>
      <c r="SSD47" s="286"/>
      <c r="SSE47" s="286"/>
      <c r="SSF47" s="286"/>
      <c r="SSG47" s="286"/>
      <c r="SSH47" s="286"/>
      <c r="SSI47" s="286"/>
      <c r="SSJ47" s="286"/>
      <c r="SSK47" s="286"/>
      <c r="SSL47" s="286"/>
      <c r="SSM47" s="286"/>
      <c r="SSN47" s="286"/>
      <c r="SSO47" s="286"/>
      <c r="SSP47" s="286"/>
      <c r="SSQ47" s="286"/>
      <c r="SSR47" s="286"/>
      <c r="SSS47" s="286"/>
      <c r="SST47" s="286"/>
      <c r="SSU47" s="286"/>
      <c r="SSV47" s="286"/>
      <c r="SSW47" s="286"/>
      <c r="SSX47" s="286"/>
      <c r="SSY47" s="286"/>
      <c r="SSZ47" s="286"/>
      <c r="STA47" s="286"/>
      <c r="STB47" s="286"/>
      <c r="STC47" s="286"/>
      <c r="STD47" s="286"/>
      <c r="STE47" s="286"/>
      <c r="STF47" s="286"/>
      <c r="STG47" s="286"/>
      <c r="STH47" s="286"/>
      <c r="STI47" s="286"/>
      <c r="STJ47" s="286"/>
      <c r="STK47" s="286"/>
      <c r="STL47" s="286"/>
      <c r="STM47" s="286"/>
      <c r="STN47" s="286"/>
      <c r="STO47" s="286"/>
      <c r="STP47" s="286"/>
      <c r="STQ47" s="286"/>
      <c r="STR47" s="286"/>
      <c r="STS47" s="286"/>
      <c r="STT47" s="286"/>
      <c r="STU47" s="286"/>
      <c r="STV47" s="286"/>
      <c r="STW47" s="286"/>
      <c r="STX47" s="286"/>
      <c r="STY47" s="286"/>
      <c r="STZ47" s="286"/>
      <c r="SUA47" s="286"/>
      <c r="SUB47" s="286"/>
      <c r="SUC47" s="286"/>
      <c r="SUD47" s="286"/>
      <c r="SUE47" s="286"/>
      <c r="SUF47" s="286"/>
      <c r="SUG47" s="286"/>
      <c r="SUH47" s="286"/>
      <c r="SUI47" s="286"/>
      <c r="SUJ47" s="286"/>
      <c r="SUK47" s="286"/>
      <c r="SUL47" s="286"/>
      <c r="SUM47" s="286"/>
      <c r="SUN47" s="286"/>
      <c r="SUO47" s="286"/>
      <c r="SUP47" s="286"/>
      <c r="SUQ47" s="286"/>
      <c r="SUR47" s="286"/>
      <c r="SUS47" s="286"/>
      <c r="SUT47" s="286"/>
      <c r="SUU47" s="286"/>
      <c r="SUV47" s="286"/>
      <c r="SUW47" s="286"/>
      <c r="SUX47" s="286"/>
      <c r="SUY47" s="286"/>
      <c r="SUZ47" s="286"/>
      <c r="SVA47" s="286"/>
      <c r="SVB47" s="286"/>
      <c r="SVC47" s="286"/>
      <c r="SVD47" s="286"/>
      <c r="SVE47" s="286"/>
      <c r="SVF47" s="286"/>
      <c r="SVG47" s="286"/>
      <c r="SVH47" s="286"/>
      <c r="SVI47" s="286"/>
      <c r="SVJ47" s="286"/>
      <c r="SVK47" s="286"/>
      <c r="SVL47" s="286"/>
      <c r="SVM47" s="286"/>
      <c r="SVN47" s="286"/>
      <c r="SVO47" s="286"/>
      <c r="SVP47" s="286"/>
      <c r="SVQ47" s="286"/>
      <c r="SVR47" s="286"/>
      <c r="SVS47" s="286"/>
      <c r="SVT47" s="286"/>
      <c r="SVU47" s="286"/>
      <c r="SVV47" s="286"/>
      <c r="SVW47" s="286"/>
      <c r="SVX47" s="286"/>
      <c r="SVY47" s="286"/>
      <c r="SVZ47" s="286"/>
      <c r="SWA47" s="286"/>
      <c r="SWB47" s="286"/>
      <c r="SWC47" s="286"/>
      <c r="SWD47" s="286"/>
      <c r="SWE47" s="286"/>
      <c r="SWF47" s="286"/>
      <c r="SWG47" s="286"/>
      <c r="SWH47" s="286"/>
      <c r="SWI47" s="286"/>
      <c r="SWJ47" s="286"/>
      <c r="SWK47" s="286"/>
      <c r="SWL47" s="286"/>
      <c r="SWM47" s="286"/>
      <c r="SWN47" s="286"/>
      <c r="SWO47" s="286"/>
      <c r="SWP47" s="286"/>
      <c r="SWQ47" s="286"/>
      <c r="SWR47" s="286"/>
      <c r="SWS47" s="286"/>
      <c r="SWT47" s="286"/>
      <c r="SWU47" s="286"/>
      <c r="SWV47" s="286"/>
      <c r="SWW47" s="286"/>
      <c r="SWX47" s="286"/>
      <c r="SWY47" s="286"/>
      <c r="SWZ47" s="286"/>
      <c r="SXA47" s="286"/>
      <c r="SXB47" s="286"/>
      <c r="SXC47" s="286"/>
      <c r="SXD47" s="286"/>
      <c r="SXE47" s="286"/>
      <c r="SXF47" s="286"/>
      <c r="SXG47" s="286"/>
      <c r="SXH47" s="286"/>
      <c r="SXI47" s="286"/>
      <c r="SXJ47" s="286"/>
      <c r="SXK47" s="286"/>
      <c r="SXL47" s="286"/>
      <c r="SXM47" s="286"/>
      <c r="SXN47" s="286"/>
      <c r="SXO47" s="286"/>
      <c r="SXP47" s="286"/>
      <c r="SXQ47" s="286"/>
      <c r="SXR47" s="286"/>
      <c r="SXS47" s="286"/>
      <c r="SXT47" s="286"/>
      <c r="SXU47" s="286"/>
      <c r="SXV47" s="286"/>
      <c r="SXW47" s="286"/>
      <c r="SXX47" s="286"/>
      <c r="SXY47" s="286"/>
      <c r="SXZ47" s="286"/>
      <c r="SYA47" s="286"/>
      <c r="SYB47" s="286"/>
      <c r="SYC47" s="286"/>
      <c r="SYD47" s="286"/>
      <c r="SYE47" s="286"/>
      <c r="SYF47" s="286"/>
      <c r="SYG47" s="286"/>
      <c r="SYH47" s="286"/>
      <c r="SYI47" s="286"/>
      <c r="SYJ47" s="286"/>
      <c r="SYK47" s="286"/>
      <c r="SYL47" s="286"/>
      <c r="SYM47" s="286"/>
      <c r="SYN47" s="286"/>
      <c r="SYO47" s="286"/>
      <c r="SYP47" s="286"/>
      <c r="SYQ47" s="286"/>
      <c r="SYR47" s="286"/>
      <c r="SYS47" s="286"/>
      <c r="SYT47" s="286"/>
      <c r="SYU47" s="286"/>
      <c r="SYV47" s="286"/>
      <c r="SYW47" s="286"/>
      <c r="SYX47" s="286"/>
      <c r="SYY47" s="286"/>
      <c r="SYZ47" s="286"/>
      <c r="SZA47" s="286"/>
      <c r="SZB47" s="286"/>
      <c r="SZC47" s="286"/>
      <c r="SZD47" s="286"/>
      <c r="SZE47" s="286"/>
      <c r="SZF47" s="286"/>
      <c r="SZG47" s="286"/>
      <c r="SZH47" s="286"/>
      <c r="SZI47" s="286"/>
      <c r="SZJ47" s="286"/>
      <c r="SZK47" s="286"/>
      <c r="SZL47" s="286"/>
      <c r="SZM47" s="286"/>
      <c r="SZN47" s="286"/>
      <c r="SZO47" s="286"/>
      <c r="SZP47" s="286"/>
      <c r="SZQ47" s="286"/>
      <c r="SZR47" s="286"/>
      <c r="SZS47" s="286"/>
      <c r="SZT47" s="286"/>
      <c r="SZU47" s="286"/>
      <c r="SZV47" s="286"/>
      <c r="SZW47" s="286"/>
      <c r="SZX47" s="286"/>
      <c r="SZY47" s="286"/>
      <c r="SZZ47" s="286"/>
      <c r="TAA47" s="286"/>
      <c r="TAB47" s="286"/>
      <c r="TAC47" s="286"/>
      <c r="TAD47" s="286"/>
      <c r="TAE47" s="286"/>
      <c r="TAF47" s="286"/>
      <c r="TAG47" s="286"/>
      <c r="TAH47" s="286"/>
      <c r="TAI47" s="286"/>
      <c r="TAJ47" s="286"/>
      <c r="TAK47" s="286"/>
      <c r="TAL47" s="286"/>
      <c r="TAM47" s="286"/>
      <c r="TAN47" s="286"/>
      <c r="TAO47" s="286"/>
      <c r="TAP47" s="286"/>
      <c r="TAQ47" s="286"/>
      <c r="TAR47" s="286"/>
      <c r="TAS47" s="286"/>
      <c r="TAT47" s="286"/>
      <c r="TAU47" s="286"/>
      <c r="TAV47" s="286"/>
      <c r="TAW47" s="286"/>
      <c r="TAX47" s="286"/>
      <c r="TAY47" s="286"/>
      <c r="TAZ47" s="286"/>
      <c r="TBA47" s="286"/>
      <c r="TBB47" s="286"/>
      <c r="TBC47" s="286"/>
      <c r="TBD47" s="286"/>
      <c r="TBE47" s="286"/>
      <c r="TBF47" s="286"/>
      <c r="TBG47" s="286"/>
      <c r="TBH47" s="286"/>
      <c r="TBI47" s="286"/>
      <c r="TBJ47" s="286"/>
      <c r="TBK47" s="286"/>
      <c r="TBL47" s="286"/>
      <c r="TBM47" s="286"/>
      <c r="TBN47" s="286"/>
      <c r="TBO47" s="286"/>
      <c r="TBP47" s="286"/>
      <c r="TBQ47" s="286"/>
      <c r="TBR47" s="286"/>
      <c r="TBS47" s="286"/>
      <c r="TBT47" s="286"/>
      <c r="TBU47" s="286"/>
      <c r="TBV47" s="286"/>
      <c r="TBW47" s="286"/>
      <c r="TBX47" s="286"/>
      <c r="TBY47" s="286"/>
      <c r="TBZ47" s="286"/>
      <c r="TCA47" s="286"/>
      <c r="TCB47" s="286"/>
      <c r="TCC47" s="286"/>
      <c r="TCD47" s="286"/>
      <c r="TCE47" s="286"/>
      <c r="TCF47" s="286"/>
      <c r="TCG47" s="286"/>
      <c r="TCH47" s="286"/>
      <c r="TCI47" s="286"/>
      <c r="TCJ47" s="286"/>
      <c r="TCK47" s="286"/>
      <c r="TCL47" s="286"/>
      <c r="TCM47" s="286"/>
      <c r="TCN47" s="286"/>
      <c r="TCO47" s="286"/>
      <c r="TCP47" s="286"/>
      <c r="TCQ47" s="286"/>
      <c r="TCR47" s="286"/>
      <c r="TCS47" s="286"/>
      <c r="TCT47" s="286"/>
      <c r="TCU47" s="286"/>
      <c r="TCV47" s="286"/>
      <c r="TCW47" s="286"/>
      <c r="TCX47" s="286"/>
      <c r="TCY47" s="286"/>
      <c r="TCZ47" s="286"/>
      <c r="TDA47" s="286"/>
      <c r="TDB47" s="286"/>
      <c r="TDC47" s="286"/>
      <c r="TDD47" s="286"/>
      <c r="TDE47" s="286"/>
      <c r="TDF47" s="286"/>
      <c r="TDG47" s="286"/>
      <c r="TDH47" s="286"/>
      <c r="TDI47" s="286"/>
      <c r="TDJ47" s="286"/>
      <c r="TDK47" s="286"/>
      <c r="TDL47" s="286"/>
      <c r="TDM47" s="286"/>
      <c r="TDN47" s="286"/>
      <c r="TDO47" s="286"/>
      <c r="TDP47" s="286"/>
      <c r="TDQ47" s="286"/>
      <c r="TDR47" s="286"/>
      <c r="TDS47" s="286"/>
      <c r="TDT47" s="286"/>
      <c r="TDU47" s="286"/>
      <c r="TDV47" s="286"/>
      <c r="TDW47" s="286"/>
      <c r="TDX47" s="286"/>
      <c r="TDY47" s="286"/>
      <c r="TDZ47" s="286"/>
      <c r="TEA47" s="286"/>
      <c r="TEB47" s="286"/>
      <c r="TEC47" s="286"/>
      <c r="TED47" s="286"/>
      <c r="TEE47" s="286"/>
      <c r="TEF47" s="286"/>
      <c r="TEG47" s="286"/>
      <c r="TEH47" s="286"/>
      <c r="TEI47" s="286"/>
      <c r="TEJ47" s="286"/>
      <c r="TEK47" s="286"/>
      <c r="TEL47" s="286"/>
      <c r="TEM47" s="286"/>
      <c r="TEN47" s="286"/>
      <c r="TEO47" s="286"/>
      <c r="TEP47" s="286"/>
      <c r="TEQ47" s="286"/>
      <c r="TER47" s="286"/>
      <c r="TES47" s="286"/>
      <c r="TET47" s="286"/>
      <c r="TEU47" s="286"/>
      <c r="TEV47" s="286"/>
      <c r="TEW47" s="286"/>
      <c r="TEX47" s="286"/>
      <c r="TEY47" s="286"/>
      <c r="TEZ47" s="286"/>
      <c r="TFA47" s="286"/>
      <c r="TFB47" s="286"/>
      <c r="TFC47" s="286"/>
      <c r="TFD47" s="286"/>
      <c r="TFE47" s="286"/>
      <c r="TFF47" s="286"/>
      <c r="TFG47" s="286"/>
      <c r="TFH47" s="286"/>
      <c r="TFI47" s="286"/>
      <c r="TFJ47" s="286"/>
      <c r="TFK47" s="286"/>
      <c r="TFL47" s="286"/>
      <c r="TFM47" s="286"/>
      <c r="TFN47" s="286"/>
      <c r="TFO47" s="286"/>
      <c r="TFP47" s="286"/>
      <c r="TFQ47" s="286"/>
      <c r="TFR47" s="286"/>
      <c r="TFS47" s="286"/>
      <c r="TFT47" s="286"/>
      <c r="TFU47" s="286"/>
      <c r="TFV47" s="286"/>
      <c r="TFW47" s="286"/>
      <c r="TFX47" s="286"/>
      <c r="TFY47" s="286"/>
      <c r="TFZ47" s="286"/>
      <c r="TGA47" s="286"/>
      <c r="TGB47" s="286"/>
      <c r="TGC47" s="286"/>
      <c r="TGD47" s="286"/>
      <c r="TGE47" s="286"/>
      <c r="TGF47" s="286"/>
      <c r="TGG47" s="286"/>
      <c r="TGH47" s="286"/>
      <c r="TGI47" s="286"/>
      <c r="TGJ47" s="286"/>
      <c r="TGK47" s="286"/>
      <c r="TGL47" s="286"/>
      <c r="TGM47" s="286"/>
      <c r="TGN47" s="286"/>
      <c r="TGO47" s="286"/>
      <c r="TGP47" s="286"/>
      <c r="TGQ47" s="286"/>
      <c r="TGR47" s="286"/>
      <c r="TGS47" s="286"/>
      <c r="TGT47" s="286"/>
      <c r="TGU47" s="286"/>
      <c r="TGV47" s="286"/>
      <c r="TGW47" s="286"/>
      <c r="TGX47" s="286"/>
      <c r="TGY47" s="286"/>
      <c r="TGZ47" s="286"/>
      <c r="THA47" s="286"/>
      <c r="THB47" s="286"/>
      <c r="THC47" s="286"/>
      <c r="THD47" s="286"/>
      <c r="THE47" s="286"/>
      <c r="THF47" s="286"/>
      <c r="THG47" s="286"/>
      <c r="THH47" s="286"/>
      <c r="THI47" s="286"/>
      <c r="THJ47" s="286"/>
      <c r="THK47" s="286"/>
      <c r="THL47" s="286"/>
      <c r="THM47" s="286"/>
      <c r="THN47" s="286"/>
      <c r="THO47" s="286"/>
      <c r="THP47" s="286"/>
      <c r="THQ47" s="286"/>
      <c r="THR47" s="286"/>
      <c r="THS47" s="286"/>
      <c r="THT47" s="286"/>
      <c r="THU47" s="286"/>
      <c r="THV47" s="286"/>
      <c r="THW47" s="286"/>
      <c r="THX47" s="286"/>
      <c r="THY47" s="286"/>
      <c r="THZ47" s="286"/>
      <c r="TIA47" s="286"/>
      <c r="TIB47" s="286"/>
      <c r="TIC47" s="286"/>
      <c r="TID47" s="286"/>
      <c r="TIE47" s="286"/>
      <c r="TIF47" s="286"/>
      <c r="TIG47" s="286"/>
      <c r="TIH47" s="286"/>
      <c r="TII47" s="286"/>
      <c r="TIJ47" s="286"/>
      <c r="TIK47" s="286"/>
      <c r="TIL47" s="286"/>
      <c r="TIM47" s="286"/>
      <c r="TIN47" s="286"/>
      <c r="TIO47" s="286"/>
      <c r="TIP47" s="286"/>
      <c r="TIQ47" s="286"/>
      <c r="TIR47" s="286"/>
      <c r="TIS47" s="286"/>
      <c r="TIT47" s="286"/>
      <c r="TIU47" s="286"/>
      <c r="TIV47" s="286"/>
      <c r="TIW47" s="286"/>
      <c r="TIX47" s="286"/>
      <c r="TIY47" s="286"/>
      <c r="TIZ47" s="286"/>
      <c r="TJA47" s="286"/>
      <c r="TJB47" s="286"/>
      <c r="TJC47" s="286"/>
      <c r="TJD47" s="286"/>
      <c r="TJE47" s="286"/>
      <c r="TJF47" s="286"/>
      <c r="TJG47" s="286"/>
      <c r="TJH47" s="286"/>
      <c r="TJI47" s="286"/>
      <c r="TJJ47" s="286"/>
      <c r="TJK47" s="286"/>
      <c r="TJL47" s="286"/>
      <c r="TJM47" s="286"/>
      <c r="TJN47" s="286"/>
      <c r="TJO47" s="286"/>
      <c r="TJP47" s="286"/>
      <c r="TJQ47" s="286"/>
      <c r="TJR47" s="286"/>
      <c r="TJS47" s="286"/>
      <c r="TJT47" s="286"/>
      <c r="TJU47" s="286"/>
      <c r="TJV47" s="286"/>
      <c r="TJW47" s="286"/>
      <c r="TJX47" s="286"/>
      <c r="TJY47" s="286"/>
      <c r="TJZ47" s="286"/>
      <c r="TKA47" s="286"/>
      <c r="TKB47" s="286"/>
      <c r="TKC47" s="286"/>
      <c r="TKD47" s="286"/>
      <c r="TKE47" s="286"/>
      <c r="TKF47" s="286"/>
      <c r="TKG47" s="286"/>
      <c r="TKH47" s="286"/>
      <c r="TKI47" s="286"/>
      <c r="TKJ47" s="286"/>
      <c r="TKK47" s="286"/>
      <c r="TKL47" s="286"/>
      <c r="TKM47" s="286"/>
      <c r="TKN47" s="286"/>
      <c r="TKO47" s="286"/>
      <c r="TKP47" s="286"/>
      <c r="TKQ47" s="286"/>
      <c r="TKR47" s="286"/>
      <c r="TKS47" s="286"/>
      <c r="TKT47" s="286"/>
      <c r="TKU47" s="286"/>
      <c r="TKV47" s="286"/>
      <c r="TKW47" s="286"/>
      <c r="TKX47" s="286"/>
      <c r="TKY47" s="286"/>
      <c r="TKZ47" s="286"/>
      <c r="TLA47" s="286"/>
      <c r="TLB47" s="286"/>
      <c r="TLC47" s="286"/>
      <c r="TLD47" s="286"/>
      <c r="TLE47" s="286"/>
      <c r="TLF47" s="286"/>
      <c r="TLG47" s="286"/>
      <c r="TLH47" s="286"/>
      <c r="TLI47" s="286"/>
      <c r="TLJ47" s="286"/>
      <c r="TLK47" s="286"/>
      <c r="TLL47" s="286"/>
      <c r="TLM47" s="286"/>
      <c r="TLN47" s="286"/>
      <c r="TLO47" s="286"/>
      <c r="TLP47" s="286"/>
      <c r="TLQ47" s="286"/>
      <c r="TLR47" s="286"/>
      <c r="TLS47" s="286"/>
      <c r="TLT47" s="286"/>
      <c r="TLU47" s="286"/>
      <c r="TLV47" s="286"/>
      <c r="TLW47" s="286"/>
      <c r="TLX47" s="286"/>
      <c r="TLY47" s="286"/>
      <c r="TLZ47" s="286"/>
      <c r="TMA47" s="286"/>
      <c r="TMB47" s="286"/>
      <c r="TMC47" s="286"/>
      <c r="TMD47" s="286"/>
      <c r="TME47" s="286"/>
      <c r="TMF47" s="286"/>
      <c r="TMG47" s="286"/>
      <c r="TMH47" s="286"/>
      <c r="TMI47" s="286"/>
      <c r="TMJ47" s="286"/>
      <c r="TMK47" s="286"/>
      <c r="TML47" s="286"/>
      <c r="TMM47" s="286"/>
      <c r="TMN47" s="286"/>
      <c r="TMO47" s="286"/>
      <c r="TMP47" s="286"/>
      <c r="TMQ47" s="286"/>
      <c r="TMR47" s="286"/>
      <c r="TMS47" s="286"/>
      <c r="TMT47" s="286"/>
      <c r="TMU47" s="286"/>
      <c r="TMV47" s="286"/>
      <c r="TMW47" s="286"/>
      <c r="TMX47" s="286"/>
      <c r="TMY47" s="286"/>
      <c r="TMZ47" s="286"/>
      <c r="TNA47" s="286"/>
      <c r="TNB47" s="286"/>
      <c r="TNC47" s="286"/>
      <c r="TND47" s="286"/>
      <c r="TNE47" s="286"/>
      <c r="TNF47" s="286"/>
      <c r="TNG47" s="286"/>
      <c r="TNH47" s="286"/>
      <c r="TNI47" s="286"/>
      <c r="TNJ47" s="286"/>
      <c r="TNK47" s="286"/>
      <c r="TNL47" s="286"/>
      <c r="TNM47" s="286"/>
      <c r="TNN47" s="286"/>
      <c r="TNO47" s="286"/>
      <c r="TNP47" s="286"/>
      <c r="TNQ47" s="286"/>
      <c r="TNR47" s="286"/>
      <c r="TNS47" s="286"/>
      <c r="TNT47" s="286"/>
      <c r="TNU47" s="286"/>
      <c r="TNV47" s="286"/>
      <c r="TNW47" s="286"/>
      <c r="TNX47" s="286"/>
      <c r="TNY47" s="286"/>
      <c r="TNZ47" s="286"/>
      <c r="TOA47" s="286"/>
      <c r="TOB47" s="286"/>
      <c r="TOC47" s="286"/>
      <c r="TOD47" s="286"/>
      <c r="TOE47" s="286"/>
      <c r="TOF47" s="286"/>
      <c r="TOG47" s="286"/>
      <c r="TOH47" s="286"/>
      <c r="TOI47" s="286"/>
      <c r="TOJ47" s="286"/>
      <c r="TOK47" s="286"/>
      <c r="TOL47" s="286"/>
      <c r="TOM47" s="286"/>
      <c r="TON47" s="286"/>
      <c r="TOO47" s="286"/>
      <c r="TOP47" s="286"/>
      <c r="TOQ47" s="286"/>
      <c r="TOR47" s="286"/>
      <c r="TOS47" s="286"/>
      <c r="TOT47" s="286"/>
      <c r="TOU47" s="286"/>
      <c r="TOV47" s="286"/>
      <c r="TOW47" s="286"/>
      <c r="TOX47" s="286"/>
      <c r="TOY47" s="286"/>
      <c r="TOZ47" s="286"/>
      <c r="TPA47" s="286"/>
      <c r="TPB47" s="286"/>
      <c r="TPC47" s="286"/>
      <c r="TPD47" s="286"/>
      <c r="TPE47" s="286"/>
      <c r="TPF47" s="286"/>
      <c r="TPG47" s="286"/>
      <c r="TPH47" s="286"/>
      <c r="TPI47" s="286"/>
      <c r="TPJ47" s="286"/>
      <c r="TPK47" s="286"/>
      <c r="TPL47" s="286"/>
      <c r="TPM47" s="286"/>
      <c r="TPN47" s="286"/>
      <c r="TPO47" s="286"/>
      <c r="TPP47" s="286"/>
      <c r="TPQ47" s="286"/>
      <c r="TPR47" s="286"/>
      <c r="TPS47" s="286"/>
      <c r="TPT47" s="286"/>
      <c r="TPU47" s="286"/>
      <c r="TPV47" s="286"/>
      <c r="TPW47" s="286"/>
      <c r="TPX47" s="286"/>
      <c r="TPY47" s="286"/>
      <c r="TPZ47" s="286"/>
      <c r="TQA47" s="286"/>
      <c r="TQB47" s="286"/>
      <c r="TQC47" s="286"/>
      <c r="TQD47" s="286"/>
      <c r="TQE47" s="286"/>
      <c r="TQF47" s="286"/>
      <c r="TQG47" s="286"/>
      <c r="TQH47" s="286"/>
      <c r="TQI47" s="286"/>
      <c r="TQJ47" s="286"/>
      <c r="TQK47" s="286"/>
      <c r="TQL47" s="286"/>
      <c r="TQM47" s="286"/>
      <c r="TQN47" s="286"/>
      <c r="TQO47" s="286"/>
      <c r="TQP47" s="286"/>
      <c r="TQQ47" s="286"/>
      <c r="TQR47" s="286"/>
      <c r="TQS47" s="286"/>
      <c r="TQT47" s="286"/>
      <c r="TQU47" s="286"/>
      <c r="TQV47" s="286"/>
      <c r="TQW47" s="286"/>
      <c r="TQX47" s="286"/>
      <c r="TQY47" s="286"/>
      <c r="TQZ47" s="286"/>
      <c r="TRA47" s="286"/>
      <c r="TRB47" s="286"/>
      <c r="TRC47" s="286"/>
      <c r="TRD47" s="286"/>
      <c r="TRE47" s="286"/>
      <c r="TRF47" s="286"/>
      <c r="TRG47" s="286"/>
      <c r="TRH47" s="286"/>
      <c r="TRI47" s="286"/>
      <c r="TRJ47" s="286"/>
      <c r="TRK47" s="286"/>
      <c r="TRL47" s="286"/>
      <c r="TRM47" s="286"/>
      <c r="TRN47" s="286"/>
      <c r="TRO47" s="286"/>
      <c r="TRP47" s="286"/>
      <c r="TRQ47" s="286"/>
      <c r="TRR47" s="286"/>
      <c r="TRS47" s="286"/>
      <c r="TRT47" s="286"/>
      <c r="TRU47" s="286"/>
      <c r="TRV47" s="286"/>
      <c r="TRW47" s="286"/>
      <c r="TRX47" s="286"/>
      <c r="TRY47" s="286"/>
      <c r="TRZ47" s="286"/>
      <c r="TSA47" s="286"/>
      <c r="TSB47" s="286"/>
      <c r="TSC47" s="286"/>
      <c r="TSD47" s="286"/>
      <c r="TSE47" s="286"/>
      <c r="TSF47" s="286"/>
      <c r="TSG47" s="286"/>
      <c r="TSH47" s="286"/>
      <c r="TSI47" s="286"/>
      <c r="TSJ47" s="286"/>
      <c r="TSK47" s="286"/>
      <c r="TSL47" s="286"/>
      <c r="TSM47" s="286"/>
      <c r="TSN47" s="286"/>
      <c r="TSO47" s="286"/>
      <c r="TSP47" s="286"/>
      <c r="TSQ47" s="286"/>
      <c r="TSR47" s="286"/>
      <c r="TSS47" s="286"/>
      <c r="TST47" s="286"/>
      <c r="TSU47" s="286"/>
      <c r="TSV47" s="286"/>
      <c r="TSW47" s="286"/>
      <c r="TSX47" s="286"/>
      <c r="TSY47" s="286"/>
      <c r="TSZ47" s="286"/>
      <c r="TTA47" s="286"/>
      <c r="TTB47" s="286"/>
      <c r="TTC47" s="286"/>
      <c r="TTD47" s="286"/>
      <c r="TTE47" s="286"/>
      <c r="TTF47" s="286"/>
      <c r="TTG47" s="286"/>
      <c r="TTH47" s="286"/>
      <c r="TTI47" s="286"/>
      <c r="TTJ47" s="286"/>
      <c r="TTK47" s="286"/>
      <c r="TTL47" s="286"/>
      <c r="TTM47" s="286"/>
      <c r="TTN47" s="286"/>
      <c r="TTO47" s="286"/>
      <c r="TTP47" s="286"/>
      <c r="TTQ47" s="286"/>
      <c r="TTR47" s="286"/>
      <c r="TTS47" s="286"/>
      <c r="TTT47" s="286"/>
      <c r="TTU47" s="286"/>
      <c r="TTV47" s="286"/>
      <c r="TTW47" s="286"/>
      <c r="TTX47" s="286"/>
      <c r="TTY47" s="286"/>
      <c r="TTZ47" s="286"/>
      <c r="TUA47" s="286"/>
      <c r="TUB47" s="286"/>
      <c r="TUC47" s="286"/>
      <c r="TUD47" s="286"/>
      <c r="TUE47" s="286"/>
      <c r="TUF47" s="286"/>
      <c r="TUG47" s="286"/>
      <c r="TUH47" s="286"/>
      <c r="TUI47" s="286"/>
      <c r="TUJ47" s="286"/>
      <c r="TUK47" s="286"/>
      <c r="TUL47" s="286"/>
      <c r="TUM47" s="286"/>
      <c r="TUN47" s="286"/>
      <c r="TUO47" s="286"/>
      <c r="TUP47" s="286"/>
      <c r="TUQ47" s="286"/>
      <c r="TUR47" s="286"/>
      <c r="TUS47" s="286"/>
      <c r="TUT47" s="286"/>
      <c r="TUU47" s="286"/>
      <c r="TUV47" s="286"/>
      <c r="TUW47" s="286"/>
      <c r="TUX47" s="286"/>
      <c r="TUY47" s="286"/>
      <c r="TUZ47" s="286"/>
      <c r="TVA47" s="286"/>
      <c r="TVB47" s="286"/>
      <c r="TVC47" s="286"/>
      <c r="TVD47" s="286"/>
      <c r="TVE47" s="286"/>
      <c r="TVF47" s="286"/>
      <c r="TVG47" s="286"/>
      <c r="TVH47" s="286"/>
      <c r="TVI47" s="286"/>
      <c r="TVJ47" s="286"/>
      <c r="TVK47" s="286"/>
      <c r="TVL47" s="286"/>
      <c r="TVM47" s="286"/>
      <c r="TVN47" s="286"/>
      <c r="TVO47" s="286"/>
      <c r="TVP47" s="286"/>
      <c r="TVQ47" s="286"/>
      <c r="TVR47" s="286"/>
      <c r="TVS47" s="286"/>
      <c r="TVT47" s="286"/>
      <c r="TVU47" s="286"/>
      <c r="TVV47" s="286"/>
      <c r="TVW47" s="286"/>
      <c r="TVX47" s="286"/>
      <c r="TVY47" s="286"/>
      <c r="TVZ47" s="286"/>
      <c r="TWA47" s="286"/>
      <c r="TWB47" s="286"/>
      <c r="TWC47" s="286"/>
      <c r="TWD47" s="286"/>
      <c r="TWE47" s="286"/>
      <c r="TWF47" s="286"/>
      <c r="TWG47" s="286"/>
      <c r="TWH47" s="286"/>
      <c r="TWI47" s="286"/>
      <c r="TWJ47" s="286"/>
      <c r="TWK47" s="286"/>
      <c r="TWL47" s="286"/>
      <c r="TWM47" s="286"/>
      <c r="TWN47" s="286"/>
      <c r="TWO47" s="286"/>
      <c r="TWP47" s="286"/>
      <c r="TWQ47" s="286"/>
      <c r="TWR47" s="286"/>
      <c r="TWS47" s="286"/>
      <c r="TWT47" s="286"/>
      <c r="TWU47" s="286"/>
      <c r="TWV47" s="286"/>
      <c r="TWW47" s="286"/>
      <c r="TWX47" s="286"/>
      <c r="TWY47" s="286"/>
      <c r="TWZ47" s="286"/>
      <c r="TXA47" s="286"/>
      <c r="TXB47" s="286"/>
      <c r="TXC47" s="286"/>
      <c r="TXD47" s="286"/>
      <c r="TXE47" s="286"/>
      <c r="TXF47" s="286"/>
      <c r="TXG47" s="286"/>
      <c r="TXH47" s="286"/>
      <c r="TXI47" s="286"/>
      <c r="TXJ47" s="286"/>
      <c r="TXK47" s="286"/>
      <c r="TXL47" s="286"/>
      <c r="TXM47" s="286"/>
      <c r="TXN47" s="286"/>
      <c r="TXO47" s="286"/>
      <c r="TXP47" s="286"/>
      <c r="TXQ47" s="286"/>
      <c r="TXR47" s="286"/>
      <c r="TXS47" s="286"/>
      <c r="TXT47" s="286"/>
      <c r="TXU47" s="286"/>
      <c r="TXV47" s="286"/>
      <c r="TXW47" s="286"/>
      <c r="TXX47" s="286"/>
      <c r="TXY47" s="286"/>
      <c r="TXZ47" s="286"/>
      <c r="TYA47" s="286"/>
      <c r="TYB47" s="286"/>
      <c r="TYC47" s="286"/>
      <c r="TYD47" s="286"/>
      <c r="TYE47" s="286"/>
      <c r="TYF47" s="286"/>
      <c r="TYG47" s="286"/>
      <c r="TYH47" s="286"/>
      <c r="TYI47" s="286"/>
      <c r="TYJ47" s="286"/>
      <c r="TYK47" s="286"/>
      <c r="TYL47" s="286"/>
      <c r="TYM47" s="286"/>
      <c r="TYN47" s="286"/>
      <c r="TYO47" s="286"/>
      <c r="TYP47" s="286"/>
      <c r="TYQ47" s="286"/>
      <c r="TYR47" s="286"/>
      <c r="TYS47" s="286"/>
      <c r="TYT47" s="286"/>
      <c r="TYU47" s="286"/>
      <c r="TYV47" s="286"/>
      <c r="TYW47" s="286"/>
      <c r="TYX47" s="286"/>
      <c r="TYY47" s="286"/>
      <c r="TYZ47" s="286"/>
      <c r="TZA47" s="286"/>
      <c r="TZB47" s="286"/>
      <c r="TZC47" s="286"/>
      <c r="TZD47" s="286"/>
      <c r="TZE47" s="286"/>
      <c r="TZF47" s="286"/>
      <c r="TZG47" s="286"/>
      <c r="TZH47" s="286"/>
      <c r="TZI47" s="286"/>
      <c r="TZJ47" s="286"/>
      <c r="TZK47" s="286"/>
      <c r="TZL47" s="286"/>
      <c r="TZM47" s="286"/>
      <c r="TZN47" s="286"/>
      <c r="TZO47" s="286"/>
      <c r="TZP47" s="286"/>
      <c r="TZQ47" s="286"/>
      <c r="TZR47" s="286"/>
      <c r="TZS47" s="286"/>
      <c r="TZT47" s="286"/>
      <c r="TZU47" s="286"/>
      <c r="TZV47" s="286"/>
      <c r="TZW47" s="286"/>
      <c r="TZX47" s="286"/>
      <c r="TZY47" s="286"/>
      <c r="TZZ47" s="286"/>
      <c r="UAA47" s="286"/>
      <c r="UAB47" s="286"/>
      <c r="UAC47" s="286"/>
      <c r="UAD47" s="286"/>
      <c r="UAE47" s="286"/>
      <c r="UAF47" s="286"/>
      <c r="UAG47" s="286"/>
      <c r="UAH47" s="286"/>
      <c r="UAI47" s="286"/>
      <c r="UAJ47" s="286"/>
      <c r="UAK47" s="286"/>
      <c r="UAL47" s="286"/>
      <c r="UAM47" s="286"/>
      <c r="UAN47" s="286"/>
      <c r="UAO47" s="286"/>
      <c r="UAP47" s="286"/>
      <c r="UAQ47" s="286"/>
      <c r="UAR47" s="286"/>
      <c r="UAS47" s="286"/>
      <c r="UAT47" s="286"/>
      <c r="UAU47" s="286"/>
      <c r="UAV47" s="286"/>
      <c r="UAW47" s="286"/>
      <c r="UAX47" s="286"/>
      <c r="UAY47" s="286"/>
      <c r="UAZ47" s="286"/>
      <c r="UBA47" s="286"/>
      <c r="UBB47" s="286"/>
      <c r="UBC47" s="286"/>
      <c r="UBD47" s="286"/>
      <c r="UBE47" s="286"/>
      <c r="UBF47" s="286"/>
      <c r="UBG47" s="286"/>
      <c r="UBH47" s="286"/>
      <c r="UBI47" s="286"/>
      <c r="UBJ47" s="286"/>
      <c r="UBK47" s="286"/>
      <c r="UBL47" s="286"/>
      <c r="UBM47" s="286"/>
      <c r="UBN47" s="286"/>
      <c r="UBO47" s="286"/>
      <c r="UBP47" s="286"/>
      <c r="UBQ47" s="286"/>
      <c r="UBR47" s="286"/>
      <c r="UBS47" s="286"/>
      <c r="UBT47" s="286"/>
      <c r="UBU47" s="286"/>
      <c r="UBV47" s="286"/>
      <c r="UBW47" s="286"/>
      <c r="UBX47" s="286"/>
      <c r="UBY47" s="286"/>
      <c r="UBZ47" s="286"/>
      <c r="UCA47" s="286"/>
      <c r="UCB47" s="286"/>
      <c r="UCC47" s="286"/>
      <c r="UCD47" s="286"/>
      <c r="UCE47" s="286"/>
      <c r="UCF47" s="286"/>
      <c r="UCG47" s="286"/>
      <c r="UCH47" s="286"/>
      <c r="UCI47" s="286"/>
      <c r="UCJ47" s="286"/>
      <c r="UCK47" s="286"/>
      <c r="UCL47" s="286"/>
      <c r="UCM47" s="286"/>
      <c r="UCN47" s="286"/>
      <c r="UCO47" s="286"/>
      <c r="UCP47" s="286"/>
      <c r="UCQ47" s="286"/>
      <c r="UCR47" s="286"/>
      <c r="UCS47" s="286"/>
      <c r="UCT47" s="286"/>
      <c r="UCU47" s="286"/>
      <c r="UCV47" s="286"/>
      <c r="UCW47" s="286"/>
      <c r="UCX47" s="286"/>
      <c r="UCY47" s="286"/>
      <c r="UCZ47" s="286"/>
      <c r="UDA47" s="286"/>
      <c r="UDB47" s="286"/>
      <c r="UDC47" s="286"/>
      <c r="UDD47" s="286"/>
      <c r="UDE47" s="286"/>
      <c r="UDF47" s="286"/>
      <c r="UDG47" s="286"/>
      <c r="UDH47" s="286"/>
      <c r="UDI47" s="286"/>
      <c r="UDJ47" s="286"/>
      <c r="UDK47" s="286"/>
      <c r="UDL47" s="286"/>
      <c r="UDM47" s="286"/>
      <c r="UDN47" s="286"/>
      <c r="UDO47" s="286"/>
      <c r="UDP47" s="286"/>
      <c r="UDQ47" s="286"/>
      <c r="UDR47" s="286"/>
      <c r="UDS47" s="286"/>
      <c r="UDT47" s="286"/>
      <c r="UDU47" s="286"/>
      <c r="UDV47" s="286"/>
      <c r="UDW47" s="286"/>
      <c r="UDX47" s="286"/>
      <c r="UDY47" s="286"/>
      <c r="UDZ47" s="286"/>
      <c r="UEA47" s="286"/>
      <c r="UEB47" s="286"/>
      <c r="UEC47" s="286"/>
      <c r="UED47" s="286"/>
      <c r="UEE47" s="286"/>
      <c r="UEF47" s="286"/>
      <c r="UEG47" s="286"/>
      <c r="UEH47" s="286"/>
      <c r="UEI47" s="286"/>
      <c r="UEJ47" s="286"/>
      <c r="UEK47" s="286"/>
      <c r="UEL47" s="286"/>
      <c r="UEM47" s="286"/>
      <c r="UEN47" s="286"/>
      <c r="UEO47" s="286"/>
      <c r="UEP47" s="286"/>
      <c r="UEQ47" s="286"/>
      <c r="UER47" s="286"/>
      <c r="UES47" s="286"/>
      <c r="UET47" s="286"/>
      <c r="UEU47" s="286"/>
      <c r="UEV47" s="286"/>
      <c r="UEW47" s="286"/>
      <c r="UEX47" s="286"/>
      <c r="UEY47" s="286"/>
      <c r="UEZ47" s="286"/>
      <c r="UFA47" s="286"/>
      <c r="UFB47" s="286"/>
      <c r="UFC47" s="286"/>
      <c r="UFD47" s="286"/>
      <c r="UFE47" s="286"/>
      <c r="UFF47" s="286"/>
      <c r="UFG47" s="286"/>
      <c r="UFH47" s="286"/>
      <c r="UFI47" s="286"/>
      <c r="UFJ47" s="286"/>
      <c r="UFK47" s="286"/>
      <c r="UFL47" s="286"/>
      <c r="UFM47" s="286"/>
      <c r="UFN47" s="286"/>
      <c r="UFO47" s="286"/>
      <c r="UFP47" s="286"/>
      <c r="UFQ47" s="286"/>
      <c r="UFR47" s="286"/>
      <c r="UFS47" s="286"/>
      <c r="UFT47" s="286"/>
      <c r="UFU47" s="286"/>
      <c r="UFV47" s="286"/>
      <c r="UFW47" s="286"/>
      <c r="UFX47" s="286"/>
      <c r="UFY47" s="286"/>
      <c r="UFZ47" s="286"/>
      <c r="UGA47" s="286"/>
      <c r="UGB47" s="286"/>
      <c r="UGC47" s="286"/>
      <c r="UGD47" s="286"/>
      <c r="UGE47" s="286"/>
      <c r="UGF47" s="286"/>
      <c r="UGG47" s="286"/>
      <c r="UGH47" s="286"/>
      <c r="UGI47" s="286"/>
      <c r="UGJ47" s="286"/>
      <c r="UGK47" s="286"/>
      <c r="UGL47" s="286"/>
      <c r="UGM47" s="286"/>
      <c r="UGN47" s="286"/>
      <c r="UGO47" s="286"/>
      <c r="UGP47" s="286"/>
      <c r="UGQ47" s="286"/>
      <c r="UGR47" s="286"/>
      <c r="UGS47" s="286"/>
      <c r="UGT47" s="286"/>
      <c r="UGU47" s="286"/>
      <c r="UGV47" s="286"/>
      <c r="UGW47" s="286"/>
      <c r="UGX47" s="286"/>
      <c r="UGY47" s="286"/>
      <c r="UGZ47" s="286"/>
      <c r="UHA47" s="286"/>
      <c r="UHB47" s="286"/>
      <c r="UHC47" s="286"/>
      <c r="UHD47" s="286"/>
      <c r="UHE47" s="286"/>
      <c r="UHF47" s="286"/>
      <c r="UHG47" s="286"/>
      <c r="UHH47" s="286"/>
      <c r="UHI47" s="286"/>
      <c r="UHJ47" s="286"/>
      <c r="UHK47" s="286"/>
      <c r="UHL47" s="286"/>
      <c r="UHM47" s="286"/>
      <c r="UHN47" s="286"/>
      <c r="UHO47" s="286"/>
      <c r="UHP47" s="286"/>
      <c r="UHQ47" s="286"/>
      <c r="UHR47" s="286"/>
      <c r="UHS47" s="286"/>
      <c r="UHT47" s="286"/>
      <c r="UHU47" s="286"/>
      <c r="UHV47" s="286"/>
      <c r="UHW47" s="286"/>
      <c r="UHX47" s="286"/>
      <c r="UHY47" s="286"/>
      <c r="UHZ47" s="286"/>
      <c r="UIA47" s="286"/>
      <c r="UIB47" s="286"/>
      <c r="UIC47" s="286"/>
      <c r="UID47" s="286"/>
      <c r="UIE47" s="286"/>
      <c r="UIF47" s="286"/>
      <c r="UIG47" s="286"/>
      <c r="UIH47" s="286"/>
      <c r="UII47" s="286"/>
      <c r="UIJ47" s="286"/>
      <c r="UIK47" s="286"/>
      <c r="UIL47" s="286"/>
      <c r="UIM47" s="286"/>
      <c r="UIN47" s="286"/>
      <c r="UIO47" s="286"/>
      <c r="UIP47" s="286"/>
      <c r="UIQ47" s="286"/>
      <c r="UIR47" s="286"/>
      <c r="UIS47" s="286"/>
      <c r="UIT47" s="286"/>
      <c r="UIU47" s="286"/>
      <c r="UIV47" s="286"/>
      <c r="UIW47" s="286"/>
      <c r="UIX47" s="286"/>
      <c r="UIY47" s="286"/>
      <c r="UIZ47" s="286"/>
      <c r="UJA47" s="286"/>
      <c r="UJB47" s="286"/>
      <c r="UJC47" s="286"/>
      <c r="UJD47" s="286"/>
      <c r="UJE47" s="286"/>
      <c r="UJF47" s="286"/>
      <c r="UJG47" s="286"/>
      <c r="UJH47" s="286"/>
      <c r="UJI47" s="286"/>
      <c r="UJJ47" s="286"/>
      <c r="UJK47" s="286"/>
      <c r="UJL47" s="286"/>
      <c r="UJM47" s="286"/>
      <c r="UJN47" s="286"/>
      <c r="UJO47" s="286"/>
      <c r="UJP47" s="286"/>
      <c r="UJQ47" s="286"/>
      <c r="UJR47" s="286"/>
      <c r="UJS47" s="286"/>
      <c r="UJT47" s="286"/>
      <c r="UJU47" s="286"/>
      <c r="UJV47" s="286"/>
      <c r="UJW47" s="286"/>
      <c r="UJX47" s="286"/>
      <c r="UJY47" s="286"/>
      <c r="UJZ47" s="286"/>
      <c r="UKA47" s="286"/>
      <c r="UKB47" s="286"/>
      <c r="UKC47" s="286"/>
      <c r="UKD47" s="286"/>
      <c r="UKE47" s="286"/>
      <c r="UKF47" s="286"/>
      <c r="UKG47" s="286"/>
      <c r="UKH47" s="286"/>
      <c r="UKI47" s="286"/>
      <c r="UKJ47" s="286"/>
      <c r="UKK47" s="286"/>
      <c r="UKL47" s="286"/>
      <c r="UKM47" s="286"/>
      <c r="UKN47" s="286"/>
      <c r="UKO47" s="286"/>
      <c r="UKP47" s="286"/>
      <c r="UKQ47" s="286"/>
      <c r="UKR47" s="286"/>
      <c r="UKS47" s="286"/>
      <c r="UKT47" s="286"/>
      <c r="UKU47" s="286"/>
      <c r="UKV47" s="286"/>
      <c r="UKW47" s="286"/>
      <c r="UKX47" s="286"/>
      <c r="UKY47" s="286"/>
      <c r="UKZ47" s="286"/>
      <c r="ULA47" s="286"/>
      <c r="ULB47" s="286"/>
      <c r="ULC47" s="286"/>
      <c r="ULD47" s="286"/>
      <c r="ULE47" s="286"/>
      <c r="ULF47" s="286"/>
      <c r="ULG47" s="286"/>
      <c r="ULH47" s="286"/>
      <c r="ULI47" s="286"/>
      <c r="ULJ47" s="286"/>
      <c r="ULK47" s="286"/>
      <c r="ULL47" s="286"/>
      <c r="ULM47" s="286"/>
      <c r="ULN47" s="286"/>
      <c r="ULO47" s="286"/>
      <c r="ULP47" s="286"/>
      <c r="ULQ47" s="286"/>
      <c r="ULR47" s="286"/>
      <c r="ULS47" s="286"/>
      <c r="ULT47" s="286"/>
      <c r="ULU47" s="286"/>
      <c r="ULV47" s="286"/>
      <c r="ULW47" s="286"/>
      <c r="ULX47" s="286"/>
      <c r="ULY47" s="286"/>
      <c r="ULZ47" s="286"/>
      <c r="UMA47" s="286"/>
      <c r="UMB47" s="286"/>
      <c r="UMC47" s="286"/>
      <c r="UMD47" s="286"/>
      <c r="UME47" s="286"/>
      <c r="UMF47" s="286"/>
      <c r="UMG47" s="286"/>
      <c r="UMH47" s="286"/>
      <c r="UMI47" s="286"/>
      <c r="UMJ47" s="286"/>
      <c r="UMK47" s="286"/>
      <c r="UML47" s="286"/>
      <c r="UMM47" s="286"/>
      <c r="UMN47" s="286"/>
      <c r="UMO47" s="286"/>
      <c r="UMP47" s="286"/>
      <c r="UMQ47" s="286"/>
      <c r="UMR47" s="286"/>
      <c r="UMS47" s="286"/>
      <c r="UMT47" s="286"/>
      <c r="UMU47" s="286"/>
      <c r="UMV47" s="286"/>
      <c r="UMW47" s="286"/>
      <c r="UMX47" s="286"/>
      <c r="UMY47" s="286"/>
      <c r="UMZ47" s="286"/>
      <c r="UNA47" s="286"/>
      <c r="UNB47" s="286"/>
      <c r="UNC47" s="286"/>
      <c r="UND47" s="286"/>
      <c r="UNE47" s="286"/>
      <c r="UNF47" s="286"/>
      <c r="UNG47" s="286"/>
      <c r="UNH47" s="286"/>
      <c r="UNI47" s="286"/>
      <c r="UNJ47" s="286"/>
      <c r="UNK47" s="286"/>
      <c r="UNL47" s="286"/>
      <c r="UNM47" s="286"/>
      <c r="UNN47" s="286"/>
      <c r="UNO47" s="286"/>
      <c r="UNP47" s="286"/>
      <c r="UNQ47" s="286"/>
      <c r="UNR47" s="286"/>
      <c r="UNS47" s="286"/>
      <c r="UNT47" s="286"/>
      <c r="UNU47" s="286"/>
      <c r="UNV47" s="286"/>
      <c r="UNW47" s="286"/>
      <c r="UNX47" s="286"/>
      <c r="UNY47" s="286"/>
      <c r="UNZ47" s="286"/>
      <c r="UOA47" s="286"/>
      <c r="UOB47" s="286"/>
      <c r="UOC47" s="286"/>
      <c r="UOD47" s="286"/>
      <c r="UOE47" s="286"/>
      <c r="UOF47" s="286"/>
      <c r="UOG47" s="286"/>
      <c r="UOH47" s="286"/>
      <c r="UOI47" s="286"/>
      <c r="UOJ47" s="286"/>
      <c r="UOK47" s="286"/>
      <c r="UOL47" s="286"/>
      <c r="UOM47" s="286"/>
      <c r="UON47" s="286"/>
      <c r="UOO47" s="286"/>
      <c r="UOP47" s="286"/>
      <c r="UOQ47" s="286"/>
      <c r="UOR47" s="286"/>
      <c r="UOS47" s="286"/>
      <c r="UOT47" s="286"/>
      <c r="UOU47" s="286"/>
      <c r="UOV47" s="286"/>
      <c r="UOW47" s="286"/>
      <c r="UOX47" s="286"/>
      <c r="UOY47" s="286"/>
      <c r="UOZ47" s="286"/>
      <c r="UPA47" s="286"/>
      <c r="UPB47" s="286"/>
      <c r="UPC47" s="286"/>
      <c r="UPD47" s="286"/>
      <c r="UPE47" s="286"/>
      <c r="UPF47" s="286"/>
      <c r="UPG47" s="286"/>
      <c r="UPH47" s="286"/>
      <c r="UPI47" s="286"/>
      <c r="UPJ47" s="286"/>
      <c r="UPK47" s="286"/>
      <c r="UPL47" s="286"/>
      <c r="UPM47" s="286"/>
      <c r="UPN47" s="286"/>
      <c r="UPO47" s="286"/>
      <c r="UPP47" s="286"/>
      <c r="UPQ47" s="286"/>
      <c r="UPR47" s="286"/>
      <c r="UPS47" s="286"/>
      <c r="UPT47" s="286"/>
      <c r="UPU47" s="286"/>
      <c r="UPV47" s="286"/>
      <c r="UPW47" s="286"/>
      <c r="UPX47" s="286"/>
      <c r="UPY47" s="286"/>
      <c r="UPZ47" s="286"/>
      <c r="UQA47" s="286"/>
      <c r="UQB47" s="286"/>
      <c r="UQC47" s="286"/>
      <c r="UQD47" s="286"/>
      <c r="UQE47" s="286"/>
      <c r="UQF47" s="286"/>
      <c r="UQG47" s="286"/>
      <c r="UQH47" s="286"/>
      <c r="UQI47" s="286"/>
      <c r="UQJ47" s="286"/>
      <c r="UQK47" s="286"/>
      <c r="UQL47" s="286"/>
      <c r="UQM47" s="286"/>
      <c r="UQN47" s="286"/>
      <c r="UQO47" s="286"/>
      <c r="UQP47" s="286"/>
      <c r="UQQ47" s="286"/>
      <c r="UQR47" s="286"/>
      <c r="UQS47" s="286"/>
      <c r="UQT47" s="286"/>
      <c r="UQU47" s="286"/>
      <c r="UQV47" s="286"/>
      <c r="UQW47" s="286"/>
      <c r="UQX47" s="286"/>
      <c r="UQY47" s="286"/>
      <c r="UQZ47" s="286"/>
      <c r="URA47" s="286"/>
      <c r="URB47" s="286"/>
      <c r="URC47" s="286"/>
      <c r="URD47" s="286"/>
      <c r="URE47" s="286"/>
      <c r="URF47" s="286"/>
      <c r="URG47" s="286"/>
      <c r="URH47" s="286"/>
      <c r="URI47" s="286"/>
      <c r="URJ47" s="286"/>
      <c r="URK47" s="286"/>
      <c r="URL47" s="286"/>
      <c r="URM47" s="286"/>
      <c r="URN47" s="286"/>
      <c r="URO47" s="286"/>
      <c r="URP47" s="286"/>
      <c r="URQ47" s="286"/>
      <c r="URR47" s="286"/>
      <c r="URS47" s="286"/>
      <c r="URT47" s="286"/>
      <c r="URU47" s="286"/>
      <c r="URV47" s="286"/>
      <c r="URW47" s="286"/>
      <c r="URX47" s="286"/>
      <c r="URY47" s="286"/>
      <c r="URZ47" s="286"/>
      <c r="USA47" s="286"/>
      <c r="USB47" s="286"/>
      <c r="USC47" s="286"/>
      <c r="USD47" s="286"/>
      <c r="USE47" s="286"/>
      <c r="USF47" s="286"/>
      <c r="USG47" s="286"/>
      <c r="USH47" s="286"/>
      <c r="USI47" s="286"/>
      <c r="USJ47" s="286"/>
      <c r="USK47" s="286"/>
      <c r="USL47" s="286"/>
      <c r="USM47" s="286"/>
      <c r="USN47" s="286"/>
      <c r="USO47" s="286"/>
      <c r="USP47" s="286"/>
      <c r="USQ47" s="286"/>
      <c r="USR47" s="286"/>
      <c r="USS47" s="286"/>
      <c r="UST47" s="286"/>
      <c r="USU47" s="286"/>
      <c r="USV47" s="286"/>
      <c r="USW47" s="286"/>
      <c r="USX47" s="286"/>
      <c r="USY47" s="286"/>
      <c r="USZ47" s="286"/>
      <c r="UTA47" s="286"/>
      <c r="UTB47" s="286"/>
      <c r="UTC47" s="286"/>
      <c r="UTD47" s="286"/>
      <c r="UTE47" s="286"/>
      <c r="UTF47" s="286"/>
      <c r="UTG47" s="286"/>
      <c r="UTH47" s="286"/>
      <c r="UTI47" s="286"/>
      <c r="UTJ47" s="286"/>
      <c r="UTK47" s="286"/>
      <c r="UTL47" s="286"/>
      <c r="UTM47" s="286"/>
      <c r="UTN47" s="286"/>
      <c r="UTO47" s="286"/>
      <c r="UTP47" s="286"/>
      <c r="UTQ47" s="286"/>
      <c r="UTR47" s="286"/>
      <c r="UTS47" s="286"/>
      <c r="UTT47" s="286"/>
      <c r="UTU47" s="286"/>
      <c r="UTV47" s="286"/>
      <c r="UTW47" s="286"/>
      <c r="UTX47" s="286"/>
      <c r="UTY47" s="286"/>
      <c r="UTZ47" s="286"/>
      <c r="UUA47" s="286"/>
      <c r="UUB47" s="286"/>
      <c r="UUC47" s="286"/>
      <c r="UUD47" s="286"/>
      <c r="UUE47" s="286"/>
      <c r="UUF47" s="286"/>
      <c r="UUG47" s="286"/>
      <c r="UUH47" s="286"/>
      <c r="UUI47" s="286"/>
      <c r="UUJ47" s="286"/>
      <c r="UUK47" s="286"/>
      <c r="UUL47" s="286"/>
      <c r="UUM47" s="286"/>
      <c r="UUN47" s="286"/>
      <c r="UUO47" s="286"/>
      <c r="UUP47" s="286"/>
      <c r="UUQ47" s="286"/>
      <c r="UUR47" s="286"/>
      <c r="UUS47" s="286"/>
      <c r="UUT47" s="286"/>
      <c r="UUU47" s="286"/>
      <c r="UUV47" s="286"/>
      <c r="UUW47" s="286"/>
      <c r="UUX47" s="286"/>
      <c r="UUY47" s="286"/>
      <c r="UUZ47" s="286"/>
      <c r="UVA47" s="286"/>
      <c r="UVB47" s="286"/>
      <c r="UVC47" s="286"/>
      <c r="UVD47" s="286"/>
      <c r="UVE47" s="286"/>
      <c r="UVF47" s="286"/>
      <c r="UVG47" s="286"/>
      <c r="UVH47" s="286"/>
      <c r="UVI47" s="286"/>
      <c r="UVJ47" s="286"/>
      <c r="UVK47" s="286"/>
      <c r="UVL47" s="286"/>
      <c r="UVM47" s="286"/>
      <c r="UVN47" s="286"/>
      <c r="UVO47" s="286"/>
      <c r="UVP47" s="286"/>
      <c r="UVQ47" s="286"/>
      <c r="UVR47" s="286"/>
      <c r="UVS47" s="286"/>
      <c r="UVT47" s="286"/>
      <c r="UVU47" s="286"/>
      <c r="UVV47" s="286"/>
      <c r="UVW47" s="286"/>
      <c r="UVX47" s="286"/>
      <c r="UVY47" s="286"/>
      <c r="UVZ47" s="286"/>
      <c r="UWA47" s="286"/>
      <c r="UWB47" s="286"/>
      <c r="UWC47" s="286"/>
      <c r="UWD47" s="286"/>
      <c r="UWE47" s="286"/>
      <c r="UWF47" s="286"/>
      <c r="UWG47" s="286"/>
      <c r="UWH47" s="286"/>
      <c r="UWI47" s="286"/>
      <c r="UWJ47" s="286"/>
      <c r="UWK47" s="286"/>
      <c r="UWL47" s="286"/>
      <c r="UWM47" s="286"/>
      <c r="UWN47" s="286"/>
      <c r="UWO47" s="286"/>
      <c r="UWP47" s="286"/>
      <c r="UWQ47" s="286"/>
      <c r="UWR47" s="286"/>
      <c r="UWS47" s="286"/>
      <c r="UWT47" s="286"/>
      <c r="UWU47" s="286"/>
      <c r="UWV47" s="286"/>
      <c r="UWW47" s="286"/>
      <c r="UWX47" s="286"/>
      <c r="UWY47" s="286"/>
      <c r="UWZ47" s="286"/>
      <c r="UXA47" s="286"/>
      <c r="UXB47" s="286"/>
      <c r="UXC47" s="286"/>
      <c r="UXD47" s="286"/>
      <c r="UXE47" s="286"/>
      <c r="UXF47" s="286"/>
      <c r="UXG47" s="286"/>
      <c r="UXH47" s="286"/>
      <c r="UXI47" s="286"/>
      <c r="UXJ47" s="286"/>
      <c r="UXK47" s="286"/>
      <c r="UXL47" s="286"/>
      <c r="UXM47" s="286"/>
      <c r="UXN47" s="286"/>
      <c r="UXO47" s="286"/>
      <c r="UXP47" s="286"/>
      <c r="UXQ47" s="286"/>
      <c r="UXR47" s="286"/>
      <c r="UXS47" s="286"/>
      <c r="UXT47" s="286"/>
      <c r="UXU47" s="286"/>
      <c r="UXV47" s="286"/>
      <c r="UXW47" s="286"/>
      <c r="UXX47" s="286"/>
      <c r="UXY47" s="286"/>
      <c r="UXZ47" s="286"/>
      <c r="UYA47" s="286"/>
      <c r="UYB47" s="286"/>
      <c r="UYC47" s="286"/>
      <c r="UYD47" s="286"/>
      <c r="UYE47" s="286"/>
      <c r="UYF47" s="286"/>
      <c r="UYG47" s="286"/>
      <c r="UYH47" s="286"/>
      <c r="UYI47" s="286"/>
      <c r="UYJ47" s="286"/>
      <c r="UYK47" s="286"/>
      <c r="UYL47" s="286"/>
      <c r="UYM47" s="286"/>
      <c r="UYN47" s="286"/>
      <c r="UYO47" s="286"/>
      <c r="UYP47" s="286"/>
      <c r="UYQ47" s="286"/>
      <c r="UYR47" s="286"/>
      <c r="UYS47" s="286"/>
      <c r="UYT47" s="286"/>
      <c r="UYU47" s="286"/>
      <c r="UYV47" s="286"/>
      <c r="UYW47" s="286"/>
      <c r="UYX47" s="286"/>
      <c r="UYY47" s="286"/>
      <c r="UYZ47" s="286"/>
      <c r="UZA47" s="286"/>
      <c r="UZB47" s="286"/>
      <c r="UZC47" s="286"/>
      <c r="UZD47" s="286"/>
      <c r="UZE47" s="286"/>
      <c r="UZF47" s="286"/>
      <c r="UZG47" s="286"/>
      <c r="UZH47" s="286"/>
      <c r="UZI47" s="286"/>
      <c r="UZJ47" s="286"/>
      <c r="UZK47" s="286"/>
      <c r="UZL47" s="286"/>
      <c r="UZM47" s="286"/>
      <c r="UZN47" s="286"/>
      <c r="UZO47" s="286"/>
      <c r="UZP47" s="286"/>
      <c r="UZQ47" s="286"/>
      <c r="UZR47" s="286"/>
      <c r="UZS47" s="286"/>
      <c r="UZT47" s="286"/>
      <c r="UZU47" s="286"/>
      <c r="UZV47" s="286"/>
      <c r="UZW47" s="286"/>
      <c r="UZX47" s="286"/>
      <c r="UZY47" s="286"/>
      <c r="UZZ47" s="286"/>
      <c r="VAA47" s="286"/>
      <c r="VAB47" s="286"/>
      <c r="VAC47" s="286"/>
      <c r="VAD47" s="286"/>
      <c r="VAE47" s="286"/>
      <c r="VAF47" s="286"/>
      <c r="VAG47" s="286"/>
      <c r="VAH47" s="286"/>
      <c r="VAI47" s="286"/>
      <c r="VAJ47" s="286"/>
      <c r="VAK47" s="286"/>
      <c r="VAL47" s="286"/>
      <c r="VAM47" s="286"/>
      <c r="VAN47" s="286"/>
      <c r="VAO47" s="286"/>
      <c r="VAP47" s="286"/>
      <c r="VAQ47" s="286"/>
      <c r="VAR47" s="286"/>
      <c r="VAS47" s="286"/>
      <c r="VAT47" s="286"/>
      <c r="VAU47" s="286"/>
      <c r="VAV47" s="286"/>
      <c r="VAW47" s="286"/>
      <c r="VAX47" s="286"/>
      <c r="VAY47" s="286"/>
      <c r="VAZ47" s="286"/>
      <c r="VBA47" s="286"/>
      <c r="VBB47" s="286"/>
      <c r="VBC47" s="286"/>
      <c r="VBD47" s="286"/>
      <c r="VBE47" s="286"/>
      <c r="VBF47" s="286"/>
      <c r="VBG47" s="286"/>
      <c r="VBH47" s="286"/>
      <c r="VBI47" s="286"/>
      <c r="VBJ47" s="286"/>
      <c r="VBK47" s="286"/>
      <c r="VBL47" s="286"/>
      <c r="VBM47" s="286"/>
      <c r="VBN47" s="286"/>
      <c r="VBO47" s="286"/>
      <c r="VBP47" s="286"/>
      <c r="VBQ47" s="286"/>
      <c r="VBR47" s="286"/>
      <c r="VBS47" s="286"/>
      <c r="VBT47" s="286"/>
      <c r="VBU47" s="286"/>
      <c r="VBV47" s="286"/>
      <c r="VBW47" s="286"/>
      <c r="VBX47" s="286"/>
      <c r="VBY47" s="286"/>
      <c r="VBZ47" s="286"/>
      <c r="VCA47" s="286"/>
      <c r="VCB47" s="286"/>
      <c r="VCC47" s="286"/>
      <c r="VCD47" s="286"/>
      <c r="VCE47" s="286"/>
      <c r="VCF47" s="286"/>
      <c r="VCG47" s="286"/>
      <c r="VCH47" s="286"/>
      <c r="VCI47" s="286"/>
      <c r="VCJ47" s="286"/>
      <c r="VCK47" s="286"/>
      <c r="VCL47" s="286"/>
      <c r="VCM47" s="286"/>
      <c r="VCN47" s="286"/>
      <c r="VCO47" s="286"/>
      <c r="VCP47" s="286"/>
      <c r="VCQ47" s="286"/>
      <c r="VCR47" s="286"/>
      <c r="VCS47" s="286"/>
      <c r="VCT47" s="286"/>
      <c r="VCU47" s="286"/>
      <c r="VCV47" s="286"/>
      <c r="VCW47" s="286"/>
      <c r="VCX47" s="286"/>
      <c r="VCY47" s="286"/>
      <c r="VCZ47" s="286"/>
      <c r="VDA47" s="286"/>
      <c r="VDB47" s="286"/>
      <c r="VDC47" s="286"/>
      <c r="VDD47" s="286"/>
      <c r="VDE47" s="286"/>
      <c r="VDF47" s="286"/>
      <c r="VDG47" s="286"/>
      <c r="VDH47" s="286"/>
      <c r="VDI47" s="286"/>
      <c r="VDJ47" s="286"/>
      <c r="VDK47" s="286"/>
      <c r="VDL47" s="286"/>
      <c r="VDM47" s="286"/>
      <c r="VDN47" s="286"/>
      <c r="VDO47" s="286"/>
      <c r="VDP47" s="286"/>
      <c r="VDQ47" s="286"/>
      <c r="VDR47" s="286"/>
      <c r="VDS47" s="286"/>
      <c r="VDT47" s="286"/>
      <c r="VDU47" s="286"/>
      <c r="VDV47" s="286"/>
      <c r="VDW47" s="286"/>
      <c r="VDX47" s="286"/>
      <c r="VDY47" s="286"/>
      <c r="VDZ47" s="286"/>
      <c r="VEA47" s="286"/>
      <c r="VEB47" s="286"/>
      <c r="VEC47" s="286"/>
      <c r="VED47" s="286"/>
      <c r="VEE47" s="286"/>
      <c r="VEF47" s="286"/>
      <c r="VEG47" s="286"/>
      <c r="VEH47" s="286"/>
      <c r="VEI47" s="286"/>
      <c r="VEJ47" s="286"/>
      <c r="VEK47" s="286"/>
      <c r="VEL47" s="286"/>
      <c r="VEM47" s="286"/>
      <c r="VEN47" s="286"/>
      <c r="VEO47" s="286"/>
      <c r="VEP47" s="286"/>
      <c r="VEQ47" s="286"/>
      <c r="VER47" s="286"/>
      <c r="VES47" s="286"/>
      <c r="VET47" s="286"/>
      <c r="VEU47" s="286"/>
      <c r="VEV47" s="286"/>
      <c r="VEW47" s="286"/>
      <c r="VEX47" s="286"/>
      <c r="VEY47" s="286"/>
      <c r="VEZ47" s="286"/>
      <c r="VFA47" s="286"/>
      <c r="VFB47" s="286"/>
      <c r="VFC47" s="286"/>
      <c r="VFD47" s="286"/>
      <c r="VFE47" s="286"/>
      <c r="VFF47" s="286"/>
      <c r="VFG47" s="286"/>
      <c r="VFH47" s="286"/>
      <c r="VFI47" s="286"/>
      <c r="VFJ47" s="286"/>
      <c r="VFK47" s="286"/>
      <c r="VFL47" s="286"/>
      <c r="VFM47" s="286"/>
      <c r="VFN47" s="286"/>
      <c r="VFO47" s="286"/>
      <c r="VFP47" s="286"/>
      <c r="VFQ47" s="286"/>
      <c r="VFR47" s="286"/>
      <c r="VFS47" s="286"/>
      <c r="VFT47" s="286"/>
      <c r="VFU47" s="286"/>
      <c r="VFV47" s="286"/>
      <c r="VFW47" s="286"/>
      <c r="VFX47" s="286"/>
      <c r="VFY47" s="286"/>
      <c r="VFZ47" s="286"/>
      <c r="VGA47" s="286"/>
      <c r="VGB47" s="286"/>
      <c r="VGC47" s="286"/>
      <c r="VGD47" s="286"/>
      <c r="VGE47" s="286"/>
      <c r="VGF47" s="286"/>
      <c r="VGG47" s="286"/>
      <c r="VGH47" s="286"/>
      <c r="VGI47" s="286"/>
      <c r="VGJ47" s="286"/>
      <c r="VGK47" s="286"/>
      <c r="VGL47" s="286"/>
      <c r="VGM47" s="286"/>
      <c r="VGN47" s="286"/>
      <c r="VGO47" s="286"/>
      <c r="VGP47" s="286"/>
      <c r="VGQ47" s="286"/>
      <c r="VGR47" s="286"/>
      <c r="VGS47" s="286"/>
      <c r="VGT47" s="286"/>
      <c r="VGU47" s="286"/>
      <c r="VGV47" s="286"/>
      <c r="VGW47" s="286"/>
      <c r="VGX47" s="286"/>
      <c r="VGY47" s="286"/>
      <c r="VGZ47" s="286"/>
      <c r="VHA47" s="286"/>
      <c r="VHB47" s="286"/>
      <c r="VHC47" s="286"/>
      <c r="VHD47" s="286"/>
      <c r="VHE47" s="286"/>
      <c r="VHF47" s="286"/>
      <c r="VHG47" s="286"/>
      <c r="VHH47" s="286"/>
      <c r="VHI47" s="286"/>
      <c r="VHJ47" s="286"/>
      <c r="VHK47" s="286"/>
      <c r="VHL47" s="286"/>
      <c r="VHM47" s="286"/>
      <c r="VHN47" s="286"/>
      <c r="VHO47" s="286"/>
      <c r="VHP47" s="286"/>
      <c r="VHQ47" s="286"/>
      <c r="VHR47" s="286"/>
      <c r="VHS47" s="286"/>
      <c r="VHT47" s="286"/>
      <c r="VHU47" s="286"/>
      <c r="VHV47" s="286"/>
      <c r="VHW47" s="286"/>
      <c r="VHX47" s="286"/>
      <c r="VHY47" s="286"/>
      <c r="VHZ47" s="286"/>
      <c r="VIA47" s="286"/>
      <c r="VIB47" s="286"/>
      <c r="VIC47" s="286"/>
      <c r="VID47" s="286"/>
      <c r="VIE47" s="286"/>
      <c r="VIF47" s="286"/>
      <c r="VIG47" s="286"/>
      <c r="VIH47" s="286"/>
      <c r="VII47" s="286"/>
      <c r="VIJ47" s="286"/>
      <c r="VIK47" s="286"/>
      <c r="VIL47" s="286"/>
      <c r="VIM47" s="286"/>
      <c r="VIN47" s="286"/>
      <c r="VIO47" s="286"/>
      <c r="VIP47" s="286"/>
      <c r="VIQ47" s="286"/>
      <c r="VIR47" s="286"/>
      <c r="VIS47" s="286"/>
      <c r="VIT47" s="286"/>
      <c r="VIU47" s="286"/>
      <c r="VIV47" s="286"/>
      <c r="VIW47" s="286"/>
      <c r="VIX47" s="286"/>
      <c r="VIY47" s="286"/>
      <c r="VIZ47" s="286"/>
      <c r="VJA47" s="286"/>
      <c r="VJB47" s="286"/>
      <c r="VJC47" s="286"/>
      <c r="VJD47" s="286"/>
      <c r="VJE47" s="286"/>
      <c r="VJF47" s="286"/>
      <c r="VJG47" s="286"/>
      <c r="VJH47" s="286"/>
      <c r="VJI47" s="286"/>
      <c r="VJJ47" s="286"/>
      <c r="VJK47" s="286"/>
      <c r="VJL47" s="286"/>
      <c r="VJM47" s="286"/>
      <c r="VJN47" s="286"/>
      <c r="VJO47" s="286"/>
      <c r="VJP47" s="286"/>
      <c r="VJQ47" s="286"/>
      <c r="VJR47" s="286"/>
      <c r="VJS47" s="286"/>
      <c r="VJT47" s="286"/>
      <c r="VJU47" s="286"/>
      <c r="VJV47" s="286"/>
      <c r="VJW47" s="286"/>
      <c r="VJX47" s="286"/>
      <c r="VJY47" s="286"/>
      <c r="VJZ47" s="286"/>
      <c r="VKA47" s="286"/>
      <c r="VKB47" s="286"/>
      <c r="VKC47" s="286"/>
      <c r="VKD47" s="286"/>
      <c r="VKE47" s="286"/>
      <c r="VKF47" s="286"/>
      <c r="VKG47" s="286"/>
      <c r="VKH47" s="286"/>
      <c r="VKI47" s="286"/>
      <c r="VKJ47" s="286"/>
      <c r="VKK47" s="286"/>
      <c r="VKL47" s="286"/>
      <c r="VKM47" s="286"/>
      <c r="VKN47" s="286"/>
      <c r="VKO47" s="286"/>
      <c r="VKP47" s="286"/>
      <c r="VKQ47" s="286"/>
      <c r="VKR47" s="286"/>
      <c r="VKS47" s="286"/>
      <c r="VKT47" s="286"/>
      <c r="VKU47" s="286"/>
      <c r="VKV47" s="286"/>
      <c r="VKW47" s="286"/>
      <c r="VKX47" s="286"/>
      <c r="VKY47" s="286"/>
      <c r="VKZ47" s="286"/>
      <c r="VLA47" s="286"/>
      <c r="VLB47" s="286"/>
      <c r="VLC47" s="286"/>
      <c r="VLD47" s="286"/>
      <c r="VLE47" s="286"/>
      <c r="VLF47" s="286"/>
      <c r="VLG47" s="286"/>
      <c r="VLH47" s="286"/>
      <c r="VLI47" s="286"/>
      <c r="VLJ47" s="286"/>
      <c r="VLK47" s="286"/>
      <c r="VLL47" s="286"/>
      <c r="VLM47" s="286"/>
      <c r="VLN47" s="286"/>
      <c r="VLO47" s="286"/>
      <c r="VLP47" s="286"/>
      <c r="VLQ47" s="286"/>
      <c r="VLR47" s="286"/>
      <c r="VLS47" s="286"/>
      <c r="VLT47" s="286"/>
      <c r="VLU47" s="286"/>
      <c r="VLV47" s="286"/>
      <c r="VLW47" s="286"/>
      <c r="VLX47" s="286"/>
      <c r="VLY47" s="286"/>
      <c r="VLZ47" s="286"/>
      <c r="VMA47" s="286"/>
      <c r="VMB47" s="286"/>
      <c r="VMC47" s="286"/>
      <c r="VMD47" s="286"/>
      <c r="VME47" s="286"/>
      <c r="VMF47" s="286"/>
      <c r="VMG47" s="286"/>
      <c r="VMH47" s="286"/>
      <c r="VMI47" s="286"/>
      <c r="VMJ47" s="286"/>
      <c r="VMK47" s="286"/>
      <c r="VML47" s="286"/>
      <c r="VMM47" s="286"/>
      <c r="VMN47" s="286"/>
      <c r="VMO47" s="286"/>
      <c r="VMP47" s="286"/>
      <c r="VMQ47" s="286"/>
      <c r="VMR47" s="286"/>
      <c r="VMS47" s="286"/>
      <c r="VMT47" s="286"/>
      <c r="VMU47" s="286"/>
      <c r="VMV47" s="286"/>
      <c r="VMW47" s="286"/>
      <c r="VMX47" s="286"/>
      <c r="VMY47" s="286"/>
      <c r="VMZ47" s="286"/>
      <c r="VNA47" s="286"/>
      <c r="VNB47" s="286"/>
      <c r="VNC47" s="286"/>
      <c r="VND47" s="286"/>
      <c r="VNE47" s="286"/>
      <c r="VNF47" s="286"/>
      <c r="VNG47" s="286"/>
      <c r="VNH47" s="286"/>
      <c r="VNI47" s="286"/>
      <c r="VNJ47" s="286"/>
      <c r="VNK47" s="286"/>
      <c r="VNL47" s="286"/>
      <c r="VNM47" s="286"/>
      <c r="VNN47" s="286"/>
      <c r="VNO47" s="286"/>
      <c r="VNP47" s="286"/>
      <c r="VNQ47" s="286"/>
      <c r="VNR47" s="286"/>
      <c r="VNS47" s="286"/>
      <c r="VNT47" s="286"/>
      <c r="VNU47" s="286"/>
      <c r="VNV47" s="286"/>
      <c r="VNW47" s="286"/>
      <c r="VNX47" s="286"/>
      <c r="VNY47" s="286"/>
      <c r="VNZ47" s="286"/>
      <c r="VOA47" s="286"/>
      <c r="VOB47" s="286"/>
      <c r="VOC47" s="286"/>
      <c r="VOD47" s="286"/>
      <c r="VOE47" s="286"/>
      <c r="VOF47" s="286"/>
      <c r="VOG47" s="286"/>
      <c r="VOH47" s="286"/>
      <c r="VOI47" s="286"/>
      <c r="VOJ47" s="286"/>
      <c r="VOK47" s="286"/>
      <c r="VOL47" s="286"/>
      <c r="VOM47" s="286"/>
      <c r="VON47" s="286"/>
      <c r="VOO47" s="286"/>
      <c r="VOP47" s="286"/>
      <c r="VOQ47" s="286"/>
      <c r="VOR47" s="286"/>
      <c r="VOS47" s="286"/>
      <c r="VOT47" s="286"/>
      <c r="VOU47" s="286"/>
      <c r="VOV47" s="286"/>
      <c r="VOW47" s="286"/>
      <c r="VOX47" s="286"/>
      <c r="VOY47" s="286"/>
      <c r="VOZ47" s="286"/>
      <c r="VPA47" s="286"/>
      <c r="VPB47" s="286"/>
      <c r="VPC47" s="286"/>
      <c r="VPD47" s="286"/>
      <c r="VPE47" s="286"/>
      <c r="VPF47" s="286"/>
      <c r="VPG47" s="286"/>
      <c r="VPH47" s="286"/>
      <c r="VPI47" s="286"/>
      <c r="VPJ47" s="286"/>
      <c r="VPK47" s="286"/>
      <c r="VPL47" s="286"/>
      <c r="VPM47" s="286"/>
      <c r="VPN47" s="286"/>
      <c r="VPO47" s="286"/>
      <c r="VPP47" s="286"/>
      <c r="VPQ47" s="286"/>
      <c r="VPR47" s="286"/>
      <c r="VPS47" s="286"/>
      <c r="VPT47" s="286"/>
      <c r="VPU47" s="286"/>
      <c r="VPV47" s="286"/>
      <c r="VPW47" s="286"/>
      <c r="VPX47" s="286"/>
      <c r="VPY47" s="286"/>
      <c r="VPZ47" s="286"/>
      <c r="VQA47" s="286"/>
      <c r="VQB47" s="286"/>
      <c r="VQC47" s="286"/>
      <c r="VQD47" s="286"/>
      <c r="VQE47" s="286"/>
      <c r="VQF47" s="286"/>
      <c r="VQG47" s="286"/>
      <c r="VQH47" s="286"/>
      <c r="VQI47" s="286"/>
      <c r="VQJ47" s="286"/>
      <c r="VQK47" s="286"/>
      <c r="VQL47" s="286"/>
      <c r="VQM47" s="286"/>
      <c r="VQN47" s="286"/>
      <c r="VQO47" s="286"/>
      <c r="VQP47" s="286"/>
      <c r="VQQ47" s="286"/>
      <c r="VQR47" s="286"/>
      <c r="VQS47" s="286"/>
      <c r="VQT47" s="286"/>
      <c r="VQU47" s="286"/>
      <c r="VQV47" s="286"/>
      <c r="VQW47" s="286"/>
      <c r="VQX47" s="286"/>
      <c r="VQY47" s="286"/>
      <c r="VQZ47" s="286"/>
      <c r="VRA47" s="286"/>
      <c r="VRB47" s="286"/>
      <c r="VRC47" s="286"/>
      <c r="VRD47" s="286"/>
      <c r="VRE47" s="286"/>
      <c r="VRF47" s="286"/>
      <c r="VRG47" s="286"/>
      <c r="VRH47" s="286"/>
      <c r="VRI47" s="286"/>
      <c r="VRJ47" s="286"/>
      <c r="VRK47" s="286"/>
      <c r="VRL47" s="286"/>
      <c r="VRM47" s="286"/>
      <c r="VRN47" s="286"/>
      <c r="VRO47" s="286"/>
      <c r="VRP47" s="286"/>
      <c r="VRQ47" s="286"/>
      <c r="VRR47" s="286"/>
      <c r="VRS47" s="286"/>
      <c r="VRT47" s="286"/>
      <c r="VRU47" s="286"/>
      <c r="VRV47" s="286"/>
      <c r="VRW47" s="286"/>
      <c r="VRX47" s="286"/>
      <c r="VRY47" s="286"/>
      <c r="VRZ47" s="286"/>
      <c r="VSA47" s="286"/>
      <c r="VSB47" s="286"/>
      <c r="VSC47" s="286"/>
      <c r="VSD47" s="286"/>
      <c r="VSE47" s="286"/>
      <c r="VSF47" s="286"/>
      <c r="VSG47" s="286"/>
      <c r="VSH47" s="286"/>
      <c r="VSI47" s="286"/>
      <c r="VSJ47" s="286"/>
      <c r="VSK47" s="286"/>
      <c r="VSL47" s="286"/>
      <c r="VSM47" s="286"/>
      <c r="VSN47" s="286"/>
      <c r="VSO47" s="286"/>
      <c r="VSP47" s="286"/>
      <c r="VSQ47" s="286"/>
      <c r="VSR47" s="286"/>
      <c r="VSS47" s="286"/>
      <c r="VST47" s="286"/>
      <c r="VSU47" s="286"/>
      <c r="VSV47" s="286"/>
      <c r="VSW47" s="286"/>
      <c r="VSX47" s="286"/>
      <c r="VSY47" s="286"/>
      <c r="VSZ47" s="286"/>
      <c r="VTA47" s="286"/>
      <c r="VTB47" s="286"/>
      <c r="VTC47" s="286"/>
      <c r="VTD47" s="286"/>
      <c r="VTE47" s="286"/>
      <c r="VTF47" s="286"/>
      <c r="VTG47" s="286"/>
      <c r="VTH47" s="286"/>
      <c r="VTI47" s="286"/>
      <c r="VTJ47" s="286"/>
      <c r="VTK47" s="286"/>
      <c r="VTL47" s="286"/>
      <c r="VTM47" s="286"/>
      <c r="VTN47" s="286"/>
      <c r="VTO47" s="286"/>
      <c r="VTP47" s="286"/>
      <c r="VTQ47" s="286"/>
      <c r="VTR47" s="286"/>
      <c r="VTS47" s="286"/>
      <c r="VTT47" s="286"/>
      <c r="VTU47" s="286"/>
      <c r="VTV47" s="286"/>
      <c r="VTW47" s="286"/>
      <c r="VTX47" s="286"/>
      <c r="VTY47" s="286"/>
      <c r="VTZ47" s="286"/>
      <c r="VUA47" s="286"/>
      <c r="VUB47" s="286"/>
      <c r="VUC47" s="286"/>
      <c r="VUD47" s="286"/>
      <c r="VUE47" s="286"/>
      <c r="VUF47" s="286"/>
      <c r="VUG47" s="286"/>
      <c r="VUH47" s="286"/>
      <c r="VUI47" s="286"/>
      <c r="VUJ47" s="286"/>
      <c r="VUK47" s="286"/>
      <c r="VUL47" s="286"/>
      <c r="VUM47" s="286"/>
      <c r="VUN47" s="286"/>
      <c r="VUO47" s="286"/>
      <c r="VUP47" s="286"/>
      <c r="VUQ47" s="286"/>
      <c r="VUR47" s="286"/>
      <c r="VUS47" s="286"/>
      <c r="VUT47" s="286"/>
      <c r="VUU47" s="286"/>
      <c r="VUV47" s="286"/>
      <c r="VUW47" s="286"/>
      <c r="VUX47" s="286"/>
      <c r="VUY47" s="286"/>
      <c r="VUZ47" s="286"/>
      <c r="VVA47" s="286"/>
      <c r="VVB47" s="286"/>
      <c r="VVC47" s="286"/>
      <c r="VVD47" s="286"/>
      <c r="VVE47" s="286"/>
      <c r="VVF47" s="286"/>
      <c r="VVG47" s="286"/>
      <c r="VVH47" s="286"/>
      <c r="VVI47" s="286"/>
      <c r="VVJ47" s="286"/>
      <c r="VVK47" s="286"/>
      <c r="VVL47" s="286"/>
      <c r="VVM47" s="286"/>
      <c r="VVN47" s="286"/>
      <c r="VVO47" s="286"/>
      <c r="VVP47" s="286"/>
      <c r="VVQ47" s="286"/>
      <c r="VVR47" s="286"/>
      <c r="VVS47" s="286"/>
      <c r="VVT47" s="286"/>
      <c r="VVU47" s="286"/>
      <c r="VVV47" s="286"/>
      <c r="VVW47" s="286"/>
      <c r="VVX47" s="286"/>
      <c r="VVY47" s="286"/>
      <c r="VVZ47" s="286"/>
      <c r="VWA47" s="286"/>
      <c r="VWB47" s="286"/>
      <c r="VWC47" s="286"/>
      <c r="VWD47" s="286"/>
      <c r="VWE47" s="286"/>
      <c r="VWF47" s="286"/>
      <c r="VWG47" s="286"/>
      <c r="VWH47" s="286"/>
      <c r="VWI47" s="286"/>
      <c r="VWJ47" s="286"/>
      <c r="VWK47" s="286"/>
      <c r="VWL47" s="286"/>
      <c r="VWM47" s="286"/>
      <c r="VWN47" s="286"/>
      <c r="VWO47" s="286"/>
      <c r="VWP47" s="286"/>
      <c r="VWQ47" s="286"/>
      <c r="VWR47" s="286"/>
      <c r="VWS47" s="286"/>
      <c r="VWT47" s="286"/>
      <c r="VWU47" s="286"/>
      <c r="VWV47" s="286"/>
      <c r="VWW47" s="286"/>
      <c r="VWX47" s="286"/>
      <c r="VWY47" s="286"/>
      <c r="VWZ47" s="286"/>
      <c r="VXA47" s="286"/>
      <c r="VXB47" s="286"/>
      <c r="VXC47" s="286"/>
      <c r="VXD47" s="286"/>
      <c r="VXE47" s="286"/>
      <c r="VXF47" s="286"/>
      <c r="VXG47" s="286"/>
      <c r="VXH47" s="286"/>
      <c r="VXI47" s="286"/>
      <c r="VXJ47" s="286"/>
      <c r="VXK47" s="286"/>
      <c r="VXL47" s="286"/>
      <c r="VXM47" s="286"/>
      <c r="VXN47" s="286"/>
      <c r="VXO47" s="286"/>
      <c r="VXP47" s="286"/>
      <c r="VXQ47" s="286"/>
      <c r="VXR47" s="286"/>
      <c r="VXS47" s="286"/>
      <c r="VXT47" s="286"/>
      <c r="VXU47" s="286"/>
      <c r="VXV47" s="286"/>
      <c r="VXW47" s="286"/>
      <c r="VXX47" s="286"/>
      <c r="VXY47" s="286"/>
      <c r="VXZ47" s="286"/>
      <c r="VYA47" s="286"/>
      <c r="VYB47" s="286"/>
      <c r="VYC47" s="286"/>
      <c r="VYD47" s="286"/>
      <c r="VYE47" s="286"/>
      <c r="VYF47" s="286"/>
      <c r="VYG47" s="286"/>
      <c r="VYH47" s="286"/>
      <c r="VYI47" s="286"/>
      <c r="VYJ47" s="286"/>
      <c r="VYK47" s="286"/>
      <c r="VYL47" s="286"/>
      <c r="VYM47" s="286"/>
      <c r="VYN47" s="286"/>
      <c r="VYO47" s="286"/>
      <c r="VYP47" s="286"/>
      <c r="VYQ47" s="286"/>
      <c r="VYR47" s="286"/>
      <c r="VYS47" s="286"/>
      <c r="VYT47" s="286"/>
      <c r="VYU47" s="286"/>
      <c r="VYV47" s="286"/>
      <c r="VYW47" s="286"/>
      <c r="VYX47" s="286"/>
      <c r="VYY47" s="286"/>
      <c r="VYZ47" s="286"/>
      <c r="VZA47" s="286"/>
      <c r="VZB47" s="286"/>
      <c r="VZC47" s="286"/>
      <c r="VZD47" s="286"/>
      <c r="VZE47" s="286"/>
      <c r="VZF47" s="286"/>
      <c r="VZG47" s="286"/>
      <c r="VZH47" s="286"/>
      <c r="VZI47" s="286"/>
      <c r="VZJ47" s="286"/>
      <c r="VZK47" s="286"/>
      <c r="VZL47" s="286"/>
      <c r="VZM47" s="286"/>
      <c r="VZN47" s="286"/>
      <c r="VZO47" s="286"/>
      <c r="VZP47" s="286"/>
      <c r="VZQ47" s="286"/>
      <c r="VZR47" s="286"/>
      <c r="VZS47" s="286"/>
      <c r="VZT47" s="286"/>
      <c r="VZU47" s="286"/>
      <c r="VZV47" s="286"/>
      <c r="VZW47" s="286"/>
      <c r="VZX47" s="286"/>
      <c r="VZY47" s="286"/>
      <c r="VZZ47" s="286"/>
      <c r="WAA47" s="286"/>
      <c r="WAB47" s="286"/>
      <c r="WAC47" s="286"/>
      <c r="WAD47" s="286"/>
      <c r="WAE47" s="286"/>
      <c r="WAF47" s="286"/>
      <c r="WAG47" s="286"/>
      <c r="WAH47" s="286"/>
      <c r="WAI47" s="286"/>
      <c r="WAJ47" s="286"/>
      <c r="WAK47" s="286"/>
      <c r="WAL47" s="286"/>
      <c r="WAM47" s="286"/>
      <c r="WAN47" s="286"/>
      <c r="WAO47" s="286"/>
      <c r="WAP47" s="286"/>
      <c r="WAQ47" s="286"/>
      <c r="WAR47" s="286"/>
      <c r="WAS47" s="286"/>
      <c r="WAT47" s="286"/>
      <c r="WAU47" s="286"/>
      <c r="WAV47" s="286"/>
      <c r="WAW47" s="286"/>
      <c r="WAX47" s="286"/>
      <c r="WAY47" s="286"/>
      <c r="WAZ47" s="286"/>
      <c r="WBA47" s="286"/>
      <c r="WBB47" s="286"/>
      <c r="WBC47" s="286"/>
      <c r="WBD47" s="286"/>
      <c r="WBE47" s="286"/>
      <c r="WBF47" s="286"/>
      <c r="WBG47" s="286"/>
      <c r="WBH47" s="286"/>
      <c r="WBI47" s="286"/>
      <c r="WBJ47" s="286"/>
      <c r="WBK47" s="286"/>
      <c r="WBL47" s="286"/>
      <c r="WBM47" s="286"/>
      <c r="WBN47" s="286"/>
      <c r="WBO47" s="286"/>
      <c r="WBP47" s="286"/>
      <c r="WBQ47" s="286"/>
      <c r="WBR47" s="286"/>
      <c r="WBS47" s="286"/>
      <c r="WBT47" s="286"/>
      <c r="WBU47" s="286"/>
      <c r="WBV47" s="286"/>
      <c r="WBW47" s="286"/>
      <c r="WBX47" s="286"/>
      <c r="WBY47" s="286"/>
      <c r="WBZ47" s="286"/>
      <c r="WCA47" s="286"/>
      <c r="WCB47" s="286"/>
      <c r="WCC47" s="286"/>
      <c r="WCD47" s="286"/>
      <c r="WCE47" s="286"/>
      <c r="WCF47" s="286"/>
      <c r="WCG47" s="286"/>
      <c r="WCH47" s="286"/>
      <c r="WCI47" s="286"/>
      <c r="WCJ47" s="286"/>
      <c r="WCK47" s="286"/>
      <c r="WCL47" s="286"/>
      <c r="WCM47" s="286"/>
      <c r="WCN47" s="286"/>
      <c r="WCO47" s="286"/>
      <c r="WCP47" s="286"/>
      <c r="WCQ47" s="286"/>
      <c r="WCR47" s="286"/>
      <c r="WCS47" s="286"/>
      <c r="WCT47" s="286"/>
      <c r="WCU47" s="286"/>
      <c r="WCV47" s="286"/>
      <c r="WCW47" s="286"/>
      <c r="WCX47" s="286"/>
      <c r="WCY47" s="286"/>
      <c r="WCZ47" s="286"/>
      <c r="WDA47" s="286"/>
      <c r="WDB47" s="286"/>
      <c r="WDC47" s="286"/>
      <c r="WDD47" s="286"/>
      <c r="WDE47" s="286"/>
      <c r="WDF47" s="286"/>
      <c r="WDG47" s="286"/>
      <c r="WDH47" s="286"/>
      <c r="WDI47" s="286"/>
      <c r="WDJ47" s="286"/>
      <c r="WDK47" s="286"/>
      <c r="WDL47" s="286"/>
      <c r="WDM47" s="286"/>
      <c r="WDN47" s="286"/>
      <c r="WDO47" s="286"/>
      <c r="WDP47" s="286"/>
      <c r="WDQ47" s="286"/>
      <c r="WDR47" s="286"/>
      <c r="WDS47" s="286"/>
      <c r="WDT47" s="286"/>
      <c r="WDU47" s="286"/>
      <c r="WDV47" s="286"/>
      <c r="WDW47" s="286"/>
      <c r="WDX47" s="286"/>
      <c r="WDY47" s="286"/>
      <c r="WDZ47" s="286"/>
      <c r="WEA47" s="286"/>
      <c r="WEB47" s="286"/>
      <c r="WEC47" s="286"/>
      <c r="WED47" s="286"/>
      <c r="WEE47" s="286"/>
      <c r="WEF47" s="286"/>
      <c r="WEG47" s="286"/>
      <c r="WEH47" s="286"/>
      <c r="WEI47" s="286"/>
      <c r="WEJ47" s="286"/>
      <c r="WEK47" s="286"/>
      <c r="WEL47" s="286"/>
      <c r="WEM47" s="286"/>
      <c r="WEN47" s="286"/>
      <c r="WEO47" s="286"/>
      <c r="WEP47" s="286"/>
      <c r="WEQ47" s="286"/>
      <c r="WER47" s="286"/>
      <c r="WES47" s="286"/>
      <c r="WET47" s="286"/>
      <c r="WEU47" s="286"/>
      <c r="WEV47" s="286"/>
      <c r="WEW47" s="286"/>
      <c r="WEX47" s="286"/>
      <c r="WEY47" s="286"/>
      <c r="WEZ47" s="286"/>
      <c r="WFA47" s="286"/>
      <c r="WFB47" s="286"/>
      <c r="WFC47" s="286"/>
      <c r="WFD47" s="286"/>
      <c r="WFE47" s="286"/>
      <c r="WFF47" s="286"/>
      <c r="WFG47" s="286"/>
      <c r="WFH47" s="286"/>
      <c r="WFI47" s="286"/>
      <c r="WFJ47" s="286"/>
      <c r="WFK47" s="286"/>
      <c r="WFL47" s="286"/>
      <c r="WFM47" s="286"/>
      <c r="WFN47" s="286"/>
      <c r="WFO47" s="286"/>
      <c r="WFP47" s="286"/>
      <c r="WFQ47" s="286"/>
      <c r="WFR47" s="286"/>
      <c r="WFS47" s="286"/>
      <c r="WFT47" s="286"/>
      <c r="WFU47" s="286"/>
      <c r="WFV47" s="286"/>
      <c r="WFW47" s="286"/>
      <c r="WFX47" s="286"/>
      <c r="WFY47" s="286"/>
      <c r="WFZ47" s="286"/>
      <c r="WGA47" s="286"/>
      <c r="WGB47" s="286"/>
      <c r="WGC47" s="286"/>
      <c r="WGD47" s="286"/>
      <c r="WGE47" s="286"/>
      <c r="WGF47" s="286"/>
      <c r="WGG47" s="286"/>
      <c r="WGH47" s="286"/>
      <c r="WGI47" s="286"/>
      <c r="WGJ47" s="286"/>
      <c r="WGK47" s="286"/>
      <c r="WGL47" s="286"/>
      <c r="WGM47" s="286"/>
      <c r="WGN47" s="286"/>
      <c r="WGO47" s="286"/>
      <c r="WGP47" s="286"/>
      <c r="WGQ47" s="286"/>
      <c r="WGR47" s="286"/>
      <c r="WGS47" s="286"/>
      <c r="WGT47" s="286"/>
      <c r="WGU47" s="286"/>
      <c r="WGV47" s="286"/>
      <c r="WGW47" s="286"/>
      <c r="WGX47" s="286"/>
      <c r="WGY47" s="286"/>
      <c r="WGZ47" s="286"/>
      <c r="WHA47" s="286"/>
      <c r="WHB47" s="286"/>
      <c r="WHC47" s="286"/>
      <c r="WHD47" s="286"/>
      <c r="WHE47" s="286"/>
      <c r="WHF47" s="286"/>
      <c r="WHG47" s="286"/>
      <c r="WHH47" s="286"/>
      <c r="WHI47" s="286"/>
      <c r="WHJ47" s="286"/>
      <c r="WHK47" s="286"/>
      <c r="WHL47" s="286"/>
      <c r="WHM47" s="286"/>
      <c r="WHN47" s="286"/>
      <c r="WHO47" s="286"/>
      <c r="WHP47" s="286"/>
      <c r="WHQ47" s="286"/>
      <c r="WHR47" s="286"/>
      <c r="WHS47" s="286"/>
      <c r="WHT47" s="286"/>
      <c r="WHU47" s="286"/>
      <c r="WHV47" s="286"/>
      <c r="WHW47" s="286"/>
      <c r="WHX47" s="286"/>
      <c r="WHY47" s="286"/>
      <c r="WHZ47" s="286"/>
      <c r="WIA47" s="286"/>
      <c r="WIB47" s="286"/>
      <c r="WIC47" s="286"/>
      <c r="WID47" s="286"/>
      <c r="WIE47" s="286"/>
      <c r="WIF47" s="286"/>
      <c r="WIG47" s="286"/>
      <c r="WIH47" s="286"/>
      <c r="WII47" s="286"/>
      <c r="WIJ47" s="286"/>
      <c r="WIK47" s="286"/>
      <c r="WIL47" s="286"/>
      <c r="WIM47" s="286"/>
      <c r="WIN47" s="286"/>
      <c r="WIO47" s="286"/>
      <c r="WIP47" s="286"/>
      <c r="WIQ47" s="286"/>
      <c r="WIR47" s="286"/>
      <c r="WIS47" s="286"/>
      <c r="WIT47" s="286"/>
      <c r="WIU47" s="286"/>
      <c r="WIV47" s="286"/>
      <c r="WIW47" s="286"/>
      <c r="WIX47" s="286"/>
      <c r="WIY47" s="286"/>
      <c r="WIZ47" s="286"/>
      <c r="WJA47" s="286"/>
      <c r="WJB47" s="286"/>
      <c r="WJC47" s="286"/>
      <c r="WJD47" s="286"/>
      <c r="WJE47" s="286"/>
      <c r="WJF47" s="286"/>
      <c r="WJG47" s="286"/>
      <c r="WJH47" s="286"/>
      <c r="WJI47" s="286"/>
      <c r="WJJ47" s="286"/>
      <c r="WJK47" s="286"/>
      <c r="WJL47" s="286"/>
      <c r="WJM47" s="286"/>
      <c r="WJN47" s="286"/>
      <c r="WJO47" s="286"/>
      <c r="WJP47" s="286"/>
      <c r="WJQ47" s="286"/>
      <c r="WJR47" s="286"/>
      <c r="WJS47" s="286"/>
      <c r="WJT47" s="286"/>
      <c r="WJU47" s="286"/>
      <c r="WJV47" s="286"/>
      <c r="WJW47" s="286"/>
      <c r="WJX47" s="286"/>
      <c r="WJY47" s="286"/>
      <c r="WJZ47" s="286"/>
      <c r="WKA47" s="286"/>
      <c r="WKB47" s="286"/>
      <c r="WKC47" s="286"/>
      <c r="WKD47" s="286"/>
      <c r="WKE47" s="286"/>
      <c r="WKF47" s="286"/>
      <c r="WKG47" s="286"/>
      <c r="WKH47" s="286"/>
      <c r="WKI47" s="286"/>
      <c r="WKJ47" s="286"/>
      <c r="WKK47" s="286"/>
      <c r="WKL47" s="286"/>
      <c r="WKM47" s="286"/>
      <c r="WKN47" s="286"/>
      <c r="WKO47" s="286"/>
      <c r="WKP47" s="286"/>
      <c r="WKQ47" s="286"/>
      <c r="WKR47" s="286"/>
      <c r="WKS47" s="286"/>
      <c r="WKT47" s="286"/>
      <c r="WKU47" s="286"/>
      <c r="WKV47" s="286"/>
      <c r="WKW47" s="286"/>
      <c r="WKX47" s="286"/>
      <c r="WKY47" s="286"/>
      <c r="WKZ47" s="286"/>
      <c r="WLA47" s="286"/>
      <c r="WLB47" s="286"/>
      <c r="WLC47" s="286"/>
      <c r="WLD47" s="286"/>
      <c r="WLE47" s="286"/>
      <c r="WLF47" s="286"/>
      <c r="WLG47" s="286"/>
      <c r="WLH47" s="286"/>
      <c r="WLI47" s="286"/>
      <c r="WLJ47" s="286"/>
      <c r="WLK47" s="286"/>
      <c r="WLL47" s="286"/>
      <c r="WLM47" s="286"/>
      <c r="WLN47" s="286"/>
      <c r="WLO47" s="286"/>
      <c r="WLP47" s="286"/>
      <c r="WLQ47" s="286"/>
      <c r="WLR47" s="286"/>
      <c r="WLS47" s="286"/>
      <c r="WLT47" s="286"/>
      <c r="WLU47" s="286"/>
      <c r="WLV47" s="286"/>
      <c r="WLW47" s="286"/>
      <c r="WLX47" s="286"/>
      <c r="WLY47" s="286"/>
      <c r="WLZ47" s="286"/>
      <c r="WMA47" s="286"/>
      <c r="WMB47" s="286"/>
      <c r="WMC47" s="286"/>
      <c r="WMD47" s="286"/>
      <c r="WME47" s="286"/>
      <c r="WMF47" s="286"/>
      <c r="WMG47" s="286"/>
      <c r="WMH47" s="286"/>
      <c r="WMI47" s="286"/>
      <c r="WMJ47" s="286"/>
      <c r="WMK47" s="286"/>
      <c r="WML47" s="286"/>
      <c r="WMM47" s="286"/>
      <c r="WMN47" s="286"/>
      <c r="WMO47" s="286"/>
      <c r="WMP47" s="286"/>
      <c r="WMQ47" s="286"/>
      <c r="WMR47" s="286"/>
      <c r="WMS47" s="286"/>
      <c r="WMT47" s="286"/>
      <c r="WMU47" s="286"/>
      <c r="WMV47" s="286"/>
      <c r="WMW47" s="286"/>
      <c r="WMX47" s="286"/>
      <c r="WMY47" s="286"/>
      <c r="WMZ47" s="286"/>
      <c r="WNA47" s="286"/>
      <c r="WNB47" s="286"/>
      <c r="WNC47" s="286"/>
      <c r="WND47" s="286"/>
      <c r="WNE47" s="286"/>
      <c r="WNF47" s="286"/>
      <c r="WNG47" s="286"/>
      <c r="WNH47" s="286"/>
      <c r="WNI47" s="286"/>
      <c r="WNJ47" s="286"/>
      <c r="WNK47" s="286"/>
      <c r="WNL47" s="286"/>
      <c r="WNM47" s="286"/>
      <c r="WNN47" s="286"/>
      <c r="WNO47" s="286"/>
      <c r="WNP47" s="286"/>
      <c r="WNQ47" s="286"/>
      <c r="WNR47" s="286"/>
      <c r="WNS47" s="286"/>
      <c r="WNT47" s="286"/>
      <c r="WNU47" s="286"/>
      <c r="WNV47" s="286"/>
      <c r="WNW47" s="286"/>
      <c r="WNX47" s="286"/>
      <c r="WNY47" s="286"/>
      <c r="WNZ47" s="286"/>
      <c r="WOA47" s="286"/>
      <c r="WOB47" s="286"/>
      <c r="WOC47" s="286"/>
      <c r="WOD47" s="286"/>
      <c r="WOE47" s="286"/>
      <c r="WOF47" s="286"/>
      <c r="WOG47" s="286"/>
      <c r="WOH47" s="286"/>
      <c r="WOI47" s="286"/>
      <c r="WOJ47" s="286"/>
      <c r="WOK47" s="286"/>
      <c r="WOL47" s="286"/>
      <c r="WOM47" s="286"/>
      <c r="WON47" s="286"/>
      <c r="WOO47" s="286"/>
      <c r="WOP47" s="286"/>
      <c r="WOQ47" s="286"/>
      <c r="WOR47" s="286"/>
      <c r="WOS47" s="286"/>
      <c r="WOT47" s="286"/>
      <c r="WOU47" s="286"/>
      <c r="WOV47" s="286"/>
      <c r="WOW47" s="286"/>
      <c r="WOX47" s="286"/>
      <c r="WOY47" s="286"/>
      <c r="WOZ47" s="286"/>
      <c r="WPA47" s="286"/>
      <c r="WPB47" s="286"/>
      <c r="WPC47" s="286"/>
      <c r="WPD47" s="286"/>
      <c r="WPE47" s="286"/>
      <c r="WPF47" s="286"/>
      <c r="WPG47" s="286"/>
      <c r="WPH47" s="286"/>
      <c r="WPI47" s="286"/>
      <c r="WPJ47" s="286"/>
      <c r="WPK47" s="286"/>
      <c r="WPL47" s="286"/>
      <c r="WPM47" s="286"/>
      <c r="WPN47" s="286"/>
      <c r="WPO47" s="286"/>
      <c r="WPP47" s="286"/>
      <c r="WPQ47" s="286"/>
      <c r="WPR47" s="286"/>
      <c r="WPS47" s="286"/>
      <c r="WPT47" s="286"/>
      <c r="WPU47" s="286"/>
      <c r="WPV47" s="286"/>
      <c r="WPW47" s="286"/>
      <c r="WPX47" s="286"/>
      <c r="WPY47" s="286"/>
      <c r="WPZ47" s="286"/>
      <c r="WQA47" s="286"/>
      <c r="WQB47" s="286"/>
      <c r="WQC47" s="286"/>
      <c r="WQD47" s="286"/>
      <c r="WQE47" s="286"/>
      <c r="WQF47" s="286"/>
      <c r="WQG47" s="286"/>
      <c r="WQH47" s="286"/>
      <c r="WQI47" s="286"/>
      <c r="WQJ47" s="286"/>
      <c r="WQK47" s="286"/>
      <c r="WQL47" s="286"/>
      <c r="WQM47" s="286"/>
      <c r="WQN47" s="286"/>
      <c r="WQO47" s="286"/>
      <c r="WQP47" s="286"/>
      <c r="WQQ47" s="286"/>
      <c r="WQR47" s="286"/>
      <c r="WQS47" s="286"/>
      <c r="WQT47" s="286"/>
      <c r="WQU47" s="286"/>
      <c r="WQV47" s="286"/>
      <c r="WQW47" s="286"/>
      <c r="WQX47" s="286"/>
      <c r="WQY47" s="286"/>
      <c r="WQZ47" s="286"/>
      <c r="WRA47" s="286"/>
      <c r="WRB47" s="286"/>
      <c r="WRC47" s="286"/>
      <c r="WRD47" s="286"/>
      <c r="WRE47" s="286"/>
      <c r="WRF47" s="286"/>
      <c r="WRG47" s="286"/>
      <c r="WRH47" s="286"/>
      <c r="WRI47" s="286"/>
      <c r="WRJ47" s="286"/>
      <c r="WRK47" s="286"/>
      <c r="WRL47" s="286"/>
      <c r="WRM47" s="286"/>
      <c r="WRN47" s="286"/>
      <c r="WRO47" s="286"/>
      <c r="WRP47" s="286"/>
      <c r="WRQ47" s="286"/>
      <c r="WRR47" s="286"/>
      <c r="WRS47" s="286"/>
      <c r="WRT47" s="286"/>
      <c r="WRU47" s="286"/>
      <c r="WRV47" s="286"/>
      <c r="WRW47" s="286"/>
      <c r="WRX47" s="286"/>
      <c r="WRY47" s="286"/>
      <c r="WRZ47" s="286"/>
      <c r="WSA47" s="286"/>
      <c r="WSB47" s="286"/>
      <c r="WSC47" s="286"/>
      <c r="WSD47" s="286"/>
      <c r="WSE47" s="286"/>
      <c r="WSF47" s="286"/>
      <c r="WSG47" s="286"/>
      <c r="WSH47" s="286"/>
      <c r="WSI47" s="286"/>
      <c r="WSJ47" s="286"/>
      <c r="WSK47" s="286"/>
      <c r="WSL47" s="286"/>
      <c r="WSM47" s="286"/>
      <c r="WSN47" s="286"/>
      <c r="WSO47" s="286"/>
      <c r="WSP47" s="286"/>
      <c r="WSQ47" s="286"/>
      <c r="WSR47" s="286"/>
      <c r="WSS47" s="286"/>
      <c r="WST47" s="286"/>
      <c r="WSU47" s="286"/>
      <c r="WSV47" s="286"/>
      <c r="WSW47" s="286"/>
      <c r="WSX47" s="286"/>
      <c r="WSY47" s="286"/>
      <c r="WSZ47" s="286"/>
      <c r="WTA47" s="286"/>
      <c r="WTB47" s="286"/>
      <c r="WTC47" s="286"/>
      <c r="WTD47" s="286"/>
      <c r="WTE47" s="286"/>
      <c r="WTF47" s="286"/>
      <c r="WTG47" s="286"/>
      <c r="WTH47" s="286"/>
      <c r="WTI47" s="286"/>
      <c r="WTJ47" s="286"/>
      <c r="WTK47" s="286"/>
      <c r="WTL47" s="286"/>
      <c r="WTM47" s="286"/>
      <c r="WTN47" s="286"/>
      <c r="WTO47" s="286"/>
      <c r="WTP47" s="286"/>
      <c r="WTQ47" s="286"/>
      <c r="WTR47" s="286"/>
      <c r="WTS47" s="286"/>
      <c r="WTT47" s="286"/>
      <c r="WTU47" s="286"/>
      <c r="WTV47" s="286"/>
      <c r="WTW47" s="286"/>
      <c r="WTX47" s="286"/>
      <c r="WTY47" s="286"/>
      <c r="WTZ47" s="286"/>
      <c r="WUA47" s="286"/>
      <c r="WUB47" s="286"/>
      <c r="WUC47" s="286"/>
      <c r="WUD47" s="286"/>
      <c r="WUE47" s="286"/>
      <c r="WUF47" s="286"/>
      <c r="WUG47" s="286"/>
      <c r="WUH47" s="286"/>
      <c r="WUI47" s="286"/>
      <c r="WUJ47" s="286"/>
      <c r="WUK47" s="286"/>
      <c r="WUL47" s="286"/>
      <c r="WUM47" s="286"/>
      <c r="WUN47" s="286"/>
      <c r="WUO47" s="286"/>
      <c r="WUP47" s="286"/>
      <c r="WUQ47" s="286"/>
      <c r="WUR47" s="286"/>
      <c r="WUS47" s="286"/>
      <c r="WUT47" s="286"/>
      <c r="WUU47" s="286"/>
      <c r="WUV47" s="286"/>
      <c r="WUW47" s="286"/>
      <c r="WUX47" s="286"/>
      <c r="WUY47" s="286"/>
      <c r="WUZ47" s="286"/>
      <c r="WVA47" s="286"/>
      <c r="WVB47" s="286"/>
      <c r="WVC47" s="286"/>
      <c r="WVD47" s="286"/>
      <c r="WVE47" s="286"/>
      <c r="WVF47" s="286"/>
      <c r="WVG47" s="286"/>
      <c r="WVH47" s="286"/>
      <c r="WVI47" s="286"/>
      <c r="WVJ47" s="286"/>
      <c r="WVK47" s="286"/>
      <c r="WVL47" s="286"/>
      <c r="WVM47" s="286"/>
      <c r="WVN47" s="286"/>
      <c r="WVO47" s="286"/>
      <c r="WVP47" s="286"/>
      <c r="WVQ47" s="286"/>
      <c r="WVR47" s="286"/>
      <c r="WVS47" s="286"/>
      <c r="WVT47" s="286"/>
      <c r="WVU47" s="286"/>
      <c r="WVV47" s="286"/>
      <c r="WVW47" s="286"/>
      <c r="WVX47" s="286"/>
      <c r="WVY47" s="286"/>
      <c r="WVZ47" s="286"/>
      <c r="WWA47" s="286"/>
      <c r="WWB47" s="286"/>
      <c r="WWC47" s="286"/>
      <c r="WWD47" s="286"/>
      <c r="WWE47" s="286"/>
      <c r="WWF47" s="286"/>
      <c r="WWG47" s="286"/>
      <c r="WWH47" s="286"/>
      <c r="WWI47" s="286"/>
      <c r="WWJ47" s="286"/>
      <c r="WWK47" s="286"/>
      <c r="WWL47" s="286"/>
      <c r="WWM47" s="286"/>
      <c r="WWN47" s="286"/>
      <c r="WWO47" s="286"/>
      <c r="WWP47" s="286"/>
      <c r="WWQ47" s="286"/>
      <c r="WWR47" s="286"/>
      <c r="WWS47" s="286"/>
      <c r="WWT47" s="286"/>
      <c r="WWU47" s="286"/>
      <c r="WWV47" s="286"/>
      <c r="WWW47" s="286"/>
      <c r="WWX47" s="286"/>
      <c r="WWY47" s="286"/>
      <c r="WWZ47" s="286"/>
      <c r="WXA47" s="286"/>
      <c r="WXB47" s="286"/>
      <c r="WXC47" s="286"/>
      <c r="WXD47" s="286"/>
      <c r="WXE47" s="286"/>
      <c r="WXF47" s="286"/>
      <c r="WXG47" s="286"/>
      <c r="WXH47" s="286"/>
      <c r="WXI47" s="286"/>
      <c r="WXJ47" s="286"/>
      <c r="WXK47" s="286"/>
      <c r="WXL47" s="286"/>
      <c r="WXM47" s="286"/>
      <c r="WXN47" s="286"/>
      <c r="WXO47" s="286"/>
      <c r="WXP47" s="286"/>
      <c r="WXQ47" s="286"/>
      <c r="WXR47" s="286"/>
      <c r="WXS47" s="286"/>
      <c r="WXT47" s="286"/>
      <c r="WXU47" s="286"/>
      <c r="WXV47" s="286"/>
      <c r="WXW47" s="286"/>
      <c r="WXX47" s="286"/>
      <c r="WXY47" s="286"/>
      <c r="WXZ47" s="286"/>
      <c r="WYA47" s="286"/>
      <c r="WYB47" s="286"/>
      <c r="WYC47" s="286"/>
      <c r="WYD47" s="286"/>
      <c r="WYE47" s="286"/>
      <c r="WYF47" s="286"/>
      <c r="WYG47" s="286"/>
      <c r="WYH47" s="286"/>
      <c r="WYI47" s="286"/>
      <c r="WYJ47" s="286"/>
      <c r="WYK47" s="286"/>
      <c r="WYL47" s="286"/>
      <c r="WYM47" s="286"/>
      <c r="WYN47" s="286"/>
      <c r="WYO47" s="286"/>
      <c r="WYP47" s="286"/>
      <c r="WYQ47" s="286"/>
      <c r="WYR47" s="286"/>
      <c r="WYS47" s="286"/>
      <c r="WYT47" s="286"/>
      <c r="WYU47" s="286"/>
      <c r="WYV47" s="286"/>
      <c r="WYW47" s="286"/>
      <c r="WYX47" s="286"/>
      <c r="WYY47" s="286"/>
      <c r="WYZ47" s="286"/>
      <c r="WZA47" s="286"/>
      <c r="WZB47" s="286"/>
      <c r="WZC47" s="286"/>
      <c r="WZD47" s="286"/>
      <c r="WZE47" s="286"/>
      <c r="WZF47" s="286"/>
      <c r="WZG47" s="286"/>
      <c r="WZH47" s="286"/>
      <c r="WZI47" s="286"/>
      <c r="WZJ47" s="286"/>
      <c r="WZK47" s="286"/>
      <c r="WZL47" s="286"/>
      <c r="WZM47" s="286"/>
      <c r="WZN47" s="286"/>
      <c r="WZO47" s="286"/>
      <c r="WZP47" s="286"/>
      <c r="WZQ47" s="286"/>
      <c r="WZR47" s="286"/>
      <c r="WZS47" s="286"/>
      <c r="WZT47" s="286"/>
      <c r="WZU47" s="286"/>
      <c r="WZV47" s="286"/>
      <c r="WZW47" s="286"/>
      <c r="WZX47" s="286"/>
      <c r="WZY47" s="286"/>
      <c r="WZZ47" s="286"/>
      <c r="XAA47" s="286"/>
      <c r="XAB47" s="286"/>
      <c r="XAC47" s="286"/>
      <c r="XAD47" s="286"/>
      <c r="XAE47" s="286"/>
      <c r="XAF47" s="286"/>
      <c r="XAG47" s="286"/>
      <c r="XAH47" s="286"/>
      <c r="XAI47" s="286"/>
      <c r="XAJ47" s="286"/>
      <c r="XAK47" s="286"/>
      <c r="XAL47" s="286"/>
      <c r="XAM47" s="286"/>
      <c r="XAN47" s="286"/>
      <c r="XAO47" s="286"/>
      <c r="XAP47" s="286"/>
      <c r="XAQ47" s="286"/>
      <c r="XAR47" s="286"/>
      <c r="XAS47" s="286"/>
      <c r="XAT47" s="286"/>
      <c r="XAU47" s="286"/>
      <c r="XAV47" s="286"/>
      <c r="XAW47" s="286"/>
      <c r="XAX47" s="286"/>
      <c r="XAY47" s="286"/>
      <c r="XAZ47" s="286"/>
      <c r="XBA47" s="286"/>
      <c r="XBB47" s="286"/>
      <c r="XBC47" s="286"/>
      <c r="XBD47" s="286"/>
      <c r="XBE47" s="286"/>
      <c r="XBF47" s="286"/>
      <c r="XBG47" s="286"/>
      <c r="XBH47" s="286"/>
      <c r="XBI47" s="286"/>
      <c r="XBJ47" s="286"/>
      <c r="XBK47" s="286"/>
      <c r="XBL47" s="286"/>
      <c r="XBM47" s="286"/>
      <c r="XBN47" s="286"/>
      <c r="XBO47" s="286"/>
      <c r="XBP47" s="286"/>
      <c r="XBQ47" s="286"/>
      <c r="XBR47" s="286"/>
      <c r="XBS47" s="286"/>
      <c r="XBT47" s="286"/>
      <c r="XBU47" s="286"/>
      <c r="XBV47" s="286"/>
      <c r="XBW47" s="286"/>
      <c r="XBX47" s="286"/>
      <c r="XBY47" s="286"/>
      <c r="XBZ47" s="286"/>
      <c r="XCA47" s="286"/>
      <c r="XCB47" s="286"/>
      <c r="XCC47" s="286"/>
      <c r="XCD47" s="286"/>
      <c r="XCE47" s="286"/>
      <c r="XCF47" s="286"/>
      <c r="XCG47" s="286"/>
      <c r="XCH47" s="286"/>
      <c r="XCI47" s="286"/>
      <c r="XCJ47" s="286"/>
      <c r="XCK47" s="286"/>
      <c r="XCL47" s="286"/>
      <c r="XCM47" s="286"/>
      <c r="XCN47" s="286"/>
      <c r="XCO47" s="286"/>
      <c r="XCP47" s="286"/>
      <c r="XCQ47" s="286"/>
      <c r="XCR47" s="286"/>
      <c r="XCS47" s="286"/>
      <c r="XCT47" s="286"/>
      <c r="XCU47" s="286"/>
      <c r="XCV47" s="286"/>
      <c r="XCW47" s="286"/>
      <c r="XCX47" s="286"/>
      <c r="XCY47" s="286"/>
      <c r="XCZ47" s="286"/>
      <c r="XDA47" s="286"/>
      <c r="XDB47" s="286"/>
      <c r="XDC47" s="286"/>
      <c r="XDD47" s="286"/>
      <c r="XDE47" s="286"/>
      <c r="XDF47" s="286"/>
      <c r="XDG47" s="286"/>
      <c r="XDH47" s="286"/>
      <c r="XDI47" s="286"/>
      <c r="XDJ47" s="286"/>
      <c r="XDK47" s="286"/>
      <c r="XDL47" s="286"/>
      <c r="XDM47" s="286"/>
      <c r="XDN47" s="286"/>
      <c r="XDO47" s="286"/>
      <c r="XDP47" s="286"/>
      <c r="XDQ47" s="286"/>
      <c r="XDR47" s="286"/>
      <c r="XDS47" s="286"/>
      <c r="XDT47" s="286"/>
      <c r="XDU47" s="286"/>
      <c r="XDV47" s="286"/>
      <c r="XDW47" s="286"/>
      <c r="XDX47" s="286"/>
      <c r="XDY47" s="286"/>
      <c r="XDZ47" s="286"/>
      <c r="XEA47" s="286"/>
      <c r="XEB47" s="286"/>
      <c r="XEC47" s="286"/>
      <c r="XED47" s="286"/>
      <c r="XEE47" s="286"/>
      <c r="XEF47" s="286"/>
      <c r="XEG47" s="286"/>
      <c r="XEH47" s="286"/>
      <c r="XEI47" s="286"/>
      <c r="XEJ47" s="286"/>
      <c r="XEK47" s="286"/>
      <c r="XEL47" s="286"/>
      <c r="XEM47" s="286"/>
      <c r="XEN47" s="286"/>
      <c r="XEO47" s="286"/>
      <c r="XEP47" s="286"/>
      <c r="XEQ47" s="286"/>
      <c r="XER47" s="286"/>
      <c r="XES47" s="286"/>
      <c r="XET47" s="286"/>
      <c r="XEU47" s="286"/>
      <c r="XEV47" s="286"/>
      <c r="XEW47" s="286"/>
      <c r="XEX47" s="286"/>
      <c r="XEY47" s="286"/>
      <c r="XEZ47" s="286"/>
      <c r="XFA47" s="286"/>
      <c r="XFB47" s="286"/>
      <c r="XFC47" s="286"/>
      <c r="XFD47" s="286"/>
    </row>
    <row r="48" spans="1:16384" s="165" customFormat="1" ht="36" customHeight="1" x14ac:dyDescent="0.25">
      <c r="A48" s="89" t="s">
        <v>95</v>
      </c>
      <c r="B48" s="87" t="s">
        <v>22</v>
      </c>
      <c r="C48" s="178" t="s">
        <v>25</v>
      </c>
      <c r="D48" s="181">
        <v>18</v>
      </c>
      <c r="E48" s="181" t="s">
        <v>26</v>
      </c>
      <c r="F48" s="181" t="s">
        <v>22</v>
      </c>
      <c r="G48" s="181" t="s">
        <v>348</v>
      </c>
      <c r="H48" s="87"/>
      <c r="I48" s="142"/>
      <c r="J48" s="142">
        <f t="shared" ref="J48:L49" si="4">J49</f>
        <v>0</v>
      </c>
      <c r="K48" s="142">
        <f t="shared" si="4"/>
        <v>30</v>
      </c>
      <c r="L48" s="142">
        <f t="shared" si="4"/>
        <v>30</v>
      </c>
      <c r="M48" s="106"/>
    </row>
    <row r="49" spans="1:13" s="165" customFormat="1" ht="36" customHeight="1" x14ac:dyDescent="0.25">
      <c r="A49" s="89" t="s">
        <v>191</v>
      </c>
      <c r="B49" s="87" t="s">
        <v>22</v>
      </c>
      <c r="C49" s="178" t="s">
        <v>25</v>
      </c>
      <c r="D49" s="181">
        <v>18</v>
      </c>
      <c r="E49" s="181" t="s">
        <v>26</v>
      </c>
      <c r="F49" s="181" t="s">
        <v>22</v>
      </c>
      <c r="G49" s="181" t="s">
        <v>348</v>
      </c>
      <c r="H49" s="87" t="s">
        <v>189</v>
      </c>
      <c r="I49" s="142"/>
      <c r="J49" s="142">
        <f t="shared" si="4"/>
        <v>0</v>
      </c>
      <c r="K49" s="142">
        <f t="shared" si="4"/>
        <v>30</v>
      </c>
      <c r="L49" s="142">
        <f t="shared" si="4"/>
        <v>30</v>
      </c>
      <c r="M49" s="106"/>
    </row>
    <row r="50" spans="1:13" s="165" customFormat="1" ht="36" customHeight="1" x14ac:dyDescent="0.25">
      <c r="A50" s="89" t="s">
        <v>192</v>
      </c>
      <c r="B50" s="87" t="s">
        <v>22</v>
      </c>
      <c r="C50" s="178" t="s">
        <v>25</v>
      </c>
      <c r="D50" s="181">
        <v>18</v>
      </c>
      <c r="E50" s="181" t="s">
        <v>26</v>
      </c>
      <c r="F50" s="181" t="s">
        <v>22</v>
      </c>
      <c r="G50" s="181" t="s">
        <v>348</v>
      </c>
      <c r="H50" s="87" t="s">
        <v>190</v>
      </c>
      <c r="I50" s="142"/>
      <c r="J50" s="142">
        <f>'ведомст 3'!K46</f>
        <v>0</v>
      </c>
      <c r="K50" s="142">
        <f>'ведомст 3'!L46</f>
        <v>30</v>
      </c>
      <c r="L50" s="142">
        <f>'ведомст 3'!M46</f>
        <v>30</v>
      </c>
      <c r="M50" s="106"/>
    </row>
    <row r="51" spans="1:13" s="165" customFormat="1" ht="54.75" customHeight="1" x14ac:dyDescent="0.25">
      <c r="A51" s="399" t="s">
        <v>444</v>
      </c>
      <c r="B51" s="86" t="s">
        <v>22</v>
      </c>
      <c r="C51" s="86" t="s">
        <v>25</v>
      </c>
      <c r="D51" s="181" t="s">
        <v>160</v>
      </c>
      <c r="E51" s="181"/>
      <c r="F51" s="181"/>
      <c r="G51" s="181"/>
      <c r="H51" s="87"/>
      <c r="I51" s="146"/>
      <c r="J51" s="146">
        <f t="shared" ref="J51:L52" si="5">J52</f>
        <v>85.700000000000017</v>
      </c>
      <c r="K51" s="146">
        <f t="shared" si="5"/>
        <v>85.700000000000017</v>
      </c>
      <c r="L51" s="146">
        <f t="shared" si="5"/>
        <v>85.700000000000017</v>
      </c>
      <c r="M51" s="360"/>
    </row>
    <row r="52" spans="1:13" s="165" customFormat="1" ht="67.5" customHeight="1" x14ac:dyDescent="0.25">
      <c r="A52" s="399" t="s">
        <v>437</v>
      </c>
      <c r="B52" s="86" t="s">
        <v>22</v>
      </c>
      <c r="C52" s="86" t="s">
        <v>25</v>
      </c>
      <c r="D52" s="181" t="s">
        <v>160</v>
      </c>
      <c r="E52" s="181" t="s">
        <v>24</v>
      </c>
      <c r="F52" s="181"/>
      <c r="G52" s="181"/>
      <c r="H52" s="87"/>
      <c r="I52" s="146"/>
      <c r="J52" s="146">
        <f t="shared" si="5"/>
        <v>85.700000000000017</v>
      </c>
      <c r="K52" s="146">
        <f t="shared" si="5"/>
        <v>85.700000000000017</v>
      </c>
      <c r="L52" s="146">
        <f t="shared" si="5"/>
        <v>85.700000000000017</v>
      </c>
      <c r="M52" s="363"/>
    </row>
    <row r="53" spans="1:13" s="165" customFormat="1" ht="63" x14ac:dyDescent="0.25">
      <c r="A53" s="188" t="s">
        <v>263</v>
      </c>
      <c r="B53" s="86" t="s">
        <v>22</v>
      </c>
      <c r="C53" s="86" t="s">
        <v>25</v>
      </c>
      <c r="D53" s="181" t="s">
        <v>160</v>
      </c>
      <c r="E53" s="181" t="s">
        <v>24</v>
      </c>
      <c r="F53" s="181" t="s">
        <v>22</v>
      </c>
      <c r="G53" s="181"/>
      <c r="H53" s="87"/>
      <c r="I53" s="146"/>
      <c r="J53" s="146">
        <f>J57+J56</f>
        <v>85.700000000000017</v>
      </c>
      <c r="K53" s="146">
        <f>K57+K56</f>
        <v>85.700000000000017</v>
      </c>
      <c r="L53" s="146">
        <f>L57+L56</f>
        <v>85.700000000000017</v>
      </c>
      <c r="M53" s="363"/>
    </row>
    <row r="54" spans="1:13" s="165" customFormat="1" ht="91.5" customHeight="1" x14ac:dyDescent="0.25">
      <c r="A54" s="79" t="s">
        <v>161</v>
      </c>
      <c r="B54" s="86" t="s">
        <v>22</v>
      </c>
      <c r="C54" s="86" t="s">
        <v>25</v>
      </c>
      <c r="D54" s="181" t="s">
        <v>160</v>
      </c>
      <c r="E54" s="181" t="s">
        <v>24</v>
      </c>
      <c r="F54" s="181" t="s">
        <v>22</v>
      </c>
      <c r="G54" s="181" t="s">
        <v>349</v>
      </c>
      <c r="H54" s="87"/>
      <c r="I54" s="146"/>
      <c r="J54" s="146">
        <f t="shared" ref="J54:L55" si="6">J55</f>
        <v>83.800000000000011</v>
      </c>
      <c r="K54" s="146">
        <f t="shared" si="6"/>
        <v>83.800000000000011</v>
      </c>
      <c r="L54" s="146">
        <f t="shared" si="6"/>
        <v>83.800000000000011</v>
      </c>
      <c r="M54" s="638"/>
    </row>
    <row r="55" spans="1:13" s="165" customFormat="1" ht="45.75" customHeight="1" x14ac:dyDescent="0.25">
      <c r="A55" s="177" t="s">
        <v>185</v>
      </c>
      <c r="B55" s="86" t="s">
        <v>22</v>
      </c>
      <c r="C55" s="86" t="s">
        <v>25</v>
      </c>
      <c r="D55" s="181" t="s">
        <v>160</v>
      </c>
      <c r="E55" s="181" t="s">
        <v>24</v>
      </c>
      <c r="F55" s="181" t="s">
        <v>22</v>
      </c>
      <c r="G55" s="181" t="s">
        <v>349</v>
      </c>
      <c r="H55" s="87" t="s">
        <v>186</v>
      </c>
      <c r="I55" s="146"/>
      <c r="J55" s="146">
        <f t="shared" si="6"/>
        <v>83.800000000000011</v>
      </c>
      <c r="K55" s="146">
        <f t="shared" si="6"/>
        <v>83.800000000000011</v>
      </c>
      <c r="L55" s="146">
        <f t="shared" si="6"/>
        <v>83.800000000000011</v>
      </c>
      <c r="M55" s="638"/>
    </row>
    <row r="56" spans="1:13" s="165" customFormat="1" ht="35.25" customHeight="1" x14ac:dyDescent="0.25">
      <c r="A56" s="177" t="s">
        <v>187</v>
      </c>
      <c r="B56" s="86" t="s">
        <v>22</v>
      </c>
      <c r="C56" s="86" t="s">
        <v>25</v>
      </c>
      <c r="D56" s="181" t="s">
        <v>160</v>
      </c>
      <c r="E56" s="181" t="s">
        <v>24</v>
      </c>
      <c r="F56" s="181" t="s">
        <v>22</v>
      </c>
      <c r="G56" s="181" t="s">
        <v>349</v>
      </c>
      <c r="H56" s="87" t="s">
        <v>184</v>
      </c>
      <c r="I56" s="146"/>
      <c r="J56" s="146">
        <f>'ведомст 3'!K52</f>
        <v>83.800000000000011</v>
      </c>
      <c r="K56" s="146">
        <f>'ведомст 3'!L52</f>
        <v>83.800000000000011</v>
      </c>
      <c r="L56" s="146">
        <f>'ведомст 3'!M52</f>
        <v>83.800000000000011</v>
      </c>
      <c r="M56" s="638"/>
    </row>
    <row r="57" spans="1:13" s="165" customFormat="1" ht="93" customHeight="1" x14ac:dyDescent="0.25">
      <c r="A57" s="79" t="s">
        <v>162</v>
      </c>
      <c r="B57" s="86" t="s">
        <v>22</v>
      </c>
      <c r="C57" s="86" t="s">
        <v>25</v>
      </c>
      <c r="D57" s="181" t="s">
        <v>160</v>
      </c>
      <c r="E57" s="181" t="s">
        <v>24</v>
      </c>
      <c r="F57" s="181" t="s">
        <v>22</v>
      </c>
      <c r="G57" s="181" t="s">
        <v>350</v>
      </c>
      <c r="H57" s="87"/>
      <c r="I57" s="88"/>
      <c r="J57" s="88">
        <f t="shared" ref="J57:L58" si="7">J58</f>
        <v>1.9</v>
      </c>
      <c r="K57" s="88">
        <f t="shared" si="7"/>
        <v>1.9</v>
      </c>
      <c r="L57" s="88">
        <f t="shared" si="7"/>
        <v>1.9</v>
      </c>
      <c r="M57" s="363"/>
    </row>
    <row r="58" spans="1:13" s="165" customFormat="1" ht="36" customHeight="1" x14ac:dyDescent="0.25">
      <c r="A58" s="89" t="s">
        <v>191</v>
      </c>
      <c r="B58" s="86" t="s">
        <v>22</v>
      </c>
      <c r="C58" s="86" t="s">
        <v>25</v>
      </c>
      <c r="D58" s="181" t="s">
        <v>160</v>
      </c>
      <c r="E58" s="181" t="s">
        <v>24</v>
      </c>
      <c r="F58" s="181" t="s">
        <v>22</v>
      </c>
      <c r="G58" s="181" t="s">
        <v>350</v>
      </c>
      <c r="H58" s="87" t="s">
        <v>189</v>
      </c>
      <c r="I58" s="88"/>
      <c r="J58" s="88">
        <f t="shared" si="7"/>
        <v>1.9</v>
      </c>
      <c r="K58" s="88">
        <f t="shared" si="7"/>
        <v>1.9</v>
      </c>
      <c r="L58" s="88">
        <f t="shared" si="7"/>
        <v>1.9</v>
      </c>
      <c r="M58" s="363"/>
    </row>
    <row r="59" spans="1:13" s="165" customFormat="1" ht="37.5" customHeight="1" x14ac:dyDescent="0.25">
      <c r="A59" s="89" t="s">
        <v>192</v>
      </c>
      <c r="B59" s="86" t="s">
        <v>22</v>
      </c>
      <c r="C59" s="86" t="s">
        <v>25</v>
      </c>
      <c r="D59" s="181" t="s">
        <v>160</v>
      </c>
      <c r="E59" s="181" t="s">
        <v>24</v>
      </c>
      <c r="F59" s="181" t="s">
        <v>22</v>
      </c>
      <c r="G59" s="181" t="s">
        <v>350</v>
      </c>
      <c r="H59" s="87" t="s">
        <v>190</v>
      </c>
      <c r="I59" s="88"/>
      <c r="J59" s="88">
        <f>'ведомст 3'!K55</f>
        <v>1.9</v>
      </c>
      <c r="K59" s="88">
        <f>'ведомст 3'!L55</f>
        <v>1.9</v>
      </c>
      <c r="L59" s="88">
        <f>'ведомст 3'!M55</f>
        <v>1.9</v>
      </c>
      <c r="M59" s="106"/>
    </row>
    <row r="60" spans="1:13" s="165" customFormat="1" ht="49.5" customHeight="1" x14ac:dyDescent="0.25">
      <c r="A60" s="177" t="s">
        <v>273</v>
      </c>
      <c r="B60" s="86" t="s">
        <v>22</v>
      </c>
      <c r="C60" s="86" t="s">
        <v>25</v>
      </c>
      <c r="D60" s="181">
        <v>65</v>
      </c>
      <c r="E60" s="182"/>
      <c r="F60" s="182"/>
      <c r="G60" s="182"/>
      <c r="H60" s="87"/>
      <c r="I60" s="141"/>
      <c r="J60" s="141">
        <f>J61</f>
        <v>13566.7</v>
      </c>
      <c r="K60" s="141">
        <f>K61</f>
        <v>7962.2999999999993</v>
      </c>
      <c r="L60" s="141">
        <f>L61</f>
        <v>7962.3999999999987</v>
      </c>
      <c r="M60" s="106"/>
    </row>
    <row r="61" spans="1:13" s="165" customFormat="1" ht="64.5" customHeight="1" x14ac:dyDescent="0.25">
      <c r="A61" s="177" t="s">
        <v>274</v>
      </c>
      <c r="B61" s="86" t="s">
        <v>22</v>
      </c>
      <c r="C61" s="86" t="s">
        <v>25</v>
      </c>
      <c r="D61" s="181">
        <v>65</v>
      </c>
      <c r="E61" s="181">
        <v>2</v>
      </c>
      <c r="F61" s="181"/>
      <c r="G61" s="181"/>
      <c r="H61" s="87"/>
      <c r="I61" s="141"/>
      <c r="J61" s="141">
        <f>J62+J65+J72</f>
        <v>13566.7</v>
      </c>
      <c r="K61" s="141">
        <f>K62+K65+K72</f>
        <v>7962.2999999999993</v>
      </c>
      <c r="L61" s="141">
        <f>L62+L65+L72</f>
        <v>7962.3999999999987</v>
      </c>
      <c r="M61" s="106"/>
    </row>
    <row r="62" spans="1:13" s="165" customFormat="1" ht="36" customHeight="1" x14ac:dyDescent="0.25">
      <c r="A62" s="177" t="s">
        <v>175</v>
      </c>
      <c r="B62" s="87" t="s">
        <v>22</v>
      </c>
      <c r="C62" s="87" t="s">
        <v>25</v>
      </c>
      <c r="D62" s="181">
        <v>65</v>
      </c>
      <c r="E62" s="181" t="s">
        <v>26</v>
      </c>
      <c r="F62" s="181" t="s">
        <v>68</v>
      </c>
      <c r="G62" s="181" t="s">
        <v>351</v>
      </c>
      <c r="H62" s="87"/>
      <c r="I62" s="141"/>
      <c r="J62" s="141">
        <f t="shared" ref="J62:L63" si="8">J63</f>
        <v>12026.5</v>
      </c>
      <c r="K62" s="141">
        <f t="shared" si="8"/>
        <v>6874.1999999999989</v>
      </c>
      <c r="L62" s="141">
        <f t="shared" si="8"/>
        <v>6874.1999999999989</v>
      </c>
      <c r="M62" s="106"/>
    </row>
    <row r="63" spans="1:13" s="165" customFormat="1" ht="78.75" x14ac:dyDescent="0.25">
      <c r="A63" s="177" t="s">
        <v>193</v>
      </c>
      <c r="B63" s="87" t="s">
        <v>22</v>
      </c>
      <c r="C63" s="87" t="s">
        <v>25</v>
      </c>
      <c r="D63" s="181">
        <v>65</v>
      </c>
      <c r="E63" s="181" t="s">
        <v>26</v>
      </c>
      <c r="F63" s="181" t="s">
        <v>68</v>
      </c>
      <c r="G63" s="181" t="s">
        <v>351</v>
      </c>
      <c r="H63" s="87" t="s">
        <v>186</v>
      </c>
      <c r="I63" s="141"/>
      <c r="J63" s="141">
        <f t="shared" si="8"/>
        <v>12026.5</v>
      </c>
      <c r="K63" s="141">
        <f t="shared" si="8"/>
        <v>6874.1999999999989</v>
      </c>
      <c r="L63" s="141">
        <f t="shared" si="8"/>
        <v>6874.1999999999989</v>
      </c>
      <c r="M63" s="106"/>
    </row>
    <row r="64" spans="1:13" s="165" customFormat="1" ht="36" customHeight="1" x14ac:dyDescent="0.25">
      <c r="A64" s="177" t="s">
        <v>194</v>
      </c>
      <c r="B64" s="87" t="s">
        <v>22</v>
      </c>
      <c r="C64" s="87" t="s">
        <v>25</v>
      </c>
      <c r="D64" s="181">
        <v>65</v>
      </c>
      <c r="E64" s="181" t="s">
        <v>26</v>
      </c>
      <c r="F64" s="181" t="s">
        <v>68</v>
      </c>
      <c r="G64" s="181" t="s">
        <v>351</v>
      </c>
      <c r="H64" s="87" t="s">
        <v>184</v>
      </c>
      <c r="I64" s="141"/>
      <c r="J64" s="141">
        <f>'ведомст 3'!K60+'ведомст 3'!K393</f>
        <v>12026.5</v>
      </c>
      <c r="K64" s="141">
        <f>'ведомст 3'!L60+'ведомст 3'!L393</f>
        <v>6874.1999999999989</v>
      </c>
      <c r="L64" s="141">
        <f>'ведомст 3'!M60+'ведомст 3'!M393</f>
        <v>6874.1999999999989</v>
      </c>
      <c r="M64" s="106"/>
    </row>
    <row r="65" spans="1:21" s="165" customFormat="1" ht="36.75" customHeight="1" x14ac:dyDescent="0.25">
      <c r="A65" s="189" t="s">
        <v>164</v>
      </c>
      <c r="B65" s="87" t="s">
        <v>22</v>
      </c>
      <c r="C65" s="87" t="s">
        <v>25</v>
      </c>
      <c r="D65" s="181">
        <v>65</v>
      </c>
      <c r="E65" s="181" t="s">
        <v>26</v>
      </c>
      <c r="F65" s="181" t="s">
        <v>68</v>
      </c>
      <c r="G65" s="181" t="s">
        <v>352</v>
      </c>
      <c r="H65" s="176"/>
      <c r="I65" s="141"/>
      <c r="J65" s="141">
        <f>J66+J68+J70</f>
        <v>1482.7</v>
      </c>
      <c r="K65" s="141">
        <f>K66+K68+K70</f>
        <v>1030.5</v>
      </c>
      <c r="L65" s="141">
        <f>L66+L68+L70</f>
        <v>1030.5</v>
      </c>
      <c r="M65" s="106"/>
    </row>
    <row r="66" spans="1:21" s="165" customFormat="1" ht="78.75" x14ac:dyDescent="0.25">
      <c r="A66" s="177" t="s">
        <v>193</v>
      </c>
      <c r="B66" s="87" t="s">
        <v>22</v>
      </c>
      <c r="C66" s="87" t="s">
        <v>25</v>
      </c>
      <c r="D66" s="181">
        <v>65</v>
      </c>
      <c r="E66" s="181" t="s">
        <v>26</v>
      </c>
      <c r="F66" s="181" t="s">
        <v>68</v>
      </c>
      <c r="G66" s="181" t="s">
        <v>352</v>
      </c>
      <c r="H66" s="87" t="s">
        <v>186</v>
      </c>
      <c r="I66" s="141"/>
      <c r="J66" s="141">
        <f>J67</f>
        <v>156.39999999999998</v>
      </c>
      <c r="K66" s="141">
        <f>K67</f>
        <v>320.2</v>
      </c>
      <c r="L66" s="141">
        <f>L67</f>
        <v>320.2</v>
      </c>
      <c r="M66" s="106"/>
    </row>
    <row r="67" spans="1:21" s="165" customFormat="1" ht="33.75" customHeight="1" x14ac:dyDescent="0.25">
      <c r="A67" s="177" t="s">
        <v>194</v>
      </c>
      <c r="B67" s="87" t="s">
        <v>22</v>
      </c>
      <c r="C67" s="87" t="s">
        <v>25</v>
      </c>
      <c r="D67" s="181">
        <v>65</v>
      </c>
      <c r="E67" s="181" t="s">
        <v>26</v>
      </c>
      <c r="F67" s="181" t="s">
        <v>68</v>
      </c>
      <c r="G67" s="181" t="s">
        <v>352</v>
      </c>
      <c r="H67" s="87" t="s">
        <v>184</v>
      </c>
      <c r="I67" s="141"/>
      <c r="J67" s="141">
        <f>'ведомст 3'!K63</f>
        <v>156.39999999999998</v>
      </c>
      <c r="K67" s="141">
        <f>'ведомст 3'!L63</f>
        <v>320.2</v>
      </c>
      <c r="L67" s="141">
        <f>'ведомст 3'!M63</f>
        <v>320.2</v>
      </c>
      <c r="M67" s="106"/>
    </row>
    <row r="68" spans="1:21" s="165" customFormat="1" ht="31.5" x14ac:dyDescent="0.25">
      <c r="A68" s="177" t="s">
        <v>191</v>
      </c>
      <c r="B68" s="87" t="s">
        <v>22</v>
      </c>
      <c r="C68" s="87" t="s">
        <v>25</v>
      </c>
      <c r="D68" s="181">
        <v>65</v>
      </c>
      <c r="E68" s="181" t="s">
        <v>26</v>
      </c>
      <c r="F68" s="181" t="s">
        <v>68</v>
      </c>
      <c r="G68" s="181" t="s">
        <v>352</v>
      </c>
      <c r="H68" s="87" t="s">
        <v>189</v>
      </c>
      <c r="I68" s="141"/>
      <c r="J68" s="141">
        <f>J69</f>
        <v>1170</v>
      </c>
      <c r="K68" s="141">
        <f>K69</f>
        <v>695.4</v>
      </c>
      <c r="L68" s="141">
        <f>L69</f>
        <v>695.4</v>
      </c>
      <c r="M68" s="106"/>
    </row>
    <row r="69" spans="1:21" s="165" customFormat="1" ht="47.25" x14ac:dyDescent="0.25">
      <c r="A69" s="177" t="s">
        <v>192</v>
      </c>
      <c r="B69" s="87" t="s">
        <v>22</v>
      </c>
      <c r="C69" s="87" t="s">
        <v>25</v>
      </c>
      <c r="D69" s="181">
        <v>65</v>
      </c>
      <c r="E69" s="181" t="s">
        <v>26</v>
      </c>
      <c r="F69" s="181" t="s">
        <v>68</v>
      </c>
      <c r="G69" s="181" t="s">
        <v>352</v>
      </c>
      <c r="H69" s="87" t="s">
        <v>190</v>
      </c>
      <c r="I69" s="141"/>
      <c r="J69" s="141">
        <f>'ведомст 3'!K396+'ведомст 3'!K65</f>
        <v>1170</v>
      </c>
      <c r="K69" s="141">
        <f>'ведомст 3'!L396+'ведомст 3'!L65</f>
        <v>695.4</v>
      </c>
      <c r="L69" s="141">
        <f>'ведомст 3'!M396+'ведомст 3'!M65</f>
        <v>695.4</v>
      </c>
      <c r="M69" s="106"/>
    </row>
    <row r="70" spans="1:21" s="165" customFormat="1" ht="27" customHeight="1" x14ac:dyDescent="0.25">
      <c r="A70" s="177" t="s">
        <v>195</v>
      </c>
      <c r="B70" s="87" t="s">
        <v>22</v>
      </c>
      <c r="C70" s="87" t="s">
        <v>25</v>
      </c>
      <c r="D70" s="181">
        <v>65</v>
      </c>
      <c r="E70" s="181" t="s">
        <v>26</v>
      </c>
      <c r="F70" s="181" t="s">
        <v>68</v>
      </c>
      <c r="G70" s="181" t="s">
        <v>352</v>
      </c>
      <c r="H70" s="87" t="s">
        <v>196</v>
      </c>
      <c r="I70" s="141"/>
      <c r="J70" s="141">
        <f>J71</f>
        <v>156.29999999999998</v>
      </c>
      <c r="K70" s="141">
        <f>K71</f>
        <v>14.9</v>
      </c>
      <c r="L70" s="141">
        <f>L71</f>
        <v>14.9</v>
      </c>
      <c r="M70" s="106"/>
    </row>
    <row r="71" spans="1:21" s="165" customFormat="1" ht="27" customHeight="1" x14ac:dyDescent="0.25">
      <c r="A71" s="177" t="s">
        <v>198</v>
      </c>
      <c r="B71" s="87" t="s">
        <v>22</v>
      </c>
      <c r="C71" s="87" t="s">
        <v>25</v>
      </c>
      <c r="D71" s="181">
        <v>65</v>
      </c>
      <c r="E71" s="181" t="s">
        <v>26</v>
      </c>
      <c r="F71" s="181" t="s">
        <v>68</v>
      </c>
      <c r="G71" s="181" t="s">
        <v>352</v>
      </c>
      <c r="H71" s="87" t="s">
        <v>197</v>
      </c>
      <c r="I71" s="141"/>
      <c r="J71" s="141">
        <f>'ведомст 3'!K67+'ведомст 3'!K398</f>
        <v>156.29999999999998</v>
      </c>
      <c r="K71" s="141">
        <f>'ведомст 3'!L67</f>
        <v>14.9</v>
      </c>
      <c r="L71" s="141">
        <f>'ведомст 3'!M67</f>
        <v>14.9</v>
      </c>
      <c r="M71" s="106"/>
    </row>
    <row r="72" spans="1:21" s="165" customFormat="1" ht="64.5" customHeight="1" x14ac:dyDescent="0.25">
      <c r="A72" s="177" t="s">
        <v>165</v>
      </c>
      <c r="B72" s="86" t="s">
        <v>22</v>
      </c>
      <c r="C72" s="86" t="s">
        <v>25</v>
      </c>
      <c r="D72" s="181">
        <v>65</v>
      </c>
      <c r="E72" s="181" t="s">
        <v>26</v>
      </c>
      <c r="F72" s="181" t="s">
        <v>68</v>
      </c>
      <c r="G72" s="181" t="s">
        <v>353</v>
      </c>
      <c r="H72" s="87"/>
      <c r="I72" s="88"/>
      <c r="J72" s="88">
        <f t="shared" ref="J72:L73" si="9">J73</f>
        <v>57.5</v>
      </c>
      <c r="K72" s="88">
        <f t="shared" si="9"/>
        <v>57.6</v>
      </c>
      <c r="L72" s="88">
        <f t="shared" si="9"/>
        <v>57.7</v>
      </c>
      <c r="M72" s="104"/>
      <c r="N72" s="105"/>
    </row>
    <row r="73" spans="1:21" s="165" customFormat="1" ht="78.75" x14ac:dyDescent="0.25">
      <c r="A73" s="177" t="s">
        <v>193</v>
      </c>
      <c r="B73" s="86" t="s">
        <v>22</v>
      </c>
      <c r="C73" s="86" t="s">
        <v>25</v>
      </c>
      <c r="D73" s="181">
        <v>65</v>
      </c>
      <c r="E73" s="181" t="s">
        <v>26</v>
      </c>
      <c r="F73" s="181" t="s">
        <v>68</v>
      </c>
      <c r="G73" s="181" t="s">
        <v>353</v>
      </c>
      <c r="H73" s="87" t="s">
        <v>186</v>
      </c>
      <c r="I73" s="88"/>
      <c r="J73" s="88">
        <f t="shared" si="9"/>
        <v>57.5</v>
      </c>
      <c r="K73" s="88">
        <f t="shared" si="9"/>
        <v>57.6</v>
      </c>
      <c r="L73" s="88">
        <f t="shared" si="9"/>
        <v>57.7</v>
      </c>
      <c r="M73" s="104"/>
      <c r="N73" s="105"/>
    </row>
    <row r="74" spans="1:21" s="165" customFormat="1" ht="36" customHeight="1" x14ac:dyDescent="0.25">
      <c r="A74" s="177" t="s">
        <v>194</v>
      </c>
      <c r="B74" s="86" t="s">
        <v>22</v>
      </c>
      <c r="C74" s="86" t="s">
        <v>25</v>
      </c>
      <c r="D74" s="181">
        <v>65</v>
      </c>
      <c r="E74" s="181" t="s">
        <v>26</v>
      </c>
      <c r="F74" s="181" t="s">
        <v>68</v>
      </c>
      <c r="G74" s="181" t="s">
        <v>353</v>
      </c>
      <c r="H74" s="87" t="s">
        <v>184</v>
      </c>
      <c r="I74" s="88"/>
      <c r="J74" s="88">
        <f>'ведомст 3'!K70</f>
        <v>57.5</v>
      </c>
      <c r="K74" s="88">
        <f>'ведомст 3'!L70</f>
        <v>57.6</v>
      </c>
      <c r="L74" s="88">
        <f>'ведомст 3'!M70</f>
        <v>57.7</v>
      </c>
      <c r="M74" s="104"/>
      <c r="N74" s="105"/>
    </row>
    <row r="75" spans="1:21" s="105" customFormat="1" ht="36" customHeight="1" x14ac:dyDescent="0.25">
      <c r="A75" s="177" t="s">
        <v>493</v>
      </c>
      <c r="B75" s="86" t="s">
        <v>22</v>
      </c>
      <c r="C75" s="86" t="s">
        <v>25</v>
      </c>
      <c r="D75" s="181" t="s">
        <v>354</v>
      </c>
      <c r="E75" s="181"/>
      <c r="F75" s="181"/>
      <c r="G75" s="181"/>
      <c r="H75" s="87"/>
      <c r="I75" s="88"/>
      <c r="J75" s="88">
        <f>J76</f>
        <v>204.7</v>
      </c>
      <c r="K75" s="88">
        <f>K76</f>
        <v>140.1</v>
      </c>
      <c r="L75" s="88">
        <f>L76</f>
        <v>140</v>
      </c>
      <c r="M75" s="364"/>
    </row>
    <row r="76" spans="1:21" s="105" customFormat="1" ht="47.25" x14ac:dyDescent="0.25">
      <c r="A76" s="177" t="s">
        <v>494</v>
      </c>
      <c r="B76" s="86" t="s">
        <v>22</v>
      </c>
      <c r="C76" s="86" t="s">
        <v>25</v>
      </c>
      <c r="D76" s="181" t="s">
        <v>354</v>
      </c>
      <c r="E76" s="181" t="s">
        <v>24</v>
      </c>
      <c r="F76" s="181" t="s">
        <v>68</v>
      </c>
      <c r="G76" s="181"/>
      <c r="H76" s="87"/>
      <c r="I76" s="88"/>
      <c r="J76" s="88">
        <f>J77+J80+J83+J86+J93</f>
        <v>204.7</v>
      </c>
      <c r="K76" s="88">
        <f>K77+K80+K83+K86</f>
        <v>140.1</v>
      </c>
      <c r="L76" s="88">
        <f>L77+L80+L83+L86</f>
        <v>140</v>
      </c>
      <c r="M76" s="364"/>
    </row>
    <row r="77" spans="1:21" s="105" customFormat="1" ht="94.5" x14ac:dyDescent="0.25">
      <c r="A77" s="177" t="s">
        <v>166</v>
      </c>
      <c r="B77" s="86" t="s">
        <v>22</v>
      </c>
      <c r="C77" s="86" t="s">
        <v>25</v>
      </c>
      <c r="D77" s="181" t="s">
        <v>354</v>
      </c>
      <c r="E77" s="133" t="s">
        <v>24</v>
      </c>
      <c r="F77" s="133" t="s">
        <v>68</v>
      </c>
      <c r="G77" s="133">
        <v>77510</v>
      </c>
      <c r="H77" s="87"/>
      <c r="I77" s="141"/>
      <c r="J77" s="141">
        <f t="shared" ref="J77:L78" si="10">J78</f>
        <v>47.9</v>
      </c>
      <c r="K77" s="141">
        <f t="shared" si="10"/>
        <v>47.300000000000004</v>
      </c>
      <c r="L77" s="141">
        <f t="shared" si="10"/>
        <v>47.099999999999994</v>
      </c>
      <c r="M77" s="104"/>
      <c r="N77" s="288"/>
    </row>
    <row r="78" spans="1:21" s="105" customFormat="1" ht="78.75" x14ac:dyDescent="0.25">
      <c r="A78" s="177" t="s">
        <v>193</v>
      </c>
      <c r="B78" s="86" t="s">
        <v>22</v>
      </c>
      <c r="C78" s="86" t="s">
        <v>25</v>
      </c>
      <c r="D78" s="181" t="s">
        <v>354</v>
      </c>
      <c r="E78" s="133" t="s">
        <v>24</v>
      </c>
      <c r="F78" s="133" t="s">
        <v>68</v>
      </c>
      <c r="G78" s="133">
        <v>77510</v>
      </c>
      <c r="H78" s="87" t="s">
        <v>186</v>
      </c>
      <c r="I78" s="141"/>
      <c r="J78" s="141">
        <f t="shared" si="10"/>
        <v>47.9</v>
      </c>
      <c r="K78" s="141">
        <f t="shared" si="10"/>
        <v>47.300000000000004</v>
      </c>
      <c r="L78" s="141">
        <f t="shared" si="10"/>
        <v>47.099999999999994</v>
      </c>
      <c r="M78" s="104"/>
      <c r="N78" s="288"/>
    </row>
    <row r="79" spans="1:21" s="105" customFormat="1" ht="31.5" x14ac:dyDescent="0.25">
      <c r="A79" s="177" t="s">
        <v>194</v>
      </c>
      <c r="B79" s="86" t="s">
        <v>22</v>
      </c>
      <c r="C79" s="86" t="s">
        <v>25</v>
      </c>
      <c r="D79" s="181" t="s">
        <v>354</v>
      </c>
      <c r="E79" s="133" t="s">
        <v>24</v>
      </c>
      <c r="F79" s="133" t="s">
        <v>68</v>
      </c>
      <c r="G79" s="133">
        <v>77510</v>
      </c>
      <c r="H79" s="87" t="s">
        <v>184</v>
      </c>
      <c r="I79" s="141"/>
      <c r="J79" s="141">
        <f>'ведомст 3'!K75</f>
        <v>47.9</v>
      </c>
      <c r="K79" s="141">
        <f>'ведомст 3'!L75</f>
        <v>47.300000000000004</v>
      </c>
      <c r="L79" s="141">
        <f>'ведомст 3'!M75</f>
        <v>47.099999999999994</v>
      </c>
      <c r="M79" s="104"/>
      <c r="N79" s="288"/>
    </row>
    <row r="80" spans="1:21" s="105" customFormat="1" ht="110.25" x14ac:dyDescent="0.2">
      <c r="A80" s="190" t="s">
        <v>167</v>
      </c>
      <c r="B80" s="86" t="s">
        <v>22</v>
      </c>
      <c r="C80" s="86" t="s">
        <v>25</v>
      </c>
      <c r="D80" s="181" t="s">
        <v>354</v>
      </c>
      <c r="E80" s="133" t="s">
        <v>24</v>
      </c>
      <c r="F80" s="133" t="s">
        <v>68</v>
      </c>
      <c r="G80" s="133" t="s">
        <v>355</v>
      </c>
      <c r="H80" s="87"/>
      <c r="I80" s="141"/>
      <c r="J80" s="141">
        <f t="shared" ref="J80:L81" si="11">J81</f>
        <v>70.2</v>
      </c>
      <c r="K80" s="141">
        <f t="shared" si="11"/>
        <v>70.3</v>
      </c>
      <c r="L80" s="141">
        <f t="shared" si="11"/>
        <v>70.400000000000006</v>
      </c>
      <c r="M80" s="365"/>
      <c r="O80" s="288"/>
      <c r="P80" s="637"/>
      <c r="Q80" s="637"/>
      <c r="R80" s="637"/>
      <c r="S80" s="637"/>
      <c r="T80" s="224"/>
      <c r="U80" s="158"/>
    </row>
    <row r="81" spans="1:21" s="105" customFormat="1" ht="78.75" x14ac:dyDescent="0.25">
      <c r="A81" s="177" t="s">
        <v>193</v>
      </c>
      <c r="B81" s="86" t="s">
        <v>22</v>
      </c>
      <c r="C81" s="86" t="s">
        <v>25</v>
      </c>
      <c r="D81" s="181" t="s">
        <v>354</v>
      </c>
      <c r="E81" s="133" t="s">
        <v>24</v>
      </c>
      <c r="F81" s="133" t="s">
        <v>68</v>
      </c>
      <c r="G81" s="133" t="s">
        <v>355</v>
      </c>
      <c r="H81" s="87" t="s">
        <v>186</v>
      </c>
      <c r="I81" s="141"/>
      <c r="J81" s="141">
        <f t="shared" si="11"/>
        <v>70.2</v>
      </c>
      <c r="K81" s="141">
        <f t="shared" si="11"/>
        <v>70.3</v>
      </c>
      <c r="L81" s="141">
        <f t="shared" si="11"/>
        <v>70.400000000000006</v>
      </c>
      <c r="M81" s="365"/>
      <c r="O81" s="288"/>
      <c r="P81" s="225"/>
      <c r="Q81" s="225"/>
      <c r="R81" s="225"/>
      <c r="S81" s="225"/>
      <c r="T81" s="224"/>
      <c r="U81" s="158"/>
    </row>
    <row r="82" spans="1:21" s="105" customFormat="1" ht="24" customHeight="1" x14ac:dyDescent="0.25">
      <c r="A82" s="177" t="s">
        <v>194</v>
      </c>
      <c r="B82" s="86" t="s">
        <v>22</v>
      </c>
      <c r="C82" s="86" t="s">
        <v>25</v>
      </c>
      <c r="D82" s="181" t="s">
        <v>354</v>
      </c>
      <c r="E82" s="133" t="s">
        <v>24</v>
      </c>
      <c r="F82" s="133" t="s">
        <v>68</v>
      </c>
      <c r="G82" s="133" t="s">
        <v>355</v>
      </c>
      <c r="H82" s="87" t="s">
        <v>184</v>
      </c>
      <c r="I82" s="141"/>
      <c r="J82" s="141">
        <f>'ведомст 3'!K78</f>
        <v>70.2</v>
      </c>
      <c r="K82" s="141">
        <f>'ведомст 3'!L78</f>
        <v>70.3</v>
      </c>
      <c r="L82" s="141">
        <f>'ведомст 3'!M78</f>
        <v>70.400000000000006</v>
      </c>
      <c r="M82" s="366"/>
      <c r="O82" s="288"/>
      <c r="P82" s="225"/>
      <c r="Q82" s="225"/>
      <c r="R82" s="225"/>
      <c r="S82" s="225"/>
      <c r="T82" s="224"/>
      <c r="U82" s="158"/>
    </row>
    <row r="83" spans="1:21" s="105" customFormat="1" ht="63" x14ac:dyDescent="0.25">
      <c r="A83" s="177" t="s">
        <v>170</v>
      </c>
      <c r="B83" s="86" t="s">
        <v>22</v>
      </c>
      <c r="C83" s="86" t="s">
        <v>25</v>
      </c>
      <c r="D83" s="181" t="s">
        <v>354</v>
      </c>
      <c r="E83" s="133" t="s">
        <v>24</v>
      </c>
      <c r="F83" s="133" t="s">
        <v>68</v>
      </c>
      <c r="G83" s="133" t="s">
        <v>356</v>
      </c>
      <c r="H83" s="87"/>
      <c r="I83" s="147"/>
      <c r="J83" s="147">
        <f t="shared" ref="J83:L84" si="12">J84</f>
        <v>0.6</v>
      </c>
      <c r="K83" s="147">
        <f t="shared" si="12"/>
        <v>0.6</v>
      </c>
      <c r="L83" s="147">
        <f t="shared" si="12"/>
        <v>0.6</v>
      </c>
      <c r="M83" s="104"/>
    </row>
    <row r="84" spans="1:21" s="105" customFormat="1" ht="31.5" x14ac:dyDescent="0.25">
      <c r="A84" s="177" t="s">
        <v>191</v>
      </c>
      <c r="B84" s="86" t="s">
        <v>22</v>
      </c>
      <c r="C84" s="86" t="s">
        <v>25</v>
      </c>
      <c r="D84" s="181" t="s">
        <v>354</v>
      </c>
      <c r="E84" s="133" t="s">
        <v>24</v>
      </c>
      <c r="F84" s="133" t="s">
        <v>68</v>
      </c>
      <c r="G84" s="133" t="s">
        <v>356</v>
      </c>
      <c r="H84" s="87" t="s">
        <v>189</v>
      </c>
      <c r="I84" s="147"/>
      <c r="J84" s="147">
        <f t="shared" si="12"/>
        <v>0.6</v>
      </c>
      <c r="K84" s="147">
        <f t="shared" si="12"/>
        <v>0.6</v>
      </c>
      <c r="L84" s="147">
        <f t="shared" si="12"/>
        <v>0.6</v>
      </c>
      <c r="M84" s="104"/>
    </row>
    <row r="85" spans="1:21" s="105" customFormat="1" ht="50.25" customHeight="1" x14ac:dyDescent="0.25">
      <c r="A85" s="177" t="s">
        <v>192</v>
      </c>
      <c r="B85" s="86" t="s">
        <v>22</v>
      </c>
      <c r="C85" s="86" t="s">
        <v>25</v>
      </c>
      <c r="D85" s="181" t="s">
        <v>354</v>
      </c>
      <c r="E85" s="133" t="s">
        <v>24</v>
      </c>
      <c r="F85" s="133" t="s">
        <v>68</v>
      </c>
      <c r="G85" s="133" t="s">
        <v>356</v>
      </c>
      <c r="H85" s="87" t="s">
        <v>190</v>
      </c>
      <c r="I85" s="147"/>
      <c r="J85" s="147">
        <f>'ведомст 3'!K81</f>
        <v>0.6</v>
      </c>
      <c r="K85" s="147">
        <f>'ведомст 3'!L81</f>
        <v>0.6</v>
      </c>
      <c r="L85" s="147">
        <f>'ведомст 3'!M81</f>
        <v>0.6</v>
      </c>
      <c r="M85" s="104"/>
    </row>
    <row r="86" spans="1:21" s="105" customFormat="1" ht="73.5" customHeight="1" x14ac:dyDescent="0.25">
      <c r="A86" s="388" t="s">
        <v>327</v>
      </c>
      <c r="B86" s="380" t="s">
        <v>22</v>
      </c>
      <c r="C86" s="380" t="s">
        <v>25</v>
      </c>
      <c r="D86" s="381" t="s">
        <v>354</v>
      </c>
      <c r="E86" s="382" t="s">
        <v>24</v>
      </c>
      <c r="F86" s="382" t="s">
        <v>68</v>
      </c>
      <c r="G86" s="382" t="s">
        <v>419</v>
      </c>
      <c r="H86" s="383"/>
      <c r="I86" s="401"/>
      <c r="J86" s="401">
        <f>J87+J89</f>
        <v>21.9</v>
      </c>
      <c r="K86" s="401">
        <f>K87+K89</f>
        <v>21.9</v>
      </c>
      <c r="L86" s="401">
        <f>L87+L89</f>
        <v>21.9</v>
      </c>
      <c r="M86" s="104"/>
    </row>
    <row r="87" spans="1:21" s="105" customFormat="1" ht="50.25" customHeight="1" x14ac:dyDescent="0.25">
      <c r="A87" s="379" t="s">
        <v>193</v>
      </c>
      <c r="B87" s="380" t="s">
        <v>22</v>
      </c>
      <c r="C87" s="380" t="s">
        <v>25</v>
      </c>
      <c r="D87" s="381" t="s">
        <v>354</v>
      </c>
      <c r="E87" s="382" t="s">
        <v>24</v>
      </c>
      <c r="F87" s="382" t="s">
        <v>68</v>
      </c>
      <c r="G87" s="382" t="s">
        <v>419</v>
      </c>
      <c r="H87" s="383" t="s">
        <v>186</v>
      </c>
      <c r="I87" s="147"/>
      <c r="J87" s="147">
        <f>J88</f>
        <v>19.5</v>
      </c>
      <c r="K87" s="147">
        <f>K88</f>
        <v>19.5</v>
      </c>
      <c r="L87" s="147">
        <f>L88</f>
        <v>19.5</v>
      </c>
      <c r="M87" s="104"/>
    </row>
    <row r="88" spans="1:21" s="105" customFormat="1" ht="50.25" customHeight="1" x14ac:dyDescent="0.25">
      <c r="A88" s="379" t="s">
        <v>194</v>
      </c>
      <c r="B88" s="380" t="s">
        <v>22</v>
      </c>
      <c r="C88" s="380" t="s">
        <v>25</v>
      </c>
      <c r="D88" s="382" t="s">
        <v>354</v>
      </c>
      <c r="E88" s="382" t="s">
        <v>24</v>
      </c>
      <c r="F88" s="382" t="s">
        <v>68</v>
      </c>
      <c r="G88" s="382" t="s">
        <v>419</v>
      </c>
      <c r="H88" s="383" t="s">
        <v>184</v>
      </c>
      <c r="I88" s="147"/>
      <c r="J88" s="147">
        <f>'ведомст 3'!K84</f>
        <v>19.5</v>
      </c>
      <c r="K88" s="147">
        <f>'ведомст 3'!L84</f>
        <v>19.5</v>
      </c>
      <c r="L88" s="147">
        <f>'ведомст 3'!M84</f>
        <v>19.5</v>
      </c>
      <c r="M88" s="104"/>
    </row>
    <row r="89" spans="1:21" s="105" customFormat="1" ht="50.25" customHeight="1" x14ac:dyDescent="0.25">
      <c r="A89" s="177" t="s">
        <v>191</v>
      </c>
      <c r="B89" s="380" t="s">
        <v>22</v>
      </c>
      <c r="C89" s="380" t="s">
        <v>25</v>
      </c>
      <c r="D89" s="382" t="s">
        <v>354</v>
      </c>
      <c r="E89" s="382" t="s">
        <v>24</v>
      </c>
      <c r="F89" s="382" t="s">
        <v>68</v>
      </c>
      <c r="G89" s="382" t="s">
        <v>419</v>
      </c>
      <c r="H89" s="383" t="s">
        <v>189</v>
      </c>
      <c r="I89" s="147"/>
      <c r="J89" s="147">
        <f>'ведомст 3'!K86</f>
        <v>2.4</v>
      </c>
      <c r="K89" s="147">
        <f>K90</f>
        <v>2.4</v>
      </c>
      <c r="L89" s="147">
        <f>L90</f>
        <v>2.4</v>
      </c>
      <c r="M89" s="104"/>
    </row>
    <row r="90" spans="1:21" s="105" customFormat="1" ht="50.25" customHeight="1" x14ac:dyDescent="0.25">
      <c r="A90" s="177" t="s">
        <v>192</v>
      </c>
      <c r="B90" s="380" t="s">
        <v>22</v>
      </c>
      <c r="C90" s="380" t="s">
        <v>25</v>
      </c>
      <c r="D90" s="382" t="s">
        <v>354</v>
      </c>
      <c r="E90" s="382" t="s">
        <v>24</v>
      </c>
      <c r="F90" s="382" t="s">
        <v>68</v>
      </c>
      <c r="G90" s="382" t="s">
        <v>419</v>
      </c>
      <c r="H90" s="383" t="s">
        <v>190</v>
      </c>
      <c r="I90" s="147"/>
      <c r="J90" s="147">
        <f>'ведомст 3'!K86</f>
        <v>2.4</v>
      </c>
      <c r="K90" s="147">
        <f>'ведомст 3'!L86</f>
        <v>2.4</v>
      </c>
      <c r="L90" s="147">
        <f>'ведомст 3'!M86</f>
        <v>2.4</v>
      </c>
      <c r="M90" s="104"/>
    </row>
    <row r="91" spans="1:21" s="105" customFormat="1" ht="50.25" customHeight="1" x14ac:dyDescent="0.2">
      <c r="A91" s="100" t="s">
        <v>469</v>
      </c>
      <c r="B91" s="380" t="s">
        <v>22</v>
      </c>
      <c r="C91" s="380" t="s">
        <v>25</v>
      </c>
      <c r="D91" s="382" t="s">
        <v>354</v>
      </c>
      <c r="E91" s="382" t="s">
        <v>24</v>
      </c>
      <c r="F91" s="382" t="s">
        <v>68</v>
      </c>
      <c r="G91" s="382" t="s">
        <v>468</v>
      </c>
      <c r="H91" s="383"/>
      <c r="I91" s="147"/>
      <c r="J91" s="147">
        <f t="shared" ref="J91:L92" si="13">J92</f>
        <v>64.099999999999994</v>
      </c>
      <c r="K91" s="147">
        <f t="shared" si="13"/>
        <v>0</v>
      </c>
      <c r="L91" s="147">
        <f t="shared" si="13"/>
        <v>0</v>
      </c>
      <c r="M91" s="104"/>
    </row>
    <row r="92" spans="1:21" s="105" customFormat="1" ht="26.25" customHeight="1" x14ac:dyDescent="0.25">
      <c r="A92" s="177" t="s">
        <v>191</v>
      </c>
      <c r="B92" s="380" t="s">
        <v>22</v>
      </c>
      <c r="C92" s="380" t="s">
        <v>25</v>
      </c>
      <c r="D92" s="382" t="s">
        <v>354</v>
      </c>
      <c r="E92" s="382" t="s">
        <v>24</v>
      </c>
      <c r="F92" s="382" t="s">
        <v>68</v>
      </c>
      <c r="G92" s="382" t="s">
        <v>468</v>
      </c>
      <c r="H92" s="383" t="s">
        <v>189</v>
      </c>
      <c r="I92" s="147"/>
      <c r="J92" s="147">
        <f t="shared" si="13"/>
        <v>64.099999999999994</v>
      </c>
      <c r="K92" s="147">
        <f t="shared" si="13"/>
        <v>0</v>
      </c>
      <c r="L92" s="147">
        <f t="shared" si="13"/>
        <v>0</v>
      </c>
      <c r="M92" s="104"/>
    </row>
    <row r="93" spans="1:21" s="105" customFormat="1" ht="43.5" customHeight="1" x14ac:dyDescent="0.25">
      <c r="A93" s="177" t="s">
        <v>192</v>
      </c>
      <c r="B93" s="380" t="s">
        <v>22</v>
      </c>
      <c r="C93" s="380" t="s">
        <v>25</v>
      </c>
      <c r="D93" s="382" t="s">
        <v>354</v>
      </c>
      <c r="E93" s="382" t="s">
        <v>24</v>
      </c>
      <c r="F93" s="382" t="s">
        <v>68</v>
      </c>
      <c r="G93" s="382" t="s">
        <v>468</v>
      </c>
      <c r="H93" s="383" t="s">
        <v>190</v>
      </c>
      <c r="I93" s="147"/>
      <c r="J93" s="147">
        <f>'ведомст 3'!K89</f>
        <v>64.099999999999994</v>
      </c>
      <c r="K93" s="147">
        <f>'ведомст 3'!L89</f>
        <v>0</v>
      </c>
      <c r="L93" s="147">
        <f>'ведомст 3'!M89</f>
        <v>0</v>
      </c>
      <c r="M93" s="104"/>
    </row>
    <row r="94" spans="1:21" s="105" customFormat="1" ht="24" customHeight="1" x14ac:dyDescent="0.25">
      <c r="A94" s="175" t="s">
        <v>30</v>
      </c>
      <c r="B94" s="176" t="s">
        <v>22</v>
      </c>
      <c r="C94" s="176" t="s">
        <v>31</v>
      </c>
      <c r="D94" s="191"/>
      <c r="E94" s="133"/>
      <c r="F94" s="133"/>
      <c r="G94" s="133"/>
      <c r="H94" s="87"/>
      <c r="I94" s="140"/>
      <c r="J94" s="140">
        <f t="shared" ref="J94:L97" si="14">J95</f>
        <v>11.4</v>
      </c>
      <c r="K94" s="140">
        <f t="shared" si="14"/>
        <v>0</v>
      </c>
      <c r="L94" s="140">
        <f t="shared" si="14"/>
        <v>0</v>
      </c>
      <c r="M94" s="106"/>
    </row>
    <row r="95" spans="1:21" s="105" customFormat="1" ht="31.5" x14ac:dyDescent="0.25">
      <c r="A95" s="177" t="s">
        <v>493</v>
      </c>
      <c r="B95" s="87" t="s">
        <v>22</v>
      </c>
      <c r="C95" s="87" t="s">
        <v>31</v>
      </c>
      <c r="D95" s="181">
        <v>89</v>
      </c>
      <c r="E95" s="133"/>
      <c r="F95" s="133"/>
      <c r="G95" s="133"/>
      <c r="H95" s="87"/>
      <c r="I95" s="141"/>
      <c r="J95" s="141">
        <f t="shared" si="14"/>
        <v>11.4</v>
      </c>
      <c r="K95" s="141">
        <f t="shared" si="14"/>
        <v>0</v>
      </c>
      <c r="L95" s="141">
        <f t="shared" si="14"/>
        <v>0</v>
      </c>
      <c r="M95" s="364"/>
    </row>
    <row r="96" spans="1:21" s="105" customFormat="1" ht="47.25" x14ac:dyDescent="0.25">
      <c r="A96" s="177" t="s">
        <v>494</v>
      </c>
      <c r="B96" s="87" t="s">
        <v>22</v>
      </c>
      <c r="C96" s="87" t="s">
        <v>31</v>
      </c>
      <c r="D96" s="181">
        <v>89</v>
      </c>
      <c r="E96" s="133" t="s">
        <v>24</v>
      </c>
      <c r="F96" s="133" t="s">
        <v>68</v>
      </c>
      <c r="G96" s="133"/>
      <c r="H96" s="87"/>
      <c r="I96" s="141"/>
      <c r="J96" s="141">
        <f t="shared" si="14"/>
        <v>11.4</v>
      </c>
      <c r="K96" s="141">
        <f t="shared" si="14"/>
        <v>0</v>
      </c>
      <c r="L96" s="141">
        <f t="shared" si="14"/>
        <v>0</v>
      </c>
      <c r="M96" s="364"/>
    </row>
    <row r="97" spans="1:13" s="105" customFormat="1" ht="78.75" x14ac:dyDescent="0.25">
      <c r="A97" s="177" t="s">
        <v>310</v>
      </c>
      <c r="B97" s="87" t="s">
        <v>22</v>
      </c>
      <c r="C97" s="87" t="s">
        <v>31</v>
      </c>
      <c r="D97" s="181">
        <v>89</v>
      </c>
      <c r="E97" s="133" t="s">
        <v>24</v>
      </c>
      <c r="F97" s="133" t="s">
        <v>68</v>
      </c>
      <c r="G97" s="133" t="s">
        <v>357</v>
      </c>
      <c r="H97" s="87"/>
      <c r="I97" s="141"/>
      <c r="J97" s="141">
        <f t="shared" si="14"/>
        <v>11.4</v>
      </c>
      <c r="K97" s="141">
        <f t="shared" si="14"/>
        <v>0</v>
      </c>
      <c r="L97" s="141">
        <f t="shared" si="14"/>
        <v>0</v>
      </c>
      <c r="M97" s="106"/>
    </row>
    <row r="98" spans="1:13" s="105" customFormat="1" ht="31.5" x14ac:dyDescent="0.25">
      <c r="A98" s="177" t="s">
        <v>191</v>
      </c>
      <c r="B98" s="87" t="s">
        <v>22</v>
      </c>
      <c r="C98" s="87" t="s">
        <v>31</v>
      </c>
      <c r="D98" s="181">
        <v>89</v>
      </c>
      <c r="E98" s="133" t="s">
        <v>24</v>
      </c>
      <c r="F98" s="133" t="s">
        <v>68</v>
      </c>
      <c r="G98" s="133" t="s">
        <v>357</v>
      </c>
      <c r="H98" s="87" t="s">
        <v>189</v>
      </c>
      <c r="I98" s="141"/>
      <c r="J98" s="141">
        <f>J99</f>
        <v>11.4</v>
      </c>
      <c r="K98" s="141">
        <f>K99</f>
        <v>0</v>
      </c>
      <c r="L98" s="141">
        <f>L99</f>
        <v>0</v>
      </c>
      <c r="M98" s="106"/>
    </row>
    <row r="99" spans="1:13" s="105" customFormat="1" ht="32.25" customHeight="1" x14ac:dyDescent="0.25">
      <c r="A99" s="177" t="s">
        <v>192</v>
      </c>
      <c r="B99" s="87" t="s">
        <v>22</v>
      </c>
      <c r="C99" s="87" t="s">
        <v>31</v>
      </c>
      <c r="D99" s="181">
        <v>89</v>
      </c>
      <c r="E99" s="133" t="s">
        <v>24</v>
      </c>
      <c r="F99" s="133" t="s">
        <v>68</v>
      </c>
      <c r="G99" s="133" t="s">
        <v>357</v>
      </c>
      <c r="H99" s="87" t="s">
        <v>190</v>
      </c>
      <c r="I99" s="141"/>
      <c r="J99" s="141">
        <f>'ведомст 3'!K95</f>
        <v>11.4</v>
      </c>
      <c r="K99" s="141">
        <f>'ведомст 3'!L95</f>
        <v>0</v>
      </c>
      <c r="L99" s="141">
        <f>'ведомст 3'!M95</f>
        <v>0</v>
      </c>
      <c r="M99" s="106"/>
    </row>
    <row r="100" spans="1:13" s="105" customFormat="1" ht="47.25" x14ac:dyDescent="0.25">
      <c r="A100" s="177" t="s">
        <v>55</v>
      </c>
      <c r="B100" s="176" t="s">
        <v>22</v>
      </c>
      <c r="C100" s="176" t="s">
        <v>40</v>
      </c>
      <c r="D100" s="87"/>
      <c r="E100" s="133"/>
      <c r="F100" s="133"/>
      <c r="G100" s="133"/>
      <c r="H100" s="87"/>
      <c r="I100" s="141"/>
      <c r="J100" s="141">
        <f>J101+J106</f>
        <v>3020.9</v>
      </c>
      <c r="K100" s="141">
        <f>K101+K106</f>
        <v>2437.1999999999998</v>
      </c>
      <c r="L100" s="141">
        <f>L101+L106</f>
        <v>2437.1999999999998</v>
      </c>
      <c r="M100" s="106"/>
    </row>
    <row r="101" spans="1:13" s="105" customFormat="1" ht="47.25" x14ac:dyDescent="0.25">
      <c r="A101" s="177" t="s">
        <v>299</v>
      </c>
      <c r="B101" s="87" t="s">
        <v>22</v>
      </c>
      <c r="C101" s="87" t="s">
        <v>40</v>
      </c>
      <c r="D101" s="181" t="s">
        <v>22</v>
      </c>
      <c r="E101" s="133"/>
      <c r="F101" s="133"/>
      <c r="G101" s="133"/>
      <c r="H101" s="87"/>
      <c r="I101" s="141"/>
      <c r="J101" s="141">
        <f t="shared" ref="J101:L103" si="15">J102</f>
        <v>0</v>
      </c>
      <c r="K101" s="141">
        <f t="shared" si="15"/>
        <v>2</v>
      </c>
      <c r="L101" s="141">
        <f t="shared" si="15"/>
        <v>2</v>
      </c>
      <c r="M101" s="106"/>
    </row>
    <row r="102" spans="1:13" s="105" customFormat="1" ht="30" customHeight="1" x14ac:dyDescent="0.25">
      <c r="A102" s="177" t="s">
        <v>127</v>
      </c>
      <c r="B102" s="87" t="s">
        <v>22</v>
      </c>
      <c r="C102" s="87" t="s">
        <v>40</v>
      </c>
      <c r="D102" s="181" t="s">
        <v>22</v>
      </c>
      <c r="E102" s="133" t="s">
        <v>330</v>
      </c>
      <c r="F102" s="133" t="s">
        <v>22</v>
      </c>
      <c r="G102" s="133"/>
      <c r="H102" s="87"/>
      <c r="I102" s="141"/>
      <c r="J102" s="141">
        <f>J103</f>
        <v>0</v>
      </c>
      <c r="K102" s="141">
        <f>K103</f>
        <v>2</v>
      </c>
      <c r="L102" s="141">
        <f>L103</f>
        <v>2</v>
      </c>
      <c r="M102" s="106"/>
    </row>
    <row r="103" spans="1:13" s="105" customFormat="1" ht="32.25" customHeight="1" x14ac:dyDescent="0.25">
      <c r="A103" s="177" t="s">
        <v>130</v>
      </c>
      <c r="B103" s="87" t="s">
        <v>22</v>
      </c>
      <c r="C103" s="87" t="s">
        <v>40</v>
      </c>
      <c r="D103" s="181" t="s">
        <v>22</v>
      </c>
      <c r="E103" s="133" t="s">
        <v>330</v>
      </c>
      <c r="F103" s="133" t="s">
        <v>22</v>
      </c>
      <c r="G103" s="133" t="s">
        <v>346</v>
      </c>
      <c r="H103" s="87"/>
      <c r="I103" s="141"/>
      <c r="J103" s="141">
        <f t="shared" si="15"/>
        <v>0</v>
      </c>
      <c r="K103" s="141">
        <f t="shared" si="15"/>
        <v>2</v>
      </c>
      <c r="L103" s="141">
        <f t="shared" si="15"/>
        <v>2</v>
      </c>
      <c r="M103" s="104"/>
    </row>
    <row r="104" spans="1:13" s="105" customFormat="1" ht="78.75" x14ac:dyDescent="0.25">
      <c r="A104" s="177" t="s">
        <v>193</v>
      </c>
      <c r="B104" s="87" t="s">
        <v>22</v>
      </c>
      <c r="C104" s="87" t="s">
        <v>40</v>
      </c>
      <c r="D104" s="181" t="s">
        <v>22</v>
      </c>
      <c r="E104" s="133" t="s">
        <v>330</v>
      </c>
      <c r="F104" s="133" t="s">
        <v>22</v>
      </c>
      <c r="G104" s="133" t="s">
        <v>346</v>
      </c>
      <c r="H104" s="87" t="s">
        <v>186</v>
      </c>
      <c r="I104" s="141"/>
      <c r="J104" s="141">
        <f>J105</f>
        <v>0</v>
      </c>
      <c r="K104" s="141">
        <f>K105</f>
        <v>2</v>
      </c>
      <c r="L104" s="141">
        <f>L105</f>
        <v>2</v>
      </c>
      <c r="M104" s="104"/>
    </row>
    <row r="105" spans="1:13" s="105" customFormat="1" ht="30.75" customHeight="1" x14ac:dyDescent="0.25">
      <c r="A105" s="177" t="s">
        <v>194</v>
      </c>
      <c r="B105" s="87" t="s">
        <v>22</v>
      </c>
      <c r="C105" s="87" t="s">
        <v>40</v>
      </c>
      <c r="D105" s="181" t="s">
        <v>22</v>
      </c>
      <c r="E105" s="133" t="s">
        <v>330</v>
      </c>
      <c r="F105" s="133" t="s">
        <v>22</v>
      </c>
      <c r="G105" s="133" t="s">
        <v>346</v>
      </c>
      <c r="H105" s="87" t="s">
        <v>184</v>
      </c>
      <c r="I105" s="141"/>
      <c r="J105" s="141">
        <f>'ведомст 3'!K302</f>
        <v>0</v>
      </c>
      <c r="K105" s="141">
        <f>'ведомст 3'!L302</f>
        <v>2</v>
      </c>
      <c r="L105" s="141">
        <f>'ведомст 3'!M302</f>
        <v>2</v>
      </c>
      <c r="M105" s="104"/>
    </row>
    <row r="106" spans="1:13" s="105" customFormat="1" ht="63" x14ac:dyDescent="0.25">
      <c r="A106" s="177" t="s">
        <v>439</v>
      </c>
      <c r="B106" s="87" t="s">
        <v>22</v>
      </c>
      <c r="C106" s="87" t="s">
        <v>40</v>
      </c>
      <c r="D106" s="133" t="s">
        <v>47</v>
      </c>
      <c r="E106" s="133"/>
      <c r="F106" s="133"/>
      <c r="G106" s="133"/>
      <c r="H106" s="87"/>
      <c r="I106" s="141"/>
      <c r="J106" s="141">
        <f t="shared" ref="J106:L107" si="16">J107</f>
        <v>3020.9</v>
      </c>
      <c r="K106" s="141">
        <f t="shared" si="16"/>
        <v>2435.1999999999998</v>
      </c>
      <c r="L106" s="141">
        <f t="shared" si="16"/>
        <v>2435.1999999999998</v>
      </c>
      <c r="M106" s="104"/>
    </row>
    <row r="107" spans="1:13" s="105" customFormat="1" ht="31.5" x14ac:dyDescent="0.25">
      <c r="A107" s="177" t="s">
        <v>115</v>
      </c>
      <c r="B107" s="87" t="s">
        <v>22</v>
      </c>
      <c r="C107" s="87" t="s">
        <v>40</v>
      </c>
      <c r="D107" s="133" t="s">
        <v>47</v>
      </c>
      <c r="E107" s="133" t="s">
        <v>24</v>
      </c>
      <c r="F107" s="133"/>
      <c r="G107" s="133"/>
      <c r="H107" s="87"/>
      <c r="I107" s="141"/>
      <c r="J107" s="141">
        <f t="shared" si="16"/>
        <v>3020.9</v>
      </c>
      <c r="K107" s="141">
        <f t="shared" si="16"/>
        <v>2435.1999999999998</v>
      </c>
      <c r="L107" s="141">
        <f t="shared" si="16"/>
        <v>2435.1999999999998</v>
      </c>
      <c r="M107" s="104"/>
    </row>
    <row r="108" spans="1:13" s="105" customFormat="1" ht="51" customHeight="1" x14ac:dyDescent="0.25">
      <c r="A108" s="177" t="s">
        <v>228</v>
      </c>
      <c r="B108" s="87" t="s">
        <v>22</v>
      </c>
      <c r="C108" s="87" t="s">
        <v>40</v>
      </c>
      <c r="D108" s="133" t="s">
        <v>47</v>
      </c>
      <c r="E108" s="133" t="s">
        <v>24</v>
      </c>
      <c r="F108" s="133" t="s">
        <v>22</v>
      </c>
      <c r="G108" s="133"/>
      <c r="H108" s="87"/>
      <c r="I108" s="141"/>
      <c r="J108" s="141">
        <f>J109+J112</f>
        <v>3020.9</v>
      </c>
      <c r="K108" s="141">
        <f>K109+K112</f>
        <v>2435.1999999999998</v>
      </c>
      <c r="L108" s="141">
        <f>L109+L112</f>
        <v>2435.1999999999998</v>
      </c>
      <c r="M108" s="104"/>
    </row>
    <row r="109" spans="1:13" s="105" customFormat="1" ht="30.75" customHeight="1" x14ac:dyDescent="0.25">
      <c r="A109" s="177" t="s">
        <v>163</v>
      </c>
      <c r="B109" s="192" t="s">
        <v>22</v>
      </c>
      <c r="C109" s="192" t="s">
        <v>40</v>
      </c>
      <c r="D109" s="133" t="s">
        <v>47</v>
      </c>
      <c r="E109" s="133" t="s">
        <v>24</v>
      </c>
      <c r="F109" s="133" t="s">
        <v>22</v>
      </c>
      <c r="G109" s="133" t="s">
        <v>351</v>
      </c>
      <c r="H109" s="87"/>
      <c r="I109" s="141"/>
      <c r="J109" s="141">
        <f t="shared" ref="J109:L110" si="17">J110</f>
        <v>2893</v>
      </c>
      <c r="K109" s="141">
        <f t="shared" si="17"/>
        <v>2306.5</v>
      </c>
      <c r="L109" s="141">
        <f t="shared" si="17"/>
        <v>2306.5</v>
      </c>
      <c r="M109" s="104"/>
    </row>
    <row r="110" spans="1:13" s="105" customFormat="1" ht="30.75" customHeight="1" x14ac:dyDescent="0.25">
      <c r="A110" s="177" t="s">
        <v>193</v>
      </c>
      <c r="B110" s="192" t="s">
        <v>22</v>
      </c>
      <c r="C110" s="192" t="s">
        <v>40</v>
      </c>
      <c r="D110" s="133" t="s">
        <v>47</v>
      </c>
      <c r="E110" s="133" t="s">
        <v>24</v>
      </c>
      <c r="F110" s="133" t="s">
        <v>22</v>
      </c>
      <c r="G110" s="133" t="s">
        <v>351</v>
      </c>
      <c r="H110" s="87" t="s">
        <v>186</v>
      </c>
      <c r="I110" s="141"/>
      <c r="J110" s="141">
        <f t="shared" si="17"/>
        <v>2893</v>
      </c>
      <c r="K110" s="141">
        <f t="shared" si="17"/>
        <v>2306.5</v>
      </c>
      <c r="L110" s="141">
        <f t="shared" si="17"/>
        <v>2306.5</v>
      </c>
      <c r="M110" s="104"/>
    </row>
    <row r="111" spans="1:13" s="105" customFormat="1" ht="30.75" customHeight="1" x14ac:dyDescent="0.25">
      <c r="A111" s="177" t="s">
        <v>194</v>
      </c>
      <c r="B111" s="192" t="s">
        <v>22</v>
      </c>
      <c r="C111" s="192" t="s">
        <v>40</v>
      </c>
      <c r="D111" s="133" t="s">
        <v>47</v>
      </c>
      <c r="E111" s="133" t="s">
        <v>24</v>
      </c>
      <c r="F111" s="133" t="s">
        <v>22</v>
      </c>
      <c r="G111" s="133" t="s">
        <v>351</v>
      </c>
      <c r="H111" s="87" t="s">
        <v>184</v>
      </c>
      <c r="I111" s="141"/>
      <c r="J111" s="141">
        <f>'ведомст 3'!K308</f>
        <v>2893</v>
      </c>
      <c r="K111" s="141">
        <f>'ведомст 3'!L308</f>
        <v>2306.5</v>
      </c>
      <c r="L111" s="141">
        <f>'ведомст 3'!M308</f>
        <v>2306.5</v>
      </c>
      <c r="M111" s="104"/>
    </row>
    <row r="112" spans="1:13" s="105" customFormat="1" ht="30" customHeight="1" x14ac:dyDescent="0.25">
      <c r="A112" s="179" t="s">
        <v>253</v>
      </c>
      <c r="B112" s="87" t="s">
        <v>22</v>
      </c>
      <c r="C112" s="192" t="s">
        <v>40</v>
      </c>
      <c r="D112" s="133" t="s">
        <v>47</v>
      </c>
      <c r="E112" s="133" t="s">
        <v>24</v>
      </c>
      <c r="F112" s="133" t="s">
        <v>22</v>
      </c>
      <c r="G112" s="133" t="s">
        <v>352</v>
      </c>
      <c r="H112" s="87"/>
      <c r="I112" s="141"/>
      <c r="J112" s="141">
        <f>J113+J115+J117</f>
        <v>127.89999999999998</v>
      </c>
      <c r="K112" s="141">
        <f>K113+K115+K117</f>
        <v>128.69999999999999</v>
      </c>
      <c r="L112" s="141">
        <f>L113+L115+L117</f>
        <v>128.69999999999999</v>
      </c>
      <c r="M112" s="104"/>
    </row>
    <row r="113" spans="1:14" s="105" customFormat="1" ht="30" customHeight="1" x14ac:dyDescent="0.25">
      <c r="A113" s="177" t="s">
        <v>193</v>
      </c>
      <c r="B113" s="87" t="s">
        <v>22</v>
      </c>
      <c r="C113" s="192" t="s">
        <v>40</v>
      </c>
      <c r="D113" s="133" t="s">
        <v>47</v>
      </c>
      <c r="E113" s="133" t="s">
        <v>24</v>
      </c>
      <c r="F113" s="133" t="s">
        <v>22</v>
      </c>
      <c r="G113" s="133" t="s">
        <v>352</v>
      </c>
      <c r="H113" s="87" t="s">
        <v>186</v>
      </c>
      <c r="I113" s="141"/>
      <c r="J113" s="141">
        <f>J114</f>
        <v>0</v>
      </c>
      <c r="K113" s="141">
        <f>K114</f>
        <v>6.4</v>
      </c>
      <c r="L113" s="141">
        <f>L114</f>
        <v>6.4</v>
      </c>
      <c r="M113" s="104"/>
      <c r="N113" s="289"/>
    </row>
    <row r="114" spans="1:14" s="105" customFormat="1" ht="31.5" customHeight="1" x14ac:dyDescent="0.25">
      <c r="A114" s="177" t="s">
        <v>194</v>
      </c>
      <c r="B114" s="87" t="s">
        <v>22</v>
      </c>
      <c r="C114" s="192" t="s">
        <v>40</v>
      </c>
      <c r="D114" s="133" t="s">
        <v>47</v>
      </c>
      <c r="E114" s="133" t="s">
        <v>24</v>
      </c>
      <c r="F114" s="133" t="s">
        <v>22</v>
      </c>
      <c r="G114" s="133" t="s">
        <v>352</v>
      </c>
      <c r="H114" s="87" t="s">
        <v>184</v>
      </c>
      <c r="I114" s="141"/>
      <c r="J114" s="141">
        <f>'ведомст 3'!K311</f>
        <v>0</v>
      </c>
      <c r="K114" s="141">
        <f>'ведомст 3'!L311</f>
        <v>6.4</v>
      </c>
      <c r="L114" s="141">
        <f>'ведомст 3'!M311</f>
        <v>6.4</v>
      </c>
      <c r="M114" s="104"/>
    </row>
    <row r="115" spans="1:14" s="105" customFormat="1" ht="31.5" customHeight="1" x14ac:dyDescent="0.25">
      <c r="A115" s="177" t="s">
        <v>191</v>
      </c>
      <c r="B115" s="87" t="s">
        <v>22</v>
      </c>
      <c r="C115" s="192" t="s">
        <v>40</v>
      </c>
      <c r="D115" s="133" t="s">
        <v>47</v>
      </c>
      <c r="E115" s="133" t="s">
        <v>24</v>
      </c>
      <c r="F115" s="133" t="s">
        <v>22</v>
      </c>
      <c r="G115" s="133" t="s">
        <v>352</v>
      </c>
      <c r="H115" s="87" t="s">
        <v>189</v>
      </c>
      <c r="I115" s="141"/>
      <c r="J115" s="141">
        <f>J116</f>
        <v>112.59999999999998</v>
      </c>
      <c r="K115" s="141">
        <f>K116</f>
        <v>116.1</v>
      </c>
      <c r="L115" s="141">
        <f>L116</f>
        <v>116.1</v>
      </c>
      <c r="M115" s="104"/>
    </row>
    <row r="116" spans="1:14" s="105" customFormat="1" ht="28.5" customHeight="1" x14ac:dyDescent="0.25">
      <c r="A116" s="177" t="s">
        <v>192</v>
      </c>
      <c r="B116" s="87" t="s">
        <v>22</v>
      </c>
      <c r="C116" s="192" t="s">
        <v>40</v>
      </c>
      <c r="D116" s="133" t="s">
        <v>47</v>
      </c>
      <c r="E116" s="133" t="s">
        <v>24</v>
      </c>
      <c r="F116" s="133" t="s">
        <v>22</v>
      </c>
      <c r="G116" s="133" t="s">
        <v>352</v>
      </c>
      <c r="H116" s="87" t="s">
        <v>190</v>
      </c>
      <c r="I116" s="141"/>
      <c r="J116" s="141">
        <f>'ведомст 3'!K312</f>
        <v>112.59999999999998</v>
      </c>
      <c r="K116" s="141">
        <f>'ведомст 3'!L312</f>
        <v>116.1</v>
      </c>
      <c r="L116" s="141">
        <f>'ведомст 3'!M312</f>
        <v>116.1</v>
      </c>
      <c r="M116" s="104"/>
    </row>
    <row r="117" spans="1:14" s="105" customFormat="1" ht="28.5" customHeight="1" x14ac:dyDescent="0.25">
      <c r="A117" s="177" t="s">
        <v>195</v>
      </c>
      <c r="B117" s="87" t="s">
        <v>22</v>
      </c>
      <c r="C117" s="192" t="s">
        <v>40</v>
      </c>
      <c r="D117" s="133" t="s">
        <v>47</v>
      </c>
      <c r="E117" s="133" t="s">
        <v>24</v>
      </c>
      <c r="F117" s="133" t="s">
        <v>22</v>
      </c>
      <c r="G117" s="133" t="s">
        <v>352</v>
      </c>
      <c r="H117" s="87" t="s">
        <v>196</v>
      </c>
      <c r="I117" s="141"/>
      <c r="J117" s="141">
        <f>J118</f>
        <v>15.3</v>
      </c>
      <c r="K117" s="144">
        <f>K118</f>
        <v>6.2</v>
      </c>
      <c r="L117" s="144">
        <f>L118</f>
        <v>6.2</v>
      </c>
      <c r="M117" s="104"/>
    </row>
    <row r="118" spans="1:14" s="105" customFormat="1" ht="31.5" customHeight="1" x14ac:dyDescent="0.25">
      <c r="A118" s="177" t="s">
        <v>198</v>
      </c>
      <c r="B118" s="87" t="s">
        <v>22</v>
      </c>
      <c r="C118" s="192" t="s">
        <v>40</v>
      </c>
      <c r="D118" s="133" t="s">
        <v>47</v>
      </c>
      <c r="E118" s="133" t="s">
        <v>24</v>
      </c>
      <c r="F118" s="133" t="s">
        <v>22</v>
      </c>
      <c r="G118" s="133" t="s">
        <v>352</v>
      </c>
      <c r="H118" s="87" t="s">
        <v>197</v>
      </c>
      <c r="I118" s="141"/>
      <c r="J118" s="141">
        <f>'ведомст 3'!K315</f>
        <v>15.3</v>
      </c>
      <c r="K118" s="141">
        <f>'ведомст 3'!L315</f>
        <v>6.2</v>
      </c>
      <c r="L118" s="141">
        <f>'ведомст 3'!M315</f>
        <v>6.2</v>
      </c>
      <c r="M118" s="104"/>
    </row>
    <row r="119" spans="1:14" s="105" customFormat="1" ht="31.5" customHeight="1" x14ac:dyDescent="0.25">
      <c r="A119" s="177" t="s">
        <v>32</v>
      </c>
      <c r="B119" s="176" t="s">
        <v>22</v>
      </c>
      <c r="C119" s="176" t="s">
        <v>33</v>
      </c>
      <c r="D119" s="176"/>
      <c r="E119" s="133"/>
      <c r="F119" s="133"/>
      <c r="G119" s="133"/>
      <c r="H119" s="176"/>
      <c r="I119" s="141"/>
      <c r="J119" s="141">
        <f>J120</f>
        <v>0</v>
      </c>
      <c r="K119" s="141">
        <f>K120</f>
        <v>125.1</v>
      </c>
      <c r="L119" s="141">
        <f>L120</f>
        <v>125.1</v>
      </c>
      <c r="M119" s="106"/>
    </row>
    <row r="120" spans="1:14" s="105" customFormat="1" ht="31.5" x14ac:dyDescent="0.25">
      <c r="A120" s="177" t="s">
        <v>493</v>
      </c>
      <c r="B120" s="87" t="s">
        <v>22</v>
      </c>
      <c r="C120" s="87" t="s">
        <v>33</v>
      </c>
      <c r="D120" s="133" t="s">
        <v>354</v>
      </c>
      <c r="E120" s="133"/>
      <c r="F120" s="133"/>
      <c r="G120" s="133"/>
      <c r="H120" s="176"/>
      <c r="I120" s="141"/>
      <c r="J120" s="141">
        <f t="shared" ref="J120:L121" si="18">J121</f>
        <v>0</v>
      </c>
      <c r="K120" s="141">
        <f t="shared" si="18"/>
        <v>125.1</v>
      </c>
      <c r="L120" s="141">
        <f t="shared" si="18"/>
        <v>125.1</v>
      </c>
      <c r="M120" s="364"/>
    </row>
    <row r="121" spans="1:14" s="105" customFormat="1" ht="47.25" x14ac:dyDescent="0.25">
      <c r="A121" s="177" t="s">
        <v>494</v>
      </c>
      <c r="B121" s="87" t="s">
        <v>22</v>
      </c>
      <c r="C121" s="87" t="s">
        <v>33</v>
      </c>
      <c r="D121" s="133" t="s">
        <v>354</v>
      </c>
      <c r="E121" s="133" t="s">
        <v>24</v>
      </c>
      <c r="F121" s="133"/>
      <c r="G121" s="133"/>
      <c r="H121" s="176"/>
      <c r="I121" s="141"/>
      <c r="J121" s="141">
        <f t="shared" si="18"/>
        <v>0</v>
      </c>
      <c r="K121" s="141">
        <f t="shared" si="18"/>
        <v>125.1</v>
      </c>
      <c r="L121" s="141">
        <f t="shared" si="18"/>
        <v>125.1</v>
      </c>
      <c r="M121" s="364"/>
    </row>
    <row r="122" spans="1:14" s="105" customFormat="1" ht="47.25" x14ac:dyDescent="0.25">
      <c r="A122" s="177" t="s">
        <v>497</v>
      </c>
      <c r="B122" s="87" t="s">
        <v>22</v>
      </c>
      <c r="C122" s="87" t="s">
        <v>33</v>
      </c>
      <c r="D122" s="133" t="s">
        <v>354</v>
      </c>
      <c r="E122" s="133" t="s">
        <v>24</v>
      </c>
      <c r="F122" s="133" t="s">
        <v>68</v>
      </c>
      <c r="G122" s="133" t="s">
        <v>358</v>
      </c>
      <c r="H122" s="87"/>
      <c r="I122" s="141"/>
      <c r="J122" s="141">
        <f t="shared" ref="J122:L123" si="19">J123</f>
        <v>0</v>
      </c>
      <c r="K122" s="141">
        <f t="shared" si="19"/>
        <v>125.1</v>
      </c>
      <c r="L122" s="141">
        <f t="shared" si="19"/>
        <v>125.1</v>
      </c>
      <c r="M122" s="106"/>
    </row>
    <row r="123" spans="1:14" s="105" customFormat="1" ht="29.25" customHeight="1" x14ac:dyDescent="0.25">
      <c r="A123" s="177" t="s">
        <v>195</v>
      </c>
      <c r="B123" s="87" t="s">
        <v>22</v>
      </c>
      <c r="C123" s="87" t="s">
        <v>33</v>
      </c>
      <c r="D123" s="133" t="s">
        <v>354</v>
      </c>
      <c r="E123" s="133" t="s">
        <v>24</v>
      </c>
      <c r="F123" s="133" t="s">
        <v>68</v>
      </c>
      <c r="G123" s="133" t="s">
        <v>358</v>
      </c>
      <c r="H123" s="87" t="s">
        <v>196</v>
      </c>
      <c r="I123" s="141"/>
      <c r="J123" s="141">
        <f t="shared" si="19"/>
        <v>0</v>
      </c>
      <c r="K123" s="141">
        <f t="shared" si="19"/>
        <v>125.1</v>
      </c>
      <c r="L123" s="141">
        <f t="shared" si="19"/>
        <v>125.1</v>
      </c>
      <c r="M123" s="106"/>
    </row>
    <row r="124" spans="1:14" s="105" customFormat="1" ht="21.75" customHeight="1" x14ac:dyDescent="0.25">
      <c r="A124" s="177" t="s">
        <v>102</v>
      </c>
      <c r="B124" s="87" t="s">
        <v>22</v>
      </c>
      <c r="C124" s="87" t="s">
        <v>33</v>
      </c>
      <c r="D124" s="133" t="s">
        <v>354</v>
      </c>
      <c r="E124" s="133" t="s">
        <v>24</v>
      </c>
      <c r="F124" s="133" t="s">
        <v>68</v>
      </c>
      <c r="G124" s="133" t="s">
        <v>358</v>
      </c>
      <c r="H124" s="87" t="s">
        <v>101</v>
      </c>
      <c r="I124" s="141"/>
      <c r="J124" s="141">
        <f>'ведомст 3'!K101</f>
        <v>0</v>
      </c>
      <c r="K124" s="141">
        <f>'ведомст 3'!L101</f>
        <v>125.1</v>
      </c>
      <c r="L124" s="141">
        <f>'ведомст 3'!M101</f>
        <v>125.1</v>
      </c>
      <c r="M124" s="106"/>
    </row>
    <row r="125" spans="1:14" s="105" customFormat="1" ht="20.25" customHeight="1" x14ac:dyDescent="0.25">
      <c r="A125" s="177" t="s">
        <v>34</v>
      </c>
      <c r="B125" s="176" t="s">
        <v>22</v>
      </c>
      <c r="C125" s="176" t="s">
        <v>35</v>
      </c>
      <c r="D125" s="176"/>
      <c r="E125" s="176"/>
      <c r="F125" s="176"/>
      <c r="G125" s="176"/>
      <c r="H125" s="176"/>
      <c r="I125" s="141"/>
      <c r="J125" s="141">
        <f>J126+J131+J148+J154+J164+J169+J159</f>
        <v>11849.1</v>
      </c>
      <c r="K125" s="141">
        <f>K126+K131+K148+K154+K164+K169+K159</f>
        <v>7711.5</v>
      </c>
      <c r="L125" s="141">
        <f>L126+L131+L148+L154+L164+L169+L159</f>
        <v>7711.5</v>
      </c>
      <c r="M125" s="106"/>
    </row>
    <row r="126" spans="1:14" s="105" customFormat="1" ht="63.75" customHeight="1" x14ac:dyDescent="0.25">
      <c r="A126" s="379" t="s">
        <v>445</v>
      </c>
      <c r="B126" s="87" t="s">
        <v>22</v>
      </c>
      <c r="C126" s="87" t="s">
        <v>35</v>
      </c>
      <c r="D126" s="133" t="s">
        <v>41</v>
      </c>
      <c r="E126" s="133"/>
      <c r="F126" s="133"/>
      <c r="G126" s="133"/>
      <c r="H126" s="87"/>
      <c r="I126" s="141"/>
      <c r="J126" s="141">
        <f t="shared" ref="J126:L129" si="20">J127</f>
        <v>3</v>
      </c>
      <c r="K126" s="141">
        <f t="shared" si="20"/>
        <v>3</v>
      </c>
      <c r="L126" s="141">
        <f t="shared" si="20"/>
        <v>3</v>
      </c>
      <c r="M126" s="360"/>
    </row>
    <row r="127" spans="1:14" s="105" customFormat="1" ht="30.75" customHeight="1" x14ac:dyDescent="0.25">
      <c r="A127" s="177" t="s">
        <v>275</v>
      </c>
      <c r="B127" s="87" t="s">
        <v>22</v>
      </c>
      <c r="C127" s="87" t="s">
        <v>35</v>
      </c>
      <c r="D127" s="133" t="s">
        <v>41</v>
      </c>
      <c r="E127" s="133" t="s">
        <v>330</v>
      </c>
      <c r="F127" s="133" t="s">
        <v>31</v>
      </c>
      <c r="G127" s="133"/>
      <c r="H127" s="87"/>
      <c r="I127" s="141"/>
      <c r="J127" s="141">
        <f t="shared" si="20"/>
        <v>3</v>
      </c>
      <c r="K127" s="141">
        <f t="shared" si="20"/>
        <v>3</v>
      </c>
      <c r="L127" s="141">
        <f t="shared" si="20"/>
        <v>3</v>
      </c>
      <c r="M127" s="106"/>
    </row>
    <row r="128" spans="1:14" s="105" customFormat="1" x14ac:dyDescent="0.25">
      <c r="A128" s="177" t="s">
        <v>138</v>
      </c>
      <c r="B128" s="87" t="s">
        <v>22</v>
      </c>
      <c r="C128" s="87" t="s">
        <v>35</v>
      </c>
      <c r="D128" s="133" t="s">
        <v>41</v>
      </c>
      <c r="E128" s="133" t="s">
        <v>330</v>
      </c>
      <c r="F128" s="133" t="s">
        <v>31</v>
      </c>
      <c r="G128" s="133" t="s">
        <v>359</v>
      </c>
      <c r="H128" s="87"/>
      <c r="I128" s="141"/>
      <c r="J128" s="141">
        <f t="shared" si="20"/>
        <v>3</v>
      </c>
      <c r="K128" s="141">
        <f t="shared" si="20"/>
        <v>3</v>
      </c>
      <c r="L128" s="141">
        <f t="shared" si="20"/>
        <v>3</v>
      </c>
      <c r="M128" s="106"/>
    </row>
    <row r="129" spans="1:13" s="105" customFormat="1" ht="31.5" x14ac:dyDescent="0.25">
      <c r="A129" s="179" t="s">
        <v>191</v>
      </c>
      <c r="B129" s="87" t="s">
        <v>22</v>
      </c>
      <c r="C129" s="87" t="s">
        <v>35</v>
      </c>
      <c r="D129" s="133" t="s">
        <v>41</v>
      </c>
      <c r="E129" s="133" t="s">
        <v>330</v>
      </c>
      <c r="F129" s="133" t="s">
        <v>31</v>
      </c>
      <c r="G129" s="133" t="s">
        <v>359</v>
      </c>
      <c r="H129" s="87" t="s">
        <v>189</v>
      </c>
      <c r="I129" s="141"/>
      <c r="J129" s="141">
        <f t="shared" si="20"/>
        <v>3</v>
      </c>
      <c r="K129" s="141">
        <f t="shared" si="20"/>
        <v>3</v>
      </c>
      <c r="L129" s="141">
        <f t="shared" si="20"/>
        <v>3</v>
      </c>
      <c r="M129" s="106"/>
    </row>
    <row r="130" spans="1:13" s="105" customFormat="1" ht="30" customHeight="1" x14ac:dyDescent="0.25">
      <c r="A130" s="179" t="s">
        <v>192</v>
      </c>
      <c r="B130" s="87" t="s">
        <v>22</v>
      </c>
      <c r="C130" s="87" t="s">
        <v>35</v>
      </c>
      <c r="D130" s="133" t="s">
        <v>41</v>
      </c>
      <c r="E130" s="133" t="s">
        <v>330</v>
      </c>
      <c r="F130" s="133" t="s">
        <v>31</v>
      </c>
      <c r="G130" s="133" t="s">
        <v>359</v>
      </c>
      <c r="H130" s="87" t="s">
        <v>190</v>
      </c>
      <c r="I130" s="141"/>
      <c r="J130" s="141">
        <f>'ведомст 3'!K107</f>
        <v>3</v>
      </c>
      <c r="K130" s="141">
        <f>'ведомст 3'!L107</f>
        <v>3</v>
      </c>
      <c r="L130" s="141">
        <f>'ведомст 3'!M107</f>
        <v>3</v>
      </c>
      <c r="M130" s="104"/>
    </row>
    <row r="131" spans="1:13" s="105" customFormat="1" ht="47.25" x14ac:dyDescent="0.25">
      <c r="A131" s="177" t="s">
        <v>146</v>
      </c>
      <c r="B131" s="87" t="s">
        <v>22</v>
      </c>
      <c r="C131" s="87" t="s">
        <v>35</v>
      </c>
      <c r="D131" s="133" t="s">
        <v>39</v>
      </c>
      <c r="E131" s="133" t="s">
        <v>330</v>
      </c>
      <c r="F131" s="133"/>
      <c r="G131" s="133"/>
      <c r="H131" s="87"/>
      <c r="I131" s="141"/>
      <c r="J131" s="141">
        <f>J132+J136+J140+J144</f>
        <v>205</v>
      </c>
      <c r="K131" s="141">
        <f>K132+K136+K140+K144</f>
        <v>120</v>
      </c>
      <c r="L131" s="141">
        <f>L132+L136+L140+L144</f>
        <v>120</v>
      </c>
      <c r="M131" s="104"/>
    </row>
    <row r="132" spans="1:13" s="105" customFormat="1" ht="47.25" x14ac:dyDescent="0.25">
      <c r="A132" s="177" t="s">
        <v>276</v>
      </c>
      <c r="B132" s="87" t="s">
        <v>22</v>
      </c>
      <c r="C132" s="87" t="s">
        <v>35</v>
      </c>
      <c r="D132" s="133" t="s">
        <v>39</v>
      </c>
      <c r="E132" s="133" t="s">
        <v>330</v>
      </c>
      <c r="F132" s="133" t="s">
        <v>25</v>
      </c>
      <c r="G132" s="133"/>
      <c r="H132" s="87"/>
      <c r="I132" s="141"/>
      <c r="J132" s="141">
        <f>J133</f>
        <v>111</v>
      </c>
      <c r="K132" s="141">
        <f>K133</f>
        <v>50</v>
      </c>
      <c r="L132" s="141">
        <f>L133</f>
        <v>50</v>
      </c>
      <c r="M132" s="104"/>
    </row>
    <row r="133" spans="1:13" s="105" customFormat="1" ht="31.5" x14ac:dyDescent="0.25">
      <c r="A133" s="193" t="s">
        <v>147</v>
      </c>
      <c r="B133" s="87" t="s">
        <v>22</v>
      </c>
      <c r="C133" s="87" t="s">
        <v>35</v>
      </c>
      <c r="D133" s="133" t="s">
        <v>39</v>
      </c>
      <c r="E133" s="133" t="s">
        <v>330</v>
      </c>
      <c r="F133" s="133" t="s">
        <v>25</v>
      </c>
      <c r="G133" s="133" t="s">
        <v>360</v>
      </c>
      <c r="H133" s="87"/>
      <c r="I133" s="142"/>
      <c r="J133" s="142">
        <f t="shared" ref="J133:L134" si="21">J134</f>
        <v>111</v>
      </c>
      <c r="K133" s="142">
        <f t="shared" si="21"/>
        <v>50</v>
      </c>
      <c r="L133" s="142">
        <f t="shared" si="21"/>
        <v>50</v>
      </c>
      <c r="M133" s="104"/>
    </row>
    <row r="134" spans="1:13" s="105" customFormat="1" ht="31.5" x14ac:dyDescent="0.25">
      <c r="A134" s="179" t="s">
        <v>191</v>
      </c>
      <c r="B134" s="87" t="s">
        <v>22</v>
      </c>
      <c r="C134" s="87" t="s">
        <v>35</v>
      </c>
      <c r="D134" s="133" t="s">
        <v>39</v>
      </c>
      <c r="E134" s="133" t="s">
        <v>330</v>
      </c>
      <c r="F134" s="133" t="s">
        <v>25</v>
      </c>
      <c r="G134" s="133" t="s">
        <v>360</v>
      </c>
      <c r="H134" s="87" t="s">
        <v>189</v>
      </c>
      <c r="I134" s="142"/>
      <c r="J134" s="142">
        <f t="shared" si="21"/>
        <v>111</v>
      </c>
      <c r="K134" s="142">
        <f t="shared" si="21"/>
        <v>50</v>
      </c>
      <c r="L134" s="142">
        <f t="shared" si="21"/>
        <v>50</v>
      </c>
      <c r="M134" s="104"/>
    </row>
    <row r="135" spans="1:13" s="105" customFormat="1" ht="47.25" x14ac:dyDescent="0.25">
      <c r="A135" s="179" t="s">
        <v>192</v>
      </c>
      <c r="B135" s="87" t="s">
        <v>22</v>
      </c>
      <c r="C135" s="87" t="s">
        <v>35</v>
      </c>
      <c r="D135" s="133" t="s">
        <v>39</v>
      </c>
      <c r="E135" s="133" t="s">
        <v>330</v>
      </c>
      <c r="F135" s="133" t="s">
        <v>25</v>
      </c>
      <c r="G135" s="133" t="s">
        <v>360</v>
      </c>
      <c r="H135" s="87" t="s">
        <v>190</v>
      </c>
      <c r="I135" s="142"/>
      <c r="J135" s="142">
        <f>'ведомст 3'!K112</f>
        <v>111</v>
      </c>
      <c r="K135" s="142">
        <f>'ведомст 3'!L112</f>
        <v>50</v>
      </c>
      <c r="L135" s="142">
        <f>'ведомст 3'!M112</f>
        <v>50</v>
      </c>
      <c r="M135" s="104"/>
    </row>
    <row r="136" spans="1:13" s="105" customFormat="1" ht="34.5" customHeight="1" x14ac:dyDescent="0.25">
      <c r="A136" s="177" t="s">
        <v>277</v>
      </c>
      <c r="B136" s="192" t="s">
        <v>22</v>
      </c>
      <c r="C136" s="87" t="s">
        <v>35</v>
      </c>
      <c r="D136" s="133" t="s">
        <v>39</v>
      </c>
      <c r="E136" s="133" t="s">
        <v>330</v>
      </c>
      <c r="F136" s="133" t="s">
        <v>31</v>
      </c>
      <c r="G136" s="133"/>
      <c r="H136" s="87"/>
      <c r="I136" s="141"/>
      <c r="J136" s="141">
        <f t="shared" ref="J136:L138" si="22">J137</f>
        <v>10</v>
      </c>
      <c r="K136" s="141">
        <f t="shared" si="22"/>
        <v>10</v>
      </c>
      <c r="L136" s="141">
        <f t="shared" si="22"/>
        <v>10</v>
      </c>
      <c r="M136" s="104"/>
    </row>
    <row r="137" spans="1:13" s="105" customFormat="1" ht="31.5" x14ac:dyDescent="0.25">
      <c r="A137" s="177" t="s">
        <v>58</v>
      </c>
      <c r="B137" s="192" t="s">
        <v>22</v>
      </c>
      <c r="C137" s="87" t="s">
        <v>35</v>
      </c>
      <c r="D137" s="133" t="s">
        <v>39</v>
      </c>
      <c r="E137" s="133" t="s">
        <v>330</v>
      </c>
      <c r="F137" s="133" t="s">
        <v>31</v>
      </c>
      <c r="G137" s="133" t="s">
        <v>360</v>
      </c>
      <c r="H137" s="87"/>
      <c r="I137" s="141"/>
      <c r="J137" s="141">
        <f t="shared" si="22"/>
        <v>10</v>
      </c>
      <c r="K137" s="141">
        <f t="shared" si="22"/>
        <v>10</v>
      </c>
      <c r="L137" s="141">
        <f t="shared" si="22"/>
        <v>10</v>
      </c>
      <c r="M137" s="104"/>
    </row>
    <row r="138" spans="1:13" s="105" customFormat="1" ht="31.5" x14ac:dyDescent="0.25">
      <c r="A138" s="179" t="s">
        <v>191</v>
      </c>
      <c r="B138" s="192" t="s">
        <v>22</v>
      </c>
      <c r="C138" s="87" t="s">
        <v>35</v>
      </c>
      <c r="D138" s="133" t="s">
        <v>39</v>
      </c>
      <c r="E138" s="133" t="s">
        <v>330</v>
      </c>
      <c r="F138" s="133" t="s">
        <v>31</v>
      </c>
      <c r="G138" s="133" t="s">
        <v>360</v>
      </c>
      <c r="H138" s="87" t="s">
        <v>189</v>
      </c>
      <c r="I138" s="141"/>
      <c r="J138" s="141">
        <f t="shared" si="22"/>
        <v>10</v>
      </c>
      <c r="K138" s="141">
        <f t="shared" si="22"/>
        <v>10</v>
      </c>
      <c r="L138" s="141">
        <f t="shared" si="22"/>
        <v>10</v>
      </c>
      <c r="M138" s="104"/>
    </row>
    <row r="139" spans="1:13" s="105" customFormat="1" ht="47.25" x14ac:dyDescent="0.25">
      <c r="A139" s="179" t="s">
        <v>192</v>
      </c>
      <c r="B139" s="192" t="s">
        <v>22</v>
      </c>
      <c r="C139" s="87" t="s">
        <v>35</v>
      </c>
      <c r="D139" s="133" t="s">
        <v>39</v>
      </c>
      <c r="E139" s="133" t="s">
        <v>330</v>
      </c>
      <c r="F139" s="133" t="s">
        <v>31</v>
      </c>
      <c r="G139" s="133" t="s">
        <v>360</v>
      </c>
      <c r="H139" s="87" t="s">
        <v>190</v>
      </c>
      <c r="I139" s="142"/>
      <c r="J139" s="142">
        <f>'ведомст 3'!K116</f>
        <v>10</v>
      </c>
      <c r="K139" s="142">
        <v>10</v>
      </c>
      <c r="L139" s="142">
        <v>10</v>
      </c>
      <c r="M139" s="104"/>
    </row>
    <row r="140" spans="1:13" s="105" customFormat="1" ht="78.75" x14ac:dyDescent="0.25">
      <c r="A140" s="177" t="s">
        <v>278</v>
      </c>
      <c r="B140" s="87" t="s">
        <v>22</v>
      </c>
      <c r="C140" s="87" t="s">
        <v>35</v>
      </c>
      <c r="D140" s="133" t="s">
        <v>39</v>
      </c>
      <c r="E140" s="133" t="s">
        <v>330</v>
      </c>
      <c r="F140" s="133" t="s">
        <v>40</v>
      </c>
      <c r="G140" s="133"/>
      <c r="H140" s="87"/>
      <c r="I140" s="142"/>
      <c r="J140" s="142">
        <f t="shared" ref="J140:L142" si="23">J141</f>
        <v>72</v>
      </c>
      <c r="K140" s="142">
        <f t="shared" si="23"/>
        <v>50</v>
      </c>
      <c r="L140" s="142">
        <f t="shared" si="23"/>
        <v>50</v>
      </c>
      <c r="M140" s="104"/>
    </row>
    <row r="141" spans="1:13" s="105" customFormat="1" ht="31.5" x14ac:dyDescent="0.25">
      <c r="A141" s="193" t="s">
        <v>147</v>
      </c>
      <c r="B141" s="87" t="s">
        <v>22</v>
      </c>
      <c r="C141" s="87" t="s">
        <v>35</v>
      </c>
      <c r="D141" s="133" t="s">
        <v>39</v>
      </c>
      <c r="E141" s="133" t="s">
        <v>330</v>
      </c>
      <c r="F141" s="133" t="s">
        <v>40</v>
      </c>
      <c r="G141" s="133" t="s">
        <v>360</v>
      </c>
      <c r="H141" s="87"/>
      <c r="I141" s="142"/>
      <c r="J141" s="142">
        <f t="shared" si="23"/>
        <v>72</v>
      </c>
      <c r="K141" s="142">
        <f t="shared" si="23"/>
        <v>50</v>
      </c>
      <c r="L141" s="142">
        <f t="shared" si="23"/>
        <v>50</v>
      </c>
      <c r="M141" s="104"/>
    </row>
    <row r="142" spans="1:13" s="105" customFormat="1" ht="31.5" x14ac:dyDescent="0.25">
      <c r="A142" s="179" t="s">
        <v>191</v>
      </c>
      <c r="B142" s="87" t="s">
        <v>22</v>
      </c>
      <c r="C142" s="87" t="s">
        <v>35</v>
      </c>
      <c r="D142" s="133" t="s">
        <v>39</v>
      </c>
      <c r="E142" s="133" t="s">
        <v>330</v>
      </c>
      <c r="F142" s="133" t="s">
        <v>40</v>
      </c>
      <c r="G142" s="133" t="s">
        <v>360</v>
      </c>
      <c r="H142" s="87" t="s">
        <v>189</v>
      </c>
      <c r="I142" s="142"/>
      <c r="J142" s="142">
        <f t="shared" si="23"/>
        <v>72</v>
      </c>
      <c r="K142" s="142">
        <f t="shared" si="23"/>
        <v>50</v>
      </c>
      <c r="L142" s="142">
        <f t="shared" si="23"/>
        <v>50</v>
      </c>
      <c r="M142" s="104"/>
    </row>
    <row r="143" spans="1:13" s="105" customFormat="1" ht="47.25" x14ac:dyDescent="0.25">
      <c r="A143" s="179" t="s">
        <v>192</v>
      </c>
      <c r="B143" s="87" t="s">
        <v>22</v>
      </c>
      <c r="C143" s="87" t="s">
        <v>35</v>
      </c>
      <c r="D143" s="133" t="s">
        <v>39</v>
      </c>
      <c r="E143" s="133" t="s">
        <v>330</v>
      </c>
      <c r="F143" s="133" t="s">
        <v>40</v>
      </c>
      <c r="G143" s="133" t="s">
        <v>360</v>
      </c>
      <c r="H143" s="87" t="s">
        <v>190</v>
      </c>
      <c r="I143" s="142"/>
      <c r="J143" s="142">
        <f>'ведомст 3'!K120</f>
        <v>72</v>
      </c>
      <c r="K143" s="142">
        <f>'ведомст 3'!L120</f>
        <v>50</v>
      </c>
      <c r="L143" s="142">
        <f>'ведомст 3'!M120</f>
        <v>50</v>
      </c>
      <c r="M143" s="104"/>
    </row>
    <row r="144" spans="1:13" s="105" customFormat="1" ht="42.75" customHeight="1" x14ac:dyDescent="0.25">
      <c r="A144" s="177" t="s">
        <v>279</v>
      </c>
      <c r="B144" s="87" t="s">
        <v>22</v>
      </c>
      <c r="C144" s="87" t="s">
        <v>35</v>
      </c>
      <c r="D144" s="133" t="s">
        <v>39</v>
      </c>
      <c r="E144" s="133" t="s">
        <v>330</v>
      </c>
      <c r="F144" s="133" t="s">
        <v>41</v>
      </c>
      <c r="G144" s="133"/>
      <c r="H144" s="87"/>
      <c r="I144" s="142"/>
      <c r="J144" s="142">
        <f t="shared" ref="J144:L146" si="24">J145</f>
        <v>12</v>
      </c>
      <c r="K144" s="142">
        <f t="shared" si="24"/>
        <v>10</v>
      </c>
      <c r="L144" s="142">
        <f t="shared" si="24"/>
        <v>10</v>
      </c>
      <c r="M144" s="104"/>
    </row>
    <row r="145" spans="1:13" s="105" customFormat="1" ht="31.5" x14ac:dyDescent="0.25">
      <c r="A145" s="193" t="s">
        <v>147</v>
      </c>
      <c r="B145" s="87" t="s">
        <v>22</v>
      </c>
      <c r="C145" s="87" t="s">
        <v>35</v>
      </c>
      <c r="D145" s="133" t="s">
        <v>39</v>
      </c>
      <c r="E145" s="133" t="s">
        <v>330</v>
      </c>
      <c r="F145" s="133" t="s">
        <v>41</v>
      </c>
      <c r="G145" s="133" t="s">
        <v>360</v>
      </c>
      <c r="H145" s="87"/>
      <c r="I145" s="142"/>
      <c r="J145" s="142">
        <f t="shared" si="24"/>
        <v>12</v>
      </c>
      <c r="K145" s="142">
        <f t="shared" si="24"/>
        <v>10</v>
      </c>
      <c r="L145" s="142">
        <f t="shared" si="24"/>
        <v>10</v>
      </c>
      <c r="M145" s="646"/>
    </row>
    <row r="146" spans="1:13" s="105" customFormat="1" ht="31.5" x14ac:dyDescent="0.25">
      <c r="A146" s="179" t="s">
        <v>191</v>
      </c>
      <c r="B146" s="87" t="s">
        <v>22</v>
      </c>
      <c r="C146" s="87" t="s">
        <v>35</v>
      </c>
      <c r="D146" s="133" t="s">
        <v>39</v>
      </c>
      <c r="E146" s="133" t="s">
        <v>330</v>
      </c>
      <c r="F146" s="133" t="s">
        <v>41</v>
      </c>
      <c r="G146" s="133" t="s">
        <v>360</v>
      </c>
      <c r="H146" s="87" t="s">
        <v>189</v>
      </c>
      <c r="I146" s="142"/>
      <c r="J146" s="142">
        <f t="shared" si="24"/>
        <v>12</v>
      </c>
      <c r="K146" s="142">
        <f t="shared" si="24"/>
        <v>10</v>
      </c>
      <c r="L146" s="142">
        <f t="shared" si="24"/>
        <v>10</v>
      </c>
      <c r="M146" s="646"/>
    </row>
    <row r="147" spans="1:13" s="105" customFormat="1" ht="28.5" customHeight="1" x14ac:dyDescent="0.25">
      <c r="A147" s="179" t="s">
        <v>192</v>
      </c>
      <c r="B147" s="87" t="s">
        <v>22</v>
      </c>
      <c r="C147" s="87" t="s">
        <v>35</v>
      </c>
      <c r="D147" s="133" t="s">
        <v>39</v>
      </c>
      <c r="E147" s="133" t="s">
        <v>330</v>
      </c>
      <c r="F147" s="133" t="s">
        <v>41</v>
      </c>
      <c r="G147" s="133" t="s">
        <v>360</v>
      </c>
      <c r="H147" s="87" t="s">
        <v>190</v>
      </c>
      <c r="I147" s="142"/>
      <c r="J147" s="142">
        <f>'ведомст 3'!K124</f>
        <v>12</v>
      </c>
      <c r="K147" s="142">
        <f>'ведомст 3'!L124</f>
        <v>10</v>
      </c>
      <c r="L147" s="142">
        <f>'ведомст 3'!M124</f>
        <v>10</v>
      </c>
      <c r="M147" s="646"/>
    </row>
    <row r="148" spans="1:13" s="105" customFormat="1" ht="63" x14ac:dyDescent="0.25">
      <c r="A148" s="379" t="s">
        <v>436</v>
      </c>
      <c r="B148" s="192" t="s">
        <v>22</v>
      </c>
      <c r="C148" s="87" t="s">
        <v>35</v>
      </c>
      <c r="D148" s="133" t="s">
        <v>361</v>
      </c>
      <c r="E148" s="133"/>
      <c r="F148" s="133"/>
      <c r="G148" s="133"/>
      <c r="H148" s="87"/>
      <c r="I148" s="142"/>
      <c r="J148" s="142">
        <f t="shared" ref="J148:L149" si="25">J149</f>
        <v>30</v>
      </c>
      <c r="K148" s="142">
        <f t="shared" si="25"/>
        <v>95</v>
      </c>
      <c r="L148" s="142">
        <f t="shared" si="25"/>
        <v>95</v>
      </c>
      <c r="M148" s="360"/>
    </row>
    <row r="149" spans="1:13" s="105" customFormat="1" ht="78.75" x14ac:dyDescent="0.25">
      <c r="A149" s="399" t="s">
        <v>437</v>
      </c>
      <c r="B149" s="192" t="s">
        <v>22</v>
      </c>
      <c r="C149" s="87" t="s">
        <v>35</v>
      </c>
      <c r="D149" s="133" t="s">
        <v>361</v>
      </c>
      <c r="E149" s="133" t="s">
        <v>24</v>
      </c>
      <c r="F149" s="133"/>
      <c r="G149" s="133"/>
      <c r="H149" s="87"/>
      <c r="I149" s="142"/>
      <c r="J149" s="142">
        <f t="shared" si="25"/>
        <v>30</v>
      </c>
      <c r="K149" s="142">
        <f t="shared" si="25"/>
        <v>95</v>
      </c>
      <c r="L149" s="142">
        <f t="shared" si="25"/>
        <v>95</v>
      </c>
      <c r="M149" s="360"/>
    </row>
    <row r="150" spans="1:13" s="105" customFormat="1" ht="30.75" customHeight="1" x14ac:dyDescent="0.25">
      <c r="A150" s="177" t="s">
        <v>280</v>
      </c>
      <c r="B150" s="192" t="s">
        <v>22</v>
      </c>
      <c r="C150" s="87" t="s">
        <v>35</v>
      </c>
      <c r="D150" s="133" t="s">
        <v>361</v>
      </c>
      <c r="E150" s="133" t="s">
        <v>24</v>
      </c>
      <c r="F150" s="133" t="s">
        <v>23</v>
      </c>
      <c r="G150" s="133"/>
      <c r="H150" s="87"/>
      <c r="I150" s="142"/>
      <c r="J150" s="142">
        <f t="shared" ref="J150:L152" si="26">J151</f>
        <v>30</v>
      </c>
      <c r="K150" s="142">
        <f t="shared" si="26"/>
        <v>95</v>
      </c>
      <c r="L150" s="142">
        <f t="shared" si="26"/>
        <v>95</v>
      </c>
      <c r="M150" s="104"/>
    </row>
    <row r="151" spans="1:13" s="105" customFormat="1" ht="31.5" customHeight="1" x14ac:dyDescent="0.25">
      <c r="A151" s="379" t="s">
        <v>90</v>
      </c>
      <c r="B151" s="192" t="s">
        <v>22</v>
      </c>
      <c r="C151" s="87" t="s">
        <v>35</v>
      </c>
      <c r="D151" s="133" t="s">
        <v>361</v>
      </c>
      <c r="E151" s="133" t="s">
        <v>24</v>
      </c>
      <c r="F151" s="133" t="s">
        <v>23</v>
      </c>
      <c r="G151" s="133" t="s">
        <v>368</v>
      </c>
      <c r="H151" s="87"/>
      <c r="I151" s="142"/>
      <c r="J151" s="142">
        <f t="shared" si="26"/>
        <v>30</v>
      </c>
      <c r="K151" s="142">
        <f t="shared" si="26"/>
        <v>95</v>
      </c>
      <c r="L151" s="142">
        <f t="shared" si="26"/>
        <v>95</v>
      </c>
      <c r="M151" s="104"/>
    </row>
    <row r="152" spans="1:13" s="105" customFormat="1" ht="43.5" customHeight="1" x14ac:dyDescent="0.25">
      <c r="A152" s="177" t="s">
        <v>243</v>
      </c>
      <c r="B152" s="192" t="s">
        <v>22</v>
      </c>
      <c r="C152" s="87" t="s">
        <v>35</v>
      </c>
      <c r="D152" s="133" t="s">
        <v>361</v>
      </c>
      <c r="E152" s="133" t="s">
        <v>24</v>
      </c>
      <c r="F152" s="133" t="s">
        <v>23</v>
      </c>
      <c r="G152" s="133" t="s">
        <v>368</v>
      </c>
      <c r="H152" s="87" t="s">
        <v>223</v>
      </c>
      <c r="I152" s="142"/>
      <c r="J152" s="142">
        <f t="shared" si="26"/>
        <v>30</v>
      </c>
      <c r="K152" s="142">
        <f t="shared" si="26"/>
        <v>95</v>
      </c>
      <c r="L152" s="142">
        <f t="shared" si="26"/>
        <v>95</v>
      </c>
      <c r="M152" s="104"/>
    </row>
    <row r="153" spans="1:13" s="105" customFormat="1" ht="25.5" customHeight="1" x14ac:dyDescent="0.25">
      <c r="A153" s="177" t="s">
        <v>244</v>
      </c>
      <c r="B153" s="192" t="s">
        <v>22</v>
      </c>
      <c r="C153" s="87" t="s">
        <v>35</v>
      </c>
      <c r="D153" s="133" t="s">
        <v>361</v>
      </c>
      <c r="E153" s="133" t="s">
        <v>24</v>
      </c>
      <c r="F153" s="133" t="s">
        <v>23</v>
      </c>
      <c r="G153" s="133" t="s">
        <v>368</v>
      </c>
      <c r="H153" s="87" t="s">
        <v>242</v>
      </c>
      <c r="I153" s="142"/>
      <c r="J153" s="142">
        <f>'ведомст 3'!K130</f>
        <v>30</v>
      </c>
      <c r="K153" s="142">
        <f>'ведомст 3'!L130</f>
        <v>95</v>
      </c>
      <c r="L153" s="142">
        <f>'ведомст 3'!M130</f>
        <v>95</v>
      </c>
      <c r="M153" s="290"/>
    </row>
    <row r="154" spans="1:13" s="105" customFormat="1" ht="45" customHeight="1" x14ac:dyDescent="0.25">
      <c r="A154" s="177" t="s">
        <v>302</v>
      </c>
      <c r="B154" s="192" t="s">
        <v>22</v>
      </c>
      <c r="C154" s="87" t="s">
        <v>35</v>
      </c>
      <c r="D154" s="133" t="s">
        <v>363</v>
      </c>
      <c r="E154" s="133"/>
      <c r="F154" s="133"/>
      <c r="G154" s="133"/>
      <c r="H154" s="87"/>
      <c r="I154" s="142"/>
      <c r="J154" s="142">
        <f t="shared" ref="J154:L156" si="27">J155</f>
        <v>2</v>
      </c>
      <c r="K154" s="142">
        <f t="shared" si="27"/>
        <v>2</v>
      </c>
      <c r="L154" s="142">
        <f t="shared" si="27"/>
        <v>2</v>
      </c>
      <c r="M154" s="104"/>
    </row>
    <row r="155" spans="1:13" s="105" customFormat="1" ht="63.75" customHeight="1" x14ac:dyDescent="0.25">
      <c r="A155" s="177" t="s">
        <v>281</v>
      </c>
      <c r="B155" s="192" t="s">
        <v>22</v>
      </c>
      <c r="C155" s="87" t="s">
        <v>35</v>
      </c>
      <c r="D155" s="133" t="s">
        <v>363</v>
      </c>
      <c r="E155" s="133" t="s">
        <v>330</v>
      </c>
      <c r="F155" s="133" t="s">
        <v>22</v>
      </c>
      <c r="G155" s="133"/>
      <c r="H155" s="87"/>
      <c r="I155" s="142"/>
      <c r="J155" s="142">
        <f t="shared" si="27"/>
        <v>2</v>
      </c>
      <c r="K155" s="142">
        <f t="shared" si="27"/>
        <v>2</v>
      </c>
      <c r="L155" s="142">
        <f t="shared" si="27"/>
        <v>2</v>
      </c>
      <c r="M155" s="104"/>
    </row>
    <row r="156" spans="1:13" s="105" customFormat="1" x14ac:dyDescent="0.25">
      <c r="A156" s="177" t="s">
        <v>143</v>
      </c>
      <c r="B156" s="192" t="s">
        <v>22</v>
      </c>
      <c r="C156" s="87" t="s">
        <v>35</v>
      </c>
      <c r="D156" s="133" t="s">
        <v>363</v>
      </c>
      <c r="E156" s="133" t="s">
        <v>330</v>
      </c>
      <c r="F156" s="133" t="s">
        <v>22</v>
      </c>
      <c r="G156" s="133" t="s">
        <v>364</v>
      </c>
      <c r="H156" s="87"/>
      <c r="I156" s="142"/>
      <c r="J156" s="142">
        <f t="shared" si="27"/>
        <v>2</v>
      </c>
      <c r="K156" s="142">
        <f t="shared" si="27"/>
        <v>2</v>
      </c>
      <c r="L156" s="142">
        <f t="shared" si="27"/>
        <v>2</v>
      </c>
      <c r="M156" s="104"/>
    </row>
    <row r="157" spans="1:13" s="105" customFormat="1" ht="31.5" x14ac:dyDescent="0.25">
      <c r="A157" s="179" t="s">
        <v>191</v>
      </c>
      <c r="B157" s="192" t="s">
        <v>22</v>
      </c>
      <c r="C157" s="87" t="s">
        <v>35</v>
      </c>
      <c r="D157" s="133" t="s">
        <v>363</v>
      </c>
      <c r="E157" s="133" t="s">
        <v>330</v>
      </c>
      <c r="F157" s="133" t="s">
        <v>22</v>
      </c>
      <c r="G157" s="133" t="s">
        <v>364</v>
      </c>
      <c r="H157" s="87" t="s">
        <v>189</v>
      </c>
      <c r="I157" s="142"/>
      <c r="J157" s="142">
        <f>J158</f>
        <v>2</v>
      </c>
      <c r="K157" s="142">
        <f>K158</f>
        <v>2</v>
      </c>
      <c r="L157" s="142">
        <f>L158</f>
        <v>2</v>
      </c>
      <c r="M157" s="104"/>
    </row>
    <row r="158" spans="1:13" s="105" customFormat="1" ht="42.75" customHeight="1" x14ac:dyDescent="0.25">
      <c r="A158" s="179" t="s">
        <v>192</v>
      </c>
      <c r="B158" s="192" t="s">
        <v>22</v>
      </c>
      <c r="C158" s="87" t="s">
        <v>35</v>
      </c>
      <c r="D158" s="133" t="s">
        <v>363</v>
      </c>
      <c r="E158" s="133" t="s">
        <v>330</v>
      </c>
      <c r="F158" s="133" t="s">
        <v>22</v>
      </c>
      <c r="G158" s="133" t="s">
        <v>364</v>
      </c>
      <c r="H158" s="87" t="s">
        <v>190</v>
      </c>
      <c r="I158" s="142"/>
      <c r="J158" s="142">
        <f>'ведомст 3'!K140</f>
        <v>2</v>
      </c>
      <c r="K158" s="142">
        <v>2</v>
      </c>
      <c r="L158" s="142">
        <v>2</v>
      </c>
      <c r="M158" s="104"/>
    </row>
    <row r="159" spans="1:13" s="105" customFormat="1" ht="66" customHeight="1" x14ac:dyDescent="0.25">
      <c r="A159" s="583" t="s">
        <v>503</v>
      </c>
      <c r="B159" s="192" t="s">
        <v>22</v>
      </c>
      <c r="C159" s="87" t="s">
        <v>35</v>
      </c>
      <c r="D159" s="133" t="s">
        <v>500</v>
      </c>
      <c r="E159" s="133" t="s">
        <v>330</v>
      </c>
      <c r="F159" s="133"/>
      <c r="G159" s="133"/>
      <c r="H159" s="87"/>
      <c r="I159" s="142"/>
      <c r="J159" s="142">
        <f t="shared" ref="J159:L162" si="28">J160</f>
        <v>1</v>
      </c>
      <c r="K159" s="142">
        <f t="shared" si="28"/>
        <v>1</v>
      </c>
      <c r="L159" s="142">
        <f t="shared" si="28"/>
        <v>1</v>
      </c>
      <c r="M159" s="104"/>
    </row>
    <row r="160" spans="1:13" s="105" customFormat="1" ht="51.75" customHeight="1" x14ac:dyDescent="0.25">
      <c r="A160" s="180" t="s">
        <v>502</v>
      </c>
      <c r="B160" s="192" t="s">
        <v>22</v>
      </c>
      <c r="C160" s="87" t="s">
        <v>35</v>
      </c>
      <c r="D160" s="133" t="s">
        <v>500</v>
      </c>
      <c r="E160" s="133" t="s">
        <v>330</v>
      </c>
      <c r="F160" s="133" t="s">
        <v>22</v>
      </c>
      <c r="G160" s="133"/>
      <c r="H160" s="87"/>
      <c r="I160" s="142"/>
      <c r="J160" s="142">
        <f t="shared" si="28"/>
        <v>1</v>
      </c>
      <c r="K160" s="142">
        <f t="shared" si="28"/>
        <v>1</v>
      </c>
      <c r="L160" s="142">
        <f t="shared" si="28"/>
        <v>1</v>
      </c>
      <c r="M160" s="104"/>
    </row>
    <row r="161" spans="1:13" s="105" customFormat="1" ht="42.75" customHeight="1" x14ac:dyDescent="0.25">
      <c r="A161" s="180" t="s">
        <v>148</v>
      </c>
      <c r="B161" s="192" t="s">
        <v>22</v>
      </c>
      <c r="C161" s="87" t="s">
        <v>35</v>
      </c>
      <c r="D161" s="133" t="s">
        <v>500</v>
      </c>
      <c r="E161" s="133" t="s">
        <v>330</v>
      </c>
      <c r="F161" s="133" t="s">
        <v>22</v>
      </c>
      <c r="G161" s="133" t="s">
        <v>362</v>
      </c>
      <c r="H161" s="87"/>
      <c r="I161" s="142"/>
      <c r="J161" s="142">
        <f t="shared" si="28"/>
        <v>1</v>
      </c>
      <c r="K161" s="142">
        <f t="shared" si="28"/>
        <v>1</v>
      </c>
      <c r="L161" s="142">
        <f t="shared" si="28"/>
        <v>1</v>
      </c>
      <c r="M161" s="104"/>
    </row>
    <row r="162" spans="1:13" s="105" customFormat="1" ht="42.75" customHeight="1" x14ac:dyDescent="0.25">
      <c r="A162" s="179" t="s">
        <v>191</v>
      </c>
      <c r="B162" s="192" t="s">
        <v>22</v>
      </c>
      <c r="C162" s="87" t="s">
        <v>35</v>
      </c>
      <c r="D162" s="133" t="s">
        <v>500</v>
      </c>
      <c r="E162" s="133" t="s">
        <v>330</v>
      </c>
      <c r="F162" s="133" t="s">
        <v>22</v>
      </c>
      <c r="G162" s="133" t="s">
        <v>362</v>
      </c>
      <c r="H162" s="87" t="s">
        <v>189</v>
      </c>
      <c r="I162" s="142"/>
      <c r="J162" s="142">
        <f t="shared" si="28"/>
        <v>1</v>
      </c>
      <c r="K162" s="142">
        <f t="shared" si="28"/>
        <v>1</v>
      </c>
      <c r="L162" s="142">
        <f t="shared" si="28"/>
        <v>1</v>
      </c>
      <c r="M162" s="104"/>
    </row>
    <row r="163" spans="1:13" s="105" customFormat="1" ht="42.75" customHeight="1" x14ac:dyDescent="0.25">
      <c r="A163" s="179" t="s">
        <v>192</v>
      </c>
      <c r="B163" s="192" t="s">
        <v>22</v>
      </c>
      <c r="C163" s="87" t="s">
        <v>35</v>
      </c>
      <c r="D163" s="133" t="s">
        <v>500</v>
      </c>
      <c r="E163" s="133" t="s">
        <v>330</v>
      </c>
      <c r="F163" s="133" t="s">
        <v>22</v>
      </c>
      <c r="G163" s="133" t="s">
        <v>362</v>
      </c>
      <c r="H163" s="87" t="s">
        <v>190</v>
      </c>
      <c r="I163" s="142"/>
      <c r="J163" s="142">
        <f>'ведомст 3'!K135</f>
        <v>1</v>
      </c>
      <c r="K163" s="142">
        <f>'ведомст 3'!L135</f>
        <v>1</v>
      </c>
      <c r="L163" s="142">
        <f>'ведомст 3'!M135</f>
        <v>1</v>
      </c>
      <c r="M163" s="104"/>
    </row>
    <row r="164" spans="1:13" s="105" customFormat="1" ht="63.75" customHeight="1" x14ac:dyDescent="0.25">
      <c r="A164" s="379" t="s">
        <v>438</v>
      </c>
      <c r="B164" s="87" t="s">
        <v>22</v>
      </c>
      <c r="C164" s="87" t="s">
        <v>35</v>
      </c>
      <c r="D164" s="133" t="s">
        <v>365</v>
      </c>
      <c r="E164" s="133"/>
      <c r="F164" s="133"/>
      <c r="G164" s="133"/>
      <c r="H164" s="87"/>
      <c r="I164" s="142"/>
      <c r="J164" s="142">
        <f t="shared" ref="J164:L167" si="29">J165</f>
        <v>2</v>
      </c>
      <c r="K164" s="142">
        <f t="shared" si="29"/>
        <v>2</v>
      </c>
      <c r="L164" s="142">
        <f t="shared" si="29"/>
        <v>2</v>
      </c>
      <c r="M164" s="360"/>
    </row>
    <row r="165" spans="1:13" s="105" customFormat="1" ht="47.25" x14ac:dyDescent="0.25">
      <c r="A165" s="177" t="s">
        <v>282</v>
      </c>
      <c r="B165" s="87" t="s">
        <v>22</v>
      </c>
      <c r="C165" s="87" t="s">
        <v>35</v>
      </c>
      <c r="D165" s="133" t="s">
        <v>365</v>
      </c>
      <c r="E165" s="133" t="s">
        <v>330</v>
      </c>
      <c r="F165" s="133" t="s">
        <v>366</v>
      </c>
      <c r="G165" s="133"/>
      <c r="H165" s="87"/>
      <c r="I165" s="142"/>
      <c r="J165" s="142">
        <f t="shared" si="29"/>
        <v>2</v>
      </c>
      <c r="K165" s="142">
        <f t="shared" si="29"/>
        <v>2</v>
      </c>
      <c r="L165" s="142">
        <f t="shared" si="29"/>
        <v>2</v>
      </c>
      <c r="M165" s="104"/>
    </row>
    <row r="166" spans="1:13" s="105" customFormat="1" x14ac:dyDescent="0.25">
      <c r="A166" s="177" t="s">
        <v>145</v>
      </c>
      <c r="B166" s="87" t="s">
        <v>22</v>
      </c>
      <c r="C166" s="87" t="s">
        <v>35</v>
      </c>
      <c r="D166" s="133" t="s">
        <v>365</v>
      </c>
      <c r="E166" s="133" t="s">
        <v>330</v>
      </c>
      <c r="F166" s="133" t="s">
        <v>366</v>
      </c>
      <c r="G166" s="133" t="s">
        <v>367</v>
      </c>
      <c r="H166" s="87"/>
      <c r="I166" s="142"/>
      <c r="J166" s="142">
        <f t="shared" si="29"/>
        <v>2</v>
      </c>
      <c r="K166" s="142">
        <f t="shared" si="29"/>
        <v>2</v>
      </c>
      <c r="L166" s="142">
        <f t="shared" si="29"/>
        <v>2</v>
      </c>
      <c r="M166" s="104"/>
    </row>
    <row r="167" spans="1:13" s="105" customFormat="1" ht="31.5" x14ac:dyDescent="0.25">
      <c r="A167" s="179" t="s">
        <v>191</v>
      </c>
      <c r="B167" s="87" t="s">
        <v>22</v>
      </c>
      <c r="C167" s="87" t="s">
        <v>35</v>
      </c>
      <c r="D167" s="133" t="s">
        <v>365</v>
      </c>
      <c r="E167" s="133" t="s">
        <v>330</v>
      </c>
      <c r="F167" s="133" t="s">
        <v>366</v>
      </c>
      <c r="G167" s="133" t="s">
        <v>367</v>
      </c>
      <c r="H167" s="87" t="s">
        <v>189</v>
      </c>
      <c r="I167" s="142"/>
      <c r="J167" s="142">
        <f t="shared" si="29"/>
        <v>2</v>
      </c>
      <c r="K167" s="142">
        <f t="shared" si="29"/>
        <v>2</v>
      </c>
      <c r="L167" s="142">
        <f t="shared" si="29"/>
        <v>2</v>
      </c>
      <c r="M167" s="104"/>
    </row>
    <row r="168" spans="1:13" s="105" customFormat="1" ht="29.25" customHeight="1" x14ac:dyDescent="0.25">
      <c r="A168" s="179" t="s">
        <v>192</v>
      </c>
      <c r="B168" s="87" t="s">
        <v>22</v>
      </c>
      <c r="C168" s="87" t="s">
        <v>35</v>
      </c>
      <c r="D168" s="133" t="s">
        <v>365</v>
      </c>
      <c r="E168" s="133" t="s">
        <v>330</v>
      </c>
      <c r="F168" s="133" t="s">
        <v>366</v>
      </c>
      <c r="G168" s="133" t="s">
        <v>367</v>
      </c>
      <c r="H168" s="87" t="s">
        <v>190</v>
      </c>
      <c r="I168" s="142"/>
      <c r="J168" s="142">
        <f>'ведомст 3'!K140</f>
        <v>2</v>
      </c>
      <c r="K168" s="142">
        <v>2</v>
      </c>
      <c r="L168" s="142">
        <v>2</v>
      </c>
      <c r="M168" s="104"/>
    </row>
    <row r="169" spans="1:13" s="105" customFormat="1" ht="29.25" customHeight="1" x14ac:dyDescent="0.25">
      <c r="A169" s="179" t="s">
        <v>493</v>
      </c>
      <c r="B169" s="87" t="s">
        <v>22</v>
      </c>
      <c r="C169" s="87" t="s">
        <v>35</v>
      </c>
      <c r="D169" s="133" t="s">
        <v>354</v>
      </c>
      <c r="E169" s="133"/>
      <c r="F169" s="133"/>
      <c r="G169" s="133"/>
      <c r="H169" s="87"/>
      <c r="I169" s="142"/>
      <c r="J169" s="142">
        <f>J170</f>
        <v>11606.1</v>
      </c>
      <c r="K169" s="142">
        <f>K170</f>
        <v>7488.5</v>
      </c>
      <c r="L169" s="142">
        <f>L170</f>
        <v>7488.5</v>
      </c>
      <c r="M169" s="364"/>
    </row>
    <row r="170" spans="1:13" s="105" customFormat="1" ht="29.25" customHeight="1" x14ac:dyDescent="0.25">
      <c r="A170" s="177" t="s">
        <v>494</v>
      </c>
      <c r="B170" s="87" t="s">
        <v>22</v>
      </c>
      <c r="C170" s="87" t="s">
        <v>35</v>
      </c>
      <c r="D170" s="133" t="s">
        <v>354</v>
      </c>
      <c r="E170" s="133" t="s">
        <v>24</v>
      </c>
      <c r="F170" s="133" t="s">
        <v>68</v>
      </c>
      <c r="G170" s="133"/>
      <c r="H170" s="87"/>
      <c r="I170" s="142"/>
      <c r="J170" s="142">
        <f>J175+J177+J184+J171+J191</f>
        <v>11606.1</v>
      </c>
      <c r="K170" s="142">
        <f>K175+K177+K184</f>
        <v>7488.5</v>
      </c>
      <c r="L170" s="142">
        <f>L175+L177+L184</f>
        <v>7488.5</v>
      </c>
      <c r="M170" s="364"/>
    </row>
    <row r="171" spans="1:13" s="105" customFormat="1" ht="29.25" customHeight="1" x14ac:dyDescent="0.25">
      <c r="A171" s="107" t="s">
        <v>505</v>
      </c>
      <c r="B171" s="87" t="s">
        <v>22</v>
      </c>
      <c r="C171" s="87" t="s">
        <v>35</v>
      </c>
      <c r="D171" s="133" t="s">
        <v>354</v>
      </c>
      <c r="E171" s="133" t="s">
        <v>24</v>
      </c>
      <c r="F171" s="133" t="s">
        <v>68</v>
      </c>
      <c r="G171" s="133" t="s">
        <v>504</v>
      </c>
      <c r="H171" s="87"/>
      <c r="I171" s="142"/>
      <c r="J171" s="142">
        <f t="shared" ref="J171:L172" si="30">J172</f>
        <v>7</v>
      </c>
      <c r="K171" s="142">
        <f t="shared" si="30"/>
        <v>0</v>
      </c>
      <c r="L171" s="142">
        <f t="shared" si="30"/>
        <v>0</v>
      </c>
      <c r="M171" s="104"/>
    </row>
    <row r="172" spans="1:13" s="105" customFormat="1" ht="29.25" customHeight="1" x14ac:dyDescent="0.25">
      <c r="A172" s="179" t="s">
        <v>191</v>
      </c>
      <c r="B172" s="87" t="s">
        <v>22</v>
      </c>
      <c r="C172" s="87" t="s">
        <v>35</v>
      </c>
      <c r="D172" s="133" t="s">
        <v>354</v>
      </c>
      <c r="E172" s="133" t="s">
        <v>24</v>
      </c>
      <c r="F172" s="133" t="s">
        <v>68</v>
      </c>
      <c r="G172" s="133" t="s">
        <v>504</v>
      </c>
      <c r="H172" s="87" t="s">
        <v>189</v>
      </c>
      <c r="I172" s="142"/>
      <c r="J172" s="142">
        <f t="shared" si="30"/>
        <v>7</v>
      </c>
      <c r="K172" s="142">
        <f t="shared" si="30"/>
        <v>0</v>
      </c>
      <c r="L172" s="142">
        <f t="shared" si="30"/>
        <v>0</v>
      </c>
      <c r="M172" s="104"/>
    </row>
    <row r="173" spans="1:13" s="105" customFormat="1" ht="29.25" customHeight="1" x14ac:dyDescent="0.25">
      <c r="A173" s="179" t="s">
        <v>192</v>
      </c>
      <c r="B173" s="87" t="s">
        <v>22</v>
      </c>
      <c r="C173" s="87" t="s">
        <v>35</v>
      </c>
      <c r="D173" s="133" t="s">
        <v>354</v>
      </c>
      <c r="E173" s="133" t="s">
        <v>24</v>
      </c>
      <c r="F173" s="133" t="s">
        <v>68</v>
      </c>
      <c r="G173" s="133" t="s">
        <v>504</v>
      </c>
      <c r="H173" s="87" t="s">
        <v>190</v>
      </c>
      <c r="I173" s="142"/>
      <c r="J173" s="142">
        <f>'ведомст 3'!K145</f>
        <v>7</v>
      </c>
      <c r="K173" s="142">
        <v>0</v>
      </c>
      <c r="L173" s="142">
        <v>0</v>
      </c>
      <c r="M173" s="104"/>
    </row>
    <row r="174" spans="1:13" s="105" customFormat="1" ht="35.25" customHeight="1" x14ac:dyDescent="0.25">
      <c r="A174" s="177" t="s">
        <v>90</v>
      </c>
      <c r="B174" s="87" t="s">
        <v>22</v>
      </c>
      <c r="C174" s="87" t="s">
        <v>35</v>
      </c>
      <c r="D174" s="133" t="s">
        <v>354</v>
      </c>
      <c r="E174" s="133" t="s">
        <v>24</v>
      </c>
      <c r="F174" s="133" t="s">
        <v>68</v>
      </c>
      <c r="G174" s="133" t="s">
        <v>368</v>
      </c>
      <c r="H174" s="87"/>
      <c r="I174" s="142"/>
      <c r="J174" s="142">
        <f t="shared" ref="J174:L175" si="31">J175</f>
        <v>7168</v>
      </c>
      <c r="K174" s="142">
        <f t="shared" si="31"/>
        <v>3989.3</v>
      </c>
      <c r="L174" s="142">
        <f t="shared" si="31"/>
        <v>3989.3</v>
      </c>
      <c r="M174" s="104"/>
    </row>
    <row r="175" spans="1:13" s="105" customFormat="1" ht="31.5" customHeight="1" x14ac:dyDescent="0.25">
      <c r="A175" s="177" t="s">
        <v>243</v>
      </c>
      <c r="B175" s="87" t="s">
        <v>22</v>
      </c>
      <c r="C175" s="87" t="s">
        <v>35</v>
      </c>
      <c r="D175" s="133" t="s">
        <v>354</v>
      </c>
      <c r="E175" s="133" t="s">
        <v>24</v>
      </c>
      <c r="F175" s="133" t="s">
        <v>68</v>
      </c>
      <c r="G175" s="133" t="s">
        <v>368</v>
      </c>
      <c r="H175" s="87" t="s">
        <v>223</v>
      </c>
      <c r="I175" s="142"/>
      <c r="J175" s="142">
        <f t="shared" si="31"/>
        <v>7168</v>
      </c>
      <c r="K175" s="142">
        <f t="shared" si="31"/>
        <v>3989.3</v>
      </c>
      <c r="L175" s="142">
        <f t="shared" si="31"/>
        <v>3989.3</v>
      </c>
      <c r="M175" s="104"/>
    </row>
    <row r="176" spans="1:13" s="105" customFormat="1" ht="24" customHeight="1" x14ac:dyDescent="0.25">
      <c r="A176" s="177" t="s">
        <v>244</v>
      </c>
      <c r="B176" s="87" t="s">
        <v>22</v>
      </c>
      <c r="C176" s="87" t="s">
        <v>35</v>
      </c>
      <c r="D176" s="133" t="s">
        <v>354</v>
      </c>
      <c r="E176" s="133" t="s">
        <v>24</v>
      </c>
      <c r="F176" s="133" t="s">
        <v>68</v>
      </c>
      <c r="G176" s="133" t="s">
        <v>368</v>
      </c>
      <c r="H176" s="87" t="s">
        <v>242</v>
      </c>
      <c r="I176" s="142"/>
      <c r="J176" s="142">
        <f>'ведомст 3'!K148</f>
        <v>7168</v>
      </c>
      <c r="K176" s="142">
        <f>'ведомст 3'!L148</f>
        <v>3989.3</v>
      </c>
      <c r="L176" s="142">
        <f>'ведомст 3'!M148</f>
        <v>3989.3</v>
      </c>
      <c r="M176" s="104"/>
    </row>
    <row r="177" spans="1:14" s="105" customFormat="1" ht="22.5" customHeight="1" x14ac:dyDescent="0.25">
      <c r="A177" s="175" t="s">
        <v>76</v>
      </c>
      <c r="B177" s="87" t="s">
        <v>22</v>
      </c>
      <c r="C177" s="87" t="s">
        <v>35</v>
      </c>
      <c r="D177" s="133" t="s">
        <v>354</v>
      </c>
      <c r="E177" s="133" t="s">
        <v>24</v>
      </c>
      <c r="F177" s="133" t="s">
        <v>68</v>
      </c>
      <c r="G177" s="133" t="s">
        <v>369</v>
      </c>
      <c r="H177" s="87"/>
      <c r="I177" s="141"/>
      <c r="J177" s="141">
        <f>J178+J180+J183</f>
        <v>315.39999999999998</v>
      </c>
      <c r="K177" s="141">
        <f>K178+K180</f>
        <v>271.39999999999998</v>
      </c>
      <c r="L177" s="141">
        <f>L178+L180</f>
        <v>271.39999999999998</v>
      </c>
      <c r="M177" s="104"/>
    </row>
    <row r="178" spans="1:14" s="105" customFormat="1" ht="78.75" x14ac:dyDescent="0.25">
      <c r="A178" s="177" t="s">
        <v>201</v>
      </c>
      <c r="B178" s="87" t="s">
        <v>22</v>
      </c>
      <c r="C178" s="87" t="s">
        <v>35</v>
      </c>
      <c r="D178" s="133" t="s">
        <v>354</v>
      </c>
      <c r="E178" s="133" t="s">
        <v>24</v>
      </c>
      <c r="F178" s="133" t="s">
        <v>68</v>
      </c>
      <c r="G178" s="133" t="s">
        <v>369</v>
      </c>
      <c r="H178" s="87" t="s">
        <v>186</v>
      </c>
      <c r="I178" s="141"/>
      <c r="J178" s="141">
        <f>J179</f>
        <v>281.8</v>
      </c>
      <c r="K178" s="141">
        <f>K179</f>
        <v>268.2</v>
      </c>
      <c r="L178" s="141">
        <f>L179</f>
        <v>268.2</v>
      </c>
      <c r="M178" s="104"/>
      <c r="N178" s="289"/>
    </row>
    <row r="179" spans="1:14" s="105" customFormat="1" ht="31.5" x14ac:dyDescent="0.25">
      <c r="A179" s="177" t="s">
        <v>202</v>
      </c>
      <c r="B179" s="87" t="s">
        <v>22</v>
      </c>
      <c r="C179" s="87" t="s">
        <v>35</v>
      </c>
      <c r="D179" s="133" t="s">
        <v>354</v>
      </c>
      <c r="E179" s="133" t="s">
        <v>24</v>
      </c>
      <c r="F179" s="133" t="s">
        <v>68</v>
      </c>
      <c r="G179" s="133" t="s">
        <v>369</v>
      </c>
      <c r="H179" s="87" t="s">
        <v>200</v>
      </c>
      <c r="I179" s="141"/>
      <c r="J179" s="141">
        <f>'ведомст 3'!K321</f>
        <v>281.8</v>
      </c>
      <c r="K179" s="141">
        <f>'ведомст 3'!L321</f>
        <v>268.2</v>
      </c>
      <c r="L179" s="141">
        <f>'ведомст 3'!M321</f>
        <v>268.2</v>
      </c>
      <c r="M179" s="104"/>
    </row>
    <row r="180" spans="1:14" s="105" customFormat="1" ht="31.5" x14ac:dyDescent="0.25">
      <c r="A180" s="179" t="s">
        <v>191</v>
      </c>
      <c r="B180" s="87" t="s">
        <v>22</v>
      </c>
      <c r="C180" s="87" t="s">
        <v>35</v>
      </c>
      <c r="D180" s="133" t="s">
        <v>354</v>
      </c>
      <c r="E180" s="133" t="s">
        <v>24</v>
      </c>
      <c r="F180" s="133" t="s">
        <v>68</v>
      </c>
      <c r="G180" s="133" t="s">
        <v>369</v>
      </c>
      <c r="H180" s="87" t="s">
        <v>189</v>
      </c>
      <c r="I180" s="141"/>
      <c r="J180" s="141">
        <f>J181</f>
        <v>32.200000000000003</v>
      </c>
      <c r="K180" s="141">
        <f>K181</f>
        <v>3.2</v>
      </c>
      <c r="L180" s="141">
        <f>L181</f>
        <v>3.2</v>
      </c>
      <c r="M180" s="104"/>
    </row>
    <row r="181" spans="1:14" s="105" customFormat="1" ht="47.25" x14ac:dyDescent="0.25">
      <c r="A181" s="179" t="s">
        <v>192</v>
      </c>
      <c r="B181" s="87" t="s">
        <v>22</v>
      </c>
      <c r="C181" s="87" t="s">
        <v>35</v>
      </c>
      <c r="D181" s="133" t="s">
        <v>354</v>
      </c>
      <c r="E181" s="133" t="s">
        <v>24</v>
      </c>
      <c r="F181" s="133" t="s">
        <v>68</v>
      </c>
      <c r="G181" s="133" t="s">
        <v>369</v>
      </c>
      <c r="H181" s="87" t="s">
        <v>190</v>
      </c>
      <c r="I181" s="141"/>
      <c r="J181" s="141">
        <f>'ведомст 3'!K323</f>
        <v>32.200000000000003</v>
      </c>
      <c r="K181" s="141">
        <f>'ведомст 3'!L323</f>
        <v>3.2</v>
      </c>
      <c r="L181" s="141">
        <f>'ведомст 3'!M323</f>
        <v>3.2</v>
      </c>
      <c r="M181" s="104"/>
    </row>
    <row r="182" spans="1:14" s="105" customFormat="1" x14ac:dyDescent="0.25">
      <c r="A182" s="179"/>
      <c r="B182" s="87" t="s">
        <v>22</v>
      </c>
      <c r="C182" s="87" t="s">
        <v>35</v>
      </c>
      <c r="D182" s="133" t="s">
        <v>354</v>
      </c>
      <c r="E182" s="133" t="s">
        <v>24</v>
      </c>
      <c r="F182" s="133" t="s">
        <v>68</v>
      </c>
      <c r="G182" s="133" t="s">
        <v>369</v>
      </c>
      <c r="H182" s="87" t="s">
        <v>196</v>
      </c>
      <c r="I182" s="141"/>
      <c r="J182" s="141">
        <f>J183</f>
        <v>1.4</v>
      </c>
      <c r="K182" s="141">
        <f>K183</f>
        <v>0</v>
      </c>
      <c r="L182" s="141">
        <f>L183</f>
        <v>0</v>
      </c>
      <c r="M182" s="104"/>
    </row>
    <row r="183" spans="1:14" s="105" customFormat="1" x14ac:dyDescent="0.25">
      <c r="A183" s="179"/>
      <c r="B183" s="87" t="s">
        <v>22</v>
      </c>
      <c r="C183" s="87" t="s">
        <v>35</v>
      </c>
      <c r="D183" s="133" t="s">
        <v>354</v>
      </c>
      <c r="E183" s="133" t="s">
        <v>24</v>
      </c>
      <c r="F183" s="133" t="s">
        <v>68</v>
      </c>
      <c r="G183" s="133" t="s">
        <v>369</v>
      </c>
      <c r="H183" s="87" t="s">
        <v>197</v>
      </c>
      <c r="I183" s="141"/>
      <c r="J183" s="141">
        <f>'ведомст 3'!K325</f>
        <v>1.4</v>
      </c>
      <c r="K183" s="141">
        <v>0</v>
      </c>
      <c r="L183" s="141">
        <v>0</v>
      </c>
      <c r="M183" s="104"/>
    </row>
    <row r="184" spans="1:14" s="289" customFormat="1" ht="24.75" customHeight="1" x14ac:dyDescent="0.2">
      <c r="A184" s="194" t="s">
        <v>5</v>
      </c>
      <c r="B184" s="192" t="s">
        <v>22</v>
      </c>
      <c r="C184" s="195" t="s">
        <v>35</v>
      </c>
      <c r="D184" s="133" t="s">
        <v>354</v>
      </c>
      <c r="E184" s="133" t="s">
        <v>24</v>
      </c>
      <c r="F184" s="133" t="s">
        <v>68</v>
      </c>
      <c r="G184" s="133" t="s">
        <v>370</v>
      </c>
      <c r="H184" s="196"/>
      <c r="I184" s="141"/>
      <c r="J184" s="141">
        <f>J185+J187+J189</f>
        <v>3770</v>
      </c>
      <c r="K184" s="141">
        <f>K185+K187+K189</f>
        <v>3227.8</v>
      </c>
      <c r="L184" s="141">
        <f>L185+L187+L189</f>
        <v>3227.8</v>
      </c>
      <c r="M184" s="104"/>
      <c r="N184" s="105"/>
    </row>
    <row r="185" spans="1:14" s="105" customFormat="1" ht="80.25" customHeight="1" x14ac:dyDescent="0.25">
      <c r="A185" s="177" t="s">
        <v>201</v>
      </c>
      <c r="B185" s="192" t="s">
        <v>22</v>
      </c>
      <c r="C185" s="195" t="s">
        <v>35</v>
      </c>
      <c r="D185" s="133" t="s">
        <v>354</v>
      </c>
      <c r="E185" s="133" t="s">
        <v>24</v>
      </c>
      <c r="F185" s="133" t="s">
        <v>68</v>
      </c>
      <c r="G185" s="133" t="s">
        <v>370</v>
      </c>
      <c r="H185" s="196" t="s">
        <v>186</v>
      </c>
      <c r="I185" s="141"/>
      <c r="J185" s="141">
        <f>J186</f>
        <v>3132</v>
      </c>
      <c r="K185" s="141">
        <f>K186</f>
        <v>2559.5</v>
      </c>
      <c r="L185" s="141">
        <f>L186</f>
        <v>2559.5</v>
      </c>
      <c r="M185" s="104"/>
    </row>
    <row r="186" spans="1:14" s="105" customFormat="1" ht="25.5" customHeight="1" x14ac:dyDescent="0.25">
      <c r="A186" s="177" t="s">
        <v>202</v>
      </c>
      <c r="B186" s="192" t="s">
        <v>22</v>
      </c>
      <c r="C186" s="195" t="s">
        <v>35</v>
      </c>
      <c r="D186" s="133" t="s">
        <v>354</v>
      </c>
      <c r="E186" s="133" t="s">
        <v>24</v>
      </c>
      <c r="F186" s="133" t="s">
        <v>68</v>
      </c>
      <c r="G186" s="133" t="s">
        <v>370</v>
      </c>
      <c r="H186" s="196" t="s">
        <v>200</v>
      </c>
      <c r="I186" s="141"/>
      <c r="J186" s="141">
        <f>'ведомст 3'!K409</f>
        <v>3132</v>
      </c>
      <c r="K186" s="141">
        <f>'ведомст 3'!L409</f>
        <v>2559.5</v>
      </c>
      <c r="L186" s="141">
        <f>'ведомст 3'!M409</f>
        <v>2559.5</v>
      </c>
      <c r="M186" s="104"/>
    </row>
    <row r="187" spans="1:14" s="105" customFormat="1" ht="31.5" x14ac:dyDescent="0.25">
      <c r="A187" s="179" t="s">
        <v>191</v>
      </c>
      <c r="B187" s="192" t="s">
        <v>22</v>
      </c>
      <c r="C187" s="195" t="s">
        <v>35</v>
      </c>
      <c r="D187" s="133" t="s">
        <v>354</v>
      </c>
      <c r="E187" s="133" t="s">
        <v>24</v>
      </c>
      <c r="F187" s="133" t="s">
        <v>68</v>
      </c>
      <c r="G187" s="133" t="s">
        <v>370</v>
      </c>
      <c r="H187" s="196" t="s">
        <v>189</v>
      </c>
      <c r="I187" s="141"/>
      <c r="J187" s="141">
        <f>J188</f>
        <v>610</v>
      </c>
      <c r="K187" s="141">
        <f>K188</f>
        <v>647.5</v>
      </c>
      <c r="L187" s="141">
        <f>L188</f>
        <v>647.5</v>
      </c>
      <c r="M187" s="104"/>
    </row>
    <row r="188" spans="1:14" s="105" customFormat="1" ht="27.75" customHeight="1" x14ac:dyDescent="0.25">
      <c r="A188" s="179" t="s">
        <v>192</v>
      </c>
      <c r="B188" s="192" t="s">
        <v>22</v>
      </c>
      <c r="C188" s="195" t="s">
        <v>35</v>
      </c>
      <c r="D188" s="133" t="s">
        <v>354</v>
      </c>
      <c r="E188" s="133" t="s">
        <v>24</v>
      </c>
      <c r="F188" s="133" t="s">
        <v>68</v>
      </c>
      <c r="G188" s="133" t="s">
        <v>370</v>
      </c>
      <c r="H188" s="196" t="s">
        <v>190</v>
      </c>
      <c r="I188" s="144"/>
      <c r="J188" s="144">
        <f>'ведомст 3'!K411</f>
        <v>610</v>
      </c>
      <c r="K188" s="144">
        <f>'ведомст 3'!L411</f>
        <v>647.5</v>
      </c>
      <c r="L188" s="144">
        <f>'ведомст 3'!M411</f>
        <v>647.5</v>
      </c>
      <c r="M188" s="106"/>
    </row>
    <row r="189" spans="1:14" s="105" customFormat="1" ht="28.5" customHeight="1" x14ac:dyDescent="0.25">
      <c r="A189" s="177" t="s">
        <v>151</v>
      </c>
      <c r="B189" s="192" t="s">
        <v>22</v>
      </c>
      <c r="C189" s="195" t="s">
        <v>35</v>
      </c>
      <c r="D189" s="133" t="s">
        <v>354</v>
      </c>
      <c r="E189" s="133" t="s">
        <v>24</v>
      </c>
      <c r="F189" s="133" t="s">
        <v>68</v>
      </c>
      <c r="G189" s="133" t="s">
        <v>370</v>
      </c>
      <c r="H189" s="196" t="s">
        <v>196</v>
      </c>
      <c r="I189" s="141"/>
      <c r="J189" s="141">
        <f>J190</f>
        <v>28</v>
      </c>
      <c r="K189" s="141">
        <f>K190</f>
        <v>20.8</v>
      </c>
      <c r="L189" s="141">
        <f>L190</f>
        <v>20.8</v>
      </c>
      <c r="M189" s="104"/>
    </row>
    <row r="190" spans="1:14" s="105" customFormat="1" ht="21" customHeight="1" x14ac:dyDescent="0.25">
      <c r="A190" s="177" t="s">
        <v>254</v>
      </c>
      <c r="B190" s="192" t="s">
        <v>22</v>
      </c>
      <c r="C190" s="195" t="s">
        <v>35</v>
      </c>
      <c r="D190" s="133" t="s">
        <v>354</v>
      </c>
      <c r="E190" s="133" t="s">
        <v>24</v>
      </c>
      <c r="F190" s="133" t="s">
        <v>68</v>
      </c>
      <c r="G190" s="133" t="s">
        <v>370</v>
      </c>
      <c r="H190" s="196" t="s">
        <v>197</v>
      </c>
      <c r="I190" s="141"/>
      <c r="J190" s="141">
        <f>'ведомст 3'!K413</f>
        <v>28</v>
      </c>
      <c r="K190" s="141">
        <f>'ведомст 3'!L413</f>
        <v>20.8</v>
      </c>
      <c r="L190" s="141">
        <f>'ведомст 3'!M413</f>
        <v>20.8</v>
      </c>
      <c r="M190" s="104"/>
    </row>
    <row r="191" spans="1:14" s="105" customFormat="1" ht="90" customHeight="1" x14ac:dyDescent="0.25">
      <c r="A191" s="177" t="s">
        <v>507</v>
      </c>
      <c r="B191" s="192" t="s">
        <v>22</v>
      </c>
      <c r="C191" s="195" t="s">
        <v>35</v>
      </c>
      <c r="D191" s="133" t="s">
        <v>354</v>
      </c>
      <c r="E191" s="133" t="s">
        <v>24</v>
      </c>
      <c r="F191" s="133" t="s">
        <v>68</v>
      </c>
      <c r="G191" s="133" t="s">
        <v>506</v>
      </c>
      <c r="H191" s="196"/>
      <c r="I191" s="141"/>
      <c r="J191" s="141">
        <f t="shared" ref="J191:L192" si="32">J192</f>
        <v>345.7</v>
      </c>
      <c r="K191" s="141">
        <f t="shared" si="32"/>
        <v>0</v>
      </c>
      <c r="L191" s="141">
        <f t="shared" si="32"/>
        <v>0</v>
      </c>
      <c r="M191" s="104"/>
    </row>
    <row r="192" spans="1:14" s="105" customFormat="1" ht="55.5" customHeight="1" x14ac:dyDescent="0.25">
      <c r="A192" s="177" t="s">
        <v>243</v>
      </c>
      <c r="B192" s="192" t="s">
        <v>22</v>
      </c>
      <c r="C192" s="195" t="s">
        <v>35</v>
      </c>
      <c r="D192" s="133" t="s">
        <v>354</v>
      </c>
      <c r="E192" s="133" t="s">
        <v>24</v>
      </c>
      <c r="F192" s="133" t="s">
        <v>68</v>
      </c>
      <c r="G192" s="133" t="s">
        <v>506</v>
      </c>
      <c r="H192" s="196" t="s">
        <v>223</v>
      </c>
      <c r="I192" s="141"/>
      <c r="J192" s="141">
        <f t="shared" si="32"/>
        <v>345.7</v>
      </c>
      <c r="K192" s="141">
        <f t="shared" si="32"/>
        <v>0</v>
      </c>
      <c r="L192" s="141">
        <f t="shared" si="32"/>
        <v>0</v>
      </c>
      <c r="M192" s="104"/>
    </row>
    <row r="193" spans="1:13" s="105" customFormat="1" ht="29.25" customHeight="1" x14ac:dyDescent="0.25">
      <c r="A193" s="177" t="s">
        <v>244</v>
      </c>
      <c r="B193" s="192" t="s">
        <v>22</v>
      </c>
      <c r="C193" s="195" t="s">
        <v>35</v>
      </c>
      <c r="D193" s="133" t="s">
        <v>354</v>
      </c>
      <c r="E193" s="133" t="s">
        <v>24</v>
      </c>
      <c r="F193" s="133" t="s">
        <v>68</v>
      </c>
      <c r="G193" s="133" t="s">
        <v>506</v>
      </c>
      <c r="H193" s="196" t="s">
        <v>242</v>
      </c>
      <c r="I193" s="141"/>
      <c r="J193" s="141">
        <f>'ведомст 3'!K151</f>
        <v>345.7</v>
      </c>
      <c r="K193" s="141">
        <f>'ведомст 3'!L151</f>
        <v>0</v>
      </c>
      <c r="L193" s="141">
        <f>'ведомст 3'!M151</f>
        <v>0</v>
      </c>
      <c r="M193" s="104"/>
    </row>
    <row r="194" spans="1:13" s="105" customFormat="1" ht="30" customHeight="1" x14ac:dyDescent="0.25">
      <c r="A194" s="177" t="s">
        <v>97</v>
      </c>
      <c r="B194" s="87" t="s">
        <v>36</v>
      </c>
      <c r="C194" s="87"/>
      <c r="D194" s="87"/>
      <c r="E194" s="87"/>
      <c r="F194" s="87"/>
      <c r="G194" s="87"/>
      <c r="H194" s="87"/>
      <c r="I194" s="141"/>
      <c r="J194" s="141">
        <f>J195+J203</f>
        <v>2133.6000000000004</v>
      </c>
      <c r="K194" s="141">
        <f>K195+K203</f>
        <v>1812.8000000000002</v>
      </c>
      <c r="L194" s="141">
        <f>L195+L203</f>
        <v>1823.5</v>
      </c>
      <c r="M194" s="104"/>
    </row>
    <row r="195" spans="1:13" s="105" customFormat="1" ht="18.75" customHeight="1" x14ac:dyDescent="0.25">
      <c r="A195" s="177" t="s">
        <v>98</v>
      </c>
      <c r="B195" s="87" t="s">
        <v>36</v>
      </c>
      <c r="C195" s="87" t="s">
        <v>25</v>
      </c>
      <c r="D195" s="87"/>
      <c r="E195" s="87"/>
      <c r="F195" s="87"/>
      <c r="G195" s="87"/>
      <c r="H195" s="87"/>
      <c r="I195" s="141"/>
      <c r="J195" s="141">
        <f t="shared" ref="J195:L197" si="33">J196</f>
        <v>926.2</v>
      </c>
      <c r="K195" s="141">
        <f t="shared" si="33"/>
        <v>610.30000000000007</v>
      </c>
      <c r="L195" s="141">
        <f t="shared" si="33"/>
        <v>621</v>
      </c>
      <c r="M195" s="104"/>
    </row>
    <row r="196" spans="1:13" s="105" customFormat="1" ht="31.5" x14ac:dyDescent="0.25">
      <c r="A196" s="179" t="s">
        <v>493</v>
      </c>
      <c r="B196" s="87" t="s">
        <v>36</v>
      </c>
      <c r="C196" s="87" t="s">
        <v>25</v>
      </c>
      <c r="D196" s="133">
        <v>89</v>
      </c>
      <c r="E196" s="182"/>
      <c r="F196" s="182"/>
      <c r="G196" s="182"/>
      <c r="H196" s="87"/>
      <c r="I196" s="141"/>
      <c r="J196" s="141">
        <f t="shared" si="33"/>
        <v>926.2</v>
      </c>
      <c r="K196" s="141">
        <f t="shared" si="33"/>
        <v>610.30000000000007</v>
      </c>
      <c r="L196" s="141">
        <f t="shared" si="33"/>
        <v>621</v>
      </c>
      <c r="M196" s="364"/>
    </row>
    <row r="197" spans="1:13" s="105" customFormat="1" ht="47.25" x14ac:dyDescent="0.25">
      <c r="A197" s="177" t="s">
        <v>494</v>
      </c>
      <c r="B197" s="87" t="s">
        <v>36</v>
      </c>
      <c r="C197" s="87" t="s">
        <v>25</v>
      </c>
      <c r="D197" s="133" t="s">
        <v>354</v>
      </c>
      <c r="E197" s="133" t="s">
        <v>24</v>
      </c>
      <c r="F197" s="133" t="s">
        <v>68</v>
      </c>
      <c r="G197" s="182"/>
      <c r="H197" s="87"/>
      <c r="I197" s="141"/>
      <c r="J197" s="141">
        <f>J198</f>
        <v>926.2</v>
      </c>
      <c r="K197" s="141">
        <f t="shared" si="33"/>
        <v>610.30000000000007</v>
      </c>
      <c r="L197" s="141">
        <f t="shared" si="33"/>
        <v>621</v>
      </c>
      <c r="M197" s="364"/>
    </row>
    <row r="198" spans="1:13" s="105" customFormat="1" ht="53.25" customHeight="1" x14ac:dyDescent="0.2">
      <c r="A198" s="385" t="s">
        <v>420</v>
      </c>
      <c r="B198" s="383" t="s">
        <v>36</v>
      </c>
      <c r="C198" s="383" t="s">
        <v>25</v>
      </c>
      <c r="D198" s="382" t="s">
        <v>354</v>
      </c>
      <c r="E198" s="382" t="s">
        <v>24</v>
      </c>
      <c r="F198" s="382" t="s">
        <v>68</v>
      </c>
      <c r="G198" s="382" t="s">
        <v>421</v>
      </c>
      <c r="H198" s="383"/>
      <c r="I198" s="386"/>
      <c r="J198" s="386">
        <f>J199+J201</f>
        <v>926.2</v>
      </c>
      <c r="K198" s="386">
        <f>K199+K201</f>
        <v>610.30000000000007</v>
      </c>
      <c r="L198" s="386">
        <f>L199+L201</f>
        <v>621</v>
      </c>
      <c r="M198" s="361"/>
    </row>
    <row r="199" spans="1:13" s="105" customFormat="1" ht="78.75" x14ac:dyDescent="0.25">
      <c r="A199" s="388" t="s">
        <v>201</v>
      </c>
      <c r="B199" s="383" t="s">
        <v>36</v>
      </c>
      <c r="C199" s="383" t="s">
        <v>25</v>
      </c>
      <c r="D199" s="382" t="s">
        <v>354</v>
      </c>
      <c r="E199" s="382" t="s">
        <v>24</v>
      </c>
      <c r="F199" s="382" t="s">
        <v>68</v>
      </c>
      <c r="G199" s="382" t="s">
        <v>421</v>
      </c>
      <c r="H199" s="383" t="s">
        <v>186</v>
      </c>
      <c r="I199" s="386"/>
      <c r="J199" s="386">
        <f>J200</f>
        <v>640.1</v>
      </c>
      <c r="K199" s="386">
        <f>K200</f>
        <v>563.20000000000005</v>
      </c>
      <c r="L199" s="386">
        <f>L200</f>
        <v>573.9</v>
      </c>
      <c r="M199" s="104"/>
    </row>
    <row r="200" spans="1:13" s="105" customFormat="1" ht="31.5" x14ac:dyDescent="0.25">
      <c r="A200" s="388" t="s">
        <v>187</v>
      </c>
      <c r="B200" s="383" t="s">
        <v>36</v>
      </c>
      <c r="C200" s="383" t="s">
        <v>25</v>
      </c>
      <c r="D200" s="382" t="s">
        <v>354</v>
      </c>
      <c r="E200" s="382" t="s">
        <v>24</v>
      </c>
      <c r="F200" s="382" t="s">
        <v>68</v>
      </c>
      <c r="G200" s="382" t="s">
        <v>421</v>
      </c>
      <c r="H200" s="383" t="s">
        <v>184</v>
      </c>
      <c r="I200" s="386"/>
      <c r="J200" s="386">
        <f>'ведомст 3'!K158</f>
        <v>640.1</v>
      </c>
      <c r="K200" s="386">
        <f>'ведомст 3'!L158</f>
        <v>563.20000000000005</v>
      </c>
      <c r="L200" s="386">
        <f>'ведомст 3'!M158</f>
        <v>573.9</v>
      </c>
      <c r="M200" s="291"/>
    </row>
    <row r="201" spans="1:13" s="105" customFormat="1" ht="31.5" x14ac:dyDescent="0.25">
      <c r="A201" s="387" t="s">
        <v>191</v>
      </c>
      <c r="B201" s="383" t="s">
        <v>36</v>
      </c>
      <c r="C201" s="383" t="s">
        <v>25</v>
      </c>
      <c r="D201" s="382" t="s">
        <v>354</v>
      </c>
      <c r="E201" s="382" t="s">
        <v>24</v>
      </c>
      <c r="F201" s="382" t="s">
        <v>68</v>
      </c>
      <c r="G201" s="382" t="s">
        <v>421</v>
      </c>
      <c r="H201" s="383" t="s">
        <v>189</v>
      </c>
      <c r="I201" s="386"/>
      <c r="J201" s="386">
        <f>J202</f>
        <v>286.10000000000002</v>
      </c>
      <c r="K201" s="386">
        <f>K202</f>
        <v>47.100000000000009</v>
      </c>
      <c r="L201" s="386">
        <f>L202</f>
        <v>47.100000000000009</v>
      </c>
      <c r="M201" s="106"/>
    </row>
    <row r="202" spans="1:13" s="105" customFormat="1" ht="47.25" x14ac:dyDescent="0.25">
      <c r="A202" s="387" t="s">
        <v>192</v>
      </c>
      <c r="B202" s="383" t="s">
        <v>36</v>
      </c>
      <c r="C202" s="383" t="s">
        <v>25</v>
      </c>
      <c r="D202" s="382" t="s">
        <v>354</v>
      </c>
      <c r="E202" s="382" t="s">
        <v>24</v>
      </c>
      <c r="F202" s="382" t="s">
        <v>68</v>
      </c>
      <c r="G202" s="382" t="s">
        <v>421</v>
      </c>
      <c r="H202" s="383" t="s">
        <v>190</v>
      </c>
      <c r="I202" s="386"/>
      <c r="J202" s="386">
        <f>'ведомст 3'!K160</f>
        <v>286.10000000000002</v>
      </c>
      <c r="K202" s="386">
        <f>'ведомст 3'!L160</f>
        <v>47.100000000000009</v>
      </c>
      <c r="L202" s="386">
        <f>'ведомст 3'!M160</f>
        <v>47.100000000000009</v>
      </c>
      <c r="M202" s="106"/>
    </row>
    <row r="203" spans="1:13" s="105" customFormat="1" ht="51.75" customHeight="1" x14ac:dyDescent="0.25">
      <c r="A203" s="177" t="s">
        <v>328</v>
      </c>
      <c r="B203" s="86" t="s">
        <v>36</v>
      </c>
      <c r="C203" s="86">
        <v>10</v>
      </c>
      <c r="D203" s="87"/>
      <c r="E203" s="87"/>
      <c r="F203" s="87"/>
      <c r="G203" s="87"/>
      <c r="H203" s="87"/>
      <c r="I203" s="141"/>
      <c r="J203" s="141">
        <f t="shared" ref="J203:L204" si="34">J204</f>
        <v>1207.4000000000001</v>
      </c>
      <c r="K203" s="141">
        <f t="shared" si="34"/>
        <v>1202.5</v>
      </c>
      <c r="L203" s="141">
        <f t="shared" si="34"/>
        <v>1202.5</v>
      </c>
      <c r="M203" s="104"/>
    </row>
    <row r="204" spans="1:13" s="105" customFormat="1" ht="50.25" customHeight="1" x14ac:dyDescent="0.2">
      <c r="A204" s="197" t="s">
        <v>157</v>
      </c>
      <c r="B204" s="86" t="s">
        <v>36</v>
      </c>
      <c r="C204" s="86">
        <v>10</v>
      </c>
      <c r="D204" s="133" t="s">
        <v>63</v>
      </c>
      <c r="E204" s="133"/>
      <c r="F204" s="133"/>
      <c r="G204" s="133"/>
      <c r="H204" s="133"/>
      <c r="I204" s="141"/>
      <c r="J204" s="141">
        <f t="shared" si="34"/>
        <v>1207.4000000000001</v>
      </c>
      <c r="K204" s="141">
        <f t="shared" si="34"/>
        <v>1202.5</v>
      </c>
      <c r="L204" s="141">
        <f t="shared" si="34"/>
        <v>1202.5</v>
      </c>
      <c r="M204" s="104"/>
    </row>
    <row r="205" spans="1:13" s="105" customFormat="1" ht="78.75" x14ac:dyDescent="0.2">
      <c r="A205" s="197" t="s">
        <v>149</v>
      </c>
      <c r="B205" s="86" t="s">
        <v>36</v>
      </c>
      <c r="C205" s="86">
        <v>10</v>
      </c>
      <c r="D205" s="133" t="s">
        <v>63</v>
      </c>
      <c r="E205" s="133" t="s">
        <v>24</v>
      </c>
      <c r="F205" s="133"/>
      <c r="G205" s="133"/>
      <c r="H205" s="133"/>
      <c r="I205" s="141"/>
      <c r="J205" s="141">
        <f>J206+J214+J218</f>
        <v>1207.4000000000001</v>
      </c>
      <c r="K205" s="141">
        <f>K206+K214+K218</f>
        <v>1202.5</v>
      </c>
      <c r="L205" s="141">
        <f>L206+L214+L218</f>
        <v>1202.5</v>
      </c>
      <c r="M205" s="104"/>
    </row>
    <row r="206" spans="1:13" s="105" customFormat="1" ht="47.25" x14ac:dyDescent="0.25">
      <c r="A206" s="177" t="s">
        <v>260</v>
      </c>
      <c r="B206" s="86" t="s">
        <v>36</v>
      </c>
      <c r="C206" s="86">
        <v>10</v>
      </c>
      <c r="D206" s="133" t="s">
        <v>63</v>
      </c>
      <c r="E206" s="133" t="s">
        <v>24</v>
      </c>
      <c r="F206" s="133" t="s">
        <v>22</v>
      </c>
      <c r="G206" s="133"/>
      <c r="H206" s="133"/>
      <c r="I206" s="141"/>
      <c r="J206" s="141">
        <f>J207</f>
        <v>1188.4000000000001</v>
      </c>
      <c r="K206" s="141">
        <f>K207</f>
        <v>1183.5</v>
      </c>
      <c r="L206" s="141">
        <f>L207</f>
        <v>1183.5</v>
      </c>
      <c r="M206" s="104"/>
    </row>
    <row r="207" spans="1:13" s="105" customFormat="1" ht="47.25" x14ac:dyDescent="0.2">
      <c r="A207" s="198" t="s">
        <v>93</v>
      </c>
      <c r="B207" s="86" t="s">
        <v>36</v>
      </c>
      <c r="C207" s="86">
        <v>10</v>
      </c>
      <c r="D207" s="133" t="s">
        <v>63</v>
      </c>
      <c r="E207" s="133" t="s">
        <v>24</v>
      </c>
      <c r="F207" s="133" t="s">
        <v>22</v>
      </c>
      <c r="G207" s="133" t="s">
        <v>371</v>
      </c>
      <c r="H207" s="133"/>
      <c r="I207" s="141"/>
      <c r="J207" s="141">
        <f>J209+J211+J213</f>
        <v>1188.4000000000001</v>
      </c>
      <c r="K207" s="141">
        <f>K209+K211+K213</f>
        <v>1183.5</v>
      </c>
      <c r="L207" s="141">
        <f>L209+L211+L213</f>
        <v>1183.5</v>
      </c>
      <c r="M207" s="104"/>
    </row>
    <row r="208" spans="1:13" s="105" customFormat="1" ht="78.75" x14ac:dyDescent="0.2">
      <c r="A208" s="198" t="s">
        <v>201</v>
      </c>
      <c r="B208" s="86" t="s">
        <v>36</v>
      </c>
      <c r="C208" s="86">
        <v>10</v>
      </c>
      <c r="D208" s="133" t="s">
        <v>63</v>
      </c>
      <c r="E208" s="133" t="s">
        <v>24</v>
      </c>
      <c r="F208" s="133" t="s">
        <v>22</v>
      </c>
      <c r="G208" s="133" t="s">
        <v>371</v>
      </c>
      <c r="H208" s="133" t="s">
        <v>186</v>
      </c>
      <c r="I208" s="141"/>
      <c r="J208" s="141">
        <f>J209</f>
        <v>1136</v>
      </c>
      <c r="K208" s="141">
        <f>K209</f>
        <v>1111.0999999999999</v>
      </c>
      <c r="L208" s="141">
        <f>L209</f>
        <v>1111.0999999999999</v>
      </c>
      <c r="M208" s="104"/>
    </row>
    <row r="209" spans="1:13" s="105" customFormat="1" ht="31.5" x14ac:dyDescent="0.2">
      <c r="A209" s="198" t="s">
        <v>232</v>
      </c>
      <c r="B209" s="86" t="s">
        <v>36</v>
      </c>
      <c r="C209" s="86">
        <v>10</v>
      </c>
      <c r="D209" s="133" t="s">
        <v>63</v>
      </c>
      <c r="E209" s="133" t="s">
        <v>24</v>
      </c>
      <c r="F209" s="133" t="s">
        <v>22</v>
      </c>
      <c r="G209" s="133" t="s">
        <v>371</v>
      </c>
      <c r="H209" s="133" t="s">
        <v>200</v>
      </c>
      <c r="I209" s="141"/>
      <c r="J209" s="141">
        <f>'ведомст 3'!K333</f>
        <v>1136</v>
      </c>
      <c r="K209" s="141">
        <f>'ведомст 3'!L333</f>
        <v>1111.0999999999999</v>
      </c>
      <c r="L209" s="141">
        <f>'ведомст 3'!M333</f>
        <v>1111.0999999999999</v>
      </c>
      <c r="M209" s="104"/>
    </row>
    <row r="210" spans="1:13" s="105" customFormat="1" ht="31.5" x14ac:dyDescent="0.25">
      <c r="A210" s="179" t="s">
        <v>191</v>
      </c>
      <c r="B210" s="86" t="s">
        <v>36</v>
      </c>
      <c r="C210" s="86">
        <v>10</v>
      </c>
      <c r="D210" s="133" t="s">
        <v>63</v>
      </c>
      <c r="E210" s="133" t="s">
        <v>24</v>
      </c>
      <c r="F210" s="133" t="s">
        <v>22</v>
      </c>
      <c r="G210" s="133" t="s">
        <v>371</v>
      </c>
      <c r="H210" s="133" t="s">
        <v>189</v>
      </c>
      <c r="I210" s="141"/>
      <c r="J210" s="141">
        <f>J211</f>
        <v>40.000000000000007</v>
      </c>
      <c r="K210" s="141">
        <f>K211</f>
        <v>71.7</v>
      </c>
      <c r="L210" s="141">
        <f>L211</f>
        <v>71.7</v>
      </c>
      <c r="M210" s="104"/>
    </row>
    <row r="211" spans="1:13" s="105" customFormat="1" ht="46.5" customHeight="1" x14ac:dyDescent="0.25">
      <c r="A211" s="199" t="s">
        <v>192</v>
      </c>
      <c r="B211" s="86" t="s">
        <v>36</v>
      </c>
      <c r="C211" s="86">
        <v>10</v>
      </c>
      <c r="D211" s="133" t="s">
        <v>63</v>
      </c>
      <c r="E211" s="133" t="s">
        <v>24</v>
      </c>
      <c r="F211" s="133" t="s">
        <v>22</v>
      </c>
      <c r="G211" s="133" t="s">
        <v>371</v>
      </c>
      <c r="H211" s="133" t="s">
        <v>190</v>
      </c>
      <c r="I211" s="141"/>
      <c r="J211" s="141">
        <f>'ведомст 3'!K335</f>
        <v>40.000000000000007</v>
      </c>
      <c r="K211" s="141">
        <f>'ведомст 3'!L335</f>
        <v>71.7</v>
      </c>
      <c r="L211" s="141">
        <f>'ведомст 3'!M335</f>
        <v>71.7</v>
      </c>
      <c r="M211" s="104"/>
    </row>
    <row r="212" spans="1:13" s="105" customFormat="1" ht="24" customHeight="1" x14ac:dyDescent="0.25">
      <c r="A212" s="177" t="s">
        <v>151</v>
      </c>
      <c r="B212" s="86" t="s">
        <v>36</v>
      </c>
      <c r="C212" s="86">
        <v>10</v>
      </c>
      <c r="D212" s="133" t="s">
        <v>63</v>
      </c>
      <c r="E212" s="133" t="s">
        <v>24</v>
      </c>
      <c r="F212" s="133" t="s">
        <v>22</v>
      </c>
      <c r="G212" s="133" t="s">
        <v>371</v>
      </c>
      <c r="H212" s="87" t="s">
        <v>196</v>
      </c>
      <c r="I212" s="141"/>
      <c r="J212" s="141">
        <f>J213</f>
        <v>12.399999999999999</v>
      </c>
      <c r="K212" s="141">
        <f>K213</f>
        <v>0.7</v>
      </c>
      <c r="L212" s="141">
        <f>L213</f>
        <v>0.7</v>
      </c>
      <c r="M212" s="104"/>
    </row>
    <row r="213" spans="1:13" s="105" customFormat="1" ht="25.5" customHeight="1" x14ac:dyDescent="0.25">
      <c r="A213" s="177" t="s">
        <v>254</v>
      </c>
      <c r="B213" s="86" t="s">
        <v>36</v>
      </c>
      <c r="C213" s="86">
        <v>10</v>
      </c>
      <c r="D213" s="133" t="s">
        <v>63</v>
      </c>
      <c r="E213" s="133" t="s">
        <v>24</v>
      </c>
      <c r="F213" s="133" t="s">
        <v>22</v>
      </c>
      <c r="G213" s="133" t="s">
        <v>371</v>
      </c>
      <c r="H213" s="87" t="s">
        <v>197</v>
      </c>
      <c r="I213" s="141"/>
      <c r="J213" s="141">
        <f>'ведомст 3'!K337</f>
        <v>12.399999999999999</v>
      </c>
      <c r="K213" s="141">
        <f>'ведомст 3'!L337</f>
        <v>0.7</v>
      </c>
      <c r="L213" s="141">
        <f>'ведомст 3'!M337</f>
        <v>0.7</v>
      </c>
      <c r="M213" s="104"/>
    </row>
    <row r="214" spans="1:13" s="105" customFormat="1" ht="77.25" customHeight="1" x14ac:dyDescent="0.25">
      <c r="A214" s="177" t="s">
        <v>294</v>
      </c>
      <c r="B214" s="86" t="s">
        <v>36</v>
      </c>
      <c r="C214" s="86">
        <v>10</v>
      </c>
      <c r="D214" s="133" t="s">
        <v>63</v>
      </c>
      <c r="E214" s="133" t="s">
        <v>24</v>
      </c>
      <c r="F214" s="133" t="s">
        <v>23</v>
      </c>
      <c r="G214" s="133"/>
      <c r="H214" s="87"/>
      <c r="I214" s="141"/>
      <c r="J214" s="141">
        <f>J215</f>
        <v>4</v>
      </c>
      <c r="K214" s="141">
        <f t="shared" ref="K214:L216" si="35">K215</f>
        <v>4</v>
      </c>
      <c r="L214" s="141">
        <f t="shared" si="35"/>
        <v>4</v>
      </c>
      <c r="M214" s="104"/>
    </row>
    <row r="215" spans="1:13" s="105" customFormat="1" ht="65.25" customHeight="1" x14ac:dyDescent="0.2">
      <c r="A215" s="198" t="s">
        <v>93</v>
      </c>
      <c r="B215" s="86" t="s">
        <v>36</v>
      </c>
      <c r="C215" s="86">
        <v>10</v>
      </c>
      <c r="D215" s="133" t="s">
        <v>63</v>
      </c>
      <c r="E215" s="133" t="s">
        <v>24</v>
      </c>
      <c r="F215" s="133" t="s">
        <v>23</v>
      </c>
      <c r="G215" s="133" t="s">
        <v>371</v>
      </c>
      <c r="H215" s="87"/>
      <c r="I215" s="141"/>
      <c r="J215" s="141">
        <f>J216</f>
        <v>4</v>
      </c>
      <c r="K215" s="141">
        <f t="shared" si="35"/>
        <v>4</v>
      </c>
      <c r="L215" s="141">
        <f t="shared" si="35"/>
        <v>4</v>
      </c>
      <c r="M215" s="106"/>
    </row>
    <row r="216" spans="1:13" s="105" customFormat="1" ht="38.25" customHeight="1" x14ac:dyDescent="0.25">
      <c r="A216" s="179" t="s">
        <v>191</v>
      </c>
      <c r="B216" s="86" t="s">
        <v>36</v>
      </c>
      <c r="C216" s="86">
        <v>10</v>
      </c>
      <c r="D216" s="133" t="s">
        <v>63</v>
      </c>
      <c r="E216" s="133" t="s">
        <v>24</v>
      </c>
      <c r="F216" s="133" t="s">
        <v>23</v>
      </c>
      <c r="G216" s="133" t="s">
        <v>371</v>
      </c>
      <c r="H216" s="87" t="s">
        <v>189</v>
      </c>
      <c r="I216" s="141"/>
      <c r="J216" s="141">
        <f>J217</f>
        <v>4</v>
      </c>
      <c r="K216" s="141">
        <f t="shared" si="35"/>
        <v>4</v>
      </c>
      <c r="L216" s="141">
        <f t="shared" si="35"/>
        <v>4</v>
      </c>
      <c r="M216" s="104"/>
    </row>
    <row r="217" spans="1:13" s="105" customFormat="1" ht="47.25" customHeight="1" x14ac:dyDescent="0.25">
      <c r="A217" s="179" t="s">
        <v>192</v>
      </c>
      <c r="B217" s="86" t="s">
        <v>36</v>
      </c>
      <c r="C217" s="86">
        <v>10</v>
      </c>
      <c r="D217" s="133" t="s">
        <v>63</v>
      </c>
      <c r="E217" s="133" t="s">
        <v>24</v>
      </c>
      <c r="F217" s="133" t="s">
        <v>23</v>
      </c>
      <c r="G217" s="133" t="s">
        <v>371</v>
      </c>
      <c r="H217" s="87" t="s">
        <v>190</v>
      </c>
      <c r="I217" s="141"/>
      <c r="J217" s="141">
        <f>'ведомст 3'!K341</f>
        <v>4</v>
      </c>
      <c r="K217" s="141">
        <f>'ведомст 3'!L341</f>
        <v>4</v>
      </c>
      <c r="L217" s="141">
        <f>'ведомст 3'!M341</f>
        <v>4</v>
      </c>
      <c r="M217" s="104"/>
    </row>
    <row r="218" spans="1:13" s="105" customFormat="1" ht="50.25" customHeight="1" x14ac:dyDescent="0.25">
      <c r="A218" s="179" t="s">
        <v>331</v>
      </c>
      <c r="B218" s="86" t="s">
        <v>36</v>
      </c>
      <c r="C218" s="86">
        <v>10</v>
      </c>
      <c r="D218" s="133" t="s">
        <v>63</v>
      </c>
      <c r="E218" s="133" t="s">
        <v>24</v>
      </c>
      <c r="F218" s="133" t="s">
        <v>36</v>
      </c>
      <c r="G218" s="185"/>
      <c r="H218" s="87"/>
      <c r="I218" s="141"/>
      <c r="J218" s="141">
        <f t="shared" ref="J218:L219" si="36">J219</f>
        <v>15</v>
      </c>
      <c r="K218" s="141">
        <f t="shared" si="36"/>
        <v>15</v>
      </c>
      <c r="L218" s="141">
        <f t="shared" si="36"/>
        <v>15</v>
      </c>
      <c r="M218" s="104"/>
    </row>
    <row r="219" spans="1:13" s="105" customFormat="1" ht="39" customHeight="1" x14ac:dyDescent="0.25">
      <c r="A219" s="179" t="s">
        <v>191</v>
      </c>
      <c r="B219" s="86" t="s">
        <v>36</v>
      </c>
      <c r="C219" s="86">
        <v>10</v>
      </c>
      <c r="D219" s="133" t="s">
        <v>63</v>
      </c>
      <c r="E219" s="133" t="s">
        <v>24</v>
      </c>
      <c r="F219" s="133" t="s">
        <v>36</v>
      </c>
      <c r="G219" s="133" t="s">
        <v>371</v>
      </c>
      <c r="H219" s="87" t="s">
        <v>189</v>
      </c>
      <c r="I219" s="141"/>
      <c r="J219" s="141">
        <f t="shared" si="36"/>
        <v>15</v>
      </c>
      <c r="K219" s="141">
        <f t="shared" si="36"/>
        <v>15</v>
      </c>
      <c r="L219" s="141">
        <f t="shared" si="36"/>
        <v>15</v>
      </c>
      <c r="M219" s="104"/>
    </row>
    <row r="220" spans="1:13" s="105" customFormat="1" ht="51" customHeight="1" x14ac:dyDescent="0.25">
      <c r="A220" s="179" t="s">
        <v>192</v>
      </c>
      <c r="B220" s="86" t="s">
        <v>36</v>
      </c>
      <c r="C220" s="86">
        <v>10</v>
      </c>
      <c r="D220" s="133" t="s">
        <v>63</v>
      </c>
      <c r="E220" s="133" t="s">
        <v>24</v>
      </c>
      <c r="F220" s="133" t="s">
        <v>36</v>
      </c>
      <c r="G220" s="133" t="s">
        <v>371</v>
      </c>
      <c r="H220" s="87" t="s">
        <v>190</v>
      </c>
      <c r="I220" s="141"/>
      <c r="J220" s="141">
        <f>'ведомст 3'!K344</f>
        <v>15</v>
      </c>
      <c r="K220" s="141">
        <f>'ведомст 3'!L344</f>
        <v>15</v>
      </c>
      <c r="L220" s="141">
        <f>'ведомст 3'!M344</f>
        <v>15</v>
      </c>
      <c r="M220" s="104"/>
    </row>
    <row r="221" spans="1:13" s="105" customFormat="1" ht="30.75" customHeight="1" x14ac:dyDescent="0.25">
      <c r="A221" s="177" t="s">
        <v>37</v>
      </c>
      <c r="B221" s="87" t="s">
        <v>25</v>
      </c>
      <c r="C221" s="87"/>
      <c r="D221" s="87"/>
      <c r="E221" s="87"/>
      <c r="F221" s="87"/>
      <c r="G221" s="87"/>
      <c r="H221" s="87"/>
      <c r="I221" s="141"/>
      <c r="J221" s="141">
        <f>J222+J246+J270+J240</f>
        <v>45800.140000000007</v>
      </c>
      <c r="K221" s="141">
        <f>K222+K246+K270</f>
        <v>33373.9</v>
      </c>
      <c r="L221" s="141">
        <f>L222+L246+L270</f>
        <v>10748.600000000002</v>
      </c>
      <c r="M221" s="104"/>
    </row>
    <row r="222" spans="1:13" s="105" customFormat="1" ht="23.25" customHeight="1" x14ac:dyDescent="0.25">
      <c r="A222" s="177" t="s">
        <v>38</v>
      </c>
      <c r="B222" s="87" t="s">
        <v>25</v>
      </c>
      <c r="C222" s="87" t="s">
        <v>31</v>
      </c>
      <c r="D222" s="87"/>
      <c r="E222" s="87"/>
      <c r="F222" s="87"/>
      <c r="G222" s="87"/>
      <c r="H222" s="87"/>
      <c r="I222" s="141"/>
      <c r="J222" s="141">
        <f>J223+J235</f>
        <v>606.29999999999995</v>
      </c>
      <c r="K222" s="141">
        <f>K223+K235</f>
        <v>1796.3000000000002</v>
      </c>
      <c r="L222" s="141">
        <f>L223+L235</f>
        <v>1336.5000000000002</v>
      </c>
      <c r="M222" s="104"/>
    </row>
    <row r="223" spans="1:13" s="105" customFormat="1" ht="66" customHeight="1" x14ac:dyDescent="0.25">
      <c r="A223" s="200" t="s">
        <v>305</v>
      </c>
      <c r="B223" s="87" t="s">
        <v>25</v>
      </c>
      <c r="C223" s="87" t="s">
        <v>31</v>
      </c>
      <c r="D223" s="181" t="s">
        <v>28</v>
      </c>
      <c r="E223" s="181"/>
      <c r="F223" s="181"/>
      <c r="G223" s="181"/>
      <c r="H223" s="87"/>
      <c r="I223" s="141"/>
      <c r="J223" s="141">
        <f>J224</f>
        <v>474.4</v>
      </c>
      <c r="K223" s="141">
        <f t="shared" ref="J223:L224" si="37">K224</f>
        <v>1690.8000000000002</v>
      </c>
      <c r="L223" s="141">
        <f t="shared" si="37"/>
        <v>1257.3000000000002</v>
      </c>
      <c r="M223" s="104"/>
    </row>
    <row r="224" spans="1:13" s="105" customFormat="1" ht="31.5" x14ac:dyDescent="0.25">
      <c r="A224" s="179" t="s">
        <v>116</v>
      </c>
      <c r="B224" s="87" t="s">
        <v>25</v>
      </c>
      <c r="C224" s="87" t="s">
        <v>31</v>
      </c>
      <c r="D224" s="181" t="s">
        <v>28</v>
      </c>
      <c r="E224" s="181" t="s">
        <v>26</v>
      </c>
      <c r="F224" s="181"/>
      <c r="G224" s="181"/>
      <c r="H224" s="87"/>
      <c r="I224" s="141"/>
      <c r="J224" s="141">
        <f t="shared" si="37"/>
        <v>474.4</v>
      </c>
      <c r="K224" s="141">
        <f t="shared" si="37"/>
        <v>1690.8000000000002</v>
      </c>
      <c r="L224" s="141">
        <f t="shared" si="37"/>
        <v>1257.3000000000002</v>
      </c>
      <c r="M224" s="104"/>
    </row>
    <row r="225" spans="1:18" s="105" customFormat="1" ht="47.25" x14ac:dyDescent="0.25">
      <c r="A225" s="179" t="s">
        <v>117</v>
      </c>
      <c r="B225" s="87" t="s">
        <v>25</v>
      </c>
      <c r="C225" s="87" t="s">
        <v>31</v>
      </c>
      <c r="D225" s="181" t="s">
        <v>28</v>
      </c>
      <c r="E225" s="181" t="s">
        <v>26</v>
      </c>
      <c r="F225" s="181" t="s">
        <v>22</v>
      </c>
      <c r="G225" s="181"/>
      <c r="H225" s="87"/>
      <c r="I225" s="141"/>
      <c r="J225" s="141">
        <f>J226+J229+J232</f>
        <v>474.4</v>
      </c>
      <c r="K225" s="141">
        <f>K226+K229+K232</f>
        <v>1690.8000000000002</v>
      </c>
      <c r="L225" s="141">
        <f>L226+L229+L232</f>
        <v>1257.3000000000002</v>
      </c>
      <c r="M225" s="104"/>
    </row>
    <row r="226" spans="1:18" s="451" customFormat="1" ht="258.75" customHeight="1" x14ac:dyDescent="0.2">
      <c r="A226" s="444" t="s">
        <v>332</v>
      </c>
      <c r="B226" s="445" t="s">
        <v>25</v>
      </c>
      <c r="C226" s="445" t="s">
        <v>31</v>
      </c>
      <c r="D226" s="446" t="s">
        <v>28</v>
      </c>
      <c r="E226" s="446" t="s">
        <v>26</v>
      </c>
      <c r="F226" s="446" t="s">
        <v>22</v>
      </c>
      <c r="G226" s="446" t="s">
        <v>372</v>
      </c>
      <c r="H226" s="445"/>
      <c r="I226" s="141"/>
      <c r="J226" s="450">
        <f t="shared" ref="J226:L227" si="38">J227</f>
        <v>108.80000000000001</v>
      </c>
      <c r="K226" s="450">
        <f t="shared" si="38"/>
        <v>167.2</v>
      </c>
      <c r="L226" s="450">
        <f t="shared" si="38"/>
        <v>179.1</v>
      </c>
      <c r="M226" s="449"/>
      <c r="Q226" s="105"/>
      <c r="R226" s="105"/>
    </row>
    <row r="227" spans="1:18" s="451" customFormat="1" ht="48" customHeight="1" x14ac:dyDescent="0.25">
      <c r="A227" s="447" t="s">
        <v>210</v>
      </c>
      <c r="B227" s="445" t="s">
        <v>25</v>
      </c>
      <c r="C227" s="445" t="s">
        <v>31</v>
      </c>
      <c r="D227" s="446" t="s">
        <v>28</v>
      </c>
      <c r="E227" s="446" t="s">
        <v>26</v>
      </c>
      <c r="F227" s="446" t="s">
        <v>22</v>
      </c>
      <c r="G227" s="446" t="s">
        <v>372</v>
      </c>
      <c r="H227" s="445" t="s">
        <v>203</v>
      </c>
      <c r="I227" s="141"/>
      <c r="J227" s="450">
        <f t="shared" si="38"/>
        <v>108.80000000000001</v>
      </c>
      <c r="K227" s="450">
        <f t="shared" si="38"/>
        <v>167.2</v>
      </c>
      <c r="L227" s="450">
        <f t="shared" si="38"/>
        <v>179.1</v>
      </c>
      <c r="M227" s="449"/>
      <c r="Q227" s="105"/>
      <c r="R227" s="105"/>
    </row>
    <row r="228" spans="1:18" s="451" customFormat="1" ht="20.25" customHeight="1" x14ac:dyDescent="0.25">
      <c r="A228" s="448" t="s">
        <v>135</v>
      </c>
      <c r="B228" s="445" t="s">
        <v>25</v>
      </c>
      <c r="C228" s="445" t="s">
        <v>31</v>
      </c>
      <c r="D228" s="446" t="s">
        <v>28</v>
      </c>
      <c r="E228" s="446" t="s">
        <v>26</v>
      </c>
      <c r="F228" s="446" t="s">
        <v>22</v>
      </c>
      <c r="G228" s="446" t="s">
        <v>372</v>
      </c>
      <c r="H228" s="445" t="s">
        <v>120</v>
      </c>
      <c r="I228" s="141"/>
      <c r="J228" s="450">
        <f>'ведомст 3'!K168</f>
        <v>108.80000000000001</v>
      </c>
      <c r="K228" s="450">
        <f>'ведомст 3'!L168</f>
        <v>167.2</v>
      </c>
      <c r="L228" s="450">
        <f>'ведомст 3'!M168</f>
        <v>179.1</v>
      </c>
      <c r="M228" s="449"/>
      <c r="Q228" s="105"/>
      <c r="R228" s="105"/>
    </row>
    <row r="229" spans="1:18" s="105" customFormat="1" ht="225" x14ac:dyDescent="0.2">
      <c r="A229" s="100" t="s">
        <v>551</v>
      </c>
      <c r="B229" s="87" t="s">
        <v>25</v>
      </c>
      <c r="C229" s="87" t="s">
        <v>31</v>
      </c>
      <c r="D229" s="181" t="s">
        <v>28</v>
      </c>
      <c r="E229" s="181" t="s">
        <v>26</v>
      </c>
      <c r="F229" s="181" t="s">
        <v>22</v>
      </c>
      <c r="G229" s="181" t="s">
        <v>373</v>
      </c>
      <c r="H229" s="87"/>
      <c r="I229" s="141"/>
      <c r="J229" s="141">
        <f t="shared" ref="J229:L230" si="39">J230</f>
        <v>242.79999999999995</v>
      </c>
      <c r="K229" s="141">
        <f t="shared" si="39"/>
        <v>835</v>
      </c>
      <c r="L229" s="141">
        <f t="shared" si="39"/>
        <v>583.1</v>
      </c>
      <c r="M229" s="106"/>
    </row>
    <row r="230" spans="1:18" s="105" customFormat="1" ht="35.25" customHeight="1" x14ac:dyDescent="0.25">
      <c r="A230" s="79" t="s">
        <v>210</v>
      </c>
      <c r="B230" s="87" t="s">
        <v>25</v>
      </c>
      <c r="C230" s="87" t="s">
        <v>31</v>
      </c>
      <c r="D230" s="181" t="s">
        <v>28</v>
      </c>
      <c r="E230" s="181" t="s">
        <v>26</v>
      </c>
      <c r="F230" s="181" t="s">
        <v>22</v>
      </c>
      <c r="G230" s="181" t="s">
        <v>373</v>
      </c>
      <c r="H230" s="87" t="s">
        <v>203</v>
      </c>
      <c r="I230" s="141"/>
      <c r="J230" s="141">
        <f t="shared" si="39"/>
        <v>242.79999999999995</v>
      </c>
      <c r="K230" s="141">
        <f t="shared" si="39"/>
        <v>835</v>
      </c>
      <c r="L230" s="141">
        <f t="shared" si="39"/>
        <v>583.1</v>
      </c>
      <c r="M230" s="106"/>
    </row>
    <row r="231" spans="1:18" s="105" customFormat="1" ht="32.25" customHeight="1" x14ac:dyDescent="0.25">
      <c r="A231" s="177" t="s">
        <v>70</v>
      </c>
      <c r="B231" s="87" t="s">
        <v>25</v>
      </c>
      <c r="C231" s="87" t="s">
        <v>31</v>
      </c>
      <c r="D231" s="181" t="s">
        <v>28</v>
      </c>
      <c r="E231" s="181" t="s">
        <v>26</v>
      </c>
      <c r="F231" s="181" t="s">
        <v>22</v>
      </c>
      <c r="G231" s="181" t="s">
        <v>373</v>
      </c>
      <c r="H231" s="87" t="s">
        <v>71</v>
      </c>
      <c r="I231" s="141"/>
      <c r="J231" s="141">
        <f>'ведомст 3'!K171</f>
        <v>242.79999999999995</v>
      </c>
      <c r="K231" s="141">
        <f>'ведомст 3'!L171</f>
        <v>835</v>
      </c>
      <c r="L231" s="141">
        <f>'ведомст 3'!M171</f>
        <v>583.1</v>
      </c>
      <c r="M231" s="106"/>
    </row>
    <row r="232" spans="1:18" s="105" customFormat="1" ht="148.5" customHeight="1" x14ac:dyDescent="0.2">
      <c r="A232" s="100" t="s">
        <v>552</v>
      </c>
      <c r="B232" s="87" t="s">
        <v>25</v>
      </c>
      <c r="C232" s="87" t="s">
        <v>31</v>
      </c>
      <c r="D232" s="181" t="s">
        <v>28</v>
      </c>
      <c r="E232" s="181" t="s">
        <v>26</v>
      </c>
      <c r="F232" s="181" t="s">
        <v>22</v>
      </c>
      <c r="G232" s="181" t="s">
        <v>374</v>
      </c>
      <c r="H232" s="87"/>
      <c r="I232" s="141"/>
      <c r="J232" s="141">
        <f t="shared" ref="J232:L233" si="40">J233</f>
        <v>122.80000000000001</v>
      </c>
      <c r="K232" s="141">
        <f t="shared" si="40"/>
        <v>688.6</v>
      </c>
      <c r="L232" s="141">
        <f t="shared" si="40"/>
        <v>495.1</v>
      </c>
      <c r="M232" s="106"/>
    </row>
    <row r="233" spans="1:18" s="105" customFormat="1" ht="31.5" x14ac:dyDescent="0.25">
      <c r="A233" s="79" t="s">
        <v>210</v>
      </c>
      <c r="B233" s="87" t="s">
        <v>25</v>
      </c>
      <c r="C233" s="87" t="s">
        <v>31</v>
      </c>
      <c r="D233" s="181" t="s">
        <v>28</v>
      </c>
      <c r="E233" s="181" t="s">
        <v>26</v>
      </c>
      <c r="F233" s="181" t="s">
        <v>22</v>
      </c>
      <c r="G233" s="181" t="s">
        <v>374</v>
      </c>
      <c r="H233" s="87" t="s">
        <v>203</v>
      </c>
      <c r="I233" s="151"/>
      <c r="J233" s="151">
        <f t="shared" si="40"/>
        <v>122.80000000000001</v>
      </c>
      <c r="K233" s="151">
        <f t="shared" si="40"/>
        <v>688.6</v>
      </c>
      <c r="L233" s="151">
        <f t="shared" si="40"/>
        <v>495.1</v>
      </c>
      <c r="M233" s="106"/>
    </row>
    <row r="234" spans="1:18" s="105" customFormat="1" ht="30" customHeight="1" x14ac:dyDescent="0.25">
      <c r="A234" s="177" t="s">
        <v>70</v>
      </c>
      <c r="B234" s="87" t="s">
        <v>25</v>
      </c>
      <c r="C234" s="87" t="s">
        <v>31</v>
      </c>
      <c r="D234" s="181" t="s">
        <v>28</v>
      </c>
      <c r="E234" s="181" t="s">
        <v>26</v>
      </c>
      <c r="F234" s="181" t="s">
        <v>22</v>
      </c>
      <c r="G234" s="181" t="s">
        <v>374</v>
      </c>
      <c r="H234" s="87" t="s">
        <v>71</v>
      </c>
      <c r="I234" s="151"/>
      <c r="J234" s="151">
        <f>'ведомст 3'!K174</f>
        <v>122.80000000000001</v>
      </c>
      <c r="K234" s="151">
        <f>'ведомст 3'!L174</f>
        <v>688.6</v>
      </c>
      <c r="L234" s="151">
        <f>'ведомст 3'!M174</f>
        <v>495.1</v>
      </c>
      <c r="M234" s="106"/>
    </row>
    <row r="235" spans="1:18" s="105" customFormat="1" ht="31.5" x14ac:dyDescent="0.25">
      <c r="A235" s="179" t="s">
        <v>493</v>
      </c>
      <c r="B235" s="87" t="s">
        <v>25</v>
      </c>
      <c r="C235" s="87" t="s">
        <v>31</v>
      </c>
      <c r="D235" s="181" t="s">
        <v>354</v>
      </c>
      <c r="E235" s="181"/>
      <c r="F235" s="181"/>
      <c r="G235" s="181"/>
      <c r="H235" s="87"/>
      <c r="I235" s="152"/>
      <c r="J235" s="152">
        <f t="shared" ref="J235:L236" si="41">J236</f>
        <v>131.9</v>
      </c>
      <c r="K235" s="152">
        <f t="shared" si="41"/>
        <v>105.5</v>
      </c>
      <c r="L235" s="143">
        <f t="shared" si="41"/>
        <v>79.2</v>
      </c>
      <c r="M235" s="364"/>
    </row>
    <row r="236" spans="1:18" s="105" customFormat="1" ht="47.25" x14ac:dyDescent="0.25">
      <c r="A236" s="177" t="s">
        <v>494</v>
      </c>
      <c r="B236" s="87" t="s">
        <v>25</v>
      </c>
      <c r="C236" s="87" t="s">
        <v>31</v>
      </c>
      <c r="D236" s="181" t="s">
        <v>354</v>
      </c>
      <c r="E236" s="181" t="s">
        <v>24</v>
      </c>
      <c r="F236" s="181" t="s">
        <v>68</v>
      </c>
      <c r="G236" s="181"/>
      <c r="H236" s="87"/>
      <c r="I236" s="152"/>
      <c r="J236" s="152">
        <f t="shared" si="41"/>
        <v>131.9</v>
      </c>
      <c r="K236" s="152">
        <f t="shared" si="41"/>
        <v>105.5</v>
      </c>
      <c r="L236" s="143">
        <f t="shared" si="41"/>
        <v>79.2</v>
      </c>
      <c r="M236" s="364"/>
    </row>
    <row r="237" spans="1:18" s="105" customFormat="1" ht="60" customHeight="1" x14ac:dyDescent="0.25">
      <c r="A237" s="177" t="s">
        <v>270</v>
      </c>
      <c r="B237" s="87" t="s">
        <v>25</v>
      </c>
      <c r="C237" s="87" t="s">
        <v>31</v>
      </c>
      <c r="D237" s="181" t="s">
        <v>354</v>
      </c>
      <c r="E237" s="181" t="s">
        <v>24</v>
      </c>
      <c r="F237" s="181" t="s">
        <v>68</v>
      </c>
      <c r="G237" s="181" t="s">
        <v>375</v>
      </c>
      <c r="H237" s="87"/>
      <c r="I237" s="152"/>
      <c r="J237" s="152">
        <f t="shared" ref="J237:L238" si="42">J238</f>
        <v>131.9</v>
      </c>
      <c r="K237" s="152">
        <f t="shared" si="42"/>
        <v>105.5</v>
      </c>
      <c r="L237" s="143">
        <f t="shared" si="42"/>
        <v>79.2</v>
      </c>
      <c r="M237" s="106"/>
    </row>
    <row r="238" spans="1:18" s="105" customFormat="1" ht="31.5" x14ac:dyDescent="0.25">
      <c r="A238" s="179" t="s">
        <v>191</v>
      </c>
      <c r="B238" s="87" t="s">
        <v>25</v>
      </c>
      <c r="C238" s="87" t="s">
        <v>31</v>
      </c>
      <c r="D238" s="181" t="s">
        <v>354</v>
      </c>
      <c r="E238" s="181" t="s">
        <v>24</v>
      </c>
      <c r="F238" s="181" t="s">
        <v>68</v>
      </c>
      <c r="G238" s="181" t="s">
        <v>375</v>
      </c>
      <c r="H238" s="87" t="s">
        <v>189</v>
      </c>
      <c r="I238" s="152"/>
      <c r="J238" s="152">
        <f t="shared" si="42"/>
        <v>131.9</v>
      </c>
      <c r="K238" s="152">
        <f t="shared" si="42"/>
        <v>105.5</v>
      </c>
      <c r="L238" s="143">
        <f t="shared" si="42"/>
        <v>79.2</v>
      </c>
      <c r="M238" s="106"/>
    </row>
    <row r="239" spans="1:18" s="105" customFormat="1" ht="47.25" x14ac:dyDescent="0.25">
      <c r="A239" s="179" t="s">
        <v>192</v>
      </c>
      <c r="B239" s="87" t="s">
        <v>25</v>
      </c>
      <c r="C239" s="87" t="s">
        <v>31</v>
      </c>
      <c r="D239" s="181" t="s">
        <v>354</v>
      </c>
      <c r="E239" s="181" t="s">
        <v>24</v>
      </c>
      <c r="F239" s="181" t="s">
        <v>68</v>
      </c>
      <c r="G239" s="181" t="s">
        <v>375</v>
      </c>
      <c r="H239" s="87" t="s">
        <v>190</v>
      </c>
      <c r="I239" s="152"/>
      <c r="J239" s="152">
        <f>'ведомст 3'!K179</f>
        <v>131.9</v>
      </c>
      <c r="K239" s="152">
        <f>'ведомст 3'!L179</f>
        <v>105.5</v>
      </c>
      <c r="L239" s="143">
        <f>'ведомст 3'!M179</f>
        <v>79.2</v>
      </c>
      <c r="M239" s="106"/>
    </row>
    <row r="240" spans="1:18" s="105" customFormat="1" ht="20.25" customHeight="1" x14ac:dyDescent="0.25">
      <c r="A240" s="379" t="s">
        <v>443</v>
      </c>
      <c r="B240" s="87" t="s">
        <v>25</v>
      </c>
      <c r="C240" s="87" t="s">
        <v>63</v>
      </c>
      <c r="D240" s="181"/>
      <c r="E240" s="181"/>
      <c r="F240" s="181"/>
      <c r="G240" s="181"/>
      <c r="H240" s="87"/>
      <c r="I240" s="152"/>
      <c r="J240" s="407">
        <f t="shared" ref="J240:L241" si="43">J241</f>
        <v>2692.9</v>
      </c>
      <c r="K240" s="407">
        <f t="shared" si="43"/>
        <v>0</v>
      </c>
      <c r="L240" s="142">
        <f t="shared" si="43"/>
        <v>0</v>
      </c>
      <c r="M240" s="292"/>
    </row>
    <row r="241" spans="1:14" s="105" customFormat="1" ht="47.25" x14ac:dyDescent="0.25">
      <c r="A241" s="379" t="s">
        <v>306</v>
      </c>
      <c r="B241" s="87" t="s">
        <v>25</v>
      </c>
      <c r="C241" s="87" t="s">
        <v>63</v>
      </c>
      <c r="D241" s="181" t="s">
        <v>35</v>
      </c>
      <c r="E241" s="181" t="s">
        <v>330</v>
      </c>
      <c r="F241" s="181"/>
      <c r="G241" s="181"/>
      <c r="H241" s="87"/>
      <c r="I241" s="152"/>
      <c r="J241" s="407">
        <f t="shared" si="43"/>
        <v>2692.9</v>
      </c>
      <c r="K241" s="407">
        <f t="shared" si="43"/>
        <v>0</v>
      </c>
      <c r="L241" s="142">
        <f t="shared" si="43"/>
        <v>0</v>
      </c>
      <c r="M241" s="292"/>
    </row>
    <row r="242" spans="1:14" s="105" customFormat="1" ht="63" x14ac:dyDescent="0.25">
      <c r="A242" s="379" t="s">
        <v>442</v>
      </c>
      <c r="B242" s="87" t="s">
        <v>25</v>
      </c>
      <c r="C242" s="87" t="s">
        <v>63</v>
      </c>
      <c r="D242" s="181" t="s">
        <v>35</v>
      </c>
      <c r="E242" s="181" t="s">
        <v>330</v>
      </c>
      <c r="F242" s="181" t="s">
        <v>23</v>
      </c>
      <c r="G242" s="181"/>
      <c r="H242" s="87"/>
      <c r="I242" s="152"/>
      <c r="J242" s="407">
        <f>J245</f>
        <v>2692.9</v>
      </c>
      <c r="K242" s="407">
        <f>K245</f>
        <v>0</v>
      </c>
      <c r="L242" s="407">
        <f>L245</f>
        <v>0</v>
      </c>
      <c r="M242" s="292"/>
    </row>
    <row r="243" spans="1:14" s="105" customFormat="1" ht="47.25" x14ac:dyDescent="0.25">
      <c r="A243" s="379" t="s">
        <v>467</v>
      </c>
      <c r="B243" s="87" t="s">
        <v>25</v>
      </c>
      <c r="C243" s="87" t="s">
        <v>63</v>
      </c>
      <c r="D243" s="181" t="s">
        <v>35</v>
      </c>
      <c r="E243" s="181" t="s">
        <v>330</v>
      </c>
      <c r="F243" s="181" t="s">
        <v>23</v>
      </c>
      <c r="G243" s="181" t="s">
        <v>466</v>
      </c>
      <c r="H243" s="87"/>
      <c r="I243" s="152"/>
      <c r="J243" s="586">
        <f t="shared" ref="J243:L244" si="44">J244</f>
        <v>2692.9</v>
      </c>
      <c r="K243" s="407">
        <f t="shared" si="44"/>
        <v>0</v>
      </c>
      <c r="L243" s="142">
        <f t="shared" si="44"/>
        <v>0</v>
      </c>
      <c r="M243" s="292"/>
    </row>
    <row r="244" spans="1:14" s="105" customFormat="1" ht="31.5" x14ac:dyDescent="0.25">
      <c r="A244" s="179" t="s">
        <v>191</v>
      </c>
      <c r="B244" s="87" t="s">
        <v>25</v>
      </c>
      <c r="C244" s="87" t="s">
        <v>63</v>
      </c>
      <c r="D244" s="181" t="s">
        <v>35</v>
      </c>
      <c r="E244" s="181" t="s">
        <v>330</v>
      </c>
      <c r="F244" s="181" t="s">
        <v>23</v>
      </c>
      <c r="G244" s="181" t="s">
        <v>466</v>
      </c>
      <c r="H244" s="87" t="s">
        <v>189</v>
      </c>
      <c r="I244" s="152"/>
      <c r="J244" s="586">
        <f t="shared" si="44"/>
        <v>2692.9</v>
      </c>
      <c r="K244" s="407">
        <f t="shared" si="44"/>
        <v>0</v>
      </c>
      <c r="L244" s="142">
        <f t="shared" si="44"/>
        <v>0</v>
      </c>
      <c r="M244" s="292"/>
    </row>
    <row r="245" spans="1:14" s="105" customFormat="1" ht="47.25" x14ac:dyDescent="0.25">
      <c r="A245" s="179" t="s">
        <v>192</v>
      </c>
      <c r="B245" s="87" t="s">
        <v>25</v>
      </c>
      <c r="C245" s="87" t="s">
        <v>63</v>
      </c>
      <c r="D245" s="181" t="s">
        <v>35</v>
      </c>
      <c r="E245" s="181" t="s">
        <v>330</v>
      </c>
      <c r="F245" s="181" t="s">
        <v>23</v>
      </c>
      <c r="G245" s="181" t="s">
        <v>466</v>
      </c>
      <c r="H245" s="87" t="s">
        <v>190</v>
      </c>
      <c r="I245" s="152"/>
      <c r="J245" s="586">
        <f>'ведомст 3'!K185</f>
        <v>2692.9</v>
      </c>
      <c r="K245" s="586">
        <f>'ведомст 3'!L185</f>
        <v>0</v>
      </c>
      <c r="L245" s="153">
        <f>'ведомст 3'!M185</f>
        <v>0</v>
      </c>
      <c r="M245" s="292"/>
    </row>
    <row r="246" spans="1:14" s="105" customFormat="1" ht="27" customHeight="1" x14ac:dyDescent="0.25">
      <c r="A246" s="175" t="s">
        <v>205</v>
      </c>
      <c r="B246" s="176" t="s">
        <v>25</v>
      </c>
      <c r="C246" s="176" t="s">
        <v>28</v>
      </c>
      <c r="D246" s="202"/>
      <c r="E246" s="202"/>
      <c r="F246" s="202"/>
      <c r="G246" s="202"/>
      <c r="H246" s="176"/>
      <c r="I246" s="154"/>
      <c r="J246" s="154">
        <f t="shared" ref="J246:L247" si="45">J247</f>
        <v>42126.740000000005</v>
      </c>
      <c r="K246" s="154">
        <f t="shared" si="45"/>
        <v>31575.599999999999</v>
      </c>
      <c r="L246" s="154">
        <f t="shared" si="45"/>
        <v>9410.1000000000022</v>
      </c>
      <c r="M246" s="104"/>
    </row>
    <row r="247" spans="1:14" s="105" customFormat="1" ht="47.25" x14ac:dyDescent="0.25">
      <c r="A247" s="379" t="s">
        <v>306</v>
      </c>
      <c r="B247" s="87" t="s">
        <v>25</v>
      </c>
      <c r="C247" s="87" t="s">
        <v>28</v>
      </c>
      <c r="D247" s="181" t="s">
        <v>35</v>
      </c>
      <c r="E247" s="181"/>
      <c r="F247" s="181"/>
      <c r="G247" s="181"/>
      <c r="H247" s="87"/>
      <c r="I247" s="88"/>
      <c r="J247" s="88">
        <f t="shared" si="45"/>
        <v>42126.740000000005</v>
      </c>
      <c r="K247" s="88">
        <f t="shared" si="45"/>
        <v>31575.599999999999</v>
      </c>
      <c r="L247" s="88">
        <f t="shared" si="45"/>
        <v>9410.1000000000022</v>
      </c>
      <c r="M247" s="375"/>
    </row>
    <row r="248" spans="1:14" s="105" customFormat="1" ht="47.25" x14ac:dyDescent="0.25">
      <c r="A248" s="379" t="s">
        <v>321</v>
      </c>
      <c r="B248" s="87" t="s">
        <v>25</v>
      </c>
      <c r="C248" s="87" t="s">
        <v>28</v>
      </c>
      <c r="D248" s="181" t="s">
        <v>35</v>
      </c>
      <c r="E248" s="181" t="s">
        <v>330</v>
      </c>
      <c r="F248" s="181" t="s">
        <v>22</v>
      </c>
      <c r="G248" s="181"/>
      <c r="H248" s="87"/>
      <c r="I248" s="88"/>
      <c r="J248" s="88">
        <f>J249+J252+J255+J258+J263+J266+J269</f>
        <v>42126.740000000005</v>
      </c>
      <c r="K248" s="88">
        <f t="shared" ref="K248:L248" si="46">K249+K252+K255+K258+K263+K266+K269</f>
        <v>31575.599999999999</v>
      </c>
      <c r="L248" s="88">
        <f t="shared" si="46"/>
        <v>9410.1000000000022</v>
      </c>
      <c r="M248" s="104"/>
    </row>
    <row r="249" spans="1:14" s="105" customFormat="1" ht="47.25" x14ac:dyDescent="0.25">
      <c r="A249" s="177" t="s">
        <v>168</v>
      </c>
      <c r="B249" s="87" t="s">
        <v>25</v>
      </c>
      <c r="C249" s="87" t="s">
        <v>28</v>
      </c>
      <c r="D249" s="181" t="s">
        <v>35</v>
      </c>
      <c r="E249" s="181" t="s">
        <v>330</v>
      </c>
      <c r="F249" s="181" t="s">
        <v>22</v>
      </c>
      <c r="G249" s="181" t="s">
        <v>376</v>
      </c>
      <c r="H249" s="87"/>
      <c r="I249" s="88"/>
      <c r="J249" s="88">
        <f t="shared" ref="J249:L250" si="47">J250</f>
        <v>324.00000000000011</v>
      </c>
      <c r="K249" s="88">
        <f t="shared" si="47"/>
        <v>2708</v>
      </c>
      <c r="L249" s="88">
        <f t="shared" si="47"/>
        <v>2708</v>
      </c>
      <c r="M249" s="294"/>
    </row>
    <row r="250" spans="1:14" s="105" customFormat="1" ht="31.5" x14ac:dyDescent="0.25">
      <c r="A250" s="179" t="s">
        <v>191</v>
      </c>
      <c r="B250" s="87" t="s">
        <v>25</v>
      </c>
      <c r="C250" s="87" t="s">
        <v>28</v>
      </c>
      <c r="D250" s="181" t="s">
        <v>35</v>
      </c>
      <c r="E250" s="181" t="s">
        <v>330</v>
      </c>
      <c r="F250" s="181" t="s">
        <v>22</v>
      </c>
      <c r="G250" s="181" t="s">
        <v>376</v>
      </c>
      <c r="H250" s="87" t="s">
        <v>189</v>
      </c>
      <c r="I250" s="88"/>
      <c r="J250" s="88">
        <f t="shared" si="47"/>
        <v>324.00000000000011</v>
      </c>
      <c r="K250" s="88">
        <f t="shared" si="47"/>
        <v>2708</v>
      </c>
      <c r="L250" s="88">
        <f t="shared" si="47"/>
        <v>2708</v>
      </c>
      <c r="M250" s="294"/>
    </row>
    <row r="251" spans="1:14" s="105" customFormat="1" ht="30" customHeight="1" x14ac:dyDescent="0.25">
      <c r="A251" s="179" t="s">
        <v>192</v>
      </c>
      <c r="B251" s="87" t="s">
        <v>25</v>
      </c>
      <c r="C251" s="87" t="s">
        <v>28</v>
      </c>
      <c r="D251" s="181" t="s">
        <v>35</v>
      </c>
      <c r="E251" s="181" t="s">
        <v>330</v>
      </c>
      <c r="F251" s="181" t="s">
        <v>22</v>
      </c>
      <c r="G251" s="181" t="s">
        <v>376</v>
      </c>
      <c r="H251" s="87" t="s">
        <v>190</v>
      </c>
      <c r="I251" s="153"/>
      <c r="J251" s="153">
        <f>'ведомст 3'!K192</f>
        <v>324.00000000000011</v>
      </c>
      <c r="K251" s="153">
        <f>'ведомст 3'!L192</f>
        <v>2708</v>
      </c>
      <c r="L251" s="153">
        <f>'ведомст 3'!M192</f>
        <v>2708</v>
      </c>
      <c r="M251" s="294"/>
    </row>
    <row r="252" spans="1:14" s="105" customFormat="1" ht="47.25" x14ac:dyDescent="0.25">
      <c r="A252" s="177" t="s">
        <v>180</v>
      </c>
      <c r="B252" s="87" t="s">
        <v>25</v>
      </c>
      <c r="C252" s="87" t="s">
        <v>28</v>
      </c>
      <c r="D252" s="181" t="s">
        <v>35</v>
      </c>
      <c r="E252" s="181" t="s">
        <v>330</v>
      </c>
      <c r="F252" s="181" t="s">
        <v>22</v>
      </c>
      <c r="G252" s="181" t="s">
        <v>377</v>
      </c>
      <c r="H252" s="87"/>
      <c r="I252" s="88"/>
      <c r="J252" s="88">
        <f t="shared" ref="J252:L253" si="48">J253</f>
        <v>2889.4399999999996</v>
      </c>
      <c r="K252" s="88">
        <f t="shared" si="48"/>
        <v>2579</v>
      </c>
      <c r="L252" s="88">
        <f t="shared" si="48"/>
        <v>2579</v>
      </c>
      <c r="M252" s="294"/>
    </row>
    <row r="253" spans="1:14" s="105" customFormat="1" ht="31.5" x14ac:dyDescent="0.25">
      <c r="A253" s="179" t="s">
        <v>191</v>
      </c>
      <c r="B253" s="87" t="s">
        <v>25</v>
      </c>
      <c r="C253" s="87" t="s">
        <v>28</v>
      </c>
      <c r="D253" s="181" t="s">
        <v>35</v>
      </c>
      <c r="E253" s="181" t="s">
        <v>330</v>
      </c>
      <c r="F253" s="181" t="s">
        <v>22</v>
      </c>
      <c r="G253" s="181" t="s">
        <v>377</v>
      </c>
      <c r="H253" s="87" t="s">
        <v>189</v>
      </c>
      <c r="I253" s="88"/>
      <c r="J253" s="88">
        <f t="shared" si="48"/>
        <v>2889.4399999999996</v>
      </c>
      <c r="K253" s="88">
        <f t="shared" si="48"/>
        <v>2579</v>
      </c>
      <c r="L253" s="88">
        <f t="shared" si="48"/>
        <v>2579</v>
      </c>
      <c r="M253" s="104"/>
    </row>
    <row r="254" spans="1:14" s="105" customFormat="1" ht="47.25" x14ac:dyDescent="0.25">
      <c r="A254" s="179" t="s">
        <v>192</v>
      </c>
      <c r="B254" s="87" t="s">
        <v>25</v>
      </c>
      <c r="C254" s="87" t="s">
        <v>28</v>
      </c>
      <c r="D254" s="181" t="s">
        <v>35</v>
      </c>
      <c r="E254" s="181" t="s">
        <v>330</v>
      </c>
      <c r="F254" s="181" t="s">
        <v>22</v>
      </c>
      <c r="G254" s="181" t="s">
        <v>377</v>
      </c>
      <c r="H254" s="87" t="s">
        <v>190</v>
      </c>
      <c r="I254" s="88"/>
      <c r="J254" s="88">
        <f>'ведомст 3'!K195</f>
        <v>2889.4399999999996</v>
      </c>
      <c r="K254" s="88">
        <f>'ведомст 3'!L195</f>
        <v>2579</v>
      </c>
      <c r="L254" s="88">
        <f>'ведомст 3'!M195</f>
        <v>2579</v>
      </c>
      <c r="M254" s="295"/>
    </row>
    <row r="255" spans="1:14" s="105" customFormat="1" ht="42" customHeight="1" x14ac:dyDescent="0.25">
      <c r="A255" s="177" t="s">
        <v>181</v>
      </c>
      <c r="B255" s="87" t="s">
        <v>25</v>
      </c>
      <c r="C255" s="87" t="s">
        <v>28</v>
      </c>
      <c r="D255" s="181" t="s">
        <v>35</v>
      </c>
      <c r="E255" s="181" t="s">
        <v>330</v>
      </c>
      <c r="F255" s="181" t="s">
        <v>22</v>
      </c>
      <c r="G255" s="181" t="s">
        <v>378</v>
      </c>
      <c r="H255" s="87"/>
      <c r="I255" s="88"/>
      <c r="J255" s="88">
        <f t="shared" ref="J255:L256" si="49">J256</f>
        <v>1489.1</v>
      </c>
      <c r="K255" s="88">
        <f t="shared" si="49"/>
        <v>2574.6000000000004</v>
      </c>
      <c r="L255" s="88">
        <f t="shared" si="49"/>
        <v>3341.4000000000005</v>
      </c>
      <c r="M255" s="104"/>
    </row>
    <row r="256" spans="1:14" s="105" customFormat="1" ht="38.25" customHeight="1" x14ac:dyDescent="0.25">
      <c r="A256" s="179" t="s">
        <v>191</v>
      </c>
      <c r="B256" s="87" t="s">
        <v>25</v>
      </c>
      <c r="C256" s="87" t="s">
        <v>28</v>
      </c>
      <c r="D256" s="181" t="s">
        <v>35</v>
      </c>
      <c r="E256" s="181" t="s">
        <v>330</v>
      </c>
      <c r="F256" s="181" t="s">
        <v>22</v>
      </c>
      <c r="G256" s="181" t="s">
        <v>378</v>
      </c>
      <c r="H256" s="87" t="s">
        <v>189</v>
      </c>
      <c r="I256" s="88"/>
      <c r="J256" s="88">
        <f t="shared" si="49"/>
        <v>1489.1</v>
      </c>
      <c r="K256" s="88">
        <f t="shared" si="49"/>
        <v>2574.6000000000004</v>
      </c>
      <c r="L256" s="88">
        <f t="shared" si="49"/>
        <v>3341.4000000000005</v>
      </c>
      <c r="M256" s="104"/>
      <c r="N256" s="7"/>
    </row>
    <row r="257" spans="1:14" s="105" customFormat="1" ht="29.25" customHeight="1" x14ac:dyDescent="0.25">
      <c r="A257" s="179" t="s">
        <v>192</v>
      </c>
      <c r="B257" s="87" t="s">
        <v>25</v>
      </c>
      <c r="C257" s="87" t="s">
        <v>28</v>
      </c>
      <c r="D257" s="181" t="s">
        <v>35</v>
      </c>
      <c r="E257" s="181" t="s">
        <v>330</v>
      </c>
      <c r="F257" s="181" t="s">
        <v>22</v>
      </c>
      <c r="G257" s="181" t="s">
        <v>378</v>
      </c>
      <c r="H257" s="87" t="s">
        <v>190</v>
      </c>
      <c r="I257" s="88"/>
      <c r="J257" s="88">
        <f>'ведомст 3'!K198</f>
        <v>1489.1</v>
      </c>
      <c r="K257" s="88">
        <f>'ведомст 3'!L198</f>
        <v>2574.6000000000004</v>
      </c>
      <c r="L257" s="88">
        <f>'ведомст 3'!M198</f>
        <v>3341.4000000000005</v>
      </c>
      <c r="M257" s="104"/>
      <c r="N257" s="7"/>
    </row>
    <row r="258" spans="1:14" s="105" customFormat="1" ht="91.5" customHeight="1" x14ac:dyDescent="0.25">
      <c r="A258" s="179" t="s">
        <v>235</v>
      </c>
      <c r="B258" s="87" t="s">
        <v>25</v>
      </c>
      <c r="C258" s="87" t="s">
        <v>28</v>
      </c>
      <c r="D258" s="181" t="s">
        <v>35</v>
      </c>
      <c r="E258" s="181" t="s">
        <v>330</v>
      </c>
      <c r="F258" s="181" t="s">
        <v>22</v>
      </c>
      <c r="G258" s="181" t="s">
        <v>379</v>
      </c>
      <c r="H258" s="87"/>
      <c r="I258" s="88"/>
      <c r="J258" s="88">
        <f t="shared" ref="J258:L259" si="50">J259</f>
        <v>1216</v>
      </c>
      <c r="K258" s="88">
        <f t="shared" si="50"/>
        <v>781.7</v>
      </c>
      <c r="L258" s="88">
        <f t="shared" si="50"/>
        <v>781.7</v>
      </c>
      <c r="M258" s="104"/>
      <c r="N258" s="7">
        <v>7972.7</v>
      </c>
    </row>
    <row r="259" spans="1:14" s="105" customFormat="1" x14ac:dyDescent="0.25">
      <c r="A259" s="177" t="s">
        <v>234</v>
      </c>
      <c r="B259" s="87" t="s">
        <v>25</v>
      </c>
      <c r="C259" s="87" t="s">
        <v>28</v>
      </c>
      <c r="D259" s="181" t="s">
        <v>35</v>
      </c>
      <c r="E259" s="181" t="s">
        <v>330</v>
      </c>
      <c r="F259" s="181" t="s">
        <v>22</v>
      </c>
      <c r="G259" s="181" t="s">
        <v>379</v>
      </c>
      <c r="H259" s="87" t="s">
        <v>233</v>
      </c>
      <c r="I259" s="88"/>
      <c r="J259" s="88">
        <f t="shared" si="50"/>
        <v>1216</v>
      </c>
      <c r="K259" s="88">
        <f t="shared" si="50"/>
        <v>781.7</v>
      </c>
      <c r="L259" s="88">
        <f t="shared" si="50"/>
        <v>781.7</v>
      </c>
      <c r="M259" s="104"/>
      <c r="N259" s="7"/>
    </row>
    <row r="260" spans="1:14" s="105" customFormat="1" ht="15.75" customHeight="1" x14ac:dyDescent="0.25">
      <c r="A260" s="177" t="s">
        <v>113</v>
      </c>
      <c r="B260" s="87" t="s">
        <v>25</v>
      </c>
      <c r="C260" s="87" t="s">
        <v>28</v>
      </c>
      <c r="D260" s="181" t="s">
        <v>35</v>
      </c>
      <c r="E260" s="181" t="s">
        <v>330</v>
      </c>
      <c r="F260" s="181" t="s">
        <v>22</v>
      </c>
      <c r="G260" s="181" t="s">
        <v>379</v>
      </c>
      <c r="H260" s="87" t="s">
        <v>122</v>
      </c>
      <c r="I260" s="88"/>
      <c r="J260" s="88">
        <f>'ведомст 3'!K351</f>
        <v>1216</v>
      </c>
      <c r="K260" s="88">
        <f>'ведомст 3'!L351</f>
        <v>781.7</v>
      </c>
      <c r="L260" s="88">
        <f>'ведомст 3'!M351</f>
        <v>781.7</v>
      </c>
      <c r="M260" s="104"/>
      <c r="N260" s="7"/>
    </row>
    <row r="261" spans="1:14" s="105" customFormat="1" ht="35.25" customHeight="1" x14ac:dyDescent="0.25">
      <c r="A261" s="179" t="s">
        <v>464</v>
      </c>
      <c r="B261" s="87" t="s">
        <v>25</v>
      </c>
      <c r="C261" s="87" t="s">
        <v>28</v>
      </c>
      <c r="D261" s="181" t="s">
        <v>35</v>
      </c>
      <c r="E261" s="181" t="s">
        <v>330</v>
      </c>
      <c r="F261" s="181" t="s">
        <v>22</v>
      </c>
      <c r="G261" s="181" t="s">
        <v>463</v>
      </c>
      <c r="H261" s="87"/>
      <c r="I261" s="88"/>
      <c r="J261" s="88">
        <f t="shared" ref="J261:L262" si="51">J262</f>
        <v>34540.9</v>
      </c>
      <c r="K261" s="88">
        <f t="shared" si="51"/>
        <v>16109.7</v>
      </c>
      <c r="L261" s="88">
        <f t="shared" si="51"/>
        <v>0</v>
      </c>
      <c r="M261" s="104"/>
      <c r="N261" s="7"/>
    </row>
    <row r="262" spans="1:14" s="105" customFormat="1" ht="34.5" customHeight="1" x14ac:dyDescent="0.25">
      <c r="A262" s="179" t="s">
        <v>191</v>
      </c>
      <c r="B262" s="87" t="s">
        <v>25</v>
      </c>
      <c r="C262" s="87" t="s">
        <v>28</v>
      </c>
      <c r="D262" s="181" t="s">
        <v>35</v>
      </c>
      <c r="E262" s="181" t="s">
        <v>330</v>
      </c>
      <c r="F262" s="181" t="s">
        <v>22</v>
      </c>
      <c r="G262" s="181" t="s">
        <v>463</v>
      </c>
      <c r="H262" s="87" t="s">
        <v>189</v>
      </c>
      <c r="I262" s="88"/>
      <c r="J262" s="88">
        <f t="shared" si="51"/>
        <v>34540.9</v>
      </c>
      <c r="K262" s="88">
        <f t="shared" si="51"/>
        <v>16109.7</v>
      </c>
      <c r="L262" s="88">
        <f t="shared" si="51"/>
        <v>0</v>
      </c>
      <c r="M262" s="104"/>
      <c r="N262" s="7"/>
    </row>
    <row r="263" spans="1:14" s="105" customFormat="1" ht="29.25" customHeight="1" x14ac:dyDescent="0.25">
      <c r="A263" s="179" t="s">
        <v>192</v>
      </c>
      <c r="B263" s="87" t="s">
        <v>25</v>
      </c>
      <c r="C263" s="87" t="s">
        <v>28</v>
      </c>
      <c r="D263" s="181" t="s">
        <v>35</v>
      </c>
      <c r="E263" s="181" t="s">
        <v>330</v>
      </c>
      <c r="F263" s="181" t="s">
        <v>22</v>
      </c>
      <c r="G263" s="181" t="s">
        <v>463</v>
      </c>
      <c r="H263" s="87" t="s">
        <v>190</v>
      </c>
      <c r="I263" s="88"/>
      <c r="J263" s="88">
        <f>'ведомст 3'!K201</f>
        <v>34540.9</v>
      </c>
      <c r="K263" s="88">
        <f>'ведомст 3'!L201</f>
        <v>16109.7</v>
      </c>
      <c r="L263" s="88">
        <f>'ведомст 3'!M201</f>
        <v>0</v>
      </c>
      <c r="M263" s="104"/>
      <c r="N263" s="7"/>
    </row>
    <row r="264" spans="1:14" s="105" customFormat="1" ht="36.75" customHeight="1" x14ac:dyDescent="0.25">
      <c r="A264" s="179" t="s">
        <v>513</v>
      </c>
      <c r="B264" s="87" t="s">
        <v>25</v>
      </c>
      <c r="C264" s="87" t="s">
        <v>28</v>
      </c>
      <c r="D264" s="181" t="s">
        <v>35</v>
      </c>
      <c r="E264" s="181" t="s">
        <v>330</v>
      </c>
      <c r="F264" s="181" t="s">
        <v>22</v>
      </c>
      <c r="G264" s="181" t="s">
        <v>512</v>
      </c>
      <c r="H264" s="87"/>
      <c r="I264" s="88"/>
      <c r="J264" s="88">
        <f t="shared" ref="J264:L265" si="52">J265</f>
        <v>1667.3</v>
      </c>
      <c r="K264" s="88">
        <f t="shared" si="52"/>
        <v>0</v>
      </c>
      <c r="L264" s="88">
        <f t="shared" si="52"/>
        <v>0</v>
      </c>
      <c r="M264" s="104"/>
      <c r="N264" s="7"/>
    </row>
    <row r="265" spans="1:14" s="105" customFormat="1" ht="29.25" customHeight="1" x14ac:dyDescent="0.25">
      <c r="A265" s="179" t="s">
        <v>191</v>
      </c>
      <c r="B265" s="87" t="s">
        <v>25</v>
      </c>
      <c r="C265" s="87" t="s">
        <v>28</v>
      </c>
      <c r="D265" s="181" t="s">
        <v>35</v>
      </c>
      <c r="E265" s="181" t="s">
        <v>330</v>
      </c>
      <c r="F265" s="181" t="s">
        <v>22</v>
      </c>
      <c r="G265" s="181" t="s">
        <v>512</v>
      </c>
      <c r="H265" s="87" t="s">
        <v>189</v>
      </c>
      <c r="I265" s="88"/>
      <c r="J265" s="88">
        <f t="shared" si="52"/>
        <v>1667.3</v>
      </c>
      <c r="K265" s="88">
        <f t="shared" si="52"/>
        <v>0</v>
      </c>
      <c r="L265" s="88">
        <f t="shared" si="52"/>
        <v>0</v>
      </c>
      <c r="M265" s="104"/>
      <c r="N265" s="7"/>
    </row>
    <row r="266" spans="1:14" s="105" customFormat="1" ht="29.25" customHeight="1" x14ac:dyDescent="0.25">
      <c r="A266" s="179" t="s">
        <v>192</v>
      </c>
      <c r="B266" s="87" t="s">
        <v>25</v>
      </c>
      <c r="C266" s="87" t="s">
        <v>28</v>
      </c>
      <c r="D266" s="181" t="s">
        <v>35</v>
      </c>
      <c r="E266" s="181" t="s">
        <v>330</v>
      </c>
      <c r="F266" s="181" t="s">
        <v>22</v>
      </c>
      <c r="G266" s="181" t="s">
        <v>512</v>
      </c>
      <c r="H266" s="87" t="s">
        <v>190</v>
      </c>
      <c r="I266" s="88"/>
      <c r="J266" s="88">
        <f>'ведомст 3'!K204</f>
        <v>1667.3</v>
      </c>
      <c r="K266" s="88">
        <f>'ведомст 3'!L204</f>
        <v>0</v>
      </c>
      <c r="L266" s="88">
        <f>'ведомст 3'!M204</f>
        <v>0</v>
      </c>
      <c r="M266" s="104"/>
      <c r="N266" s="7"/>
    </row>
    <row r="267" spans="1:14" s="105" customFormat="1" ht="29.25" customHeight="1" x14ac:dyDescent="0.25">
      <c r="A267" s="179" t="s">
        <v>464</v>
      </c>
      <c r="B267" s="87" t="s">
        <v>25</v>
      </c>
      <c r="C267" s="87" t="s">
        <v>28</v>
      </c>
      <c r="D267" s="181" t="s">
        <v>35</v>
      </c>
      <c r="E267" s="181" t="s">
        <v>330</v>
      </c>
      <c r="F267" s="181" t="s">
        <v>22</v>
      </c>
      <c r="G267" s="181" t="s">
        <v>556</v>
      </c>
      <c r="H267" s="87"/>
      <c r="I267" s="88"/>
      <c r="J267" s="88">
        <f>J268</f>
        <v>0</v>
      </c>
      <c r="K267" s="604">
        <f t="shared" ref="K267:L267" si="53">K268</f>
        <v>6822.6</v>
      </c>
      <c r="L267" s="88">
        <f t="shared" si="53"/>
        <v>0</v>
      </c>
      <c r="M267" s="104"/>
      <c r="N267" s="7"/>
    </row>
    <row r="268" spans="1:14" s="105" customFormat="1" ht="29.25" customHeight="1" x14ac:dyDescent="0.25">
      <c r="A268" s="179" t="s">
        <v>191</v>
      </c>
      <c r="B268" s="87" t="s">
        <v>25</v>
      </c>
      <c r="C268" s="87" t="s">
        <v>28</v>
      </c>
      <c r="D268" s="181" t="s">
        <v>35</v>
      </c>
      <c r="E268" s="181" t="s">
        <v>330</v>
      </c>
      <c r="F268" s="181" t="s">
        <v>22</v>
      </c>
      <c r="G268" s="181" t="s">
        <v>556</v>
      </c>
      <c r="H268" s="87" t="s">
        <v>189</v>
      </c>
      <c r="I268" s="88"/>
      <c r="J268" s="88">
        <f>J269</f>
        <v>0</v>
      </c>
      <c r="K268" s="604">
        <f>K269</f>
        <v>6822.6</v>
      </c>
      <c r="L268" s="88">
        <f>L269</f>
        <v>0</v>
      </c>
      <c r="M268" s="104"/>
      <c r="N268" s="7"/>
    </row>
    <row r="269" spans="1:14" s="105" customFormat="1" ht="29.25" customHeight="1" x14ac:dyDescent="0.25">
      <c r="A269" s="179" t="s">
        <v>192</v>
      </c>
      <c r="B269" s="87" t="s">
        <v>25</v>
      </c>
      <c r="C269" s="87" t="s">
        <v>28</v>
      </c>
      <c r="D269" s="181" t="s">
        <v>35</v>
      </c>
      <c r="E269" s="181" t="s">
        <v>330</v>
      </c>
      <c r="F269" s="181" t="s">
        <v>22</v>
      </c>
      <c r="G269" s="181" t="s">
        <v>556</v>
      </c>
      <c r="H269" s="87" t="s">
        <v>190</v>
      </c>
      <c r="I269" s="88"/>
      <c r="J269" s="88">
        <f>'ведомст 3'!K207</f>
        <v>0</v>
      </c>
      <c r="K269" s="604">
        <f>'ведомст 3'!L207</f>
        <v>6822.6</v>
      </c>
      <c r="L269" s="88">
        <f>'ведомст 3'!M207</f>
        <v>0</v>
      </c>
      <c r="M269" s="104"/>
      <c r="N269" s="7"/>
    </row>
    <row r="270" spans="1:14" s="105" customFormat="1" ht="31.5" x14ac:dyDescent="0.25">
      <c r="A270" s="175" t="s">
        <v>80</v>
      </c>
      <c r="B270" s="176" t="s">
        <v>25</v>
      </c>
      <c r="C270" s="176" t="s">
        <v>99</v>
      </c>
      <c r="D270" s="176"/>
      <c r="E270" s="176"/>
      <c r="F270" s="176"/>
      <c r="G270" s="176"/>
      <c r="H270" s="176"/>
      <c r="I270" s="140"/>
      <c r="J270" s="140">
        <f>J277+J271</f>
        <v>374.2</v>
      </c>
      <c r="K270" s="140">
        <f>K277+K271</f>
        <v>2</v>
      </c>
      <c r="L270" s="140">
        <f>L277+L271</f>
        <v>2</v>
      </c>
      <c r="M270" s="104"/>
      <c r="N270" s="289"/>
    </row>
    <row r="271" spans="1:14" s="105" customFormat="1" ht="30.75" customHeight="1" x14ac:dyDescent="0.25">
      <c r="A271" s="177" t="s">
        <v>439</v>
      </c>
      <c r="B271" s="87" t="s">
        <v>25</v>
      </c>
      <c r="C271" s="87" t="s">
        <v>99</v>
      </c>
      <c r="D271" s="87" t="s">
        <v>47</v>
      </c>
      <c r="E271" s="181"/>
      <c r="F271" s="182"/>
      <c r="G271" s="182"/>
      <c r="H271" s="182"/>
      <c r="I271" s="176"/>
      <c r="J271" s="88">
        <f>J272</f>
        <v>372.2</v>
      </c>
      <c r="K271" s="88">
        <f t="shared" ref="K271:L275" si="54">K272</f>
        <v>0</v>
      </c>
      <c r="L271" s="88">
        <f t="shared" si="54"/>
        <v>0</v>
      </c>
      <c r="M271" s="104"/>
    </row>
    <row r="272" spans="1:14" s="105" customFormat="1" ht="30.75" customHeight="1" x14ac:dyDescent="0.25">
      <c r="A272" s="177" t="s">
        <v>522</v>
      </c>
      <c r="B272" s="87" t="s">
        <v>25</v>
      </c>
      <c r="C272" s="87" t="s">
        <v>99</v>
      </c>
      <c r="D272" s="87" t="s">
        <v>47</v>
      </c>
      <c r="E272" s="181" t="s">
        <v>29</v>
      </c>
      <c r="F272" s="181"/>
      <c r="G272" s="182"/>
      <c r="H272" s="182"/>
      <c r="I272" s="176"/>
      <c r="J272" s="88">
        <f>J273</f>
        <v>372.2</v>
      </c>
      <c r="K272" s="88">
        <f t="shared" si="54"/>
        <v>0</v>
      </c>
      <c r="L272" s="88">
        <f t="shared" si="54"/>
        <v>0</v>
      </c>
      <c r="M272" s="104"/>
    </row>
    <row r="273" spans="1:14" s="105" customFormat="1" ht="30.75" customHeight="1" x14ac:dyDescent="0.25">
      <c r="A273" s="177" t="s">
        <v>521</v>
      </c>
      <c r="B273" s="87" t="s">
        <v>25</v>
      </c>
      <c r="C273" s="87" t="s">
        <v>99</v>
      </c>
      <c r="D273" s="87" t="s">
        <v>47</v>
      </c>
      <c r="E273" s="181" t="s">
        <v>29</v>
      </c>
      <c r="F273" s="181" t="s">
        <v>22</v>
      </c>
      <c r="G273" s="181"/>
      <c r="H273" s="182"/>
      <c r="I273" s="176"/>
      <c r="J273" s="88">
        <f>J274</f>
        <v>372.2</v>
      </c>
      <c r="K273" s="88">
        <f t="shared" si="54"/>
        <v>0</v>
      </c>
      <c r="L273" s="88">
        <f t="shared" si="54"/>
        <v>0</v>
      </c>
      <c r="M273" s="104"/>
    </row>
    <row r="274" spans="1:14" s="105" customFormat="1" ht="30.75" customHeight="1" x14ac:dyDescent="0.25">
      <c r="A274" s="177" t="s">
        <v>520</v>
      </c>
      <c r="B274" s="87" t="s">
        <v>25</v>
      </c>
      <c r="C274" s="87" t="s">
        <v>99</v>
      </c>
      <c r="D274" s="87" t="s">
        <v>47</v>
      </c>
      <c r="E274" s="181" t="s">
        <v>29</v>
      </c>
      <c r="F274" s="181" t="s">
        <v>22</v>
      </c>
      <c r="G274" s="182" t="s">
        <v>519</v>
      </c>
      <c r="H274" s="182"/>
      <c r="I274" s="176"/>
      <c r="J274" s="88">
        <f>J275</f>
        <v>372.2</v>
      </c>
      <c r="K274" s="88">
        <f t="shared" si="54"/>
        <v>0</v>
      </c>
      <c r="L274" s="88">
        <f t="shared" si="54"/>
        <v>0</v>
      </c>
      <c r="M274" s="104"/>
    </row>
    <row r="275" spans="1:14" s="105" customFormat="1" ht="30.75" customHeight="1" x14ac:dyDescent="0.25">
      <c r="A275" s="179" t="s">
        <v>191</v>
      </c>
      <c r="B275" s="87" t="s">
        <v>25</v>
      </c>
      <c r="C275" s="87" t="s">
        <v>99</v>
      </c>
      <c r="D275" s="87" t="s">
        <v>47</v>
      </c>
      <c r="E275" s="181" t="s">
        <v>29</v>
      </c>
      <c r="F275" s="181" t="s">
        <v>22</v>
      </c>
      <c r="G275" s="182" t="s">
        <v>519</v>
      </c>
      <c r="H275" s="87" t="s">
        <v>189</v>
      </c>
      <c r="I275" s="87" t="s">
        <v>189</v>
      </c>
      <c r="J275" s="88">
        <f>J276</f>
        <v>372.2</v>
      </c>
      <c r="K275" s="88">
        <f t="shared" si="54"/>
        <v>0</v>
      </c>
      <c r="L275" s="88">
        <f t="shared" si="54"/>
        <v>0</v>
      </c>
      <c r="M275" s="104"/>
    </row>
    <row r="276" spans="1:14" s="105" customFormat="1" ht="30.75" customHeight="1" x14ac:dyDescent="0.25">
      <c r="A276" s="179" t="s">
        <v>192</v>
      </c>
      <c r="B276" s="87" t="s">
        <v>25</v>
      </c>
      <c r="C276" s="87" t="s">
        <v>99</v>
      </c>
      <c r="D276" s="87" t="s">
        <v>47</v>
      </c>
      <c r="E276" s="181" t="s">
        <v>29</v>
      </c>
      <c r="F276" s="181" t="s">
        <v>22</v>
      </c>
      <c r="G276" s="182" t="s">
        <v>519</v>
      </c>
      <c r="H276" s="87" t="s">
        <v>190</v>
      </c>
      <c r="I276" s="87" t="s">
        <v>190</v>
      </c>
      <c r="J276" s="88">
        <f>'ведомст 3'!K214</f>
        <v>372.2</v>
      </c>
      <c r="K276" s="88">
        <v>0</v>
      </c>
      <c r="L276" s="88">
        <v>0</v>
      </c>
      <c r="M276" s="104"/>
    </row>
    <row r="277" spans="1:14" s="105" customFormat="1" ht="60" x14ac:dyDescent="0.25">
      <c r="A277" s="390" t="s">
        <v>422</v>
      </c>
      <c r="B277" s="87" t="s">
        <v>25</v>
      </c>
      <c r="C277" s="87" t="s">
        <v>99</v>
      </c>
      <c r="D277" s="181" t="s">
        <v>380</v>
      </c>
      <c r="E277" s="181"/>
      <c r="F277" s="181"/>
      <c r="G277" s="181"/>
      <c r="H277" s="87"/>
      <c r="I277" s="88"/>
      <c r="J277" s="88">
        <f t="shared" ref="J277:L279" si="55">J278</f>
        <v>2</v>
      </c>
      <c r="K277" s="88">
        <f t="shared" si="55"/>
        <v>2</v>
      </c>
      <c r="L277" s="88">
        <f t="shared" si="55"/>
        <v>2</v>
      </c>
      <c r="M277" s="374"/>
    </row>
    <row r="278" spans="1:14" s="105" customFormat="1" ht="57" customHeight="1" x14ac:dyDescent="0.25">
      <c r="A278" s="177" t="s">
        <v>283</v>
      </c>
      <c r="B278" s="87" t="s">
        <v>25</v>
      </c>
      <c r="C278" s="87" t="s">
        <v>99</v>
      </c>
      <c r="D278" s="181" t="s">
        <v>380</v>
      </c>
      <c r="E278" s="181" t="s">
        <v>330</v>
      </c>
      <c r="F278" s="181" t="s">
        <v>25</v>
      </c>
      <c r="G278" s="181"/>
      <c r="H278" s="87"/>
      <c r="I278" s="88"/>
      <c r="J278" s="88">
        <f t="shared" si="55"/>
        <v>2</v>
      </c>
      <c r="K278" s="88">
        <f t="shared" si="55"/>
        <v>2</v>
      </c>
      <c r="L278" s="88">
        <f t="shared" si="55"/>
        <v>2</v>
      </c>
      <c r="M278" s="104"/>
    </row>
    <row r="279" spans="1:14" s="105" customFormat="1" ht="31.5" x14ac:dyDescent="0.25">
      <c r="A279" s="177" t="s">
        <v>169</v>
      </c>
      <c r="B279" s="87" t="s">
        <v>25</v>
      </c>
      <c r="C279" s="87" t="s">
        <v>99</v>
      </c>
      <c r="D279" s="181" t="s">
        <v>380</v>
      </c>
      <c r="E279" s="181" t="s">
        <v>330</v>
      </c>
      <c r="F279" s="181" t="s">
        <v>25</v>
      </c>
      <c r="G279" s="181" t="s">
        <v>381</v>
      </c>
      <c r="H279" s="87"/>
      <c r="I279" s="88"/>
      <c r="J279" s="88">
        <f t="shared" si="55"/>
        <v>2</v>
      </c>
      <c r="K279" s="88">
        <f t="shared" si="55"/>
        <v>2</v>
      </c>
      <c r="L279" s="88">
        <f t="shared" si="55"/>
        <v>2</v>
      </c>
      <c r="M279" s="104"/>
    </row>
    <row r="280" spans="1:14" s="105" customFormat="1" ht="31.5" x14ac:dyDescent="0.25">
      <c r="A280" s="179" t="s">
        <v>191</v>
      </c>
      <c r="B280" s="87" t="s">
        <v>25</v>
      </c>
      <c r="C280" s="87" t="s">
        <v>99</v>
      </c>
      <c r="D280" s="181" t="s">
        <v>380</v>
      </c>
      <c r="E280" s="181" t="s">
        <v>330</v>
      </c>
      <c r="F280" s="181" t="s">
        <v>25</v>
      </c>
      <c r="G280" s="181" t="s">
        <v>381</v>
      </c>
      <c r="H280" s="87" t="s">
        <v>189</v>
      </c>
      <c r="I280" s="88"/>
      <c r="J280" s="88">
        <f>J281</f>
        <v>2</v>
      </c>
      <c r="K280" s="88">
        <f>K281</f>
        <v>2</v>
      </c>
      <c r="L280" s="88">
        <f>L281</f>
        <v>2</v>
      </c>
      <c r="M280" s="104"/>
    </row>
    <row r="281" spans="1:14" s="105" customFormat="1" ht="30.75" customHeight="1" x14ac:dyDescent="0.25">
      <c r="A281" s="179" t="s">
        <v>192</v>
      </c>
      <c r="B281" s="87" t="s">
        <v>25</v>
      </c>
      <c r="C281" s="87" t="s">
        <v>99</v>
      </c>
      <c r="D281" s="181" t="s">
        <v>380</v>
      </c>
      <c r="E281" s="181" t="s">
        <v>330</v>
      </c>
      <c r="F281" s="181" t="s">
        <v>25</v>
      </c>
      <c r="G281" s="181" t="s">
        <v>381</v>
      </c>
      <c r="H281" s="87" t="s">
        <v>190</v>
      </c>
      <c r="I281" s="88"/>
      <c r="J281" s="88">
        <f>'ведомст 3'!K219</f>
        <v>2</v>
      </c>
      <c r="K281" s="88">
        <f>'ведомст 3'!L219</f>
        <v>2</v>
      </c>
      <c r="L281" s="88">
        <f>'ведомст 3'!M219</f>
        <v>2</v>
      </c>
      <c r="M281" s="104"/>
    </row>
    <row r="282" spans="1:14" s="289" customFormat="1" ht="20.25" customHeight="1" x14ac:dyDescent="0.25">
      <c r="A282" s="203" t="s">
        <v>9</v>
      </c>
      <c r="B282" s="176" t="s">
        <v>31</v>
      </c>
      <c r="C282" s="176"/>
      <c r="D282" s="204"/>
      <c r="E282" s="204"/>
      <c r="F282" s="204"/>
      <c r="G282" s="204"/>
      <c r="H282" s="176"/>
      <c r="I282" s="154"/>
      <c r="J282" s="154">
        <f>J283+J295</f>
        <v>2869.8</v>
      </c>
      <c r="K282" s="154">
        <f>K283+K295</f>
        <v>86.3</v>
      </c>
      <c r="L282" s="154">
        <f>L283+L295</f>
        <v>86.3</v>
      </c>
      <c r="M282" s="104"/>
      <c r="N282" s="105"/>
    </row>
    <row r="283" spans="1:14" s="105" customFormat="1" ht="24" customHeight="1" x14ac:dyDescent="0.25">
      <c r="A283" s="193" t="s">
        <v>142</v>
      </c>
      <c r="B283" s="87" t="s">
        <v>31</v>
      </c>
      <c r="C283" s="87" t="s">
        <v>22</v>
      </c>
      <c r="D283" s="87"/>
      <c r="E283" s="87"/>
      <c r="F283" s="87"/>
      <c r="G283" s="87"/>
      <c r="H283" s="87"/>
      <c r="I283" s="88"/>
      <c r="J283" s="88">
        <f>J290+J289</f>
        <v>2597.1000000000004</v>
      </c>
      <c r="K283" s="88">
        <f>K290</f>
        <v>86.3</v>
      </c>
      <c r="L283" s="88">
        <f>L290</f>
        <v>86.3</v>
      </c>
      <c r="M283" s="104"/>
    </row>
    <row r="284" spans="1:14" s="105" customFormat="1" ht="53.25" customHeight="1" x14ac:dyDescent="0.25">
      <c r="A284" s="379" t="s">
        <v>307</v>
      </c>
      <c r="B284" s="87" t="s">
        <v>31</v>
      </c>
      <c r="C284" s="87" t="s">
        <v>22</v>
      </c>
      <c r="D284" s="87" t="s">
        <v>382</v>
      </c>
      <c r="E284" s="87"/>
      <c r="F284" s="87"/>
      <c r="G284" s="87"/>
      <c r="H284" s="87"/>
      <c r="I284" s="88"/>
      <c r="J284" s="88">
        <f t="shared" ref="J284:L288" si="56">J285</f>
        <v>2505.3000000000002</v>
      </c>
      <c r="K284" s="88">
        <f t="shared" si="56"/>
        <v>0</v>
      </c>
      <c r="L284" s="88">
        <f t="shared" si="56"/>
        <v>0</v>
      </c>
      <c r="M284" s="104"/>
    </row>
    <row r="285" spans="1:14" s="105" customFormat="1" ht="24" customHeight="1" x14ac:dyDescent="0.25">
      <c r="A285" s="379" t="s">
        <v>215</v>
      </c>
      <c r="B285" s="87" t="s">
        <v>31</v>
      </c>
      <c r="C285" s="87" t="s">
        <v>22</v>
      </c>
      <c r="D285" s="87" t="s">
        <v>382</v>
      </c>
      <c r="E285" s="87" t="s">
        <v>24</v>
      </c>
      <c r="F285" s="87"/>
      <c r="G285" s="87"/>
      <c r="H285" s="87"/>
      <c r="I285" s="88"/>
      <c r="J285" s="88">
        <f t="shared" si="56"/>
        <v>2505.3000000000002</v>
      </c>
      <c r="K285" s="88">
        <f t="shared" si="56"/>
        <v>0</v>
      </c>
      <c r="L285" s="88">
        <f t="shared" si="56"/>
        <v>0</v>
      </c>
      <c r="M285" s="104"/>
    </row>
    <row r="286" spans="1:14" s="105" customFormat="1" ht="36" customHeight="1" x14ac:dyDescent="0.25">
      <c r="A286" s="379" t="s">
        <v>297</v>
      </c>
      <c r="B286" s="87" t="s">
        <v>31</v>
      </c>
      <c r="C286" s="87" t="s">
        <v>22</v>
      </c>
      <c r="D286" s="87" t="s">
        <v>382</v>
      </c>
      <c r="E286" s="87" t="s">
        <v>24</v>
      </c>
      <c r="F286" s="87" t="s">
        <v>23</v>
      </c>
      <c r="G286" s="87"/>
      <c r="H286" s="87"/>
      <c r="I286" s="88"/>
      <c r="J286" s="88">
        <f t="shared" si="56"/>
        <v>2505.3000000000002</v>
      </c>
      <c r="K286" s="88">
        <f t="shared" si="56"/>
        <v>0</v>
      </c>
      <c r="L286" s="88">
        <f t="shared" si="56"/>
        <v>0</v>
      </c>
      <c r="M286" s="104"/>
    </row>
    <row r="287" spans="1:14" s="105" customFormat="1" ht="52.5" customHeight="1" x14ac:dyDescent="0.25">
      <c r="A287" s="567" t="s">
        <v>496</v>
      </c>
      <c r="B287" s="87" t="s">
        <v>31</v>
      </c>
      <c r="C287" s="87" t="s">
        <v>22</v>
      </c>
      <c r="D287" s="87" t="s">
        <v>382</v>
      </c>
      <c r="E287" s="87" t="s">
        <v>24</v>
      </c>
      <c r="F287" s="87" t="s">
        <v>23</v>
      </c>
      <c r="G287" s="381" t="s">
        <v>383</v>
      </c>
      <c r="H287" s="87"/>
      <c r="I287" s="88"/>
      <c r="J287" s="88">
        <f t="shared" si="56"/>
        <v>2505.3000000000002</v>
      </c>
      <c r="K287" s="88">
        <f t="shared" si="56"/>
        <v>0</v>
      </c>
      <c r="L287" s="88">
        <f t="shared" si="56"/>
        <v>0</v>
      </c>
      <c r="M287" s="102"/>
    </row>
    <row r="288" spans="1:14" s="105" customFormat="1" ht="45.75" customHeight="1" x14ac:dyDescent="0.25">
      <c r="A288" s="419" t="s">
        <v>268</v>
      </c>
      <c r="B288" s="87" t="s">
        <v>31</v>
      </c>
      <c r="C288" s="87" t="s">
        <v>22</v>
      </c>
      <c r="D288" s="87" t="s">
        <v>382</v>
      </c>
      <c r="E288" s="87" t="s">
        <v>24</v>
      </c>
      <c r="F288" s="87" t="s">
        <v>23</v>
      </c>
      <c r="G288" s="381" t="s">
        <v>383</v>
      </c>
      <c r="H288" s="87" t="s">
        <v>266</v>
      </c>
      <c r="I288" s="88"/>
      <c r="J288" s="88">
        <f t="shared" si="56"/>
        <v>2505.3000000000002</v>
      </c>
      <c r="K288" s="88">
        <f t="shared" si="56"/>
        <v>0</v>
      </c>
      <c r="L288" s="88">
        <f t="shared" si="56"/>
        <v>0</v>
      </c>
      <c r="M288" s="104"/>
    </row>
    <row r="289" spans="1:13" s="105" customFormat="1" ht="33.75" customHeight="1" x14ac:dyDescent="0.25">
      <c r="A289" s="419" t="s">
        <v>269</v>
      </c>
      <c r="B289" s="87" t="s">
        <v>31</v>
      </c>
      <c r="C289" s="87" t="s">
        <v>22</v>
      </c>
      <c r="D289" s="87" t="s">
        <v>382</v>
      </c>
      <c r="E289" s="87" t="s">
        <v>24</v>
      </c>
      <c r="F289" s="87" t="s">
        <v>23</v>
      </c>
      <c r="G289" s="381" t="s">
        <v>383</v>
      </c>
      <c r="H289" s="87" t="s">
        <v>267</v>
      </c>
      <c r="I289" s="88"/>
      <c r="J289" s="88">
        <f>'ведомст 3'!K227</f>
        <v>2505.3000000000002</v>
      </c>
      <c r="K289" s="88">
        <v>0</v>
      </c>
      <c r="L289" s="88">
        <v>0</v>
      </c>
      <c r="M289" s="104"/>
    </row>
    <row r="290" spans="1:13" s="105" customFormat="1" ht="41.25" customHeight="1" x14ac:dyDescent="0.25">
      <c r="A290" s="379" t="s">
        <v>493</v>
      </c>
      <c r="B290" s="87" t="s">
        <v>31</v>
      </c>
      <c r="C290" s="87" t="s">
        <v>22</v>
      </c>
      <c r="D290" s="181" t="s">
        <v>354</v>
      </c>
      <c r="E290" s="181"/>
      <c r="F290" s="181"/>
      <c r="G290" s="181"/>
      <c r="H290" s="87"/>
      <c r="I290" s="88"/>
      <c r="J290" s="88" t="str">
        <f t="shared" ref="J290:L291" si="57">J291</f>
        <v>91,8</v>
      </c>
      <c r="K290" s="88">
        <f t="shared" si="57"/>
        <v>86.3</v>
      </c>
      <c r="L290" s="88">
        <f t="shared" si="57"/>
        <v>86.3</v>
      </c>
      <c r="M290" s="364"/>
    </row>
    <row r="291" spans="1:13" s="105" customFormat="1" ht="43.5" customHeight="1" x14ac:dyDescent="0.25">
      <c r="A291" s="379" t="s">
        <v>494</v>
      </c>
      <c r="B291" s="87" t="s">
        <v>31</v>
      </c>
      <c r="C291" s="87" t="s">
        <v>22</v>
      </c>
      <c r="D291" s="181" t="s">
        <v>354</v>
      </c>
      <c r="E291" s="181" t="s">
        <v>24</v>
      </c>
      <c r="F291" s="181" t="s">
        <v>68</v>
      </c>
      <c r="G291" s="181"/>
      <c r="H291" s="87"/>
      <c r="I291" s="88"/>
      <c r="J291" s="88" t="str">
        <f t="shared" si="57"/>
        <v>91,8</v>
      </c>
      <c r="K291" s="88">
        <f t="shared" si="57"/>
        <v>86.3</v>
      </c>
      <c r="L291" s="88">
        <f t="shared" si="57"/>
        <v>86.3</v>
      </c>
      <c r="M291" s="364"/>
    </row>
    <row r="292" spans="1:13" s="105" customFormat="1" ht="30.75" customHeight="1" x14ac:dyDescent="0.25">
      <c r="A292" s="177" t="s">
        <v>11</v>
      </c>
      <c r="B292" s="87" t="s">
        <v>31</v>
      </c>
      <c r="C292" s="87" t="s">
        <v>22</v>
      </c>
      <c r="D292" s="181" t="s">
        <v>354</v>
      </c>
      <c r="E292" s="181" t="s">
        <v>24</v>
      </c>
      <c r="F292" s="181" t="s">
        <v>68</v>
      </c>
      <c r="G292" s="181" t="s">
        <v>384</v>
      </c>
      <c r="H292" s="87"/>
      <c r="I292" s="88"/>
      <c r="J292" s="88" t="str">
        <f t="shared" ref="J292:L293" si="58">J293</f>
        <v>91,8</v>
      </c>
      <c r="K292" s="88">
        <f t="shared" si="58"/>
        <v>86.3</v>
      </c>
      <c r="L292" s="88">
        <f t="shared" si="58"/>
        <v>86.3</v>
      </c>
      <c r="M292" s="328"/>
    </row>
    <row r="293" spans="1:13" s="105" customFormat="1" ht="30.75" customHeight="1" x14ac:dyDescent="0.25">
      <c r="A293" s="179" t="s">
        <v>191</v>
      </c>
      <c r="B293" s="87" t="s">
        <v>31</v>
      </c>
      <c r="C293" s="87" t="s">
        <v>22</v>
      </c>
      <c r="D293" s="181" t="s">
        <v>354</v>
      </c>
      <c r="E293" s="181" t="s">
        <v>24</v>
      </c>
      <c r="F293" s="181" t="s">
        <v>68</v>
      </c>
      <c r="G293" s="181" t="s">
        <v>384</v>
      </c>
      <c r="H293" s="87" t="s">
        <v>189</v>
      </c>
      <c r="I293" s="88"/>
      <c r="J293" s="88" t="str">
        <f t="shared" si="58"/>
        <v>91,8</v>
      </c>
      <c r="K293" s="88">
        <f t="shared" si="58"/>
        <v>86.3</v>
      </c>
      <c r="L293" s="88">
        <f t="shared" si="58"/>
        <v>86.3</v>
      </c>
      <c r="M293" s="328"/>
    </row>
    <row r="294" spans="1:13" s="105" customFormat="1" ht="47.25" x14ac:dyDescent="0.25">
      <c r="A294" s="179" t="s">
        <v>192</v>
      </c>
      <c r="B294" s="87" t="s">
        <v>31</v>
      </c>
      <c r="C294" s="87" t="s">
        <v>22</v>
      </c>
      <c r="D294" s="181" t="s">
        <v>354</v>
      </c>
      <c r="E294" s="181" t="s">
        <v>24</v>
      </c>
      <c r="F294" s="181" t="s">
        <v>68</v>
      </c>
      <c r="G294" s="181" t="s">
        <v>384</v>
      </c>
      <c r="H294" s="87" t="s">
        <v>190</v>
      </c>
      <c r="I294" s="88"/>
      <c r="J294" s="88" t="str">
        <f>'ведомст 3'!K232</f>
        <v>91,8</v>
      </c>
      <c r="K294" s="88">
        <f>'ведомст 3'!L232</f>
        <v>86.3</v>
      </c>
      <c r="L294" s="88">
        <f>'ведомст 3'!M232</f>
        <v>86.3</v>
      </c>
      <c r="M294" s="328"/>
    </row>
    <row r="295" spans="1:13" s="105" customFormat="1" x14ac:dyDescent="0.25">
      <c r="A295" s="379" t="s">
        <v>530</v>
      </c>
      <c r="B295" s="87" t="s">
        <v>31</v>
      </c>
      <c r="C295" s="87" t="s">
        <v>23</v>
      </c>
      <c r="D295" s="181"/>
      <c r="E295" s="181"/>
      <c r="F295" s="181"/>
      <c r="G295" s="181"/>
      <c r="H295" s="87"/>
      <c r="I295" s="88"/>
      <c r="J295" s="88">
        <f t="shared" ref="J295:J300" si="59">J296</f>
        <v>272.7</v>
      </c>
      <c r="K295" s="88">
        <f t="shared" ref="K295:L300" si="60">K296</f>
        <v>0</v>
      </c>
      <c r="L295" s="88">
        <f t="shared" si="60"/>
        <v>0</v>
      </c>
      <c r="M295" s="104"/>
    </row>
    <row r="296" spans="1:13" s="105" customFormat="1" ht="78.75" x14ac:dyDescent="0.25">
      <c r="A296" s="379" t="s">
        <v>531</v>
      </c>
      <c r="B296" s="87" t="s">
        <v>31</v>
      </c>
      <c r="C296" s="87" t="s">
        <v>23</v>
      </c>
      <c r="D296" s="181" t="s">
        <v>528</v>
      </c>
      <c r="E296" s="181"/>
      <c r="F296" s="181"/>
      <c r="G296" s="181"/>
      <c r="H296" s="87"/>
      <c r="I296" s="88"/>
      <c r="J296" s="88">
        <f t="shared" si="59"/>
        <v>272.7</v>
      </c>
      <c r="K296" s="88">
        <f t="shared" si="60"/>
        <v>0</v>
      </c>
      <c r="L296" s="88">
        <f t="shared" si="60"/>
        <v>0</v>
      </c>
      <c r="M296" s="104"/>
    </row>
    <row r="297" spans="1:13" s="105" customFormat="1" ht="47.25" x14ac:dyDescent="0.25">
      <c r="A297" s="379" t="s">
        <v>534</v>
      </c>
      <c r="B297" s="87" t="s">
        <v>31</v>
      </c>
      <c r="C297" s="87" t="s">
        <v>23</v>
      </c>
      <c r="D297" s="181" t="s">
        <v>528</v>
      </c>
      <c r="E297" s="181" t="s">
        <v>24</v>
      </c>
      <c r="F297" s="181"/>
      <c r="G297" s="181"/>
      <c r="H297" s="87"/>
      <c r="I297" s="88"/>
      <c r="J297" s="88">
        <f t="shared" si="59"/>
        <v>272.7</v>
      </c>
      <c r="K297" s="88">
        <f t="shared" si="60"/>
        <v>0</v>
      </c>
      <c r="L297" s="88">
        <f t="shared" si="60"/>
        <v>0</v>
      </c>
      <c r="M297" s="104"/>
    </row>
    <row r="298" spans="1:13" s="105" customFormat="1" ht="31.5" x14ac:dyDescent="0.25">
      <c r="A298" s="589" t="s">
        <v>532</v>
      </c>
      <c r="B298" s="87" t="s">
        <v>31</v>
      </c>
      <c r="C298" s="87" t="s">
        <v>23</v>
      </c>
      <c r="D298" s="181" t="s">
        <v>528</v>
      </c>
      <c r="E298" s="181" t="s">
        <v>24</v>
      </c>
      <c r="F298" s="181" t="s">
        <v>22</v>
      </c>
      <c r="G298" s="181"/>
      <c r="H298" s="87"/>
      <c r="I298" s="88"/>
      <c r="J298" s="88">
        <f>J299+J302</f>
        <v>272.7</v>
      </c>
      <c r="K298" s="88">
        <f t="shared" si="60"/>
        <v>0</v>
      </c>
      <c r="L298" s="88">
        <f t="shared" si="60"/>
        <v>0</v>
      </c>
      <c r="M298" s="104"/>
    </row>
    <row r="299" spans="1:13" s="105" customFormat="1" ht="63" x14ac:dyDescent="0.25">
      <c r="A299" s="589" t="s">
        <v>533</v>
      </c>
      <c r="B299" s="87" t="s">
        <v>31</v>
      </c>
      <c r="C299" s="87" t="s">
        <v>23</v>
      </c>
      <c r="D299" s="181" t="s">
        <v>528</v>
      </c>
      <c r="E299" s="181" t="s">
        <v>24</v>
      </c>
      <c r="F299" s="181" t="s">
        <v>22</v>
      </c>
      <c r="G299" s="181" t="s">
        <v>529</v>
      </c>
      <c r="H299" s="87"/>
      <c r="I299" s="88"/>
      <c r="J299" s="88">
        <f t="shared" si="59"/>
        <v>245</v>
      </c>
      <c r="K299" s="88">
        <f t="shared" si="60"/>
        <v>0</v>
      </c>
      <c r="L299" s="88">
        <f t="shared" si="60"/>
        <v>0</v>
      </c>
      <c r="M299" s="104"/>
    </row>
    <row r="300" spans="1:13" s="105" customFormat="1" ht="31.5" x14ac:dyDescent="0.25">
      <c r="A300" s="179" t="s">
        <v>191</v>
      </c>
      <c r="B300" s="87" t="s">
        <v>31</v>
      </c>
      <c r="C300" s="87" t="s">
        <v>23</v>
      </c>
      <c r="D300" s="181" t="s">
        <v>528</v>
      </c>
      <c r="E300" s="181" t="s">
        <v>24</v>
      </c>
      <c r="F300" s="181" t="s">
        <v>22</v>
      </c>
      <c r="G300" s="181" t="s">
        <v>529</v>
      </c>
      <c r="H300" s="87" t="s">
        <v>189</v>
      </c>
      <c r="I300" s="88"/>
      <c r="J300" s="88">
        <f t="shared" si="59"/>
        <v>245</v>
      </c>
      <c r="K300" s="88">
        <f t="shared" si="60"/>
        <v>0</v>
      </c>
      <c r="L300" s="88">
        <f t="shared" si="60"/>
        <v>0</v>
      </c>
      <c r="M300" s="104"/>
    </row>
    <row r="301" spans="1:13" s="105" customFormat="1" ht="47.25" x14ac:dyDescent="0.25">
      <c r="A301" s="179" t="s">
        <v>192</v>
      </c>
      <c r="B301" s="87" t="s">
        <v>31</v>
      </c>
      <c r="C301" s="87" t="s">
        <v>23</v>
      </c>
      <c r="D301" s="181" t="s">
        <v>528</v>
      </c>
      <c r="E301" s="181" t="s">
        <v>24</v>
      </c>
      <c r="F301" s="181" t="s">
        <v>22</v>
      </c>
      <c r="G301" s="181" t="s">
        <v>529</v>
      </c>
      <c r="H301" s="87" t="s">
        <v>190</v>
      </c>
      <c r="I301" s="88"/>
      <c r="J301" s="88">
        <f>'ведомст 3'!K239</f>
        <v>245</v>
      </c>
      <c r="K301" s="88">
        <v>0</v>
      </c>
      <c r="L301" s="88">
        <v>0</v>
      </c>
      <c r="M301" s="104"/>
    </row>
    <row r="302" spans="1:13" s="105" customFormat="1" ht="63" x14ac:dyDescent="0.25">
      <c r="A302" s="589" t="s">
        <v>542</v>
      </c>
      <c r="B302" s="87" t="s">
        <v>31</v>
      </c>
      <c r="C302" s="87" t="s">
        <v>23</v>
      </c>
      <c r="D302" s="181" t="s">
        <v>528</v>
      </c>
      <c r="E302" s="181" t="s">
        <v>24</v>
      </c>
      <c r="F302" s="181" t="s">
        <v>22</v>
      </c>
      <c r="G302" s="181" t="s">
        <v>541</v>
      </c>
      <c r="H302" s="87"/>
      <c r="I302" s="88"/>
      <c r="J302" s="88">
        <f t="shared" ref="J302:L303" si="61">J303</f>
        <v>27.7</v>
      </c>
      <c r="K302" s="88">
        <f t="shared" si="61"/>
        <v>0</v>
      </c>
      <c r="L302" s="88">
        <f t="shared" si="61"/>
        <v>0</v>
      </c>
      <c r="M302" s="104"/>
    </row>
    <row r="303" spans="1:13" s="105" customFormat="1" ht="31.5" x14ac:dyDescent="0.25">
      <c r="A303" s="179" t="s">
        <v>191</v>
      </c>
      <c r="B303" s="87" t="s">
        <v>31</v>
      </c>
      <c r="C303" s="87" t="s">
        <v>23</v>
      </c>
      <c r="D303" s="181" t="s">
        <v>528</v>
      </c>
      <c r="E303" s="181" t="s">
        <v>24</v>
      </c>
      <c r="F303" s="181" t="s">
        <v>22</v>
      </c>
      <c r="G303" s="181" t="s">
        <v>541</v>
      </c>
      <c r="H303" s="87" t="s">
        <v>189</v>
      </c>
      <c r="I303" s="88"/>
      <c r="J303" s="88">
        <f t="shared" si="61"/>
        <v>27.7</v>
      </c>
      <c r="K303" s="88">
        <f t="shared" si="61"/>
        <v>0</v>
      </c>
      <c r="L303" s="88">
        <f t="shared" si="61"/>
        <v>0</v>
      </c>
      <c r="M303" s="104"/>
    </row>
    <row r="304" spans="1:13" s="105" customFormat="1" ht="47.25" x14ac:dyDescent="0.25">
      <c r="A304" s="179" t="s">
        <v>192</v>
      </c>
      <c r="B304" s="87" t="s">
        <v>31</v>
      </c>
      <c r="C304" s="87" t="s">
        <v>23</v>
      </c>
      <c r="D304" s="181" t="s">
        <v>528</v>
      </c>
      <c r="E304" s="181" t="s">
        <v>24</v>
      </c>
      <c r="F304" s="181" t="s">
        <v>22</v>
      </c>
      <c r="G304" s="181" t="s">
        <v>541</v>
      </c>
      <c r="H304" s="87" t="s">
        <v>190</v>
      </c>
      <c r="I304" s="88"/>
      <c r="J304" s="88">
        <f>'ведомст 3'!K242</f>
        <v>27.7</v>
      </c>
      <c r="K304" s="88">
        <f>'ведомст 3'!L242</f>
        <v>0</v>
      </c>
      <c r="L304" s="88">
        <f>'ведомст 3'!M242</f>
        <v>0</v>
      </c>
      <c r="M304" s="104"/>
    </row>
    <row r="305" spans="1:20" s="289" customFormat="1" ht="21" customHeight="1" x14ac:dyDescent="0.25">
      <c r="A305" s="175" t="s">
        <v>56</v>
      </c>
      <c r="B305" s="176" t="s">
        <v>41</v>
      </c>
      <c r="C305" s="176"/>
      <c r="D305" s="181"/>
      <c r="E305" s="181"/>
      <c r="F305" s="181"/>
      <c r="G305" s="181"/>
      <c r="H305" s="176"/>
      <c r="I305" s="140"/>
      <c r="J305" s="140">
        <f>J306+J316+J351+J361+J375</f>
        <v>84162.1</v>
      </c>
      <c r="K305" s="140">
        <f>K306+K316+K351+K361+K375</f>
        <v>40770.500000000007</v>
      </c>
      <c r="L305" s="140">
        <f>L306+L316+L351+L361+L375</f>
        <v>35870.700000000012</v>
      </c>
      <c r="M305" s="104"/>
      <c r="N305" s="105"/>
    </row>
    <row r="306" spans="1:20" s="105" customFormat="1" ht="21.75" customHeight="1" x14ac:dyDescent="0.25">
      <c r="A306" s="177" t="s">
        <v>73</v>
      </c>
      <c r="B306" s="87" t="s">
        <v>41</v>
      </c>
      <c r="C306" s="87" t="s">
        <v>22</v>
      </c>
      <c r="D306" s="181"/>
      <c r="E306" s="181"/>
      <c r="F306" s="181"/>
      <c r="G306" s="181"/>
      <c r="H306" s="87"/>
      <c r="I306" s="141"/>
      <c r="J306" s="141">
        <f>J307</f>
        <v>7862.7</v>
      </c>
      <c r="K306" s="141">
        <f>K307</f>
        <v>5021.5</v>
      </c>
      <c r="L306" s="141">
        <f>L307</f>
        <v>5043.6000000000004</v>
      </c>
      <c r="M306" s="104"/>
    </row>
    <row r="307" spans="1:20" s="105" customFormat="1" ht="63" x14ac:dyDescent="0.25">
      <c r="A307" s="177" t="s">
        <v>300</v>
      </c>
      <c r="B307" s="87" t="s">
        <v>41</v>
      </c>
      <c r="C307" s="87" t="s">
        <v>22</v>
      </c>
      <c r="D307" s="181" t="s">
        <v>23</v>
      </c>
      <c r="E307" s="181"/>
      <c r="F307" s="181"/>
      <c r="G307" s="181"/>
      <c r="H307" s="176"/>
      <c r="I307" s="141"/>
      <c r="J307" s="141">
        <f t="shared" ref="J307:L308" si="62">J308</f>
        <v>7862.7</v>
      </c>
      <c r="K307" s="141">
        <f t="shared" si="62"/>
        <v>5021.5</v>
      </c>
      <c r="L307" s="141">
        <f t="shared" si="62"/>
        <v>5043.6000000000004</v>
      </c>
      <c r="M307" s="296"/>
      <c r="N307" s="224"/>
    </row>
    <row r="308" spans="1:20" s="105" customFormat="1" ht="63" x14ac:dyDescent="0.25">
      <c r="A308" s="177" t="s">
        <v>315</v>
      </c>
      <c r="B308" s="87" t="s">
        <v>41</v>
      </c>
      <c r="C308" s="87" t="s">
        <v>22</v>
      </c>
      <c r="D308" s="181" t="s">
        <v>23</v>
      </c>
      <c r="E308" s="181" t="s">
        <v>24</v>
      </c>
      <c r="F308" s="181"/>
      <c r="G308" s="181"/>
      <c r="H308" s="176"/>
      <c r="I308" s="141"/>
      <c r="J308" s="141">
        <f t="shared" si="62"/>
        <v>7862.7</v>
      </c>
      <c r="K308" s="141">
        <f t="shared" si="62"/>
        <v>5021.5</v>
      </c>
      <c r="L308" s="141">
        <f t="shared" si="62"/>
        <v>5043.6000000000004</v>
      </c>
      <c r="M308" s="296"/>
      <c r="N308" s="224"/>
    </row>
    <row r="309" spans="1:20" s="105" customFormat="1" ht="30.75" customHeight="1" x14ac:dyDescent="0.25">
      <c r="A309" s="179" t="s">
        <v>118</v>
      </c>
      <c r="B309" s="87" t="s">
        <v>41</v>
      </c>
      <c r="C309" s="87" t="s">
        <v>22</v>
      </c>
      <c r="D309" s="181" t="s">
        <v>23</v>
      </c>
      <c r="E309" s="181" t="s">
        <v>24</v>
      </c>
      <c r="F309" s="181" t="s">
        <v>22</v>
      </c>
      <c r="G309" s="181"/>
      <c r="H309" s="176"/>
      <c r="I309" s="141"/>
      <c r="J309" s="141">
        <f>J310+J313</f>
        <v>7862.7</v>
      </c>
      <c r="K309" s="141">
        <f>K310+K313</f>
        <v>5021.5</v>
      </c>
      <c r="L309" s="141">
        <f>L310+L313</f>
        <v>5043.6000000000004</v>
      </c>
      <c r="M309" s="296"/>
      <c r="N309" s="224"/>
    </row>
    <row r="310" spans="1:20" s="105" customFormat="1" ht="27" customHeight="1" x14ac:dyDescent="0.25">
      <c r="A310" s="177" t="s">
        <v>83</v>
      </c>
      <c r="B310" s="87" t="s">
        <v>41</v>
      </c>
      <c r="C310" s="87" t="s">
        <v>22</v>
      </c>
      <c r="D310" s="181" t="s">
        <v>23</v>
      </c>
      <c r="E310" s="181" t="s">
        <v>24</v>
      </c>
      <c r="F310" s="181" t="s">
        <v>22</v>
      </c>
      <c r="G310" s="181" t="s">
        <v>385</v>
      </c>
      <c r="H310" s="87"/>
      <c r="I310" s="141"/>
      <c r="J310" s="141">
        <f t="shared" ref="J310:L311" si="63">J311</f>
        <v>1470</v>
      </c>
      <c r="K310" s="141">
        <f t="shared" si="63"/>
        <v>1488.9</v>
      </c>
      <c r="L310" s="141">
        <f t="shared" si="63"/>
        <v>2248.1000000000004</v>
      </c>
      <c r="M310" s="104"/>
    </row>
    <row r="311" spans="1:20" s="105" customFormat="1" ht="47.25" x14ac:dyDescent="0.25">
      <c r="A311" s="177" t="s">
        <v>243</v>
      </c>
      <c r="B311" s="87" t="s">
        <v>41</v>
      </c>
      <c r="C311" s="87" t="s">
        <v>22</v>
      </c>
      <c r="D311" s="181" t="s">
        <v>23</v>
      </c>
      <c r="E311" s="181" t="s">
        <v>24</v>
      </c>
      <c r="F311" s="181" t="s">
        <v>22</v>
      </c>
      <c r="G311" s="181" t="s">
        <v>385</v>
      </c>
      <c r="H311" s="87" t="s">
        <v>223</v>
      </c>
      <c r="I311" s="141"/>
      <c r="J311" s="141">
        <f t="shared" si="63"/>
        <v>1470</v>
      </c>
      <c r="K311" s="141">
        <f t="shared" si="63"/>
        <v>1488.9</v>
      </c>
      <c r="L311" s="141">
        <f t="shared" si="63"/>
        <v>2248.1000000000004</v>
      </c>
      <c r="M311" s="106"/>
    </row>
    <row r="312" spans="1:20" s="105" customFormat="1" ht="21" customHeight="1" x14ac:dyDescent="0.25">
      <c r="A312" s="177" t="s">
        <v>244</v>
      </c>
      <c r="B312" s="87" t="s">
        <v>41</v>
      </c>
      <c r="C312" s="87" t="s">
        <v>22</v>
      </c>
      <c r="D312" s="181" t="s">
        <v>23</v>
      </c>
      <c r="E312" s="181" t="s">
        <v>24</v>
      </c>
      <c r="F312" s="181" t="s">
        <v>22</v>
      </c>
      <c r="G312" s="181" t="s">
        <v>385</v>
      </c>
      <c r="H312" s="87" t="s">
        <v>242</v>
      </c>
      <c r="I312" s="141"/>
      <c r="J312" s="141">
        <f>'ведомст 3'!K421</f>
        <v>1470</v>
      </c>
      <c r="K312" s="141">
        <f>'ведомст 3'!L421</f>
        <v>1488.9</v>
      </c>
      <c r="L312" s="141">
        <f>'ведомст 3'!M421</f>
        <v>2248.1000000000004</v>
      </c>
      <c r="M312" s="106"/>
    </row>
    <row r="313" spans="1:20" s="105" customFormat="1" ht="166.5" customHeight="1" x14ac:dyDescent="0.25">
      <c r="A313" s="201" t="s">
        <v>333</v>
      </c>
      <c r="B313" s="87" t="s">
        <v>41</v>
      </c>
      <c r="C313" s="87" t="s">
        <v>22</v>
      </c>
      <c r="D313" s="181" t="s">
        <v>23</v>
      </c>
      <c r="E313" s="181" t="s">
        <v>24</v>
      </c>
      <c r="F313" s="181" t="s">
        <v>22</v>
      </c>
      <c r="G313" s="181" t="s">
        <v>386</v>
      </c>
      <c r="H313" s="176"/>
      <c r="I313" s="141"/>
      <c r="J313" s="141">
        <f t="shared" ref="J313:L314" si="64">J314</f>
        <v>6392.7</v>
      </c>
      <c r="K313" s="141">
        <f t="shared" si="64"/>
        <v>3532.6</v>
      </c>
      <c r="L313" s="141">
        <f t="shared" si="64"/>
        <v>2795.5</v>
      </c>
      <c r="M313" s="104"/>
      <c r="O313" s="637"/>
      <c r="P313" s="637"/>
      <c r="Q313" s="637"/>
      <c r="R313" s="637"/>
      <c r="S313" s="196"/>
      <c r="T313" s="141"/>
    </row>
    <row r="314" spans="1:20" s="105" customFormat="1" ht="47.25" x14ac:dyDescent="0.25">
      <c r="A314" s="177" t="s">
        <v>243</v>
      </c>
      <c r="B314" s="87" t="s">
        <v>41</v>
      </c>
      <c r="C314" s="87" t="s">
        <v>22</v>
      </c>
      <c r="D314" s="181" t="s">
        <v>23</v>
      </c>
      <c r="E314" s="181" t="s">
        <v>24</v>
      </c>
      <c r="F314" s="181" t="s">
        <v>22</v>
      </c>
      <c r="G314" s="181" t="s">
        <v>386</v>
      </c>
      <c r="H314" s="87" t="s">
        <v>223</v>
      </c>
      <c r="I314" s="141"/>
      <c r="J314" s="141">
        <f t="shared" si="64"/>
        <v>6392.7</v>
      </c>
      <c r="K314" s="141">
        <f t="shared" si="64"/>
        <v>3532.6</v>
      </c>
      <c r="L314" s="141">
        <f t="shared" si="64"/>
        <v>2795.5</v>
      </c>
      <c r="M314" s="290"/>
      <c r="O314" s="225"/>
      <c r="P314" s="225"/>
      <c r="Q314" s="225"/>
      <c r="R314" s="225"/>
      <c r="S314" s="196"/>
      <c r="T314" s="141"/>
    </row>
    <row r="315" spans="1:20" s="105" customFormat="1" ht="21.75" customHeight="1" x14ac:dyDescent="0.25">
      <c r="A315" s="177" t="s">
        <v>244</v>
      </c>
      <c r="B315" s="87" t="s">
        <v>41</v>
      </c>
      <c r="C315" s="87" t="s">
        <v>22</v>
      </c>
      <c r="D315" s="181" t="s">
        <v>23</v>
      </c>
      <c r="E315" s="181" t="s">
        <v>24</v>
      </c>
      <c r="F315" s="181" t="s">
        <v>22</v>
      </c>
      <c r="G315" s="181" t="s">
        <v>386</v>
      </c>
      <c r="H315" s="87" t="s">
        <v>242</v>
      </c>
      <c r="I315" s="141"/>
      <c r="J315" s="141">
        <f>'ведомст 3'!K424</f>
        <v>6392.7</v>
      </c>
      <c r="K315" s="141">
        <f>'ведомст 3'!L424</f>
        <v>3532.6</v>
      </c>
      <c r="L315" s="141">
        <f>'ведомст 3'!M424</f>
        <v>2795.5</v>
      </c>
      <c r="M315" s="104"/>
      <c r="O315" s="637"/>
      <c r="P315" s="637"/>
      <c r="Q315" s="637"/>
      <c r="R315" s="637"/>
      <c r="S315" s="196"/>
      <c r="T315" s="141"/>
    </row>
    <row r="316" spans="1:20" s="105" customFormat="1" ht="27.75" customHeight="1" x14ac:dyDescent="0.25">
      <c r="A316" s="175" t="s">
        <v>57</v>
      </c>
      <c r="B316" s="176" t="s">
        <v>41</v>
      </c>
      <c r="C316" s="176" t="s">
        <v>23</v>
      </c>
      <c r="D316" s="181"/>
      <c r="E316" s="181"/>
      <c r="F316" s="181"/>
      <c r="G316" s="181"/>
      <c r="H316" s="176"/>
      <c r="I316" s="140"/>
      <c r="J316" s="140">
        <f t="shared" ref="J316:L317" si="65">J317</f>
        <v>62978</v>
      </c>
      <c r="K316" s="140">
        <f t="shared" si="65"/>
        <v>32859.9</v>
      </c>
      <c r="L316" s="140">
        <f t="shared" si="65"/>
        <v>27938.000000000004</v>
      </c>
      <c r="M316" s="104"/>
    </row>
    <row r="317" spans="1:20" s="105" customFormat="1" ht="54.75" customHeight="1" x14ac:dyDescent="0.25">
      <c r="A317" s="177" t="s">
        <v>300</v>
      </c>
      <c r="B317" s="87" t="s">
        <v>41</v>
      </c>
      <c r="C317" s="87" t="s">
        <v>23</v>
      </c>
      <c r="D317" s="181" t="s">
        <v>23</v>
      </c>
      <c r="E317" s="181"/>
      <c r="F317" s="181"/>
      <c r="G317" s="181"/>
      <c r="H317" s="176"/>
      <c r="I317" s="141"/>
      <c r="J317" s="141">
        <f>J318</f>
        <v>62978</v>
      </c>
      <c r="K317" s="141">
        <f t="shared" si="65"/>
        <v>32859.9</v>
      </c>
      <c r="L317" s="141">
        <f t="shared" si="65"/>
        <v>27938.000000000004</v>
      </c>
      <c r="M317" s="104"/>
    </row>
    <row r="318" spans="1:20" s="105" customFormat="1" ht="63" x14ac:dyDescent="0.25">
      <c r="A318" s="177" t="s">
        <v>315</v>
      </c>
      <c r="B318" s="87" t="s">
        <v>41</v>
      </c>
      <c r="C318" s="87" t="s">
        <v>23</v>
      </c>
      <c r="D318" s="181" t="s">
        <v>23</v>
      </c>
      <c r="E318" s="181" t="s">
        <v>24</v>
      </c>
      <c r="F318" s="181"/>
      <c r="G318" s="181"/>
      <c r="H318" s="176"/>
      <c r="I318" s="141"/>
      <c r="J318" s="141">
        <f>J319+J347</f>
        <v>62978</v>
      </c>
      <c r="K318" s="141">
        <f t="shared" ref="K318:L318" si="66">K319+K347</f>
        <v>32859.9</v>
      </c>
      <c r="L318" s="141">
        <f t="shared" si="66"/>
        <v>27938.000000000004</v>
      </c>
      <c r="M318" s="104"/>
    </row>
    <row r="319" spans="1:20" s="105" customFormat="1" ht="35.25" customHeight="1" x14ac:dyDescent="0.25">
      <c r="A319" s="179" t="s">
        <v>81</v>
      </c>
      <c r="B319" s="87" t="s">
        <v>41</v>
      </c>
      <c r="C319" s="87" t="s">
        <v>23</v>
      </c>
      <c r="D319" s="181" t="s">
        <v>23</v>
      </c>
      <c r="E319" s="181">
        <v>1</v>
      </c>
      <c r="F319" s="181" t="s">
        <v>23</v>
      </c>
      <c r="G319" s="181"/>
      <c r="H319" s="181"/>
      <c r="I319" s="141"/>
      <c r="J319" s="141">
        <f>J335+J338+J320+J341+J334+J323+J344+J326+J329</f>
        <v>62905</v>
      </c>
      <c r="K319" s="141">
        <f>K335+K338+K320+K341+K334+K323+K344</f>
        <v>32859.9</v>
      </c>
      <c r="L319" s="141">
        <f>L335+L338+L320+L341+L334+L323+L344</f>
        <v>27938.000000000004</v>
      </c>
      <c r="M319" s="104"/>
    </row>
    <row r="320" spans="1:20" s="105" customFormat="1" ht="94.5" x14ac:dyDescent="0.25">
      <c r="A320" s="179" t="s">
        <v>292</v>
      </c>
      <c r="B320" s="87" t="s">
        <v>41</v>
      </c>
      <c r="C320" s="87" t="s">
        <v>23</v>
      </c>
      <c r="D320" s="181" t="s">
        <v>23</v>
      </c>
      <c r="E320" s="181" t="s">
        <v>24</v>
      </c>
      <c r="F320" s="181" t="s">
        <v>23</v>
      </c>
      <c r="G320" s="181" t="s">
        <v>387</v>
      </c>
      <c r="H320" s="181"/>
      <c r="I320" s="141"/>
      <c r="J320" s="141">
        <f t="shared" ref="J320:L321" si="67">J321</f>
        <v>150</v>
      </c>
      <c r="K320" s="141">
        <f t="shared" si="67"/>
        <v>100</v>
      </c>
      <c r="L320" s="141">
        <f t="shared" si="67"/>
        <v>100</v>
      </c>
      <c r="M320" s="104"/>
    </row>
    <row r="321" spans="1:13" s="105" customFormat="1" ht="47.25" x14ac:dyDescent="0.25">
      <c r="A321" s="177" t="s">
        <v>243</v>
      </c>
      <c r="B321" s="87" t="s">
        <v>41</v>
      </c>
      <c r="C321" s="87" t="s">
        <v>23</v>
      </c>
      <c r="D321" s="181" t="s">
        <v>23</v>
      </c>
      <c r="E321" s="181" t="s">
        <v>24</v>
      </c>
      <c r="F321" s="181" t="s">
        <v>23</v>
      </c>
      <c r="G321" s="181" t="s">
        <v>387</v>
      </c>
      <c r="H321" s="181" t="s">
        <v>223</v>
      </c>
      <c r="I321" s="141"/>
      <c r="J321" s="141">
        <f t="shared" si="67"/>
        <v>150</v>
      </c>
      <c r="K321" s="141">
        <f t="shared" si="67"/>
        <v>100</v>
      </c>
      <c r="L321" s="141">
        <f t="shared" si="67"/>
        <v>100</v>
      </c>
      <c r="M321" s="104"/>
    </row>
    <row r="322" spans="1:13" s="105" customFormat="1" x14ac:dyDescent="0.25">
      <c r="A322" s="177" t="s">
        <v>244</v>
      </c>
      <c r="B322" s="87" t="s">
        <v>41</v>
      </c>
      <c r="C322" s="87" t="s">
        <v>23</v>
      </c>
      <c r="D322" s="181" t="s">
        <v>23</v>
      </c>
      <c r="E322" s="181" t="s">
        <v>24</v>
      </c>
      <c r="F322" s="181" t="s">
        <v>23</v>
      </c>
      <c r="G322" s="181" t="s">
        <v>387</v>
      </c>
      <c r="H322" s="181" t="s">
        <v>242</v>
      </c>
      <c r="I322" s="141"/>
      <c r="J322" s="141">
        <f>'ведомст 3'!K431</f>
        <v>150</v>
      </c>
      <c r="K322" s="141">
        <f>'ведомст 3'!L431</f>
        <v>100</v>
      </c>
      <c r="L322" s="141">
        <f>'ведомст 3'!M431</f>
        <v>100</v>
      </c>
      <c r="M322" s="104"/>
    </row>
    <row r="323" spans="1:13" s="105" customFormat="1" x14ac:dyDescent="0.25">
      <c r="A323" s="177" t="s">
        <v>527</v>
      </c>
      <c r="B323" s="87" t="s">
        <v>41</v>
      </c>
      <c r="C323" s="87" t="s">
        <v>23</v>
      </c>
      <c r="D323" s="181" t="s">
        <v>23</v>
      </c>
      <c r="E323" s="181" t="s">
        <v>24</v>
      </c>
      <c r="F323" s="181" t="s">
        <v>23</v>
      </c>
      <c r="G323" s="181" t="s">
        <v>526</v>
      </c>
      <c r="H323" s="181"/>
      <c r="I323" s="141"/>
      <c r="J323" s="141">
        <f t="shared" ref="J323:L324" si="68">J324</f>
        <v>1000</v>
      </c>
      <c r="K323" s="141">
        <f t="shared" si="68"/>
        <v>0</v>
      </c>
      <c r="L323" s="141">
        <f t="shared" si="68"/>
        <v>0</v>
      </c>
      <c r="M323" s="104"/>
    </row>
    <row r="324" spans="1:13" s="105" customFormat="1" ht="47.25" x14ac:dyDescent="0.2">
      <c r="A324" s="205" t="s">
        <v>243</v>
      </c>
      <c r="B324" s="87" t="s">
        <v>41</v>
      </c>
      <c r="C324" s="87" t="s">
        <v>23</v>
      </c>
      <c r="D324" s="181" t="s">
        <v>23</v>
      </c>
      <c r="E324" s="181" t="s">
        <v>24</v>
      </c>
      <c r="F324" s="181" t="s">
        <v>23</v>
      </c>
      <c r="G324" s="181" t="s">
        <v>526</v>
      </c>
      <c r="H324" s="181" t="s">
        <v>223</v>
      </c>
      <c r="I324" s="141"/>
      <c r="J324" s="141">
        <f t="shared" si="68"/>
        <v>1000</v>
      </c>
      <c r="K324" s="141">
        <f t="shared" si="68"/>
        <v>0</v>
      </c>
      <c r="L324" s="141">
        <f t="shared" si="68"/>
        <v>0</v>
      </c>
      <c r="M324" s="104"/>
    </row>
    <row r="325" spans="1:13" s="105" customFormat="1" x14ac:dyDescent="0.25">
      <c r="A325" s="177" t="s">
        <v>244</v>
      </c>
      <c r="B325" s="87" t="s">
        <v>41</v>
      </c>
      <c r="C325" s="87" t="s">
        <v>23</v>
      </c>
      <c r="D325" s="181" t="s">
        <v>23</v>
      </c>
      <c r="E325" s="181" t="s">
        <v>24</v>
      </c>
      <c r="F325" s="181" t="s">
        <v>23</v>
      </c>
      <c r="G325" s="181" t="s">
        <v>526</v>
      </c>
      <c r="H325" s="181" t="s">
        <v>242</v>
      </c>
      <c r="I325" s="141"/>
      <c r="J325" s="141">
        <f>'ведомст 3'!K434</f>
        <v>1000</v>
      </c>
      <c r="K325" s="141">
        <f>'ведомст 3'!L434</f>
        <v>0</v>
      </c>
      <c r="L325" s="141">
        <f>'ведомст 3'!M434</f>
        <v>0</v>
      </c>
      <c r="M325" s="104"/>
    </row>
    <row r="326" spans="1:13" s="105" customFormat="1" ht="111" customHeight="1" x14ac:dyDescent="0.2">
      <c r="A326" s="595" t="s">
        <v>543</v>
      </c>
      <c r="B326" s="87" t="s">
        <v>41</v>
      </c>
      <c r="C326" s="87" t="s">
        <v>23</v>
      </c>
      <c r="D326" s="181" t="s">
        <v>23</v>
      </c>
      <c r="E326" s="181" t="s">
        <v>24</v>
      </c>
      <c r="F326" s="181" t="s">
        <v>23</v>
      </c>
      <c r="G326" s="181" t="s">
        <v>539</v>
      </c>
      <c r="H326" s="181"/>
      <c r="I326" s="141"/>
      <c r="J326" s="141">
        <f t="shared" ref="J326:L327" si="69">J327</f>
        <v>12</v>
      </c>
      <c r="K326" s="141">
        <f t="shared" si="69"/>
        <v>0</v>
      </c>
      <c r="L326" s="141">
        <f t="shared" si="69"/>
        <v>0</v>
      </c>
      <c r="M326" s="104"/>
    </row>
    <row r="327" spans="1:13" s="105" customFormat="1" ht="47.25" x14ac:dyDescent="0.2">
      <c r="A327" s="205" t="s">
        <v>243</v>
      </c>
      <c r="B327" s="87" t="s">
        <v>41</v>
      </c>
      <c r="C327" s="87" t="s">
        <v>23</v>
      </c>
      <c r="D327" s="181" t="s">
        <v>23</v>
      </c>
      <c r="E327" s="181" t="s">
        <v>24</v>
      </c>
      <c r="F327" s="181" t="s">
        <v>23</v>
      </c>
      <c r="G327" s="181" t="s">
        <v>539</v>
      </c>
      <c r="H327" s="181" t="s">
        <v>223</v>
      </c>
      <c r="I327" s="141"/>
      <c r="J327" s="141">
        <f t="shared" si="69"/>
        <v>12</v>
      </c>
      <c r="K327" s="141">
        <f t="shared" si="69"/>
        <v>0</v>
      </c>
      <c r="L327" s="141">
        <f t="shared" si="69"/>
        <v>0</v>
      </c>
      <c r="M327" s="104"/>
    </row>
    <row r="328" spans="1:13" s="105" customFormat="1" x14ac:dyDescent="0.25">
      <c r="A328" s="177" t="s">
        <v>244</v>
      </c>
      <c r="B328" s="87" t="s">
        <v>41</v>
      </c>
      <c r="C328" s="87" t="s">
        <v>23</v>
      </c>
      <c r="D328" s="181" t="s">
        <v>23</v>
      </c>
      <c r="E328" s="181" t="s">
        <v>24</v>
      </c>
      <c r="F328" s="181" t="s">
        <v>23</v>
      </c>
      <c r="G328" s="181" t="s">
        <v>539</v>
      </c>
      <c r="H328" s="181" t="s">
        <v>242</v>
      </c>
      <c r="I328" s="141"/>
      <c r="J328" s="141">
        <f>'ведомст 3'!K437</f>
        <v>12</v>
      </c>
      <c r="K328" s="141">
        <f>'ведомст 3'!L437</f>
        <v>0</v>
      </c>
      <c r="L328" s="141">
        <f>'ведомст 3'!M437</f>
        <v>0</v>
      </c>
      <c r="M328" s="104"/>
    </row>
    <row r="329" spans="1:13" s="105" customFormat="1" ht="95.25" customHeight="1" x14ac:dyDescent="0.2">
      <c r="A329" s="595" t="s">
        <v>544</v>
      </c>
      <c r="B329" s="87" t="s">
        <v>41</v>
      </c>
      <c r="C329" s="87" t="s">
        <v>23</v>
      </c>
      <c r="D329" s="181" t="s">
        <v>23</v>
      </c>
      <c r="E329" s="181" t="s">
        <v>24</v>
      </c>
      <c r="F329" s="181" t="s">
        <v>23</v>
      </c>
      <c r="G329" s="181" t="s">
        <v>540</v>
      </c>
      <c r="H329" s="181"/>
      <c r="I329" s="141"/>
      <c r="J329" s="141">
        <f t="shared" ref="J329:L330" si="70">J330</f>
        <v>6</v>
      </c>
      <c r="K329" s="141">
        <f t="shared" si="70"/>
        <v>0</v>
      </c>
      <c r="L329" s="141">
        <f t="shared" si="70"/>
        <v>0</v>
      </c>
      <c r="M329" s="104"/>
    </row>
    <row r="330" spans="1:13" s="105" customFormat="1" ht="47.25" x14ac:dyDescent="0.2">
      <c r="A330" s="205" t="s">
        <v>243</v>
      </c>
      <c r="B330" s="87" t="s">
        <v>41</v>
      </c>
      <c r="C330" s="87" t="s">
        <v>23</v>
      </c>
      <c r="D330" s="181" t="s">
        <v>23</v>
      </c>
      <c r="E330" s="181" t="s">
        <v>24</v>
      </c>
      <c r="F330" s="181" t="s">
        <v>23</v>
      </c>
      <c r="G330" s="181" t="s">
        <v>540</v>
      </c>
      <c r="H330" s="181" t="s">
        <v>223</v>
      </c>
      <c r="I330" s="141"/>
      <c r="J330" s="141">
        <f t="shared" si="70"/>
        <v>6</v>
      </c>
      <c r="K330" s="141">
        <f t="shared" si="70"/>
        <v>0</v>
      </c>
      <c r="L330" s="141">
        <f t="shared" si="70"/>
        <v>0</v>
      </c>
      <c r="M330" s="104"/>
    </row>
    <row r="331" spans="1:13" s="105" customFormat="1" x14ac:dyDescent="0.25">
      <c r="A331" s="177" t="s">
        <v>244</v>
      </c>
      <c r="B331" s="87" t="s">
        <v>41</v>
      </c>
      <c r="C331" s="87" t="s">
        <v>23</v>
      </c>
      <c r="D331" s="181" t="s">
        <v>23</v>
      </c>
      <c r="E331" s="181" t="s">
        <v>24</v>
      </c>
      <c r="F331" s="181" t="s">
        <v>23</v>
      </c>
      <c r="G331" s="181" t="s">
        <v>540</v>
      </c>
      <c r="H331" s="181" t="s">
        <v>242</v>
      </c>
      <c r="I331" s="141"/>
      <c r="J331" s="141">
        <f>'ведомст 3'!K440</f>
        <v>6</v>
      </c>
      <c r="K331" s="141">
        <f>'ведомст 3'!L440</f>
        <v>0</v>
      </c>
      <c r="L331" s="141">
        <f>'ведомст 3'!M440</f>
        <v>0</v>
      </c>
      <c r="M331" s="104"/>
    </row>
    <row r="332" spans="1:13" s="105" customFormat="1" ht="60" x14ac:dyDescent="0.2">
      <c r="A332" s="601" t="s">
        <v>553</v>
      </c>
      <c r="B332" s="87" t="s">
        <v>41</v>
      </c>
      <c r="C332" s="87" t="s">
        <v>23</v>
      </c>
      <c r="D332" s="181" t="s">
        <v>23</v>
      </c>
      <c r="E332" s="181" t="s">
        <v>24</v>
      </c>
      <c r="F332" s="181" t="s">
        <v>23</v>
      </c>
      <c r="G332" s="181" t="s">
        <v>388</v>
      </c>
      <c r="H332" s="181"/>
      <c r="I332" s="141"/>
      <c r="J332" s="141">
        <f t="shared" ref="J332:L333" si="71">J333</f>
        <v>3346</v>
      </c>
      <c r="K332" s="141">
        <f t="shared" si="71"/>
        <v>3459.7</v>
      </c>
      <c r="L332" s="141">
        <f t="shared" si="71"/>
        <v>3392.8</v>
      </c>
      <c r="M332" s="104"/>
    </row>
    <row r="333" spans="1:13" s="105" customFormat="1" ht="47.25" x14ac:dyDescent="0.25">
      <c r="A333" s="177" t="s">
        <v>243</v>
      </c>
      <c r="B333" s="87" t="s">
        <v>41</v>
      </c>
      <c r="C333" s="87" t="s">
        <v>23</v>
      </c>
      <c r="D333" s="181" t="s">
        <v>23</v>
      </c>
      <c r="E333" s="181" t="s">
        <v>24</v>
      </c>
      <c r="F333" s="181" t="s">
        <v>23</v>
      </c>
      <c r="G333" s="181" t="s">
        <v>388</v>
      </c>
      <c r="H333" s="181" t="s">
        <v>223</v>
      </c>
      <c r="I333" s="141"/>
      <c r="J333" s="141">
        <f t="shared" si="71"/>
        <v>3346</v>
      </c>
      <c r="K333" s="141">
        <f t="shared" si="71"/>
        <v>3459.7</v>
      </c>
      <c r="L333" s="141">
        <f t="shared" si="71"/>
        <v>3392.8</v>
      </c>
      <c r="M333" s="104"/>
    </row>
    <row r="334" spans="1:13" s="105" customFormat="1" x14ac:dyDescent="0.25">
      <c r="A334" s="177" t="s">
        <v>244</v>
      </c>
      <c r="B334" s="87" t="s">
        <v>41</v>
      </c>
      <c r="C334" s="87" t="s">
        <v>23</v>
      </c>
      <c r="D334" s="181" t="s">
        <v>23</v>
      </c>
      <c r="E334" s="181" t="s">
        <v>24</v>
      </c>
      <c r="F334" s="181" t="s">
        <v>23</v>
      </c>
      <c r="G334" s="181" t="s">
        <v>388</v>
      </c>
      <c r="H334" s="181" t="s">
        <v>242</v>
      </c>
      <c r="I334" s="141"/>
      <c r="J334" s="141">
        <f>'ведомст 3'!K443</f>
        <v>3346</v>
      </c>
      <c r="K334" s="141">
        <f>'ведомст 3'!L443</f>
        <v>3459.7</v>
      </c>
      <c r="L334" s="141">
        <f>'ведомст 3'!M443</f>
        <v>3392.8</v>
      </c>
      <c r="M334" s="104"/>
    </row>
    <row r="335" spans="1:13" s="105" customFormat="1" ht="31.5" x14ac:dyDescent="0.25">
      <c r="A335" s="177" t="s">
        <v>59</v>
      </c>
      <c r="B335" s="87" t="s">
        <v>41</v>
      </c>
      <c r="C335" s="87" t="s">
        <v>23</v>
      </c>
      <c r="D335" s="181" t="s">
        <v>23</v>
      </c>
      <c r="E335" s="181" t="s">
        <v>24</v>
      </c>
      <c r="F335" s="181" t="s">
        <v>23</v>
      </c>
      <c r="G335" s="181" t="s">
        <v>389</v>
      </c>
      <c r="H335" s="181"/>
      <c r="I335" s="141"/>
      <c r="J335" s="141">
        <f t="shared" ref="J335:L336" si="72">J336</f>
        <v>11300</v>
      </c>
      <c r="K335" s="141">
        <f t="shared" si="72"/>
        <v>3769.4</v>
      </c>
      <c r="L335" s="141">
        <f t="shared" si="72"/>
        <v>3692.5000000000027</v>
      </c>
      <c r="M335" s="290"/>
    </row>
    <row r="336" spans="1:13" s="105" customFormat="1" ht="47.25" x14ac:dyDescent="0.25">
      <c r="A336" s="177" t="s">
        <v>243</v>
      </c>
      <c r="B336" s="87" t="s">
        <v>41</v>
      </c>
      <c r="C336" s="87" t="s">
        <v>23</v>
      </c>
      <c r="D336" s="181" t="s">
        <v>23</v>
      </c>
      <c r="E336" s="181" t="s">
        <v>24</v>
      </c>
      <c r="F336" s="181" t="s">
        <v>23</v>
      </c>
      <c r="G336" s="181" t="s">
        <v>389</v>
      </c>
      <c r="H336" s="181" t="s">
        <v>223</v>
      </c>
      <c r="I336" s="141"/>
      <c r="J336" s="141">
        <f t="shared" si="72"/>
        <v>11300</v>
      </c>
      <c r="K336" s="141">
        <f t="shared" si="72"/>
        <v>3769.4</v>
      </c>
      <c r="L336" s="141">
        <f t="shared" si="72"/>
        <v>3692.5000000000027</v>
      </c>
      <c r="M336" s="104"/>
    </row>
    <row r="337" spans="1:14" s="105" customFormat="1" x14ac:dyDescent="0.25">
      <c r="A337" s="177" t="s">
        <v>244</v>
      </c>
      <c r="B337" s="87" t="s">
        <v>41</v>
      </c>
      <c r="C337" s="87" t="s">
        <v>23</v>
      </c>
      <c r="D337" s="181" t="s">
        <v>23</v>
      </c>
      <c r="E337" s="181" t="s">
        <v>24</v>
      </c>
      <c r="F337" s="181" t="s">
        <v>23</v>
      </c>
      <c r="G337" s="181" t="s">
        <v>389</v>
      </c>
      <c r="H337" s="181" t="s">
        <v>242</v>
      </c>
      <c r="I337" s="88"/>
      <c r="J337" s="88">
        <f>'ведомст 3'!K446</f>
        <v>11300</v>
      </c>
      <c r="K337" s="88">
        <f>'ведомст 3'!L446</f>
        <v>3769.4</v>
      </c>
      <c r="L337" s="88">
        <f>'ведомст 3'!M446</f>
        <v>3692.5000000000027</v>
      </c>
      <c r="M337" s="104"/>
    </row>
    <row r="338" spans="1:14" s="105" customFormat="1" ht="204" customHeight="1" x14ac:dyDescent="0.2">
      <c r="A338" s="201" t="s">
        <v>334</v>
      </c>
      <c r="B338" s="86" t="s">
        <v>41</v>
      </c>
      <c r="C338" s="86" t="s">
        <v>23</v>
      </c>
      <c r="D338" s="181" t="s">
        <v>23</v>
      </c>
      <c r="E338" s="181" t="s">
        <v>24</v>
      </c>
      <c r="F338" s="181" t="s">
        <v>23</v>
      </c>
      <c r="G338" s="181" t="s">
        <v>390</v>
      </c>
      <c r="H338" s="181"/>
      <c r="I338" s="141"/>
      <c r="J338" s="141">
        <f t="shared" ref="J338:L339" si="73">J339</f>
        <v>44670.2</v>
      </c>
      <c r="K338" s="141">
        <f t="shared" si="73"/>
        <v>24321.5</v>
      </c>
      <c r="L338" s="141">
        <f t="shared" si="73"/>
        <v>19509.5</v>
      </c>
      <c r="M338" s="106"/>
      <c r="N338" s="289"/>
    </row>
    <row r="339" spans="1:14" s="105" customFormat="1" ht="47.25" x14ac:dyDescent="0.25">
      <c r="A339" s="177" t="s">
        <v>243</v>
      </c>
      <c r="B339" s="87" t="s">
        <v>41</v>
      </c>
      <c r="C339" s="87" t="s">
        <v>23</v>
      </c>
      <c r="D339" s="181" t="s">
        <v>23</v>
      </c>
      <c r="E339" s="181" t="s">
        <v>24</v>
      </c>
      <c r="F339" s="181" t="s">
        <v>23</v>
      </c>
      <c r="G339" s="181" t="s">
        <v>390</v>
      </c>
      <c r="H339" s="181" t="s">
        <v>223</v>
      </c>
      <c r="I339" s="141"/>
      <c r="J339" s="141">
        <f t="shared" si="73"/>
        <v>44670.2</v>
      </c>
      <c r="K339" s="141">
        <f t="shared" si="73"/>
        <v>24321.5</v>
      </c>
      <c r="L339" s="141">
        <f t="shared" si="73"/>
        <v>19509.5</v>
      </c>
      <c r="M339" s="106"/>
      <c r="N339" s="289"/>
    </row>
    <row r="340" spans="1:14" s="105" customFormat="1" x14ac:dyDescent="0.25">
      <c r="A340" s="177" t="s">
        <v>244</v>
      </c>
      <c r="B340" s="87" t="s">
        <v>41</v>
      </c>
      <c r="C340" s="87" t="s">
        <v>23</v>
      </c>
      <c r="D340" s="181" t="s">
        <v>23</v>
      </c>
      <c r="E340" s="181" t="s">
        <v>24</v>
      </c>
      <c r="F340" s="181" t="s">
        <v>23</v>
      </c>
      <c r="G340" s="181" t="s">
        <v>390</v>
      </c>
      <c r="H340" s="181" t="s">
        <v>242</v>
      </c>
      <c r="I340" s="141"/>
      <c r="J340" s="141">
        <f>'ведомст 3'!K449</f>
        <v>44670.2</v>
      </c>
      <c r="K340" s="141">
        <f>'ведомст 3'!L449</f>
        <v>24321.5</v>
      </c>
      <c r="L340" s="141">
        <f>'ведомст 3'!M449</f>
        <v>19509.5</v>
      </c>
      <c r="M340" s="106"/>
      <c r="N340" s="289"/>
    </row>
    <row r="341" spans="1:14" s="105" customFormat="1" ht="54.75" customHeight="1" x14ac:dyDescent="0.25">
      <c r="A341" s="177" t="s">
        <v>293</v>
      </c>
      <c r="B341" s="86" t="s">
        <v>41</v>
      </c>
      <c r="C341" s="86" t="s">
        <v>23</v>
      </c>
      <c r="D341" s="181" t="s">
        <v>23</v>
      </c>
      <c r="E341" s="181" t="s">
        <v>24</v>
      </c>
      <c r="F341" s="181" t="s">
        <v>23</v>
      </c>
      <c r="G341" s="181" t="s">
        <v>391</v>
      </c>
      <c r="H341" s="181"/>
      <c r="I341" s="141"/>
      <c r="J341" s="141">
        <f t="shared" ref="J341:L342" si="74">J342</f>
        <v>1270.3</v>
      </c>
      <c r="K341" s="141">
        <f t="shared" si="74"/>
        <v>1209.3</v>
      </c>
      <c r="L341" s="141">
        <f t="shared" si="74"/>
        <v>1243.2</v>
      </c>
      <c r="M341" s="106"/>
    </row>
    <row r="342" spans="1:14" s="105" customFormat="1" ht="47.25" x14ac:dyDescent="0.25">
      <c r="A342" s="177" t="s">
        <v>243</v>
      </c>
      <c r="B342" s="86" t="s">
        <v>41</v>
      </c>
      <c r="C342" s="86" t="s">
        <v>23</v>
      </c>
      <c r="D342" s="181" t="s">
        <v>23</v>
      </c>
      <c r="E342" s="181" t="s">
        <v>24</v>
      </c>
      <c r="F342" s="181" t="s">
        <v>23</v>
      </c>
      <c r="G342" s="181" t="s">
        <v>391</v>
      </c>
      <c r="H342" s="181" t="s">
        <v>223</v>
      </c>
      <c r="I342" s="141"/>
      <c r="J342" s="141">
        <f t="shared" si="74"/>
        <v>1270.3</v>
      </c>
      <c r="K342" s="141">
        <f t="shared" si="74"/>
        <v>1209.3</v>
      </c>
      <c r="L342" s="141">
        <f t="shared" si="74"/>
        <v>1243.2</v>
      </c>
      <c r="M342" s="106"/>
    </row>
    <row r="343" spans="1:14" s="105" customFormat="1" x14ac:dyDescent="0.25">
      <c r="A343" s="177" t="s">
        <v>244</v>
      </c>
      <c r="B343" s="86" t="s">
        <v>41</v>
      </c>
      <c r="C343" s="86" t="s">
        <v>23</v>
      </c>
      <c r="D343" s="181" t="s">
        <v>23</v>
      </c>
      <c r="E343" s="181" t="s">
        <v>24</v>
      </c>
      <c r="F343" s="181" t="s">
        <v>23</v>
      </c>
      <c r="G343" s="181" t="s">
        <v>391</v>
      </c>
      <c r="H343" s="181" t="s">
        <v>242</v>
      </c>
      <c r="I343" s="141"/>
      <c r="J343" s="141">
        <f>'ведомст 3'!K452</f>
        <v>1270.3</v>
      </c>
      <c r="K343" s="141">
        <f>'ведомст 3'!L452</f>
        <v>1209.3</v>
      </c>
      <c r="L343" s="141">
        <f>'ведомст 3'!M452</f>
        <v>1243.2</v>
      </c>
      <c r="M343" s="106"/>
    </row>
    <row r="344" spans="1:14" s="105" customFormat="1" ht="31.5" x14ac:dyDescent="0.2">
      <c r="A344" s="205" t="s">
        <v>536</v>
      </c>
      <c r="B344" s="192" t="s">
        <v>41</v>
      </c>
      <c r="C344" s="192" t="s">
        <v>23</v>
      </c>
      <c r="D344" s="181" t="s">
        <v>23</v>
      </c>
      <c r="E344" s="181" t="s">
        <v>24</v>
      </c>
      <c r="F344" s="181" t="s">
        <v>23</v>
      </c>
      <c r="G344" s="181" t="s">
        <v>535</v>
      </c>
      <c r="H344" s="181"/>
      <c r="I344" s="141"/>
      <c r="J344" s="141">
        <f t="shared" ref="J344:L345" si="75">J345</f>
        <v>1150.5</v>
      </c>
      <c r="K344" s="141">
        <f t="shared" si="75"/>
        <v>0</v>
      </c>
      <c r="L344" s="141">
        <f t="shared" si="75"/>
        <v>0</v>
      </c>
      <c r="M344" s="292"/>
    </row>
    <row r="345" spans="1:14" s="105" customFormat="1" ht="47.25" x14ac:dyDescent="0.2">
      <c r="A345" s="205" t="s">
        <v>243</v>
      </c>
      <c r="B345" s="192" t="s">
        <v>41</v>
      </c>
      <c r="C345" s="192" t="s">
        <v>23</v>
      </c>
      <c r="D345" s="181" t="s">
        <v>23</v>
      </c>
      <c r="E345" s="181" t="s">
        <v>24</v>
      </c>
      <c r="F345" s="181" t="s">
        <v>23</v>
      </c>
      <c r="G345" s="181" t="s">
        <v>535</v>
      </c>
      <c r="H345" s="181" t="s">
        <v>223</v>
      </c>
      <c r="I345" s="141"/>
      <c r="J345" s="141">
        <f t="shared" si="75"/>
        <v>1150.5</v>
      </c>
      <c r="K345" s="141">
        <f t="shared" si="75"/>
        <v>0</v>
      </c>
      <c r="L345" s="141">
        <f t="shared" si="75"/>
        <v>0</v>
      </c>
      <c r="M345" s="292"/>
    </row>
    <row r="346" spans="1:14" s="105" customFormat="1" x14ac:dyDescent="0.25">
      <c r="A346" s="177" t="s">
        <v>244</v>
      </c>
      <c r="B346" s="192" t="s">
        <v>41</v>
      </c>
      <c r="C346" s="192" t="s">
        <v>23</v>
      </c>
      <c r="D346" s="181" t="s">
        <v>23</v>
      </c>
      <c r="E346" s="181" t="s">
        <v>24</v>
      </c>
      <c r="F346" s="181" t="s">
        <v>23</v>
      </c>
      <c r="G346" s="181" t="s">
        <v>535</v>
      </c>
      <c r="H346" s="181" t="s">
        <v>242</v>
      </c>
      <c r="I346" s="141"/>
      <c r="J346" s="141">
        <f>'ведомст 3'!K455</f>
        <v>1150.5</v>
      </c>
      <c r="K346" s="141">
        <f>'ведомст 3'!L455</f>
        <v>0</v>
      </c>
      <c r="L346" s="141">
        <f>'ведомст 3'!M455</f>
        <v>0</v>
      </c>
      <c r="M346" s="292"/>
    </row>
    <row r="347" spans="1:14" s="105" customFormat="1" ht="31.5" x14ac:dyDescent="0.25">
      <c r="A347" s="177" t="s">
        <v>547</v>
      </c>
      <c r="B347" s="192" t="s">
        <v>41</v>
      </c>
      <c r="C347" s="192" t="s">
        <v>23</v>
      </c>
      <c r="D347" s="181" t="s">
        <v>23</v>
      </c>
      <c r="E347" s="181" t="s">
        <v>24</v>
      </c>
      <c r="F347" s="181" t="s">
        <v>545</v>
      </c>
      <c r="G347" s="181"/>
      <c r="H347" s="181"/>
      <c r="I347" s="141"/>
      <c r="J347" s="141">
        <f>J348</f>
        <v>73</v>
      </c>
      <c r="K347" s="141">
        <f t="shared" ref="K347:L347" si="76">K348</f>
        <v>0</v>
      </c>
      <c r="L347" s="141">
        <f t="shared" si="76"/>
        <v>0</v>
      </c>
      <c r="M347" s="292"/>
    </row>
    <row r="348" spans="1:14" s="105" customFormat="1" ht="78.75" x14ac:dyDescent="0.25">
      <c r="A348" s="177" t="s">
        <v>548</v>
      </c>
      <c r="B348" s="192" t="s">
        <v>41</v>
      </c>
      <c r="C348" s="192" t="s">
        <v>23</v>
      </c>
      <c r="D348" s="181" t="s">
        <v>23</v>
      </c>
      <c r="E348" s="181" t="s">
        <v>24</v>
      </c>
      <c r="F348" s="181" t="s">
        <v>545</v>
      </c>
      <c r="G348" s="181" t="s">
        <v>546</v>
      </c>
      <c r="H348" s="181"/>
      <c r="I348" s="141"/>
      <c r="J348" s="141">
        <f>J349</f>
        <v>73</v>
      </c>
      <c r="K348" s="141">
        <f t="shared" ref="K348:L348" si="77">K349</f>
        <v>0</v>
      </c>
      <c r="L348" s="141">
        <f t="shared" si="77"/>
        <v>0</v>
      </c>
      <c r="M348" s="292"/>
    </row>
    <row r="349" spans="1:14" s="105" customFormat="1" ht="47.25" x14ac:dyDescent="0.2">
      <c r="A349" s="205" t="s">
        <v>243</v>
      </c>
      <c r="B349" s="192" t="s">
        <v>41</v>
      </c>
      <c r="C349" s="192" t="s">
        <v>23</v>
      </c>
      <c r="D349" s="181" t="s">
        <v>23</v>
      </c>
      <c r="E349" s="181" t="s">
        <v>24</v>
      </c>
      <c r="F349" s="181" t="s">
        <v>545</v>
      </c>
      <c r="G349" s="181" t="s">
        <v>546</v>
      </c>
      <c r="H349" s="181" t="s">
        <v>223</v>
      </c>
      <c r="I349" s="141"/>
      <c r="J349" s="141">
        <f>J350</f>
        <v>73</v>
      </c>
      <c r="K349" s="141">
        <f t="shared" ref="K349:L349" si="78">K350</f>
        <v>0</v>
      </c>
      <c r="L349" s="141">
        <f t="shared" si="78"/>
        <v>0</v>
      </c>
      <c r="M349" s="292"/>
    </row>
    <row r="350" spans="1:14" s="105" customFormat="1" x14ac:dyDescent="0.25">
      <c r="A350" s="177" t="s">
        <v>244</v>
      </c>
      <c r="B350" s="192" t="s">
        <v>41</v>
      </c>
      <c r="C350" s="192" t="s">
        <v>23</v>
      </c>
      <c r="D350" s="181" t="s">
        <v>23</v>
      </c>
      <c r="E350" s="181" t="s">
        <v>24</v>
      </c>
      <c r="F350" s="181" t="s">
        <v>545</v>
      </c>
      <c r="G350" s="181" t="s">
        <v>546</v>
      </c>
      <c r="H350" s="181" t="s">
        <v>242</v>
      </c>
      <c r="I350" s="141"/>
      <c r="J350" s="141">
        <f>'ведомст 3'!K459</f>
        <v>73</v>
      </c>
      <c r="K350" s="141">
        <f>'ведомст 3'!L459</f>
        <v>0</v>
      </c>
      <c r="L350" s="141">
        <f>'ведомст 3'!M459</f>
        <v>0</v>
      </c>
      <c r="M350" s="292"/>
    </row>
    <row r="351" spans="1:14" s="289" customFormat="1" ht="18" customHeight="1" x14ac:dyDescent="0.25">
      <c r="A351" s="175" t="s">
        <v>133</v>
      </c>
      <c r="B351" s="176" t="s">
        <v>41</v>
      </c>
      <c r="C351" s="176" t="s">
        <v>36</v>
      </c>
      <c r="D351" s="181"/>
      <c r="E351" s="181"/>
      <c r="F351" s="181"/>
      <c r="G351" s="181"/>
      <c r="H351" s="181"/>
      <c r="I351" s="140"/>
      <c r="J351" s="140">
        <f t="shared" ref="J351:L356" si="79">J352</f>
        <v>11450</v>
      </c>
      <c r="K351" s="140">
        <f t="shared" si="79"/>
        <v>1442.5</v>
      </c>
      <c r="L351" s="140">
        <f t="shared" si="79"/>
        <v>1442.5</v>
      </c>
      <c r="M351" s="106"/>
      <c r="N351" s="105"/>
    </row>
    <row r="352" spans="1:14" s="289" customFormat="1" ht="50.25" customHeight="1" x14ac:dyDescent="0.25">
      <c r="A352" s="177" t="s">
        <v>300</v>
      </c>
      <c r="B352" s="87" t="s">
        <v>41</v>
      </c>
      <c r="C352" s="87" t="s">
        <v>36</v>
      </c>
      <c r="D352" s="181" t="s">
        <v>23</v>
      </c>
      <c r="E352" s="181"/>
      <c r="F352" s="181"/>
      <c r="G352" s="181"/>
      <c r="H352" s="181"/>
      <c r="I352" s="141"/>
      <c r="J352" s="141">
        <f t="shared" si="79"/>
        <v>11450</v>
      </c>
      <c r="K352" s="141">
        <f t="shared" si="79"/>
        <v>1442.5</v>
      </c>
      <c r="L352" s="141">
        <f t="shared" si="79"/>
        <v>1442.5</v>
      </c>
      <c r="M352" s="290"/>
      <c r="N352" s="105"/>
    </row>
    <row r="353" spans="1:14" s="289" customFormat="1" ht="61.5" customHeight="1" x14ac:dyDescent="0.25">
      <c r="A353" s="177" t="s">
        <v>315</v>
      </c>
      <c r="B353" s="87" t="s">
        <v>41</v>
      </c>
      <c r="C353" s="87" t="s">
        <v>36</v>
      </c>
      <c r="D353" s="181" t="s">
        <v>23</v>
      </c>
      <c r="E353" s="181" t="s">
        <v>24</v>
      </c>
      <c r="F353" s="181"/>
      <c r="G353" s="181"/>
      <c r="H353" s="181"/>
      <c r="I353" s="141"/>
      <c r="J353" s="141">
        <f t="shared" si="79"/>
        <v>11450</v>
      </c>
      <c r="K353" s="141">
        <f>K354+K358</f>
        <v>1442.5</v>
      </c>
      <c r="L353" s="141">
        <f>L354+L358</f>
        <v>1442.5</v>
      </c>
      <c r="M353" s="106"/>
      <c r="N353" s="105"/>
    </row>
    <row r="354" spans="1:14" s="105" customFormat="1" ht="30" customHeight="1" x14ac:dyDescent="0.25">
      <c r="A354" s="179" t="s">
        <v>123</v>
      </c>
      <c r="B354" s="87" t="s">
        <v>41</v>
      </c>
      <c r="C354" s="87" t="s">
        <v>36</v>
      </c>
      <c r="D354" s="181" t="s">
        <v>23</v>
      </c>
      <c r="E354" s="181" t="s">
        <v>24</v>
      </c>
      <c r="F354" s="181" t="s">
        <v>36</v>
      </c>
      <c r="G354" s="181"/>
      <c r="H354" s="181"/>
      <c r="I354" s="141"/>
      <c r="J354" s="141">
        <f>J355+J359</f>
        <v>11450</v>
      </c>
      <c r="K354" s="141">
        <f>K355</f>
        <v>1072.5</v>
      </c>
      <c r="L354" s="141">
        <f>L355</f>
        <v>1072.5</v>
      </c>
      <c r="M354" s="106"/>
    </row>
    <row r="355" spans="1:14" s="105" customFormat="1" x14ac:dyDescent="0.25">
      <c r="A355" s="177" t="s">
        <v>60</v>
      </c>
      <c r="B355" s="87" t="s">
        <v>41</v>
      </c>
      <c r="C355" s="87" t="s">
        <v>36</v>
      </c>
      <c r="D355" s="181" t="s">
        <v>23</v>
      </c>
      <c r="E355" s="181" t="s">
        <v>24</v>
      </c>
      <c r="F355" s="181" t="s">
        <v>36</v>
      </c>
      <c r="G355" s="181" t="s">
        <v>392</v>
      </c>
      <c r="H355" s="181"/>
      <c r="I355" s="141"/>
      <c r="J355" s="141">
        <f t="shared" si="79"/>
        <v>11000</v>
      </c>
      <c r="K355" s="141">
        <f t="shared" si="79"/>
        <v>1072.5</v>
      </c>
      <c r="L355" s="141">
        <f t="shared" si="79"/>
        <v>1072.5</v>
      </c>
      <c r="M355" s="104"/>
    </row>
    <row r="356" spans="1:14" s="105" customFormat="1" ht="47.25" x14ac:dyDescent="0.25">
      <c r="A356" s="177" t="s">
        <v>243</v>
      </c>
      <c r="B356" s="87" t="s">
        <v>41</v>
      </c>
      <c r="C356" s="87" t="s">
        <v>36</v>
      </c>
      <c r="D356" s="181" t="s">
        <v>23</v>
      </c>
      <c r="E356" s="181" t="s">
        <v>24</v>
      </c>
      <c r="F356" s="181" t="s">
        <v>36</v>
      </c>
      <c r="G356" s="181" t="s">
        <v>392</v>
      </c>
      <c r="H356" s="181" t="s">
        <v>223</v>
      </c>
      <c r="I356" s="151"/>
      <c r="J356" s="151">
        <f t="shared" si="79"/>
        <v>11000</v>
      </c>
      <c r="K356" s="151">
        <f t="shared" si="79"/>
        <v>1072.5</v>
      </c>
      <c r="L356" s="151">
        <f t="shared" si="79"/>
        <v>1072.5</v>
      </c>
      <c r="M356" s="106"/>
    </row>
    <row r="357" spans="1:14" s="105" customFormat="1" x14ac:dyDescent="0.25">
      <c r="A357" s="177" t="s">
        <v>244</v>
      </c>
      <c r="B357" s="87" t="s">
        <v>41</v>
      </c>
      <c r="C357" s="87" t="s">
        <v>36</v>
      </c>
      <c r="D357" s="181" t="s">
        <v>23</v>
      </c>
      <c r="E357" s="181" t="s">
        <v>24</v>
      </c>
      <c r="F357" s="181" t="s">
        <v>36</v>
      </c>
      <c r="G357" s="181" t="s">
        <v>392</v>
      </c>
      <c r="H357" s="181" t="s">
        <v>242</v>
      </c>
      <c r="I357" s="151"/>
      <c r="J357" s="151">
        <f>'ведомст 3'!K467</f>
        <v>11000</v>
      </c>
      <c r="K357" s="151">
        <f>'ведомст 3'!L467</f>
        <v>1072.5</v>
      </c>
      <c r="L357" s="151">
        <f>'ведомст 3'!M467</f>
        <v>1072.5</v>
      </c>
      <c r="M357" s="106"/>
    </row>
    <row r="358" spans="1:14" s="105" customFormat="1" ht="96.75" customHeight="1" x14ac:dyDescent="0.25">
      <c r="A358" s="177" t="s">
        <v>291</v>
      </c>
      <c r="B358" s="87" t="s">
        <v>41</v>
      </c>
      <c r="C358" s="87" t="s">
        <v>36</v>
      </c>
      <c r="D358" s="181" t="s">
        <v>23</v>
      </c>
      <c r="E358" s="181" t="s">
        <v>24</v>
      </c>
      <c r="F358" s="181" t="s">
        <v>25</v>
      </c>
      <c r="G358" s="181" t="s">
        <v>393</v>
      </c>
      <c r="H358" s="181"/>
      <c r="I358" s="151"/>
      <c r="J358" s="151">
        <f t="shared" ref="J358:L359" si="80">J359</f>
        <v>450</v>
      </c>
      <c r="K358" s="155">
        <f t="shared" si="80"/>
        <v>370</v>
      </c>
      <c r="L358" s="155">
        <f t="shared" si="80"/>
        <v>370</v>
      </c>
      <c r="M358" s="106"/>
    </row>
    <row r="359" spans="1:14" s="105" customFormat="1" ht="51.75" customHeight="1" x14ac:dyDescent="0.25">
      <c r="A359" s="177" t="s">
        <v>243</v>
      </c>
      <c r="B359" s="87" t="s">
        <v>41</v>
      </c>
      <c r="C359" s="87" t="s">
        <v>36</v>
      </c>
      <c r="D359" s="181" t="s">
        <v>23</v>
      </c>
      <c r="E359" s="181" t="s">
        <v>24</v>
      </c>
      <c r="F359" s="181" t="s">
        <v>25</v>
      </c>
      <c r="G359" s="181" t="s">
        <v>393</v>
      </c>
      <c r="H359" s="181" t="s">
        <v>223</v>
      </c>
      <c r="I359" s="151"/>
      <c r="J359" s="151">
        <f t="shared" si="80"/>
        <v>450</v>
      </c>
      <c r="K359" s="155">
        <f t="shared" si="80"/>
        <v>370</v>
      </c>
      <c r="L359" s="155">
        <f t="shared" si="80"/>
        <v>370</v>
      </c>
      <c r="M359" s="104"/>
    </row>
    <row r="360" spans="1:14" s="105" customFormat="1" ht="66" customHeight="1" x14ac:dyDescent="0.25">
      <c r="A360" s="177" t="s">
        <v>289</v>
      </c>
      <c r="B360" s="87" t="s">
        <v>41</v>
      </c>
      <c r="C360" s="87" t="s">
        <v>36</v>
      </c>
      <c r="D360" s="181" t="s">
        <v>23</v>
      </c>
      <c r="E360" s="181" t="s">
        <v>24</v>
      </c>
      <c r="F360" s="181" t="s">
        <v>25</v>
      </c>
      <c r="G360" s="181" t="s">
        <v>393</v>
      </c>
      <c r="H360" s="181" t="s">
        <v>224</v>
      </c>
      <c r="I360" s="151"/>
      <c r="J360" s="151">
        <f>'ведомст 3'!K471</f>
        <v>450</v>
      </c>
      <c r="K360" s="151">
        <f>'ведомст 3'!L471</f>
        <v>370</v>
      </c>
      <c r="L360" s="151">
        <f>'ведомст 3'!M471</f>
        <v>370</v>
      </c>
      <c r="M360" s="106"/>
    </row>
    <row r="361" spans="1:14" s="105" customFormat="1" x14ac:dyDescent="0.25">
      <c r="A361" s="175" t="s">
        <v>245</v>
      </c>
      <c r="B361" s="176" t="s">
        <v>41</v>
      </c>
      <c r="C361" s="176" t="s">
        <v>41</v>
      </c>
      <c r="D361" s="181"/>
      <c r="E361" s="181"/>
      <c r="F361" s="181"/>
      <c r="G361" s="181"/>
      <c r="H361" s="181"/>
      <c r="I361" s="140"/>
      <c r="J361" s="140">
        <f>J362</f>
        <v>703.6</v>
      </c>
      <c r="K361" s="140">
        <f>K370+K374</f>
        <v>635.79999999999995</v>
      </c>
      <c r="L361" s="140">
        <f>L370+L374</f>
        <v>635.79999999999995</v>
      </c>
      <c r="M361" s="104"/>
    </row>
    <row r="362" spans="1:14" s="105" customFormat="1" ht="48" customHeight="1" x14ac:dyDescent="0.25">
      <c r="A362" s="177" t="s">
        <v>300</v>
      </c>
      <c r="B362" s="206" t="s">
        <v>41</v>
      </c>
      <c r="C362" s="206" t="s">
        <v>41</v>
      </c>
      <c r="D362" s="181" t="s">
        <v>23</v>
      </c>
      <c r="E362" s="181"/>
      <c r="F362" s="181"/>
      <c r="G362" s="181"/>
      <c r="H362" s="181"/>
      <c r="I362" s="141"/>
      <c r="J362" s="141">
        <f>J363+J374</f>
        <v>703.6</v>
      </c>
      <c r="K362" s="141">
        <f>K363</f>
        <v>635.79999999999995</v>
      </c>
      <c r="L362" s="141">
        <f>L363</f>
        <v>635.79999999999995</v>
      </c>
      <c r="M362" s="290"/>
    </row>
    <row r="363" spans="1:14" s="105" customFormat="1" ht="53.25" customHeight="1" x14ac:dyDescent="0.25">
      <c r="A363" s="177" t="s">
        <v>308</v>
      </c>
      <c r="B363" s="206" t="s">
        <v>41</v>
      </c>
      <c r="C363" s="206" t="s">
        <v>41</v>
      </c>
      <c r="D363" s="181" t="s">
        <v>23</v>
      </c>
      <c r="E363" s="181" t="s">
        <v>26</v>
      </c>
      <c r="F363" s="181"/>
      <c r="G363" s="181"/>
      <c r="H363" s="181"/>
      <c r="I363" s="141"/>
      <c r="J363" s="141">
        <f>J364</f>
        <v>676</v>
      </c>
      <c r="K363" s="141">
        <f>K364+K371</f>
        <v>635.79999999999995</v>
      </c>
      <c r="L363" s="141">
        <f>L364+L371</f>
        <v>635.79999999999995</v>
      </c>
      <c r="M363" s="104"/>
    </row>
    <row r="364" spans="1:14" s="105" customFormat="1" ht="31.5" customHeight="1" x14ac:dyDescent="0.25">
      <c r="A364" s="177" t="s">
        <v>246</v>
      </c>
      <c r="B364" s="206" t="s">
        <v>41</v>
      </c>
      <c r="C364" s="206" t="s">
        <v>41</v>
      </c>
      <c r="D364" s="181" t="s">
        <v>23</v>
      </c>
      <c r="E364" s="181" t="s">
        <v>26</v>
      </c>
      <c r="F364" s="181" t="s">
        <v>23</v>
      </c>
      <c r="G364" s="181"/>
      <c r="H364" s="181"/>
      <c r="I364" s="141"/>
      <c r="J364" s="141">
        <f>J368+J365</f>
        <v>676</v>
      </c>
      <c r="K364" s="141">
        <f>K368</f>
        <v>607.9</v>
      </c>
      <c r="L364" s="141">
        <f>L368</f>
        <v>607.9</v>
      </c>
      <c r="M364" s="104"/>
    </row>
    <row r="365" spans="1:14" s="105" customFormat="1" ht="31.5" customHeight="1" x14ac:dyDescent="0.25">
      <c r="A365" s="177" t="s">
        <v>509</v>
      </c>
      <c r="B365" s="206" t="s">
        <v>41</v>
      </c>
      <c r="C365" s="206" t="s">
        <v>41</v>
      </c>
      <c r="D365" s="181" t="s">
        <v>23</v>
      </c>
      <c r="E365" s="181" t="s">
        <v>26</v>
      </c>
      <c r="F365" s="181" t="s">
        <v>23</v>
      </c>
      <c r="G365" s="181" t="s">
        <v>508</v>
      </c>
      <c r="H365" s="181"/>
      <c r="I365" s="141"/>
      <c r="J365" s="141">
        <f t="shared" ref="J365:L366" si="81">J366</f>
        <v>3</v>
      </c>
      <c r="K365" s="141">
        <f t="shared" si="81"/>
        <v>0</v>
      </c>
      <c r="L365" s="141">
        <f t="shared" si="81"/>
        <v>0</v>
      </c>
      <c r="M365" s="104"/>
    </row>
    <row r="366" spans="1:14" s="105" customFormat="1" ht="31.5" customHeight="1" x14ac:dyDescent="0.25">
      <c r="A366" s="177" t="s">
        <v>243</v>
      </c>
      <c r="B366" s="206" t="s">
        <v>41</v>
      </c>
      <c r="C366" s="206" t="s">
        <v>41</v>
      </c>
      <c r="D366" s="181" t="s">
        <v>23</v>
      </c>
      <c r="E366" s="181" t="s">
        <v>26</v>
      </c>
      <c r="F366" s="181" t="s">
        <v>23</v>
      </c>
      <c r="G366" s="181" t="s">
        <v>508</v>
      </c>
      <c r="H366" s="181" t="s">
        <v>223</v>
      </c>
      <c r="I366" s="141"/>
      <c r="J366" s="141">
        <f t="shared" si="81"/>
        <v>3</v>
      </c>
      <c r="K366" s="141">
        <f t="shared" si="81"/>
        <v>0</v>
      </c>
      <c r="L366" s="141">
        <f t="shared" si="81"/>
        <v>0</v>
      </c>
      <c r="M366" s="104"/>
    </row>
    <row r="367" spans="1:14" s="105" customFormat="1" ht="31.5" customHeight="1" x14ac:dyDescent="0.25">
      <c r="A367" s="177" t="s">
        <v>244</v>
      </c>
      <c r="B367" s="206" t="s">
        <v>41</v>
      </c>
      <c r="C367" s="206" t="s">
        <v>41</v>
      </c>
      <c r="D367" s="181" t="s">
        <v>23</v>
      </c>
      <c r="E367" s="181" t="s">
        <v>26</v>
      </c>
      <c r="F367" s="181" t="s">
        <v>23</v>
      </c>
      <c r="G367" s="181" t="s">
        <v>508</v>
      </c>
      <c r="H367" s="181" t="s">
        <v>242</v>
      </c>
      <c r="I367" s="141"/>
      <c r="J367" s="141">
        <f>'ведомст 3'!K478</f>
        <v>3</v>
      </c>
      <c r="K367" s="141">
        <f>'ведомст 3'!L478</f>
        <v>0</v>
      </c>
      <c r="L367" s="141">
        <f>'ведомст 3'!M478</f>
        <v>0</v>
      </c>
      <c r="M367" s="104"/>
    </row>
    <row r="368" spans="1:14" s="105" customFormat="1" ht="51" customHeight="1" x14ac:dyDescent="0.2">
      <c r="A368" s="207" t="s">
        <v>271</v>
      </c>
      <c r="B368" s="206" t="s">
        <v>41</v>
      </c>
      <c r="C368" s="206" t="s">
        <v>41</v>
      </c>
      <c r="D368" s="181" t="s">
        <v>23</v>
      </c>
      <c r="E368" s="181" t="s">
        <v>26</v>
      </c>
      <c r="F368" s="181" t="s">
        <v>23</v>
      </c>
      <c r="G368" s="181" t="s">
        <v>394</v>
      </c>
      <c r="H368" s="181"/>
      <c r="I368" s="141"/>
      <c r="J368" s="141">
        <f t="shared" ref="J368:L369" si="82">J369</f>
        <v>673</v>
      </c>
      <c r="K368" s="141">
        <f t="shared" si="82"/>
        <v>607.9</v>
      </c>
      <c r="L368" s="141">
        <f t="shared" si="82"/>
        <v>607.9</v>
      </c>
      <c r="M368" s="104"/>
    </row>
    <row r="369" spans="1:13" s="105" customFormat="1" ht="47.25" x14ac:dyDescent="0.25">
      <c r="A369" s="177" t="s">
        <v>243</v>
      </c>
      <c r="B369" s="206" t="s">
        <v>41</v>
      </c>
      <c r="C369" s="206" t="s">
        <v>41</v>
      </c>
      <c r="D369" s="181" t="s">
        <v>23</v>
      </c>
      <c r="E369" s="181" t="s">
        <v>26</v>
      </c>
      <c r="F369" s="181" t="s">
        <v>23</v>
      </c>
      <c r="G369" s="181" t="s">
        <v>394</v>
      </c>
      <c r="H369" s="181" t="s">
        <v>223</v>
      </c>
      <c r="I369" s="141"/>
      <c r="J369" s="141">
        <f t="shared" si="82"/>
        <v>673</v>
      </c>
      <c r="K369" s="141">
        <f t="shared" si="82"/>
        <v>607.9</v>
      </c>
      <c r="L369" s="141">
        <f t="shared" si="82"/>
        <v>607.9</v>
      </c>
      <c r="M369" s="104"/>
    </row>
    <row r="370" spans="1:13" s="105" customFormat="1" x14ac:dyDescent="0.25">
      <c r="A370" s="177" t="s">
        <v>244</v>
      </c>
      <c r="B370" s="206" t="s">
        <v>41</v>
      </c>
      <c r="C370" s="206" t="s">
        <v>41</v>
      </c>
      <c r="D370" s="181" t="s">
        <v>23</v>
      </c>
      <c r="E370" s="181" t="s">
        <v>26</v>
      </c>
      <c r="F370" s="181" t="s">
        <v>23</v>
      </c>
      <c r="G370" s="181" t="s">
        <v>394</v>
      </c>
      <c r="H370" s="181" t="s">
        <v>242</v>
      </c>
      <c r="I370" s="141"/>
      <c r="J370" s="141">
        <f>'ведомст 3'!K481</f>
        <v>673</v>
      </c>
      <c r="K370" s="141">
        <f>'ведомст 3'!L481</f>
        <v>607.9</v>
      </c>
      <c r="L370" s="141">
        <f>'ведомст 3'!M481</f>
        <v>607.9</v>
      </c>
      <c r="M370" s="106"/>
    </row>
    <row r="371" spans="1:13" s="105" customFormat="1" ht="31.5" x14ac:dyDescent="0.25">
      <c r="A371" s="177" t="s">
        <v>259</v>
      </c>
      <c r="B371" s="206" t="s">
        <v>41</v>
      </c>
      <c r="C371" s="206" t="s">
        <v>41</v>
      </c>
      <c r="D371" s="181" t="s">
        <v>23</v>
      </c>
      <c r="E371" s="181" t="s">
        <v>26</v>
      </c>
      <c r="F371" s="181" t="s">
        <v>36</v>
      </c>
      <c r="G371" s="181"/>
      <c r="H371" s="181"/>
      <c r="I371" s="141"/>
      <c r="J371" s="141">
        <f t="shared" ref="J371:L373" si="83">J372</f>
        <v>27.6</v>
      </c>
      <c r="K371" s="141">
        <f t="shared" si="83"/>
        <v>27.9</v>
      </c>
      <c r="L371" s="141">
        <f t="shared" si="83"/>
        <v>27.9</v>
      </c>
      <c r="M371" s="106"/>
    </row>
    <row r="372" spans="1:13" s="105" customFormat="1" ht="25.5" customHeight="1" x14ac:dyDescent="0.25">
      <c r="A372" s="177" t="s">
        <v>84</v>
      </c>
      <c r="B372" s="206" t="s">
        <v>41</v>
      </c>
      <c r="C372" s="206" t="s">
        <v>41</v>
      </c>
      <c r="D372" s="181" t="s">
        <v>23</v>
      </c>
      <c r="E372" s="181" t="s">
        <v>26</v>
      </c>
      <c r="F372" s="181" t="s">
        <v>36</v>
      </c>
      <c r="G372" s="181" t="s">
        <v>395</v>
      </c>
      <c r="H372" s="181"/>
      <c r="I372" s="141"/>
      <c r="J372" s="141">
        <f t="shared" si="83"/>
        <v>27.6</v>
      </c>
      <c r="K372" s="141">
        <f t="shared" si="83"/>
        <v>27.9</v>
      </c>
      <c r="L372" s="141">
        <f t="shared" si="83"/>
        <v>27.9</v>
      </c>
      <c r="M372" s="104"/>
    </row>
    <row r="373" spans="1:13" s="105" customFormat="1" ht="31.5" x14ac:dyDescent="0.25">
      <c r="A373" s="177" t="s">
        <v>229</v>
      </c>
      <c r="B373" s="206" t="s">
        <v>41</v>
      </c>
      <c r="C373" s="206" t="s">
        <v>41</v>
      </c>
      <c r="D373" s="181" t="s">
        <v>23</v>
      </c>
      <c r="E373" s="181" t="s">
        <v>26</v>
      </c>
      <c r="F373" s="181" t="s">
        <v>36</v>
      </c>
      <c r="G373" s="181" t="s">
        <v>395</v>
      </c>
      <c r="H373" s="181" t="s">
        <v>189</v>
      </c>
      <c r="I373" s="141"/>
      <c r="J373" s="141">
        <f t="shared" si="83"/>
        <v>27.6</v>
      </c>
      <c r="K373" s="141">
        <f t="shared" si="83"/>
        <v>27.9</v>
      </c>
      <c r="L373" s="141">
        <f t="shared" si="83"/>
        <v>27.9</v>
      </c>
      <c r="M373" s="104"/>
    </row>
    <row r="374" spans="1:13" s="105" customFormat="1" ht="47.25" x14ac:dyDescent="0.25">
      <c r="A374" s="177" t="s">
        <v>247</v>
      </c>
      <c r="B374" s="206" t="s">
        <v>41</v>
      </c>
      <c r="C374" s="206" t="s">
        <v>41</v>
      </c>
      <c r="D374" s="181" t="s">
        <v>23</v>
      </c>
      <c r="E374" s="181" t="s">
        <v>26</v>
      </c>
      <c r="F374" s="181" t="s">
        <v>36</v>
      </c>
      <c r="G374" s="181" t="s">
        <v>395</v>
      </c>
      <c r="H374" s="181" t="s">
        <v>190</v>
      </c>
      <c r="I374" s="141"/>
      <c r="J374" s="141">
        <f>'ведомст 3'!K485</f>
        <v>27.6</v>
      </c>
      <c r="K374" s="141">
        <f>'ведомст 3'!L485</f>
        <v>27.9</v>
      </c>
      <c r="L374" s="141">
        <f>'ведомст 3'!M485</f>
        <v>27.9</v>
      </c>
      <c r="M374" s="104"/>
    </row>
    <row r="375" spans="1:13" s="105" customFormat="1" ht="30" customHeight="1" x14ac:dyDescent="0.25">
      <c r="A375" s="175" t="s">
        <v>107</v>
      </c>
      <c r="B375" s="208" t="s">
        <v>41</v>
      </c>
      <c r="C375" s="192" t="s">
        <v>28</v>
      </c>
      <c r="D375" s="181"/>
      <c r="E375" s="181"/>
      <c r="F375" s="181"/>
      <c r="G375" s="181"/>
      <c r="H375" s="181"/>
      <c r="I375" s="141"/>
      <c r="J375" s="141">
        <f t="shared" ref="J375:L376" si="84">J376</f>
        <v>1167.8</v>
      </c>
      <c r="K375" s="141">
        <f t="shared" si="84"/>
        <v>810.80000000000007</v>
      </c>
      <c r="L375" s="141">
        <f t="shared" si="84"/>
        <v>810.80000000000007</v>
      </c>
      <c r="M375" s="104"/>
    </row>
    <row r="376" spans="1:13" s="105" customFormat="1" ht="48" customHeight="1" x14ac:dyDescent="0.25">
      <c r="A376" s="177" t="s">
        <v>300</v>
      </c>
      <c r="B376" s="206" t="s">
        <v>41</v>
      </c>
      <c r="C376" s="206" t="s">
        <v>28</v>
      </c>
      <c r="D376" s="181" t="s">
        <v>23</v>
      </c>
      <c r="E376" s="181"/>
      <c r="F376" s="181"/>
      <c r="G376" s="181"/>
      <c r="H376" s="181"/>
      <c r="I376" s="141"/>
      <c r="J376" s="141">
        <f t="shared" si="84"/>
        <v>1167.8</v>
      </c>
      <c r="K376" s="141">
        <f t="shared" si="84"/>
        <v>810.80000000000007</v>
      </c>
      <c r="L376" s="141">
        <f t="shared" si="84"/>
        <v>810.80000000000007</v>
      </c>
      <c r="M376" s="106"/>
    </row>
    <row r="377" spans="1:13" s="105" customFormat="1" ht="65.25" customHeight="1" x14ac:dyDescent="0.25">
      <c r="A377" s="177" t="s">
        <v>308</v>
      </c>
      <c r="B377" s="206" t="s">
        <v>41</v>
      </c>
      <c r="C377" s="206" t="s">
        <v>28</v>
      </c>
      <c r="D377" s="181" t="s">
        <v>23</v>
      </c>
      <c r="E377" s="181" t="s">
        <v>26</v>
      </c>
      <c r="F377" s="181"/>
      <c r="G377" s="181"/>
      <c r="H377" s="181"/>
      <c r="I377" s="141"/>
      <c r="J377" s="141">
        <f t="shared" ref="J377:L380" si="85">J378</f>
        <v>1167.8</v>
      </c>
      <c r="K377" s="141">
        <f t="shared" si="85"/>
        <v>810.80000000000007</v>
      </c>
      <c r="L377" s="141">
        <f t="shared" si="85"/>
        <v>810.80000000000007</v>
      </c>
      <c r="M377" s="104"/>
    </row>
    <row r="378" spans="1:13" s="105" customFormat="1" ht="63.75" customHeight="1" x14ac:dyDescent="0.25">
      <c r="A378" s="177" t="s">
        <v>248</v>
      </c>
      <c r="B378" s="206" t="s">
        <v>41</v>
      </c>
      <c r="C378" s="206" t="s">
        <v>28</v>
      </c>
      <c r="D378" s="181" t="s">
        <v>23</v>
      </c>
      <c r="E378" s="181" t="s">
        <v>26</v>
      </c>
      <c r="F378" s="181" t="s">
        <v>22</v>
      </c>
      <c r="G378" s="181"/>
      <c r="H378" s="181"/>
      <c r="I378" s="141"/>
      <c r="J378" s="141">
        <f>J379+J382</f>
        <v>1167.8</v>
      </c>
      <c r="K378" s="141">
        <f>K379+K382</f>
        <v>810.80000000000007</v>
      </c>
      <c r="L378" s="141">
        <f>L379+L382</f>
        <v>810.80000000000007</v>
      </c>
      <c r="M378" s="104"/>
    </row>
    <row r="379" spans="1:13" s="105" customFormat="1" ht="30.75" customHeight="1" x14ac:dyDescent="0.25">
      <c r="A379" s="189" t="s">
        <v>8</v>
      </c>
      <c r="B379" s="206" t="s">
        <v>41</v>
      </c>
      <c r="C379" s="206" t="s">
        <v>28</v>
      </c>
      <c r="D379" s="181" t="s">
        <v>23</v>
      </c>
      <c r="E379" s="181" t="s">
        <v>26</v>
      </c>
      <c r="F379" s="181" t="s">
        <v>22</v>
      </c>
      <c r="G379" s="181" t="s">
        <v>396</v>
      </c>
      <c r="H379" s="181"/>
      <c r="I379" s="141"/>
      <c r="J379" s="141">
        <f t="shared" si="85"/>
        <v>10</v>
      </c>
      <c r="K379" s="141">
        <f t="shared" si="85"/>
        <v>10</v>
      </c>
      <c r="L379" s="141">
        <f t="shared" si="85"/>
        <v>10</v>
      </c>
      <c r="M379" s="104"/>
    </row>
    <row r="380" spans="1:13" s="105" customFormat="1" ht="37.5" customHeight="1" x14ac:dyDescent="0.25">
      <c r="A380" s="189" t="s">
        <v>249</v>
      </c>
      <c r="B380" s="206" t="s">
        <v>41</v>
      </c>
      <c r="C380" s="206" t="s">
        <v>28</v>
      </c>
      <c r="D380" s="181" t="s">
        <v>23</v>
      </c>
      <c r="E380" s="181" t="s">
        <v>26</v>
      </c>
      <c r="F380" s="181" t="s">
        <v>22</v>
      </c>
      <c r="G380" s="181" t="s">
        <v>396</v>
      </c>
      <c r="H380" s="181" t="s">
        <v>203</v>
      </c>
      <c r="I380" s="141"/>
      <c r="J380" s="141">
        <f t="shared" si="85"/>
        <v>10</v>
      </c>
      <c r="K380" s="141">
        <f t="shared" si="85"/>
        <v>10</v>
      </c>
      <c r="L380" s="141">
        <f t="shared" si="85"/>
        <v>10</v>
      </c>
      <c r="M380" s="104"/>
    </row>
    <row r="381" spans="1:13" s="105" customFormat="1" ht="21" customHeight="1" x14ac:dyDescent="0.25">
      <c r="A381" s="209" t="s">
        <v>7</v>
      </c>
      <c r="B381" s="206" t="s">
        <v>41</v>
      </c>
      <c r="C381" s="206" t="s">
        <v>28</v>
      </c>
      <c r="D381" s="181" t="s">
        <v>23</v>
      </c>
      <c r="E381" s="181" t="s">
        <v>26</v>
      </c>
      <c r="F381" s="181" t="s">
        <v>22</v>
      </c>
      <c r="G381" s="181" t="s">
        <v>396</v>
      </c>
      <c r="H381" s="181" t="s">
        <v>6</v>
      </c>
      <c r="I381" s="141"/>
      <c r="J381" s="141">
        <f>'ведомст 3'!K492</f>
        <v>10</v>
      </c>
      <c r="K381" s="141">
        <v>10</v>
      </c>
      <c r="L381" s="141">
        <v>10</v>
      </c>
      <c r="M381" s="290"/>
    </row>
    <row r="382" spans="1:13" s="105" customFormat="1" ht="94.5" x14ac:dyDescent="0.25">
      <c r="A382" s="177" t="s">
        <v>12</v>
      </c>
      <c r="B382" s="206" t="s">
        <v>41</v>
      </c>
      <c r="C382" s="206" t="s">
        <v>28</v>
      </c>
      <c r="D382" s="181" t="s">
        <v>23</v>
      </c>
      <c r="E382" s="181" t="s">
        <v>26</v>
      </c>
      <c r="F382" s="181" t="s">
        <v>22</v>
      </c>
      <c r="G382" s="181" t="s">
        <v>397</v>
      </c>
      <c r="H382" s="181"/>
      <c r="I382" s="141"/>
      <c r="J382" s="141">
        <f>J383+J385+J388</f>
        <v>1157.8</v>
      </c>
      <c r="K382" s="141">
        <f>K383+K385</f>
        <v>800.80000000000007</v>
      </c>
      <c r="L382" s="141">
        <f>L383+L385</f>
        <v>800.80000000000007</v>
      </c>
      <c r="M382" s="290"/>
    </row>
    <row r="383" spans="1:13" s="105" customFormat="1" ht="78.75" x14ac:dyDescent="0.25">
      <c r="A383" s="177" t="s">
        <v>193</v>
      </c>
      <c r="B383" s="206" t="s">
        <v>41</v>
      </c>
      <c r="C383" s="206" t="s">
        <v>28</v>
      </c>
      <c r="D383" s="181" t="s">
        <v>23</v>
      </c>
      <c r="E383" s="181" t="s">
        <v>26</v>
      </c>
      <c r="F383" s="181" t="s">
        <v>22</v>
      </c>
      <c r="G383" s="181" t="s">
        <v>397</v>
      </c>
      <c r="H383" s="181" t="s">
        <v>186</v>
      </c>
      <c r="I383" s="141"/>
      <c r="J383" s="141">
        <f>J384</f>
        <v>1031</v>
      </c>
      <c r="K383" s="141">
        <f>K384</f>
        <v>662.2</v>
      </c>
      <c r="L383" s="141">
        <f>L384</f>
        <v>662.2</v>
      </c>
      <c r="M383" s="106"/>
    </row>
    <row r="384" spans="1:13" s="105" customFormat="1" ht="31.5" x14ac:dyDescent="0.25">
      <c r="A384" s="177" t="s">
        <v>202</v>
      </c>
      <c r="B384" s="206" t="s">
        <v>41</v>
      </c>
      <c r="C384" s="206" t="s">
        <v>28</v>
      </c>
      <c r="D384" s="181" t="s">
        <v>23</v>
      </c>
      <c r="E384" s="181" t="s">
        <v>26</v>
      </c>
      <c r="F384" s="181" t="s">
        <v>22</v>
      </c>
      <c r="G384" s="181" t="s">
        <v>397</v>
      </c>
      <c r="H384" s="181" t="s">
        <v>200</v>
      </c>
      <c r="I384" s="141"/>
      <c r="J384" s="141">
        <f>'ведомст 3'!K495</f>
        <v>1031</v>
      </c>
      <c r="K384" s="88">
        <v>662.2</v>
      </c>
      <c r="L384" s="88">
        <v>662.2</v>
      </c>
      <c r="M384" s="104"/>
    </row>
    <row r="385" spans="1:13" s="105" customFormat="1" ht="31.5" x14ac:dyDescent="0.25">
      <c r="A385" s="177" t="s">
        <v>191</v>
      </c>
      <c r="B385" s="206" t="s">
        <v>41</v>
      </c>
      <c r="C385" s="206" t="s">
        <v>28</v>
      </c>
      <c r="D385" s="181" t="s">
        <v>23</v>
      </c>
      <c r="E385" s="181" t="s">
        <v>26</v>
      </c>
      <c r="F385" s="181" t="s">
        <v>22</v>
      </c>
      <c r="G385" s="181" t="s">
        <v>397</v>
      </c>
      <c r="H385" s="181" t="s">
        <v>189</v>
      </c>
      <c r="I385" s="141"/>
      <c r="J385" s="141">
        <f>J386</f>
        <v>119.3</v>
      </c>
      <c r="K385" s="141">
        <f>K386</f>
        <v>138.6</v>
      </c>
      <c r="L385" s="141">
        <f>L386</f>
        <v>138.6</v>
      </c>
      <c r="M385" s="104"/>
    </row>
    <row r="386" spans="1:13" s="105" customFormat="1" ht="47.25" x14ac:dyDescent="0.25">
      <c r="A386" s="177" t="s">
        <v>230</v>
      </c>
      <c r="B386" s="206" t="s">
        <v>41</v>
      </c>
      <c r="C386" s="206" t="s">
        <v>28</v>
      </c>
      <c r="D386" s="181" t="s">
        <v>23</v>
      </c>
      <c r="E386" s="181" t="s">
        <v>26</v>
      </c>
      <c r="F386" s="181" t="s">
        <v>22</v>
      </c>
      <c r="G386" s="181" t="s">
        <v>397</v>
      </c>
      <c r="H386" s="181" t="s">
        <v>190</v>
      </c>
      <c r="I386" s="141"/>
      <c r="J386" s="141">
        <f>'ведомст 3'!K497</f>
        <v>119.3</v>
      </c>
      <c r="K386" s="88">
        <v>138.6</v>
      </c>
      <c r="L386" s="88">
        <v>138.6</v>
      </c>
      <c r="M386" s="104"/>
    </row>
    <row r="387" spans="1:13" s="105" customFormat="1" x14ac:dyDescent="0.25">
      <c r="A387" s="177" t="s">
        <v>231</v>
      </c>
      <c r="B387" s="206" t="s">
        <v>41</v>
      </c>
      <c r="C387" s="206" t="s">
        <v>28</v>
      </c>
      <c r="D387" s="181" t="s">
        <v>23</v>
      </c>
      <c r="E387" s="181" t="s">
        <v>26</v>
      </c>
      <c r="F387" s="181" t="s">
        <v>22</v>
      </c>
      <c r="G387" s="181" t="s">
        <v>397</v>
      </c>
      <c r="H387" s="181" t="s">
        <v>196</v>
      </c>
      <c r="I387" s="141"/>
      <c r="J387" s="141">
        <f>J388</f>
        <v>7.5</v>
      </c>
      <c r="K387" s="141">
        <f>K388</f>
        <v>0</v>
      </c>
      <c r="L387" s="141">
        <f>L388</f>
        <v>0</v>
      </c>
      <c r="M387" s="104"/>
    </row>
    <row r="388" spans="1:13" s="105" customFormat="1" x14ac:dyDescent="0.25">
      <c r="A388" s="177" t="s">
        <v>198</v>
      </c>
      <c r="B388" s="206" t="s">
        <v>41</v>
      </c>
      <c r="C388" s="206" t="s">
        <v>28</v>
      </c>
      <c r="D388" s="181" t="s">
        <v>23</v>
      </c>
      <c r="E388" s="181" t="s">
        <v>26</v>
      </c>
      <c r="F388" s="181" t="s">
        <v>22</v>
      </c>
      <c r="G388" s="181" t="s">
        <v>397</v>
      </c>
      <c r="H388" s="181" t="s">
        <v>197</v>
      </c>
      <c r="I388" s="141"/>
      <c r="J388" s="141">
        <f>'ведомст 3'!K499</f>
        <v>7.5</v>
      </c>
      <c r="K388" s="88">
        <v>0</v>
      </c>
      <c r="L388" s="88">
        <v>0</v>
      </c>
      <c r="M388" s="104"/>
    </row>
    <row r="389" spans="1:13" s="105" customFormat="1" ht="21.75" customHeight="1" x14ac:dyDescent="0.25">
      <c r="A389" s="175" t="s">
        <v>284</v>
      </c>
      <c r="B389" s="176" t="s">
        <v>63</v>
      </c>
      <c r="C389" s="87"/>
      <c r="D389" s="181"/>
      <c r="E389" s="181"/>
      <c r="F389" s="181"/>
      <c r="G389" s="181"/>
      <c r="H389" s="181"/>
      <c r="I389" s="140"/>
      <c r="J389" s="140">
        <f>J390+J424</f>
        <v>23779.899999999998</v>
      </c>
      <c r="K389" s="140">
        <f>K390+K424</f>
        <v>8685.8999999999978</v>
      </c>
      <c r="L389" s="140">
        <f>L390+L424</f>
        <v>8007.6000000000022</v>
      </c>
      <c r="M389" s="104"/>
    </row>
    <row r="390" spans="1:13" s="105" customFormat="1" ht="18" customHeight="1" x14ac:dyDescent="0.25">
      <c r="A390" s="175" t="s">
        <v>250</v>
      </c>
      <c r="B390" s="87" t="s">
        <v>63</v>
      </c>
      <c r="C390" s="87" t="s">
        <v>22</v>
      </c>
      <c r="D390" s="181"/>
      <c r="E390" s="181"/>
      <c r="F390" s="181"/>
      <c r="G390" s="181"/>
      <c r="H390" s="181"/>
      <c r="I390" s="141"/>
      <c r="J390" s="141">
        <f>J391</f>
        <v>21724.699999999997</v>
      </c>
      <c r="K390" s="141">
        <f>K391</f>
        <v>6630.6999999999989</v>
      </c>
      <c r="L390" s="141">
        <f>L391</f>
        <v>5952.4000000000024</v>
      </c>
      <c r="M390" s="104"/>
    </row>
    <row r="391" spans="1:13" s="105" customFormat="1" ht="47.25" x14ac:dyDescent="0.25">
      <c r="A391" s="177" t="s">
        <v>304</v>
      </c>
      <c r="B391" s="87" t="s">
        <v>63</v>
      </c>
      <c r="C391" s="87" t="s">
        <v>22</v>
      </c>
      <c r="D391" s="181" t="s">
        <v>31</v>
      </c>
      <c r="E391" s="181"/>
      <c r="F391" s="181"/>
      <c r="G391" s="181"/>
      <c r="H391" s="181"/>
      <c r="I391" s="141"/>
      <c r="J391" s="141">
        <f>J392+J423</f>
        <v>21724.699999999997</v>
      </c>
      <c r="K391" s="141">
        <f>K392+K423</f>
        <v>6630.6999999999989</v>
      </c>
      <c r="L391" s="141">
        <f>L392+L423</f>
        <v>5952.4000000000024</v>
      </c>
      <c r="M391" s="104"/>
    </row>
    <row r="392" spans="1:13" s="105" customFormat="1" x14ac:dyDescent="0.2">
      <c r="A392" s="198" t="s">
        <v>207</v>
      </c>
      <c r="B392" s="87" t="s">
        <v>63</v>
      </c>
      <c r="C392" s="87" t="s">
        <v>22</v>
      </c>
      <c r="D392" s="181" t="s">
        <v>31</v>
      </c>
      <c r="E392" s="181" t="s">
        <v>24</v>
      </c>
      <c r="F392" s="181"/>
      <c r="G392" s="181"/>
      <c r="H392" s="181"/>
      <c r="I392" s="141"/>
      <c r="J392" s="141">
        <f>J393+J409+J413</f>
        <v>21621.599999999999</v>
      </c>
      <c r="K392" s="141">
        <f>K393+K409+K413</f>
        <v>6630.6999999999989</v>
      </c>
      <c r="L392" s="141">
        <f>L393+L409+L413</f>
        <v>5952.4000000000024</v>
      </c>
      <c r="M392" s="104"/>
    </row>
    <row r="393" spans="1:13" s="105" customFormat="1" ht="61.5" customHeight="1" x14ac:dyDescent="0.25">
      <c r="A393" s="179" t="s">
        <v>4</v>
      </c>
      <c r="B393" s="87" t="s">
        <v>63</v>
      </c>
      <c r="C393" s="87" t="s">
        <v>22</v>
      </c>
      <c r="D393" s="181" t="s">
        <v>31</v>
      </c>
      <c r="E393" s="181" t="s">
        <v>24</v>
      </c>
      <c r="F393" s="181" t="s">
        <v>22</v>
      </c>
      <c r="G393" s="181"/>
      <c r="H393" s="181"/>
      <c r="I393" s="141"/>
      <c r="J393" s="141">
        <f>J394+J397+J402+J405+J408</f>
        <v>15858.4</v>
      </c>
      <c r="K393" s="141">
        <f>K394+K397+K402+K405+K408</f>
        <v>4184.5999999999995</v>
      </c>
      <c r="L393" s="141">
        <f>L394+L397+L402+L405+L408</f>
        <v>3506.300000000002</v>
      </c>
      <c r="M393" s="104"/>
    </row>
    <row r="394" spans="1:13" s="105" customFormat="1" x14ac:dyDescent="0.25">
      <c r="A394" s="379" t="s">
        <v>423</v>
      </c>
      <c r="B394" s="87" t="s">
        <v>63</v>
      </c>
      <c r="C394" s="87" t="s">
        <v>22</v>
      </c>
      <c r="D394" s="181" t="s">
        <v>31</v>
      </c>
      <c r="E394" s="181" t="s">
        <v>24</v>
      </c>
      <c r="F394" s="181" t="s">
        <v>22</v>
      </c>
      <c r="G394" s="181" t="s">
        <v>364</v>
      </c>
      <c r="H394" s="181"/>
      <c r="I394" s="142"/>
      <c r="J394" s="142">
        <f t="shared" ref="J394:L395" si="86">J395</f>
        <v>310</v>
      </c>
      <c r="K394" s="142">
        <f t="shared" si="86"/>
        <v>50</v>
      </c>
      <c r="L394" s="142">
        <f t="shared" si="86"/>
        <v>50</v>
      </c>
      <c r="M394" s="104"/>
    </row>
    <row r="395" spans="1:13" s="105" customFormat="1" ht="47.25" x14ac:dyDescent="0.25">
      <c r="A395" s="210" t="s">
        <v>251</v>
      </c>
      <c r="B395" s="87" t="s">
        <v>63</v>
      </c>
      <c r="C395" s="87" t="s">
        <v>22</v>
      </c>
      <c r="D395" s="181" t="s">
        <v>31</v>
      </c>
      <c r="E395" s="181" t="s">
        <v>24</v>
      </c>
      <c r="F395" s="181" t="s">
        <v>22</v>
      </c>
      <c r="G395" s="181" t="s">
        <v>364</v>
      </c>
      <c r="H395" s="181" t="s">
        <v>223</v>
      </c>
      <c r="I395" s="142"/>
      <c r="J395" s="142">
        <f t="shared" si="86"/>
        <v>310</v>
      </c>
      <c r="K395" s="142">
        <f t="shared" si="86"/>
        <v>50</v>
      </c>
      <c r="L395" s="142">
        <f t="shared" si="86"/>
        <v>50</v>
      </c>
      <c r="M395" s="104"/>
    </row>
    <row r="396" spans="1:13" s="105" customFormat="1" ht="19.5" customHeight="1" x14ac:dyDescent="0.25">
      <c r="A396" s="177" t="s">
        <v>255</v>
      </c>
      <c r="B396" s="87" t="s">
        <v>63</v>
      </c>
      <c r="C396" s="87" t="s">
        <v>22</v>
      </c>
      <c r="D396" s="181" t="s">
        <v>31</v>
      </c>
      <c r="E396" s="181" t="s">
        <v>24</v>
      </c>
      <c r="F396" s="181" t="s">
        <v>22</v>
      </c>
      <c r="G396" s="181" t="s">
        <v>364</v>
      </c>
      <c r="H396" s="181" t="s">
        <v>242</v>
      </c>
      <c r="I396" s="142"/>
      <c r="J396" s="142">
        <f>'ведомст 3'!K507</f>
        <v>310</v>
      </c>
      <c r="K396" s="142">
        <f>'ведомст 3'!L507</f>
        <v>50</v>
      </c>
      <c r="L396" s="142">
        <f>'ведомст 3'!M507</f>
        <v>50</v>
      </c>
      <c r="M396" s="104"/>
    </row>
    <row r="397" spans="1:13" s="105" customFormat="1" ht="31.5" x14ac:dyDescent="0.2">
      <c r="A397" s="210" t="s">
        <v>94</v>
      </c>
      <c r="B397" s="87" t="s">
        <v>63</v>
      </c>
      <c r="C397" s="87" t="s">
        <v>22</v>
      </c>
      <c r="D397" s="181" t="s">
        <v>31</v>
      </c>
      <c r="E397" s="181" t="s">
        <v>24</v>
      </c>
      <c r="F397" s="181" t="s">
        <v>22</v>
      </c>
      <c r="G397" s="181" t="s">
        <v>398</v>
      </c>
      <c r="H397" s="181"/>
      <c r="I397" s="141"/>
      <c r="J397" s="141">
        <f t="shared" ref="J397:L398" si="87">J398</f>
        <v>14880</v>
      </c>
      <c r="K397" s="141">
        <f t="shared" si="87"/>
        <v>4134.5999999999995</v>
      </c>
      <c r="L397" s="141">
        <f t="shared" si="87"/>
        <v>3456.300000000002</v>
      </c>
      <c r="M397" s="104"/>
    </row>
    <row r="398" spans="1:13" s="105" customFormat="1" ht="47.25" x14ac:dyDescent="0.2">
      <c r="A398" s="210" t="s">
        <v>251</v>
      </c>
      <c r="B398" s="87" t="s">
        <v>63</v>
      </c>
      <c r="C398" s="87" t="s">
        <v>22</v>
      </c>
      <c r="D398" s="181" t="s">
        <v>31</v>
      </c>
      <c r="E398" s="181" t="s">
        <v>24</v>
      </c>
      <c r="F398" s="181" t="s">
        <v>22</v>
      </c>
      <c r="G398" s="181" t="s">
        <v>398</v>
      </c>
      <c r="H398" s="181" t="s">
        <v>223</v>
      </c>
      <c r="I398" s="151"/>
      <c r="J398" s="151">
        <f t="shared" si="87"/>
        <v>14880</v>
      </c>
      <c r="K398" s="151">
        <f t="shared" si="87"/>
        <v>4134.5999999999995</v>
      </c>
      <c r="L398" s="151">
        <f t="shared" si="87"/>
        <v>3456.300000000002</v>
      </c>
      <c r="M398" s="104"/>
    </row>
    <row r="399" spans="1:13" s="105" customFormat="1" ht="30" customHeight="1" x14ac:dyDescent="0.25">
      <c r="A399" s="177" t="s">
        <v>255</v>
      </c>
      <c r="B399" s="87" t="s">
        <v>63</v>
      </c>
      <c r="C399" s="87" t="s">
        <v>22</v>
      </c>
      <c r="D399" s="181" t="s">
        <v>31</v>
      </c>
      <c r="E399" s="181" t="s">
        <v>24</v>
      </c>
      <c r="F399" s="181" t="s">
        <v>22</v>
      </c>
      <c r="G399" s="181" t="s">
        <v>398</v>
      </c>
      <c r="H399" s="181" t="s">
        <v>242</v>
      </c>
      <c r="I399" s="151"/>
      <c r="J399" s="151">
        <f>'ведомст 3'!K510</f>
        <v>14880</v>
      </c>
      <c r="K399" s="151">
        <f>'ведомст 3'!L510</f>
        <v>4134.5999999999995</v>
      </c>
      <c r="L399" s="151">
        <f>'ведомст 3'!M510</f>
        <v>3456.300000000002</v>
      </c>
      <c r="M399" s="328"/>
    </row>
    <row r="400" spans="1:13" s="105" customFormat="1" ht="87" customHeight="1" x14ac:dyDescent="0.25">
      <c r="A400" s="177" t="s">
        <v>507</v>
      </c>
      <c r="B400" s="87" t="s">
        <v>63</v>
      </c>
      <c r="C400" s="87" t="s">
        <v>22</v>
      </c>
      <c r="D400" s="181" t="s">
        <v>31</v>
      </c>
      <c r="E400" s="181" t="s">
        <v>24</v>
      </c>
      <c r="F400" s="181" t="s">
        <v>22</v>
      </c>
      <c r="G400" s="181" t="s">
        <v>506</v>
      </c>
      <c r="H400" s="181"/>
      <c r="I400" s="151"/>
      <c r="J400" s="151">
        <f t="shared" ref="J400:L401" si="88">J401</f>
        <v>328.4</v>
      </c>
      <c r="K400" s="151">
        <f t="shared" si="88"/>
        <v>0</v>
      </c>
      <c r="L400" s="151">
        <f t="shared" si="88"/>
        <v>0</v>
      </c>
      <c r="M400" s="104"/>
    </row>
    <row r="401" spans="1:13" s="105" customFormat="1" ht="30" customHeight="1" x14ac:dyDescent="0.2">
      <c r="A401" s="210" t="s">
        <v>251</v>
      </c>
      <c r="B401" s="87" t="s">
        <v>63</v>
      </c>
      <c r="C401" s="87" t="s">
        <v>22</v>
      </c>
      <c r="D401" s="181" t="s">
        <v>31</v>
      </c>
      <c r="E401" s="181" t="s">
        <v>24</v>
      </c>
      <c r="F401" s="181" t="s">
        <v>22</v>
      </c>
      <c r="G401" s="181" t="s">
        <v>506</v>
      </c>
      <c r="H401" s="181" t="s">
        <v>223</v>
      </c>
      <c r="I401" s="151"/>
      <c r="J401" s="151">
        <f t="shared" si="88"/>
        <v>328.4</v>
      </c>
      <c r="K401" s="151">
        <f t="shared" si="88"/>
        <v>0</v>
      </c>
      <c r="L401" s="151">
        <f t="shared" si="88"/>
        <v>0</v>
      </c>
      <c r="M401" s="104"/>
    </row>
    <row r="402" spans="1:13" s="105" customFormat="1" ht="30" customHeight="1" x14ac:dyDescent="0.25">
      <c r="A402" s="177" t="s">
        <v>255</v>
      </c>
      <c r="B402" s="87" t="s">
        <v>63</v>
      </c>
      <c r="C402" s="87" t="s">
        <v>22</v>
      </c>
      <c r="D402" s="181" t="s">
        <v>31</v>
      </c>
      <c r="E402" s="181" t="s">
        <v>24</v>
      </c>
      <c r="F402" s="181" t="s">
        <v>22</v>
      </c>
      <c r="G402" s="181" t="s">
        <v>506</v>
      </c>
      <c r="H402" s="181" t="s">
        <v>242</v>
      </c>
      <c r="I402" s="151"/>
      <c r="J402" s="151">
        <f>'ведомст 3'!K513</f>
        <v>328.4</v>
      </c>
      <c r="K402" s="151">
        <f>'ведомст 3'!L513</f>
        <v>0</v>
      </c>
      <c r="L402" s="151">
        <f>'ведомст 3'!M513</f>
        <v>0</v>
      </c>
      <c r="M402" s="104"/>
    </row>
    <row r="403" spans="1:13" s="105" customFormat="1" ht="30" customHeight="1" x14ac:dyDescent="0.25">
      <c r="A403" s="177" t="s">
        <v>511</v>
      </c>
      <c r="B403" s="87" t="s">
        <v>63</v>
      </c>
      <c r="C403" s="87" t="s">
        <v>22</v>
      </c>
      <c r="D403" s="181" t="s">
        <v>31</v>
      </c>
      <c r="E403" s="181" t="s">
        <v>24</v>
      </c>
      <c r="F403" s="181" t="s">
        <v>22</v>
      </c>
      <c r="G403" s="181" t="s">
        <v>510</v>
      </c>
      <c r="H403" s="181"/>
      <c r="I403" s="151"/>
      <c r="J403" s="151">
        <f t="shared" ref="J403:L404" si="89">J404</f>
        <v>340</v>
      </c>
      <c r="K403" s="151">
        <f t="shared" si="89"/>
        <v>0</v>
      </c>
      <c r="L403" s="151">
        <f t="shared" si="89"/>
        <v>0</v>
      </c>
      <c r="M403" s="104"/>
    </row>
    <row r="404" spans="1:13" s="105" customFormat="1" ht="30" customHeight="1" x14ac:dyDescent="0.2">
      <c r="A404" s="210" t="s">
        <v>251</v>
      </c>
      <c r="B404" s="87" t="s">
        <v>63</v>
      </c>
      <c r="C404" s="87" t="s">
        <v>22</v>
      </c>
      <c r="D404" s="181" t="s">
        <v>31</v>
      </c>
      <c r="E404" s="181" t="s">
        <v>24</v>
      </c>
      <c r="F404" s="181" t="s">
        <v>22</v>
      </c>
      <c r="G404" s="181" t="s">
        <v>510</v>
      </c>
      <c r="H404" s="181" t="s">
        <v>223</v>
      </c>
      <c r="I404" s="151"/>
      <c r="J404" s="151">
        <f t="shared" si="89"/>
        <v>340</v>
      </c>
      <c r="K404" s="151">
        <f t="shared" si="89"/>
        <v>0</v>
      </c>
      <c r="L404" s="151">
        <f t="shared" si="89"/>
        <v>0</v>
      </c>
      <c r="M404" s="104"/>
    </row>
    <row r="405" spans="1:13" s="105" customFormat="1" ht="30" customHeight="1" x14ac:dyDescent="0.25">
      <c r="A405" s="177" t="s">
        <v>252</v>
      </c>
      <c r="B405" s="87" t="s">
        <v>63</v>
      </c>
      <c r="C405" s="87" t="s">
        <v>22</v>
      </c>
      <c r="D405" s="181" t="s">
        <v>31</v>
      </c>
      <c r="E405" s="181" t="s">
        <v>24</v>
      </c>
      <c r="F405" s="181" t="s">
        <v>22</v>
      </c>
      <c r="G405" s="181" t="s">
        <v>510</v>
      </c>
      <c r="H405" s="181" t="s">
        <v>242</v>
      </c>
      <c r="I405" s="151"/>
      <c r="J405" s="151">
        <f>'ведомст 3'!K516</f>
        <v>340</v>
      </c>
      <c r="K405" s="151">
        <v>0</v>
      </c>
      <c r="L405" s="151">
        <v>0</v>
      </c>
      <c r="M405" s="104"/>
    </row>
    <row r="406" spans="1:13" s="105" customFormat="1" ht="30" customHeight="1" x14ac:dyDescent="0.2">
      <c r="A406" s="590" t="s">
        <v>538</v>
      </c>
      <c r="B406" s="87" t="s">
        <v>63</v>
      </c>
      <c r="C406" s="87" t="s">
        <v>22</v>
      </c>
      <c r="D406" s="181" t="s">
        <v>31</v>
      </c>
      <c r="E406" s="181" t="s">
        <v>24</v>
      </c>
      <c r="F406" s="181" t="s">
        <v>22</v>
      </c>
      <c r="G406" s="181" t="s">
        <v>537</v>
      </c>
      <c r="H406" s="181"/>
      <c r="I406" s="151"/>
      <c r="J406" s="151">
        <f t="shared" ref="J406:L407" si="90">J407</f>
        <v>0</v>
      </c>
      <c r="K406" s="151">
        <f t="shared" si="90"/>
        <v>0</v>
      </c>
      <c r="L406" s="151">
        <f t="shared" si="90"/>
        <v>0</v>
      </c>
      <c r="M406" s="104"/>
    </row>
    <row r="407" spans="1:13" s="105" customFormat="1" ht="30" customHeight="1" x14ac:dyDescent="0.2">
      <c r="A407" s="210" t="s">
        <v>251</v>
      </c>
      <c r="B407" s="87" t="s">
        <v>63</v>
      </c>
      <c r="C407" s="87" t="s">
        <v>22</v>
      </c>
      <c r="D407" s="181" t="s">
        <v>31</v>
      </c>
      <c r="E407" s="181" t="s">
        <v>24</v>
      </c>
      <c r="F407" s="181" t="s">
        <v>22</v>
      </c>
      <c r="G407" s="181" t="s">
        <v>537</v>
      </c>
      <c r="H407" s="181" t="s">
        <v>223</v>
      </c>
      <c r="I407" s="151"/>
      <c r="J407" s="151">
        <f t="shared" si="90"/>
        <v>0</v>
      </c>
      <c r="K407" s="151">
        <f t="shared" si="90"/>
        <v>0</v>
      </c>
      <c r="L407" s="151">
        <f t="shared" si="90"/>
        <v>0</v>
      </c>
      <c r="M407" s="104"/>
    </row>
    <row r="408" spans="1:13" s="105" customFormat="1" ht="30" customHeight="1" x14ac:dyDescent="0.25">
      <c r="A408" s="177" t="s">
        <v>252</v>
      </c>
      <c r="B408" s="87" t="s">
        <v>63</v>
      </c>
      <c r="C408" s="87" t="s">
        <v>22</v>
      </c>
      <c r="D408" s="181" t="s">
        <v>31</v>
      </c>
      <c r="E408" s="181" t="s">
        <v>24</v>
      </c>
      <c r="F408" s="181" t="s">
        <v>22</v>
      </c>
      <c r="G408" s="181" t="s">
        <v>537</v>
      </c>
      <c r="H408" s="181" t="s">
        <v>242</v>
      </c>
      <c r="I408" s="151"/>
      <c r="J408" s="151">
        <f>'ведомст 3'!K519</f>
        <v>0</v>
      </c>
      <c r="K408" s="151">
        <f>'ведомст 3'!L519</f>
        <v>0</v>
      </c>
      <c r="L408" s="151">
        <f>'ведомст 3'!M519</f>
        <v>0</v>
      </c>
      <c r="M408" s="104"/>
    </row>
    <row r="409" spans="1:13" s="105" customFormat="1" ht="20.25" customHeight="1" x14ac:dyDescent="0.25">
      <c r="A409" s="211" t="s">
        <v>128</v>
      </c>
      <c r="B409" s="87" t="s">
        <v>63</v>
      </c>
      <c r="C409" s="87" t="s">
        <v>22</v>
      </c>
      <c r="D409" s="181" t="s">
        <v>31</v>
      </c>
      <c r="E409" s="181" t="s">
        <v>24</v>
      </c>
      <c r="F409" s="181" t="s">
        <v>23</v>
      </c>
      <c r="G409" s="181"/>
      <c r="H409" s="181"/>
      <c r="I409" s="141"/>
      <c r="J409" s="141">
        <f t="shared" ref="J409:L411" si="91">J410</f>
        <v>460</v>
      </c>
      <c r="K409" s="141">
        <f t="shared" si="91"/>
        <v>155.4</v>
      </c>
      <c r="L409" s="141">
        <f t="shared" si="91"/>
        <v>155.4</v>
      </c>
      <c r="M409" s="104"/>
    </row>
    <row r="410" spans="1:13" s="105" customFormat="1" ht="24" customHeight="1" x14ac:dyDescent="0.2">
      <c r="A410" s="197" t="s">
        <v>64</v>
      </c>
      <c r="B410" s="87" t="s">
        <v>63</v>
      </c>
      <c r="C410" s="87" t="s">
        <v>22</v>
      </c>
      <c r="D410" s="181" t="s">
        <v>31</v>
      </c>
      <c r="E410" s="181" t="s">
        <v>24</v>
      </c>
      <c r="F410" s="181" t="s">
        <v>23</v>
      </c>
      <c r="G410" s="181" t="s">
        <v>399</v>
      </c>
      <c r="H410" s="181"/>
      <c r="I410" s="141"/>
      <c r="J410" s="141">
        <f t="shared" si="91"/>
        <v>460</v>
      </c>
      <c r="K410" s="141">
        <f t="shared" si="91"/>
        <v>155.4</v>
      </c>
      <c r="L410" s="141">
        <f t="shared" si="91"/>
        <v>155.4</v>
      </c>
      <c r="M410" s="104"/>
    </row>
    <row r="411" spans="1:13" s="105" customFormat="1" ht="47.25" x14ac:dyDescent="0.2">
      <c r="A411" s="210" t="s">
        <v>251</v>
      </c>
      <c r="B411" s="87" t="s">
        <v>63</v>
      </c>
      <c r="C411" s="87" t="s">
        <v>22</v>
      </c>
      <c r="D411" s="181" t="s">
        <v>31</v>
      </c>
      <c r="E411" s="181" t="s">
        <v>24</v>
      </c>
      <c r="F411" s="181" t="s">
        <v>23</v>
      </c>
      <c r="G411" s="181" t="s">
        <v>399</v>
      </c>
      <c r="H411" s="181" t="s">
        <v>223</v>
      </c>
      <c r="I411" s="141"/>
      <c r="J411" s="141">
        <f t="shared" si="91"/>
        <v>460</v>
      </c>
      <c r="K411" s="141">
        <f t="shared" si="91"/>
        <v>155.4</v>
      </c>
      <c r="L411" s="141">
        <f t="shared" si="91"/>
        <v>155.4</v>
      </c>
      <c r="M411" s="104"/>
    </row>
    <row r="412" spans="1:13" s="105" customFormat="1" x14ac:dyDescent="0.25">
      <c r="A412" s="177" t="s">
        <v>255</v>
      </c>
      <c r="B412" s="87" t="s">
        <v>63</v>
      </c>
      <c r="C412" s="87" t="s">
        <v>22</v>
      </c>
      <c r="D412" s="181" t="s">
        <v>31</v>
      </c>
      <c r="E412" s="181" t="s">
        <v>24</v>
      </c>
      <c r="F412" s="181" t="s">
        <v>23</v>
      </c>
      <c r="G412" s="181" t="s">
        <v>399</v>
      </c>
      <c r="H412" s="181" t="s">
        <v>242</v>
      </c>
      <c r="I412" s="141"/>
      <c r="J412" s="141">
        <f>'ведомст 3'!K523</f>
        <v>460</v>
      </c>
      <c r="K412" s="141">
        <v>155.4</v>
      </c>
      <c r="L412" s="141">
        <v>155.4</v>
      </c>
      <c r="M412" s="104"/>
    </row>
    <row r="413" spans="1:13" s="105" customFormat="1" ht="30.75" customHeight="1" x14ac:dyDescent="0.25">
      <c r="A413" s="212" t="s">
        <v>129</v>
      </c>
      <c r="B413" s="176" t="s">
        <v>63</v>
      </c>
      <c r="C413" s="176" t="s">
        <v>22</v>
      </c>
      <c r="D413" s="181" t="s">
        <v>31</v>
      </c>
      <c r="E413" s="181" t="s">
        <v>24</v>
      </c>
      <c r="F413" s="181" t="s">
        <v>36</v>
      </c>
      <c r="G413" s="181"/>
      <c r="H413" s="181"/>
      <c r="I413" s="140"/>
      <c r="J413" s="140">
        <f>J414+J419</f>
        <v>5303.2</v>
      </c>
      <c r="K413" s="140">
        <f>K414</f>
        <v>2290.7000000000003</v>
      </c>
      <c r="L413" s="140">
        <f>L414</f>
        <v>2290.7000000000003</v>
      </c>
      <c r="M413" s="104"/>
    </row>
    <row r="414" spans="1:13" s="105" customFormat="1" ht="22.5" customHeight="1" x14ac:dyDescent="0.25">
      <c r="A414" s="177" t="s">
        <v>103</v>
      </c>
      <c r="B414" s="87" t="s">
        <v>63</v>
      </c>
      <c r="C414" s="87" t="s">
        <v>22</v>
      </c>
      <c r="D414" s="181" t="s">
        <v>31</v>
      </c>
      <c r="E414" s="181" t="s">
        <v>24</v>
      </c>
      <c r="F414" s="181" t="s">
        <v>36</v>
      </c>
      <c r="G414" s="181" t="s">
        <v>400</v>
      </c>
      <c r="H414" s="181"/>
      <c r="I414" s="141"/>
      <c r="J414" s="141">
        <f t="shared" ref="J414:L415" si="92">J415</f>
        <v>5100</v>
      </c>
      <c r="K414" s="141">
        <f t="shared" si="92"/>
        <v>2290.7000000000003</v>
      </c>
      <c r="L414" s="141">
        <f t="shared" si="92"/>
        <v>2290.7000000000003</v>
      </c>
      <c r="M414" s="104"/>
    </row>
    <row r="415" spans="1:13" s="105" customFormat="1" ht="47.25" x14ac:dyDescent="0.2">
      <c r="A415" s="210" t="s">
        <v>251</v>
      </c>
      <c r="B415" s="87" t="s">
        <v>63</v>
      </c>
      <c r="C415" s="87" t="s">
        <v>22</v>
      </c>
      <c r="D415" s="181" t="s">
        <v>31</v>
      </c>
      <c r="E415" s="181" t="s">
        <v>24</v>
      </c>
      <c r="F415" s="181" t="s">
        <v>36</v>
      </c>
      <c r="G415" s="181" t="s">
        <v>400</v>
      </c>
      <c r="H415" s="181" t="s">
        <v>223</v>
      </c>
      <c r="I415" s="141"/>
      <c r="J415" s="141">
        <f t="shared" si="92"/>
        <v>5100</v>
      </c>
      <c r="K415" s="141">
        <f t="shared" si="92"/>
        <v>2290.7000000000003</v>
      </c>
      <c r="L415" s="141">
        <f t="shared" si="92"/>
        <v>2290.7000000000003</v>
      </c>
      <c r="M415" s="104"/>
    </row>
    <row r="416" spans="1:13" s="105" customFormat="1" ht="18.75" customHeight="1" x14ac:dyDescent="0.25">
      <c r="A416" s="177" t="s">
        <v>255</v>
      </c>
      <c r="B416" s="87" t="s">
        <v>63</v>
      </c>
      <c r="C416" s="87" t="s">
        <v>22</v>
      </c>
      <c r="D416" s="181" t="s">
        <v>31</v>
      </c>
      <c r="E416" s="181" t="s">
        <v>24</v>
      </c>
      <c r="F416" s="181" t="s">
        <v>36</v>
      </c>
      <c r="G416" s="181" t="s">
        <v>400</v>
      </c>
      <c r="H416" s="181" t="s">
        <v>242</v>
      </c>
      <c r="I416" s="141"/>
      <c r="J416" s="141">
        <f>'ведомст 3'!K527</f>
        <v>5100</v>
      </c>
      <c r="K416" s="141">
        <f>'ведомст 3'!L527</f>
        <v>2290.7000000000003</v>
      </c>
      <c r="L416" s="141">
        <f>'ведомст 3'!M527</f>
        <v>2290.7000000000003</v>
      </c>
      <c r="M416" s="104"/>
    </row>
    <row r="417" spans="1:13" s="105" customFormat="1" ht="47.25" x14ac:dyDescent="0.25">
      <c r="A417" s="177" t="s">
        <v>462</v>
      </c>
      <c r="B417" s="87" t="s">
        <v>63</v>
      </c>
      <c r="C417" s="87" t="s">
        <v>22</v>
      </c>
      <c r="D417" s="181" t="s">
        <v>31</v>
      </c>
      <c r="E417" s="181" t="s">
        <v>24</v>
      </c>
      <c r="F417" s="181" t="s">
        <v>36</v>
      </c>
      <c r="G417" s="181" t="s">
        <v>461</v>
      </c>
      <c r="H417" s="181"/>
      <c r="I417" s="141"/>
      <c r="J417" s="141">
        <f t="shared" ref="J417:L418" si="93">J418</f>
        <v>203.2</v>
      </c>
      <c r="K417" s="141">
        <f t="shared" si="93"/>
        <v>203.2</v>
      </c>
      <c r="L417" s="141">
        <f t="shared" si="93"/>
        <v>203.2</v>
      </c>
      <c r="M417" s="104"/>
    </row>
    <row r="418" spans="1:13" s="105" customFormat="1" ht="47.25" x14ac:dyDescent="0.2">
      <c r="A418" s="210" t="s">
        <v>251</v>
      </c>
      <c r="B418" s="87" t="s">
        <v>63</v>
      </c>
      <c r="C418" s="87" t="s">
        <v>22</v>
      </c>
      <c r="D418" s="181" t="s">
        <v>31</v>
      </c>
      <c r="E418" s="181" t="s">
        <v>24</v>
      </c>
      <c r="F418" s="181" t="s">
        <v>36</v>
      </c>
      <c r="G418" s="181" t="s">
        <v>461</v>
      </c>
      <c r="H418" s="181" t="s">
        <v>223</v>
      </c>
      <c r="I418" s="141"/>
      <c r="J418" s="141">
        <f t="shared" si="93"/>
        <v>203.2</v>
      </c>
      <c r="K418" s="141">
        <f t="shared" si="93"/>
        <v>203.2</v>
      </c>
      <c r="L418" s="141">
        <f t="shared" si="93"/>
        <v>203.2</v>
      </c>
      <c r="M418" s="104"/>
    </row>
    <row r="419" spans="1:13" s="105" customFormat="1" x14ac:dyDescent="0.25">
      <c r="A419" s="177" t="s">
        <v>255</v>
      </c>
      <c r="B419" s="87" t="s">
        <v>63</v>
      </c>
      <c r="C419" s="87" t="s">
        <v>22</v>
      </c>
      <c r="D419" s="181" t="s">
        <v>31</v>
      </c>
      <c r="E419" s="181" t="s">
        <v>24</v>
      </c>
      <c r="F419" s="181" t="s">
        <v>36</v>
      </c>
      <c r="G419" s="181" t="s">
        <v>461</v>
      </c>
      <c r="H419" s="181" t="s">
        <v>242</v>
      </c>
      <c r="I419" s="141"/>
      <c r="J419" s="141">
        <f>'ведомст 3'!K530</f>
        <v>203.2</v>
      </c>
      <c r="K419" s="141">
        <f>'ведомст 3'!L530</f>
        <v>203.2</v>
      </c>
      <c r="L419" s="141">
        <f>'ведомст 3'!M530</f>
        <v>203.2</v>
      </c>
      <c r="M419" s="104"/>
    </row>
    <row r="420" spans="1:13" s="105" customFormat="1" ht="30.75" customHeight="1" x14ac:dyDescent="0.25">
      <c r="A420" s="177" t="s">
        <v>459</v>
      </c>
      <c r="B420" s="87" t="s">
        <v>63</v>
      </c>
      <c r="C420" s="87" t="s">
        <v>22</v>
      </c>
      <c r="D420" s="181" t="s">
        <v>31</v>
      </c>
      <c r="E420" s="181" t="s">
        <v>24</v>
      </c>
      <c r="F420" s="181" t="s">
        <v>457</v>
      </c>
      <c r="G420" s="181"/>
      <c r="H420" s="181"/>
      <c r="I420" s="141"/>
      <c r="J420" s="141">
        <f t="shared" ref="J420:L422" si="94">J421</f>
        <v>103.1</v>
      </c>
      <c r="K420" s="141">
        <f t="shared" si="94"/>
        <v>0</v>
      </c>
      <c r="L420" s="141">
        <f t="shared" si="94"/>
        <v>0</v>
      </c>
      <c r="M420" s="104"/>
    </row>
    <row r="421" spans="1:13" s="105" customFormat="1" ht="38.25" customHeight="1" x14ac:dyDescent="0.25">
      <c r="A421" s="177" t="s">
        <v>460</v>
      </c>
      <c r="B421" s="87" t="s">
        <v>63</v>
      </c>
      <c r="C421" s="87" t="s">
        <v>22</v>
      </c>
      <c r="D421" s="181" t="s">
        <v>31</v>
      </c>
      <c r="E421" s="181" t="s">
        <v>24</v>
      </c>
      <c r="F421" s="181" t="s">
        <v>457</v>
      </c>
      <c r="G421" s="181" t="s">
        <v>458</v>
      </c>
      <c r="H421" s="181"/>
      <c r="I421" s="141"/>
      <c r="J421" s="141">
        <f t="shared" si="94"/>
        <v>103.1</v>
      </c>
      <c r="K421" s="141">
        <f t="shared" si="94"/>
        <v>0</v>
      </c>
      <c r="L421" s="141">
        <f t="shared" si="94"/>
        <v>0</v>
      </c>
      <c r="M421" s="104"/>
    </row>
    <row r="422" spans="1:13" s="105" customFormat="1" ht="51.75" customHeight="1" x14ac:dyDescent="0.2">
      <c r="A422" s="210" t="s">
        <v>251</v>
      </c>
      <c r="B422" s="87" t="s">
        <v>63</v>
      </c>
      <c r="C422" s="87" t="s">
        <v>22</v>
      </c>
      <c r="D422" s="181" t="s">
        <v>31</v>
      </c>
      <c r="E422" s="181" t="s">
        <v>24</v>
      </c>
      <c r="F422" s="181" t="s">
        <v>457</v>
      </c>
      <c r="G422" s="181" t="s">
        <v>458</v>
      </c>
      <c r="H422" s="181" t="s">
        <v>223</v>
      </c>
      <c r="I422" s="141"/>
      <c r="J422" s="141">
        <f t="shared" si="94"/>
        <v>103.1</v>
      </c>
      <c r="K422" s="141">
        <f t="shared" si="94"/>
        <v>0</v>
      </c>
      <c r="L422" s="141">
        <f t="shared" si="94"/>
        <v>0</v>
      </c>
      <c r="M422" s="104"/>
    </row>
    <row r="423" spans="1:13" s="105" customFormat="1" ht="24.75" customHeight="1" x14ac:dyDescent="0.25">
      <c r="A423" s="177" t="s">
        <v>255</v>
      </c>
      <c r="B423" s="87" t="s">
        <v>63</v>
      </c>
      <c r="C423" s="87" t="s">
        <v>22</v>
      </c>
      <c r="D423" s="181" t="s">
        <v>31</v>
      </c>
      <c r="E423" s="181" t="s">
        <v>24</v>
      </c>
      <c r="F423" s="181" t="s">
        <v>457</v>
      </c>
      <c r="G423" s="181" t="s">
        <v>458</v>
      </c>
      <c r="H423" s="181" t="s">
        <v>242</v>
      </c>
      <c r="I423" s="141"/>
      <c r="J423" s="141">
        <f>'ведомст 3'!K534</f>
        <v>103.1</v>
      </c>
      <c r="K423" s="141">
        <f>'ведомст 3'!L534</f>
        <v>0</v>
      </c>
      <c r="L423" s="141">
        <f>'ведомст 3'!M534</f>
        <v>0</v>
      </c>
      <c r="M423" s="104"/>
    </row>
    <row r="424" spans="1:13" s="105" customFormat="1" ht="29.25" customHeight="1" x14ac:dyDescent="0.25">
      <c r="A424" s="175" t="s">
        <v>134</v>
      </c>
      <c r="B424" s="87" t="s">
        <v>63</v>
      </c>
      <c r="C424" s="87" t="s">
        <v>25</v>
      </c>
      <c r="D424" s="181"/>
      <c r="E424" s="181"/>
      <c r="F424" s="181"/>
      <c r="G424" s="181"/>
      <c r="H424" s="181"/>
      <c r="I424" s="142"/>
      <c r="J424" s="142">
        <f t="shared" ref="J424:L426" si="95">J425</f>
        <v>2055.1999999999998</v>
      </c>
      <c r="K424" s="142">
        <f t="shared" si="95"/>
        <v>2055.1999999999998</v>
      </c>
      <c r="L424" s="142">
        <f t="shared" si="95"/>
        <v>2055.1999999999998</v>
      </c>
      <c r="M424" s="104"/>
    </row>
    <row r="425" spans="1:13" s="105" customFormat="1" ht="48" customHeight="1" x14ac:dyDescent="0.25">
      <c r="A425" s="177" t="s">
        <v>304</v>
      </c>
      <c r="B425" s="87" t="s">
        <v>63</v>
      </c>
      <c r="C425" s="87" t="s">
        <v>25</v>
      </c>
      <c r="D425" s="181" t="s">
        <v>31</v>
      </c>
      <c r="E425" s="181"/>
      <c r="F425" s="181"/>
      <c r="G425" s="181"/>
      <c r="H425" s="181"/>
      <c r="I425" s="142"/>
      <c r="J425" s="142">
        <f t="shared" si="95"/>
        <v>2055.1999999999998</v>
      </c>
      <c r="K425" s="142">
        <f t="shared" si="95"/>
        <v>2055.1999999999998</v>
      </c>
      <c r="L425" s="142">
        <f t="shared" si="95"/>
        <v>2055.1999999999998</v>
      </c>
      <c r="M425" s="104"/>
    </row>
    <row r="426" spans="1:13" s="105" customFormat="1" ht="24" customHeight="1" x14ac:dyDescent="0.25">
      <c r="A426" s="198" t="s">
        <v>207</v>
      </c>
      <c r="B426" s="87" t="s">
        <v>63</v>
      </c>
      <c r="C426" s="87" t="s">
        <v>25</v>
      </c>
      <c r="D426" s="181" t="s">
        <v>31</v>
      </c>
      <c r="E426" s="181" t="s">
        <v>24</v>
      </c>
      <c r="F426" s="181"/>
      <c r="G426" s="181"/>
      <c r="H426" s="181"/>
      <c r="I426" s="142"/>
      <c r="J426" s="142">
        <f t="shared" si="95"/>
        <v>2055.1999999999998</v>
      </c>
      <c r="K426" s="142">
        <f t="shared" si="95"/>
        <v>2055.1999999999998</v>
      </c>
      <c r="L426" s="142">
        <f t="shared" si="95"/>
        <v>2055.1999999999998</v>
      </c>
      <c r="M426" s="104"/>
    </row>
    <row r="427" spans="1:13" s="105" customFormat="1" ht="34.5" customHeight="1" x14ac:dyDescent="0.25">
      <c r="A427" s="198" t="s">
        <v>4</v>
      </c>
      <c r="B427" s="87" t="s">
        <v>63</v>
      </c>
      <c r="C427" s="87" t="s">
        <v>25</v>
      </c>
      <c r="D427" s="181" t="s">
        <v>31</v>
      </c>
      <c r="E427" s="181" t="s">
        <v>24</v>
      </c>
      <c r="F427" s="181" t="s">
        <v>22</v>
      </c>
      <c r="G427" s="181"/>
      <c r="H427" s="181"/>
      <c r="I427" s="142"/>
      <c r="J427" s="142">
        <f>J428</f>
        <v>2055.1999999999998</v>
      </c>
      <c r="K427" s="142">
        <f>K428</f>
        <v>2055.1999999999998</v>
      </c>
      <c r="L427" s="142">
        <f>L428</f>
        <v>2055.1999999999998</v>
      </c>
      <c r="M427" s="104"/>
    </row>
    <row r="428" spans="1:13" s="105" customFormat="1" ht="33" customHeight="1" x14ac:dyDescent="0.25">
      <c r="A428" s="177" t="s">
        <v>90</v>
      </c>
      <c r="B428" s="87" t="s">
        <v>63</v>
      </c>
      <c r="C428" s="87" t="s">
        <v>25</v>
      </c>
      <c r="D428" s="181" t="s">
        <v>31</v>
      </c>
      <c r="E428" s="181" t="s">
        <v>24</v>
      </c>
      <c r="F428" s="181" t="s">
        <v>22</v>
      </c>
      <c r="G428" s="181" t="s">
        <v>368</v>
      </c>
      <c r="H428" s="181"/>
      <c r="I428" s="142"/>
      <c r="J428" s="142">
        <f>J430</f>
        <v>2055.1999999999998</v>
      </c>
      <c r="K428" s="142">
        <f>K430</f>
        <v>2055.1999999999998</v>
      </c>
      <c r="L428" s="142">
        <f>L430</f>
        <v>2055.1999999999998</v>
      </c>
      <c r="M428" s="104"/>
    </row>
    <row r="429" spans="1:13" s="105" customFormat="1" ht="36" customHeight="1" x14ac:dyDescent="0.25">
      <c r="A429" s="177" t="s">
        <v>243</v>
      </c>
      <c r="B429" s="87" t="s">
        <v>63</v>
      </c>
      <c r="C429" s="87" t="s">
        <v>25</v>
      </c>
      <c r="D429" s="181" t="s">
        <v>31</v>
      </c>
      <c r="E429" s="181" t="s">
        <v>24</v>
      </c>
      <c r="F429" s="181" t="s">
        <v>22</v>
      </c>
      <c r="G429" s="181" t="s">
        <v>368</v>
      </c>
      <c r="H429" s="181" t="s">
        <v>223</v>
      </c>
      <c r="I429" s="142"/>
      <c r="J429" s="142">
        <f>J430</f>
        <v>2055.1999999999998</v>
      </c>
      <c r="K429" s="142">
        <f>K430</f>
        <v>2055.1999999999998</v>
      </c>
      <c r="L429" s="142">
        <f>L430</f>
        <v>2055.1999999999998</v>
      </c>
      <c r="M429" s="104"/>
    </row>
    <row r="430" spans="1:13" s="105" customFormat="1" ht="32.25" customHeight="1" x14ac:dyDescent="0.25">
      <c r="A430" s="177" t="s">
        <v>244</v>
      </c>
      <c r="B430" s="87" t="s">
        <v>63</v>
      </c>
      <c r="C430" s="87" t="s">
        <v>25</v>
      </c>
      <c r="D430" s="181" t="s">
        <v>31</v>
      </c>
      <c r="E430" s="181" t="s">
        <v>24</v>
      </c>
      <c r="F430" s="181" t="s">
        <v>22</v>
      </c>
      <c r="G430" s="181" t="s">
        <v>368</v>
      </c>
      <c r="H430" s="181" t="s">
        <v>242</v>
      </c>
      <c r="I430" s="142"/>
      <c r="J430" s="142">
        <f>'ведомст 3'!K250</f>
        <v>2055.1999999999998</v>
      </c>
      <c r="K430" s="142">
        <f>'ведомст 3'!L250</f>
        <v>2055.1999999999998</v>
      </c>
      <c r="L430" s="142">
        <f>'ведомст 3'!M250</f>
        <v>2055.1999999999998</v>
      </c>
      <c r="M430" s="104"/>
    </row>
    <row r="431" spans="1:13" s="105" customFormat="1" ht="21.75" customHeight="1" x14ac:dyDescent="0.25">
      <c r="A431" s="175" t="s">
        <v>43</v>
      </c>
      <c r="B431" s="176" t="s">
        <v>39</v>
      </c>
      <c r="C431" s="87"/>
      <c r="D431" s="181"/>
      <c r="E431" s="181"/>
      <c r="F431" s="181"/>
      <c r="G431" s="181"/>
      <c r="H431" s="181"/>
      <c r="I431" s="140"/>
      <c r="J431" s="140">
        <f>J432+J438+J462</f>
        <v>5570.2000000000007</v>
      </c>
      <c r="K431" s="140">
        <f>K432+K438+K462</f>
        <v>4405.7</v>
      </c>
      <c r="L431" s="140">
        <f>L432+L438+L462</f>
        <v>4405.7</v>
      </c>
      <c r="M431" s="104"/>
    </row>
    <row r="432" spans="1:13" s="105" customFormat="1" ht="21.75" customHeight="1" x14ac:dyDescent="0.25">
      <c r="A432" s="177" t="s">
        <v>44</v>
      </c>
      <c r="B432" s="87" t="s">
        <v>39</v>
      </c>
      <c r="C432" s="87" t="s">
        <v>22</v>
      </c>
      <c r="D432" s="181"/>
      <c r="E432" s="181"/>
      <c r="F432" s="181"/>
      <c r="G432" s="181"/>
      <c r="H432" s="181"/>
      <c r="I432" s="140"/>
      <c r="J432" s="140">
        <f t="shared" ref="J432:L436" si="96">J433</f>
        <v>1001.1</v>
      </c>
      <c r="K432" s="140">
        <f t="shared" si="96"/>
        <v>1296.2</v>
      </c>
      <c r="L432" s="140">
        <f t="shared" si="96"/>
        <v>1296.2</v>
      </c>
      <c r="M432" s="104"/>
    </row>
    <row r="433" spans="1:13" s="105" customFormat="1" ht="31.5" x14ac:dyDescent="0.25">
      <c r="A433" s="177" t="s">
        <v>493</v>
      </c>
      <c r="B433" s="87" t="s">
        <v>39</v>
      </c>
      <c r="C433" s="87" t="s">
        <v>22</v>
      </c>
      <c r="D433" s="181" t="s">
        <v>354</v>
      </c>
      <c r="E433" s="181"/>
      <c r="F433" s="181"/>
      <c r="G433" s="181"/>
      <c r="H433" s="181"/>
      <c r="I433" s="141"/>
      <c r="J433" s="141">
        <f t="shared" si="96"/>
        <v>1001.1</v>
      </c>
      <c r="K433" s="141">
        <f t="shared" si="96"/>
        <v>1296.2</v>
      </c>
      <c r="L433" s="141">
        <f t="shared" si="96"/>
        <v>1296.2</v>
      </c>
      <c r="M433" s="364"/>
    </row>
    <row r="434" spans="1:13" s="105" customFormat="1" ht="47.25" x14ac:dyDescent="0.25">
      <c r="A434" s="177" t="s">
        <v>494</v>
      </c>
      <c r="B434" s="87" t="s">
        <v>39</v>
      </c>
      <c r="C434" s="87" t="s">
        <v>22</v>
      </c>
      <c r="D434" s="181" t="s">
        <v>354</v>
      </c>
      <c r="E434" s="181" t="s">
        <v>24</v>
      </c>
      <c r="F434" s="181" t="s">
        <v>68</v>
      </c>
      <c r="G434" s="181"/>
      <c r="H434" s="181"/>
      <c r="I434" s="141"/>
      <c r="J434" s="141">
        <f t="shared" si="96"/>
        <v>1001.1</v>
      </c>
      <c r="K434" s="141">
        <f t="shared" si="96"/>
        <v>1296.2</v>
      </c>
      <c r="L434" s="141">
        <f t="shared" si="96"/>
        <v>1296.2</v>
      </c>
      <c r="M434" s="364"/>
    </row>
    <row r="435" spans="1:13" s="105" customFormat="1" ht="30" customHeight="1" x14ac:dyDescent="0.25">
      <c r="A435" s="177" t="s">
        <v>79</v>
      </c>
      <c r="B435" s="87" t="s">
        <v>39</v>
      </c>
      <c r="C435" s="87" t="s">
        <v>22</v>
      </c>
      <c r="D435" s="181" t="s">
        <v>354</v>
      </c>
      <c r="E435" s="181" t="s">
        <v>24</v>
      </c>
      <c r="F435" s="181" t="s">
        <v>68</v>
      </c>
      <c r="G435" s="181" t="s">
        <v>401</v>
      </c>
      <c r="H435" s="181"/>
      <c r="I435" s="141"/>
      <c r="J435" s="141">
        <f t="shared" si="96"/>
        <v>1001.1</v>
      </c>
      <c r="K435" s="141">
        <f t="shared" si="96"/>
        <v>1296.2</v>
      </c>
      <c r="L435" s="141">
        <f t="shared" si="96"/>
        <v>1296.2</v>
      </c>
      <c r="M435" s="104"/>
    </row>
    <row r="436" spans="1:13" s="105" customFormat="1" ht="21" customHeight="1" x14ac:dyDescent="0.25">
      <c r="A436" s="177" t="s">
        <v>210</v>
      </c>
      <c r="B436" s="87" t="s">
        <v>39</v>
      </c>
      <c r="C436" s="87" t="s">
        <v>22</v>
      </c>
      <c r="D436" s="181" t="s">
        <v>354</v>
      </c>
      <c r="E436" s="181" t="s">
        <v>24</v>
      </c>
      <c r="F436" s="181" t="s">
        <v>68</v>
      </c>
      <c r="G436" s="181" t="s">
        <v>401</v>
      </c>
      <c r="H436" s="181" t="s">
        <v>203</v>
      </c>
      <c r="I436" s="141"/>
      <c r="J436" s="141">
        <f t="shared" si="96"/>
        <v>1001.1</v>
      </c>
      <c r="K436" s="141">
        <f t="shared" si="96"/>
        <v>1296.2</v>
      </c>
      <c r="L436" s="141">
        <f t="shared" si="96"/>
        <v>1296.2</v>
      </c>
      <c r="M436" s="104"/>
    </row>
    <row r="437" spans="1:13" s="105" customFormat="1" ht="33" customHeight="1" x14ac:dyDescent="0.25">
      <c r="A437" s="177" t="s">
        <v>211</v>
      </c>
      <c r="B437" s="87" t="s">
        <v>39</v>
      </c>
      <c r="C437" s="87" t="s">
        <v>22</v>
      </c>
      <c r="D437" s="181" t="s">
        <v>354</v>
      </c>
      <c r="E437" s="181" t="s">
        <v>24</v>
      </c>
      <c r="F437" s="181" t="s">
        <v>68</v>
      </c>
      <c r="G437" s="181" t="s">
        <v>401</v>
      </c>
      <c r="H437" s="181" t="s">
        <v>209</v>
      </c>
      <c r="I437" s="141"/>
      <c r="J437" s="141">
        <f>'ведомст 3'!K257</f>
        <v>1001.1</v>
      </c>
      <c r="K437" s="141">
        <f>'ведомст 3'!L257</f>
        <v>1296.2</v>
      </c>
      <c r="L437" s="141">
        <f>'ведомст 3'!M257</f>
        <v>1296.2</v>
      </c>
      <c r="M437" s="104"/>
    </row>
    <row r="438" spans="1:13" s="105" customFormat="1" ht="21.75" customHeight="1" x14ac:dyDescent="0.25">
      <c r="A438" s="214" t="s">
        <v>45</v>
      </c>
      <c r="B438" s="176" t="s">
        <v>39</v>
      </c>
      <c r="C438" s="176" t="s">
        <v>36</v>
      </c>
      <c r="D438" s="176"/>
      <c r="E438" s="176"/>
      <c r="F438" s="176"/>
      <c r="G438" s="176"/>
      <c r="H438" s="176"/>
      <c r="I438" s="140"/>
      <c r="J438" s="140">
        <f>J439+J445+J450+J456</f>
        <v>1130</v>
      </c>
      <c r="K438" s="140">
        <f>K439+K445+K450+K456</f>
        <v>1004.9</v>
      </c>
      <c r="L438" s="140">
        <f>L439+L445+L450+L456</f>
        <v>1004.9</v>
      </c>
      <c r="M438" s="104"/>
    </row>
    <row r="439" spans="1:13" s="105" customFormat="1" ht="63" x14ac:dyDescent="0.25">
      <c r="A439" s="177" t="s">
        <v>300</v>
      </c>
      <c r="B439" s="87" t="s">
        <v>39</v>
      </c>
      <c r="C439" s="87" t="s">
        <v>36</v>
      </c>
      <c r="D439" s="133" t="s">
        <v>23</v>
      </c>
      <c r="E439" s="133"/>
      <c r="F439" s="133"/>
      <c r="G439" s="133"/>
      <c r="H439" s="87"/>
      <c r="I439" s="141"/>
      <c r="J439" s="141">
        <f t="shared" ref="J439:L443" si="97">J440</f>
        <v>1127</v>
      </c>
      <c r="K439" s="141">
        <f t="shared" si="97"/>
        <v>876.9</v>
      </c>
      <c r="L439" s="141">
        <f t="shared" si="97"/>
        <v>876.9</v>
      </c>
      <c r="M439" s="104"/>
    </row>
    <row r="440" spans="1:13" s="105" customFormat="1" ht="63" x14ac:dyDescent="0.25">
      <c r="A440" s="177" t="s">
        <v>315</v>
      </c>
      <c r="B440" s="87" t="s">
        <v>39</v>
      </c>
      <c r="C440" s="87" t="s">
        <v>36</v>
      </c>
      <c r="D440" s="133" t="s">
        <v>23</v>
      </c>
      <c r="E440" s="133">
        <v>1</v>
      </c>
      <c r="F440" s="133"/>
      <c r="G440" s="133"/>
      <c r="H440" s="133"/>
      <c r="I440" s="141"/>
      <c r="J440" s="141">
        <f t="shared" si="97"/>
        <v>1127</v>
      </c>
      <c r="K440" s="141">
        <f t="shared" si="97"/>
        <v>876.9</v>
      </c>
      <c r="L440" s="141">
        <f t="shared" si="97"/>
        <v>876.9</v>
      </c>
      <c r="M440" s="104"/>
    </row>
    <row r="441" spans="1:13" s="105" customFormat="1" ht="21.75" customHeight="1" x14ac:dyDescent="0.25">
      <c r="A441" s="179" t="s">
        <v>81</v>
      </c>
      <c r="B441" s="87" t="s">
        <v>39</v>
      </c>
      <c r="C441" s="87" t="s">
        <v>36</v>
      </c>
      <c r="D441" s="133" t="s">
        <v>23</v>
      </c>
      <c r="E441" s="133" t="s">
        <v>24</v>
      </c>
      <c r="F441" s="133" t="s">
        <v>23</v>
      </c>
      <c r="G441" s="133"/>
      <c r="H441" s="133"/>
      <c r="I441" s="141"/>
      <c r="J441" s="141">
        <f t="shared" si="97"/>
        <v>1127</v>
      </c>
      <c r="K441" s="141">
        <f t="shared" si="97"/>
        <v>876.9</v>
      </c>
      <c r="L441" s="141">
        <f t="shared" si="97"/>
        <v>876.9</v>
      </c>
      <c r="M441" s="646"/>
    </row>
    <row r="442" spans="1:13" s="105" customFormat="1" ht="82.5" customHeight="1" x14ac:dyDescent="0.25">
      <c r="A442" s="177" t="s">
        <v>173</v>
      </c>
      <c r="B442" s="87" t="s">
        <v>39</v>
      </c>
      <c r="C442" s="87" t="s">
        <v>36</v>
      </c>
      <c r="D442" s="133" t="s">
        <v>23</v>
      </c>
      <c r="E442" s="133" t="s">
        <v>24</v>
      </c>
      <c r="F442" s="133" t="s">
        <v>23</v>
      </c>
      <c r="G442" s="133" t="s">
        <v>402</v>
      </c>
      <c r="H442" s="133"/>
      <c r="I442" s="141"/>
      <c r="J442" s="141">
        <f t="shared" si="97"/>
        <v>1127</v>
      </c>
      <c r="K442" s="141">
        <f t="shared" si="97"/>
        <v>876.9</v>
      </c>
      <c r="L442" s="141">
        <f t="shared" si="97"/>
        <v>876.9</v>
      </c>
      <c r="M442" s="646"/>
    </row>
    <row r="443" spans="1:13" s="105" customFormat="1" ht="47.25" x14ac:dyDescent="0.2">
      <c r="A443" s="210" t="s">
        <v>251</v>
      </c>
      <c r="B443" s="87" t="s">
        <v>39</v>
      </c>
      <c r="C443" s="87" t="s">
        <v>36</v>
      </c>
      <c r="D443" s="133" t="s">
        <v>23</v>
      </c>
      <c r="E443" s="133" t="s">
        <v>24</v>
      </c>
      <c r="F443" s="133" t="s">
        <v>23</v>
      </c>
      <c r="G443" s="133" t="s">
        <v>402</v>
      </c>
      <c r="H443" s="133" t="s">
        <v>223</v>
      </c>
      <c r="I443" s="141"/>
      <c r="J443" s="141">
        <f t="shared" si="97"/>
        <v>1127</v>
      </c>
      <c r="K443" s="141">
        <f t="shared" si="97"/>
        <v>876.9</v>
      </c>
      <c r="L443" s="141">
        <f t="shared" si="97"/>
        <v>876.9</v>
      </c>
      <c r="M443" s="646"/>
    </row>
    <row r="444" spans="1:13" s="105" customFormat="1" ht="16.5" customHeight="1" x14ac:dyDescent="0.25">
      <c r="A444" s="177" t="s">
        <v>255</v>
      </c>
      <c r="B444" s="87" t="s">
        <v>39</v>
      </c>
      <c r="C444" s="87" t="s">
        <v>36</v>
      </c>
      <c r="D444" s="133" t="s">
        <v>23</v>
      </c>
      <c r="E444" s="133" t="s">
        <v>24</v>
      </c>
      <c r="F444" s="133" t="s">
        <v>23</v>
      </c>
      <c r="G444" s="133" t="s">
        <v>402</v>
      </c>
      <c r="H444" s="133" t="s">
        <v>242</v>
      </c>
      <c r="I444" s="141"/>
      <c r="J444" s="141">
        <f>'ведомст 3'!K542</f>
        <v>1127</v>
      </c>
      <c r="K444" s="141">
        <f>'ведомст 3'!L542</f>
        <v>876.9</v>
      </c>
      <c r="L444" s="141">
        <f>'ведомст 3'!M542</f>
        <v>876.9</v>
      </c>
      <c r="M444" s="104"/>
    </row>
    <row r="445" spans="1:13" s="105" customFormat="1" ht="47.25" customHeight="1" x14ac:dyDescent="0.2">
      <c r="A445" s="184" t="s">
        <v>298</v>
      </c>
      <c r="B445" s="87" t="s">
        <v>39</v>
      </c>
      <c r="C445" s="87" t="s">
        <v>36</v>
      </c>
      <c r="D445" s="133" t="s">
        <v>36</v>
      </c>
      <c r="E445" s="133"/>
      <c r="F445" s="133"/>
      <c r="G445" s="133"/>
      <c r="H445" s="133"/>
      <c r="I445" s="141"/>
      <c r="J445" s="141">
        <f>J446</f>
        <v>3</v>
      </c>
      <c r="K445" s="141">
        <f>K446</f>
        <v>3</v>
      </c>
      <c r="L445" s="141">
        <f>L446</f>
        <v>3</v>
      </c>
      <c r="M445" s="104"/>
    </row>
    <row r="446" spans="1:13" s="105" customFormat="1" ht="47.25" x14ac:dyDescent="0.2">
      <c r="A446" s="184" t="s">
        <v>285</v>
      </c>
      <c r="B446" s="87" t="s">
        <v>39</v>
      </c>
      <c r="C446" s="87" t="s">
        <v>36</v>
      </c>
      <c r="D446" s="133" t="s">
        <v>36</v>
      </c>
      <c r="E446" s="133" t="s">
        <v>330</v>
      </c>
      <c r="F446" s="133" t="s">
        <v>22</v>
      </c>
      <c r="G446" s="133"/>
      <c r="H446" s="133"/>
      <c r="I446" s="141"/>
      <c r="J446" s="141">
        <f t="shared" ref="J446:L448" si="98">J447</f>
        <v>3</v>
      </c>
      <c r="K446" s="141">
        <f t="shared" si="98"/>
        <v>3</v>
      </c>
      <c r="L446" s="141">
        <f t="shared" si="98"/>
        <v>3</v>
      </c>
      <c r="M446" s="104"/>
    </row>
    <row r="447" spans="1:13" s="105" customFormat="1" ht="30" customHeight="1" x14ac:dyDescent="0.2">
      <c r="A447" s="184" t="s">
        <v>137</v>
      </c>
      <c r="B447" s="87" t="s">
        <v>39</v>
      </c>
      <c r="C447" s="87" t="s">
        <v>36</v>
      </c>
      <c r="D447" s="133" t="s">
        <v>36</v>
      </c>
      <c r="E447" s="133" t="s">
        <v>330</v>
      </c>
      <c r="F447" s="133" t="s">
        <v>22</v>
      </c>
      <c r="G447" s="133" t="s">
        <v>403</v>
      </c>
      <c r="H447" s="133"/>
      <c r="I447" s="141"/>
      <c r="J447" s="141">
        <f t="shared" si="98"/>
        <v>3</v>
      </c>
      <c r="K447" s="141">
        <f t="shared" si="98"/>
        <v>3</v>
      </c>
      <c r="L447" s="141">
        <f t="shared" si="98"/>
        <v>3</v>
      </c>
      <c r="M447" s="104"/>
    </row>
    <row r="448" spans="1:13" s="105" customFormat="1" ht="31.5" x14ac:dyDescent="0.2">
      <c r="A448" s="184" t="s">
        <v>210</v>
      </c>
      <c r="B448" s="87" t="s">
        <v>39</v>
      </c>
      <c r="C448" s="87" t="s">
        <v>36</v>
      </c>
      <c r="D448" s="133" t="s">
        <v>36</v>
      </c>
      <c r="E448" s="133" t="s">
        <v>330</v>
      </c>
      <c r="F448" s="133" t="s">
        <v>22</v>
      </c>
      <c r="G448" s="133" t="s">
        <v>403</v>
      </c>
      <c r="H448" s="133" t="s">
        <v>203</v>
      </c>
      <c r="I448" s="141"/>
      <c r="J448" s="141">
        <f t="shared" si="98"/>
        <v>3</v>
      </c>
      <c r="K448" s="141">
        <f t="shared" si="98"/>
        <v>3</v>
      </c>
      <c r="L448" s="141">
        <f t="shared" si="98"/>
        <v>3</v>
      </c>
      <c r="M448" s="104"/>
    </row>
    <row r="449" spans="1:13" s="105" customFormat="1" ht="31.5" x14ac:dyDescent="0.25">
      <c r="A449" s="79" t="s">
        <v>220</v>
      </c>
      <c r="B449" s="87" t="s">
        <v>39</v>
      </c>
      <c r="C449" s="87" t="s">
        <v>36</v>
      </c>
      <c r="D449" s="133" t="s">
        <v>36</v>
      </c>
      <c r="E449" s="133" t="s">
        <v>330</v>
      </c>
      <c r="F449" s="133" t="s">
        <v>22</v>
      </c>
      <c r="G449" s="133" t="s">
        <v>403</v>
      </c>
      <c r="H449" s="133" t="s">
        <v>209</v>
      </c>
      <c r="I449" s="141"/>
      <c r="J449" s="141">
        <f>'ведомст 3'!K547</f>
        <v>3</v>
      </c>
      <c r="K449" s="141">
        <f>'ведомст 3'!L547</f>
        <v>3</v>
      </c>
      <c r="L449" s="141">
        <f>'ведомст 3'!M547</f>
        <v>3</v>
      </c>
      <c r="M449" s="104"/>
    </row>
    <row r="450" spans="1:13" s="105" customFormat="1" ht="55.5" customHeight="1" x14ac:dyDescent="0.25">
      <c r="A450" s="379" t="s">
        <v>424</v>
      </c>
      <c r="B450" s="87" t="s">
        <v>39</v>
      </c>
      <c r="C450" s="87" t="s">
        <v>36</v>
      </c>
      <c r="D450" s="133" t="s">
        <v>25</v>
      </c>
      <c r="E450" s="133"/>
      <c r="F450" s="133"/>
      <c r="G450" s="133"/>
      <c r="H450" s="133"/>
      <c r="I450" s="141"/>
      <c r="J450" s="141">
        <f>J451</f>
        <v>0</v>
      </c>
      <c r="K450" s="141">
        <f>K451</f>
        <v>110</v>
      </c>
      <c r="L450" s="141">
        <f>L451</f>
        <v>110</v>
      </c>
      <c r="M450" s="360"/>
    </row>
    <row r="451" spans="1:13" s="105" customFormat="1" ht="48" customHeight="1" x14ac:dyDescent="0.25">
      <c r="A451" s="379" t="s">
        <v>425</v>
      </c>
      <c r="B451" s="87" t="s">
        <v>39</v>
      </c>
      <c r="C451" s="87" t="s">
        <v>36</v>
      </c>
      <c r="D451" s="133" t="s">
        <v>25</v>
      </c>
      <c r="E451" s="133" t="s">
        <v>24</v>
      </c>
      <c r="F451" s="133"/>
      <c r="G451" s="133"/>
      <c r="H451" s="133"/>
      <c r="I451" s="141"/>
      <c r="J451" s="141">
        <f t="shared" ref="J451:L453" si="99">J452</f>
        <v>0</v>
      </c>
      <c r="K451" s="141">
        <f t="shared" si="99"/>
        <v>110</v>
      </c>
      <c r="L451" s="141">
        <f t="shared" si="99"/>
        <v>110</v>
      </c>
      <c r="M451" s="360"/>
    </row>
    <row r="452" spans="1:13" s="105" customFormat="1" ht="31.5" customHeight="1" x14ac:dyDescent="0.2">
      <c r="A452" s="184" t="s">
        <v>256</v>
      </c>
      <c r="B452" s="86" t="s">
        <v>39</v>
      </c>
      <c r="C452" s="86" t="s">
        <v>36</v>
      </c>
      <c r="D452" s="133" t="s">
        <v>25</v>
      </c>
      <c r="E452" s="133" t="s">
        <v>24</v>
      </c>
      <c r="F452" s="133" t="s">
        <v>22</v>
      </c>
      <c r="G452" s="133"/>
      <c r="H452" s="133"/>
      <c r="I452" s="141"/>
      <c r="J452" s="141">
        <f t="shared" si="99"/>
        <v>0</v>
      </c>
      <c r="K452" s="141">
        <f t="shared" si="99"/>
        <v>110</v>
      </c>
      <c r="L452" s="141">
        <f t="shared" si="99"/>
        <v>110</v>
      </c>
      <c r="M452" s="104"/>
    </row>
    <row r="453" spans="1:13" s="105" customFormat="1" ht="33.75" customHeight="1" x14ac:dyDescent="0.25">
      <c r="A453" s="215" t="s">
        <v>158</v>
      </c>
      <c r="B453" s="86" t="s">
        <v>39</v>
      </c>
      <c r="C453" s="86" t="s">
        <v>36</v>
      </c>
      <c r="D453" s="133" t="s">
        <v>25</v>
      </c>
      <c r="E453" s="133" t="s">
        <v>24</v>
      </c>
      <c r="F453" s="133" t="s">
        <v>22</v>
      </c>
      <c r="G453" s="133" t="s">
        <v>404</v>
      </c>
      <c r="H453" s="133"/>
      <c r="I453" s="141"/>
      <c r="J453" s="141">
        <f t="shared" si="99"/>
        <v>0</v>
      </c>
      <c r="K453" s="141">
        <f t="shared" si="99"/>
        <v>110</v>
      </c>
      <c r="L453" s="141">
        <f t="shared" si="99"/>
        <v>110</v>
      </c>
      <c r="M453" s="104"/>
    </row>
    <row r="454" spans="1:13" s="105" customFormat="1" ht="27" customHeight="1" x14ac:dyDescent="0.2">
      <c r="A454" s="184" t="s">
        <v>210</v>
      </c>
      <c r="B454" s="86" t="s">
        <v>39</v>
      </c>
      <c r="C454" s="86" t="s">
        <v>36</v>
      </c>
      <c r="D454" s="133" t="s">
        <v>25</v>
      </c>
      <c r="E454" s="133" t="s">
        <v>24</v>
      </c>
      <c r="F454" s="133" t="s">
        <v>22</v>
      </c>
      <c r="G454" s="133" t="s">
        <v>404</v>
      </c>
      <c r="H454" s="133" t="s">
        <v>203</v>
      </c>
      <c r="I454" s="141"/>
      <c r="J454" s="141">
        <f>J455</f>
        <v>0</v>
      </c>
      <c r="K454" s="141">
        <f>K455</f>
        <v>110</v>
      </c>
      <c r="L454" s="141">
        <f>L455</f>
        <v>110</v>
      </c>
      <c r="M454" s="104"/>
    </row>
    <row r="455" spans="1:13" s="105" customFormat="1" ht="35.25" customHeight="1" x14ac:dyDescent="0.2">
      <c r="A455" s="184" t="s">
        <v>218</v>
      </c>
      <c r="B455" s="86" t="s">
        <v>39</v>
      </c>
      <c r="C455" s="86" t="s">
        <v>36</v>
      </c>
      <c r="D455" s="133" t="s">
        <v>25</v>
      </c>
      <c r="E455" s="133" t="s">
        <v>24</v>
      </c>
      <c r="F455" s="133" t="s">
        <v>22</v>
      </c>
      <c r="G455" s="133" t="s">
        <v>404</v>
      </c>
      <c r="H455" s="133" t="s">
        <v>213</v>
      </c>
      <c r="I455" s="141"/>
      <c r="J455" s="141">
        <f>'ведомст 3'!K264</f>
        <v>0</v>
      </c>
      <c r="K455" s="141">
        <f>'ведомст 3'!L264</f>
        <v>110</v>
      </c>
      <c r="L455" s="141">
        <f>'ведомст 3'!M264</f>
        <v>110</v>
      </c>
      <c r="M455" s="104"/>
    </row>
    <row r="456" spans="1:13" s="105" customFormat="1" ht="64.5" customHeight="1" x14ac:dyDescent="0.25">
      <c r="A456" s="177" t="s">
        <v>303</v>
      </c>
      <c r="B456" s="86">
        <v>10</v>
      </c>
      <c r="C456" s="192" t="s">
        <v>36</v>
      </c>
      <c r="D456" s="133" t="s">
        <v>219</v>
      </c>
      <c r="E456" s="133"/>
      <c r="F456" s="133"/>
      <c r="G456" s="133"/>
      <c r="H456" s="133"/>
      <c r="I456" s="141"/>
      <c r="J456" s="141">
        <f t="shared" ref="J456:L460" si="100">J457</f>
        <v>0</v>
      </c>
      <c r="K456" s="141">
        <f t="shared" si="100"/>
        <v>15</v>
      </c>
      <c r="L456" s="141">
        <f t="shared" si="100"/>
        <v>15</v>
      </c>
      <c r="M456" s="104"/>
    </row>
    <row r="457" spans="1:13" s="105" customFormat="1" ht="42.75" customHeight="1" x14ac:dyDescent="0.25">
      <c r="A457" s="177" t="s">
        <v>215</v>
      </c>
      <c r="B457" s="86">
        <v>10</v>
      </c>
      <c r="C457" s="192" t="s">
        <v>36</v>
      </c>
      <c r="D457" s="133" t="s">
        <v>382</v>
      </c>
      <c r="E457" s="133" t="s">
        <v>24</v>
      </c>
      <c r="F457" s="133"/>
      <c r="G457" s="133"/>
      <c r="H457" s="133"/>
      <c r="I457" s="141"/>
      <c r="J457" s="141">
        <f t="shared" si="100"/>
        <v>0</v>
      </c>
      <c r="K457" s="141">
        <f t="shared" si="100"/>
        <v>15</v>
      </c>
      <c r="L457" s="141">
        <f t="shared" si="100"/>
        <v>15</v>
      </c>
      <c r="M457" s="104"/>
    </row>
    <row r="458" spans="1:13" s="105" customFormat="1" ht="45" customHeight="1" x14ac:dyDescent="0.25">
      <c r="A458" s="177" t="s">
        <v>216</v>
      </c>
      <c r="B458" s="86">
        <v>10</v>
      </c>
      <c r="C458" s="192" t="s">
        <v>36</v>
      </c>
      <c r="D458" s="133" t="s">
        <v>382</v>
      </c>
      <c r="E458" s="133" t="s">
        <v>24</v>
      </c>
      <c r="F458" s="133" t="s">
        <v>22</v>
      </c>
      <c r="G458" s="133"/>
      <c r="H458" s="133"/>
      <c r="I458" s="141"/>
      <c r="J458" s="141">
        <f t="shared" si="100"/>
        <v>0</v>
      </c>
      <c r="K458" s="141">
        <f t="shared" si="100"/>
        <v>15</v>
      </c>
      <c r="L458" s="141">
        <f t="shared" si="100"/>
        <v>15</v>
      </c>
      <c r="M458" s="104"/>
    </row>
    <row r="459" spans="1:13" s="105" customFormat="1" ht="30.75" customHeight="1" x14ac:dyDescent="0.25">
      <c r="A459" s="177" t="s">
        <v>182</v>
      </c>
      <c r="B459" s="86">
        <v>10</v>
      </c>
      <c r="C459" s="192" t="s">
        <v>36</v>
      </c>
      <c r="D459" s="133" t="s">
        <v>382</v>
      </c>
      <c r="E459" s="133" t="s">
        <v>24</v>
      </c>
      <c r="F459" s="133" t="s">
        <v>22</v>
      </c>
      <c r="G459" s="133" t="s">
        <v>405</v>
      </c>
      <c r="H459" s="133"/>
      <c r="I459" s="141"/>
      <c r="J459" s="141">
        <f t="shared" si="100"/>
        <v>0</v>
      </c>
      <c r="K459" s="141">
        <f t="shared" si="100"/>
        <v>15</v>
      </c>
      <c r="L459" s="141">
        <f t="shared" si="100"/>
        <v>15</v>
      </c>
      <c r="M459" s="104"/>
    </row>
    <row r="460" spans="1:13" s="105" customFormat="1" ht="24.75" customHeight="1" x14ac:dyDescent="0.2">
      <c r="A460" s="184" t="s">
        <v>210</v>
      </c>
      <c r="B460" s="86">
        <v>10</v>
      </c>
      <c r="C460" s="192" t="s">
        <v>36</v>
      </c>
      <c r="D460" s="133" t="s">
        <v>382</v>
      </c>
      <c r="E460" s="133" t="s">
        <v>24</v>
      </c>
      <c r="F460" s="133" t="s">
        <v>22</v>
      </c>
      <c r="G460" s="133" t="s">
        <v>405</v>
      </c>
      <c r="H460" s="133" t="s">
        <v>203</v>
      </c>
      <c r="I460" s="141"/>
      <c r="J460" s="141">
        <f t="shared" si="100"/>
        <v>0</v>
      </c>
      <c r="K460" s="141">
        <f t="shared" si="100"/>
        <v>15</v>
      </c>
      <c r="L460" s="141">
        <f t="shared" si="100"/>
        <v>15</v>
      </c>
      <c r="M460" s="104"/>
    </row>
    <row r="461" spans="1:13" s="105" customFormat="1" ht="34.5" customHeight="1" x14ac:dyDescent="0.2">
      <c r="A461" s="184" t="s">
        <v>218</v>
      </c>
      <c r="B461" s="86">
        <v>10</v>
      </c>
      <c r="C461" s="192" t="s">
        <v>36</v>
      </c>
      <c r="D461" s="133" t="s">
        <v>382</v>
      </c>
      <c r="E461" s="133" t="s">
        <v>24</v>
      </c>
      <c r="F461" s="133" t="s">
        <v>22</v>
      </c>
      <c r="G461" s="133" t="s">
        <v>405</v>
      </c>
      <c r="H461" s="133" t="s">
        <v>213</v>
      </c>
      <c r="I461" s="141"/>
      <c r="J461" s="141">
        <f>'ведомст 3'!K270</f>
        <v>0</v>
      </c>
      <c r="K461" s="141">
        <f>'ведомст 3'!L270</f>
        <v>15</v>
      </c>
      <c r="L461" s="141">
        <f>'ведомст 3'!M270</f>
        <v>15</v>
      </c>
      <c r="M461" s="104"/>
    </row>
    <row r="462" spans="1:13" s="105" customFormat="1" ht="19.5" customHeight="1" x14ac:dyDescent="0.25">
      <c r="A462" s="175" t="s">
        <v>61</v>
      </c>
      <c r="B462" s="176" t="s">
        <v>39</v>
      </c>
      <c r="C462" s="176" t="s">
        <v>25</v>
      </c>
      <c r="D462" s="133"/>
      <c r="E462" s="133"/>
      <c r="F462" s="133"/>
      <c r="G462" s="133"/>
      <c r="H462" s="133"/>
      <c r="I462" s="140"/>
      <c r="J462" s="140">
        <f>J463+J470</f>
        <v>3439.1000000000004</v>
      </c>
      <c r="K462" s="140">
        <f>K463+K470</f>
        <v>2104.6</v>
      </c>
      <c r="L462" s="140">
        <f>L463+L470</f>
        <v>2104.6</v>
      </c>
      <c r="M462" s="104"/>
    </row>
    <row r="463" spans="1:13" s="105" customFormat="1" ht="63" x14ac:dyDescent="0.25">
      <c r="A463" s="177" t="s">
        <v>300</v>
      </c>
      <c r="B463" s="87" t="s">
        <v>39</v>
      </c>
      <c r="C463" s="87" t="s">
        <v>25</v>
      </c>
      <c r="D463" s="133" t="s">
        <v>23</v>
      </c>
      <c r="E463" s="133"/>
      <c r="F463" s="133"/>
      <c r="G463" s="133"/>
      <c r="H463" s="133"/>
      <c r="I463" s="141"/>
      <c r="J463" s="141">
        <f t="shared" ref="J463:L466" si="101">J464</f>
        <v>1370.2</v>
      </c>
      <c r="K463" s="141">
        <f t="shared" si="101"/>
        <v>2104.6</v>
      </c>
      <c r="L463" s="141">
        <f t="shared" si="101"/>
        <v>2104.6</v>
      </c>
      <c r="M463" s="104"/>
    </row>
    <row r="464" spans="1:13" s="105" customFormat="1" ht="62.25" customHeight="1" x14ac:dyDescent="0.25">
      <c r="A464" s="179" t="s">
        <v>312</v>
      </c>
      <c r="B464" s="87" t="s">
        <v>39</v>
      </c>
      <c r="C464" s="87" t="s">
        <v>25</v>
      </c>
      <c r="D464" s="133" t="s">
        <v>23</v>
      </c>
      <c r="E464" s="133" t="s">
        <v>27</v>
      </c>
      <c r="F464" s="133"/>
      <c r="G464" s="133"/>
      <c r="H464" s="133"/>
      <c r="I464" s="141"/>
      <c r="J464" s="141">
        <f t="shared" si="101"/>
        <v>1370.2</v>
      </c>
      <c r="K464" s="141">
        <f t="shared" si="101"/>
        <v>2104.6</v>
      </c>
      <c r="L464" s="141">
        <f t="shared" si="101"/>
        <v>2104.6</v>
      </c>
      <c r="M464" s="104"/>
    </row>
    <row r="465" spans="1:13" s="105" customFormat="1" ht="50.25" customHeight="1" x14ac:dyDescent="0.2">
      <c r="A465" s="183" t="s">
        <v>114</v>
      </c>
      <c r="B465" s="87" t="s">
        <v>39</v>
      </c>
      <c r="C465" s="87" t="s">
        <v>25</v>
      </c>
      <c r="D465" s="133" t="s">
        <v>23</v>
      </c>
      <c r="E465" s="133" t="s">
        <v>27</v>
      </c>
      <c r="F465" s="133" t="s">
        <v>22</v>
      </c>
      <c r="G465" s="133"/>
      <c r="H465" s="133"/>
      <c r="I465" s="141"/>
      <c r="J465" s="141">
        <f t="shared" si="101"/>
        <v>1370.2</v>
      </c>
      <c r="K465" s="141">
        <f t="shared" si="101"/>
        <v>2104.6</v>
      </c>
      <c r="L465" s="141">
        <f t="shared" si="101"/>
        <v>2104.6</v>
      </c>
      <c r="M465" s="294"/>
    </row>
    <row r="466" spans="1:13" s="105" customFormat="1" ht="171" customHeight="1" x14ac:dyDescent="0.25">
      <c r="A466" s="79" t="s">
        <v>171</v>
      </c>
      <c r="B466" s="86" t="s">
        <v>39</v>
      </c>
      <c r="C466" s="86" t="s">
        <v>25</v>
      </c>
      <c r="D466" s="133" t="s">
        <v>23</v>
      </c>
      <c r="E466" s="133" t="s">
        <v>27</v>
      </c>
      <c r="F466" s="133" t="s">
        <v>22</v>
      </c>
      <c r="G466" s="133" t="s">
        <v>406</v>
      </c>
      <c r="H466" s="133"/>
      <c r="I466" s="141"/>
      <c r="J466" s="141">
        <f t="shared" si="101"/>
        <v>1370.2</v>
      </c>
      <c r="K466" s="141">
        <f t="shared" si="101"/>
        <v>2104.6</v>
      </c>
      <c r="L466" s="141">
        <f t="shared" si="101"/>
        <v>2104.6</v>
      </c>
      <c r="M466" s="294"/>
    </row>
    <row r="467" spans="1:13" s="105" customFormat="1" ht="25.5" customHeight="1" x14ac:dyDescent="0.25">
      <c r="A467" s="79" t="s">
        <v>204</v>
      </c>
      <c r="B467" s="86" t="s">
        <v>39</v>
      </c>
      <c r="C467" s="86" t="s">
        <v>25</v>
      </c>
      <c r="D467" s="133" t="s">
        <v>23</v>
      </c>
      <c r="E467" s="133" t="s">
        <v>27</v>
      </c>
      <c r="F467" s="133" t="s">
        <v>22</v>
      </c>
      <c r="G467" s="133" t="s">
        <v>406</v>
      </c>
      <c r="H467" s="133" t="s">
        <v>203</v>
      </c>
      <c r="I467" s="141"/>
      <c r="J467" s="141">
        <f>J468+J469</f>
        <v>1370.2</v>
      </c>
      <c r="K467" s="141">
        <f>K468+K469</f>
        <v>2104.6</v>
      </c>
      <c r="L467" s="141">
        <f>L468+L469</f>
        <v>2104.6</v>
      </c>
      <c r="M467" s="367"/>
    </row>
    <row r="468" spans="1:13" s="105" customFormat="1" ht="30.75" customHeight="1" x14ac:dyDescent="0.25">
      <c r="A468" s="79" t="s">
        <v>220</v>
      </c>
      <c r="B468" s="86" t="s">
        <v>39</v>
      </c>
      <c r="C468" s="86" t="s">
        <v>25</v>
      </c>
      <c r="D468" s="133" t="s">
        <v>23</v>
      </c>
      <c r="E468" s="133" t="s">
        <v>27</v>
      </c>
      <c r="F468" s="133" t="s">
        <v>22</v>
      </c>
      <c r="G468" s="133" t="s">
        <v>406</v>
      </c>
      <c r="H468" s="133" t="s">
        <v>209</v>
      </c>
      <c r="I468" s="141"/>
      <c r="J468" s="141">
        <f>'ведомст 3'!K277</f>
        <v>870.2</v>
      </c>
      <c r="K468" s="141">
        <f>'ведомст 3'!L277</f>
        <v>1254.5999999999999</v>
      </c>
      <c r="L468" s="141">
        <f>'ведомст 3'!M277</f>
        <v>1254.5999999999999</v>
      </c>
      <c r="M468" s="367"/>
    </row>
    <row r="469" spans="1:13" s="105" customFormat="1" ht="31.5" x14ac:dyDescent="0.25">
      <c r="A469" s="79" t="s">
        <v>221</v>
      </c>
      <c r="B469" s="86" t="s">
        <v>39</v>
      </c>
      <c r="C469" s="86" t="s">
        <v>25</v>
      </c>
      <c r="D469" s="133" t="s">
        <v>23</v>
      </c>
      <c r="E469" s="133" t="s">
        <v>27</v>
      </c>
      <c r="F469" s="133" t="s">
        <v>22</v>
      </c>
      <c r="G469" s="133" t="s">
        <v>406</v>
      </c>
      <c r="H469" s="133" t="s">
        <v>213</v>
      </c>
      <c r="I469" s="141"/>
      <c r="J469" s="141">
        <f>'ведомст 3'!K278</f>
        <v>500.00000000000006</v>
      </c>
      <c r="K469" s="141">
        <f>'ведомст 3'!L278</f>
        <v>850</v>
      </c>
      <c r="L469" s="141">
        <f>'ведомст 3'!M278</f>
        <v>850</v>
      </c>
      <c r="M469" s="367"/>
    </row>
    <row r="470" spans="1:13" s="105" customFormat="1" ht="31.5" x14ac:dyDescent="0.25">
      <c r="A470" s="79" t="s">
        <v>518</v>
      </c>
      <c r="B470" s="192">
        <v>10</v>
      </c>
      <c r="C470" s="192" t="s">
        <v>25</v>
      </c>
      <c r="D470" s="133" t="s">
        <v>25</v>
      </c>
      <c r="E470" s="133"/>
      <c r="F470" s="133"/>
      <c r="G470" s="133"/>
      <c r="H470" s="133"/>
      <c r="I470" s="141"/>
      <c r="J470" s="141">
        <f>J471</f>
        <v>2068.9</v>
      </c>
      <c r="K470" s="141">
        <f t="shared" ref="K470:L474" si="102">K471</f>
        <v>0</v>
      </c>
      <c r="L470" s="141">
        <f t="shared" si="102"/>
        <v>0</v>
      </c>
      <c r="M470" s="367"/>
    </row>
    <row r="471" spans="1:13" s="105" customFormat="1" ht="78.75" x14ac:dyDescent="0.25">
      <c r="A471" s="79" t="s">
        <v>517</v>
      </c>
      <c r="B471" s="192" t="s">
        <v>39</v>
      </c>
      <c r="C471" s="192" t="s">
        <v>25</v>
      </c>
      <c r="D471" s="133" t="s">
        <v>25</v>
      </c>
      <c r="E471" s="133" t="s">
        <v>27</v>
      </c>
      <c r="F471" s="133"/>
      <c r="G471" s="133"/>
      <c r="H471" s="133"/>
      <c r="I471" s="141"/>
      <c r="J471" s="141">
        <f>J472</f>
        <v>2068.9</v>
      </c>
      <c r="K471" s="141">
        <f t="shared" si="102"/>
        <v>0</v>
      </c>
      <c r="L471" s="141">
        <f t="shared" si="102"/>
        <v>0</v>
      </c>
      <c r="M471" s="367"/>
    </row>
    <row r="472" spans="1:13" s="105" customFormat="1" ht="94.5" x14ac:dyDescent="0.25">
      <c r="A472" s="79" t="s">
        <v>525</v>
      </c>
      <c r="B472" s="192" t="s">
        <v>39</v>
      </c>
      <c r="C472" s="192" t="s">
        <v>25</v>
      </c>
      <c r="D472" s="133" t="s">
        <v>25</v>
      </c>
      <c r="E472" s="133" t="s">
        <v>27</v>
      </c>
      <c r="F472" s="133" t="s">
        <v>22</v>
      </c>
      <c r="G472" s="133"/>
      <c r="H472" s="133"/>
      <c r="I472" s="141"/>
      <c r="J472" s="141">
        <f>J473+J476</f>
        <v>2068.9</v>
      </c>
      <c r="K472" s="141">
        <f>K473+K476</f>
        <v>0</v>
      </c>
      <c r="L472" s="141">
        <f>L473+L476</f>
        <v>0</v>
      </c>
      <c r="M472" s="367"/>
    </row>
    <row r="473" spans="1:13" s="105" customFormat="1" ht="110.25" x14ac:dyDescent="0.25">
      <c r="A473" s="79" t="s">
        <v>515</v>
      </c>
      <c r="B473" s="192" t="s">
        <v>39</v>
      </c>
      <c r="C473" s="192" t="s">
        <v>25</v>
      </c>
      <c r="D473" s="133" t="s">
        <v>25</v>
      </c>
      <c r="E473" s="133" t="s">
        <v>27</v>
      </c>
      <c r="F473" s="133" t="s">
        <v>22</v>
      </c>
      <c r="G473" s="133" t="s">
        <v>523</v>
      </c>
      <c r="H473" s="133"/>
      <c r="I473" s="141"/>
      <c r="J473" s="141">
        <f>J474</f>
        <v>2067</v>
      </c>
      <c r="K473" s="141">
        <f t="shared" si="102"/>
        <v>0</v>
      </c>
      <c r="L473" s="141">
        <f t="shared" si="102"/>
        <v>0</v>
      </c>
      <c r="M473" s="367"/>
    </row>
    <row r="474" spans="1:13" s="105" customFormat="1" ht="47.25" x14ac:dyDescent="0.25">
      <c r="A474" s="419" t="s">
        <v>524</v>
      </c>
      <c r="B474" s="192" t="s">
        <v>39</v>
      </c>
      <c r="C474" s="192" t="s">
        <v>25</v>
      </c>
      <c r="D474" s="133" t="s">
        <v>25</v>
      </c>
      <c r="E474" s="133" t="s">
        <v>27</v>
      </c>
      <c r="F474" s="133" t="s">
        <v>22</v>
      </c>
      <c r="G474" s="133" t="s">
        <v>523</v>
      </c>
      <c r="H474" s="133" t="s">
        <v>266</v>
      </c>
      <c r="I474" s="141"/>
      <c r="J474" s="141">
        <f>J475</f>
        <v>2067</v>
      </c>
      <c r="K474" s="141">
        <f t="shared" si="102"/>
        <v>0</v>
      </c>
      <c r="L474" s="141">
        <f t="shared" si="102"/>
        <v>0</v>
      </c>
      <c r="M474" s="367"/>
    </row>
    <row r="475" spans="1:13" s="105" customFormat="1" x14ac:dyDescent="0.25">
      <c r="A475" s="419" t="s">
        <v>269</v>
      </c>
      <c r="B475" s="86">
        <v>10</v>
      </c>
      <c r="C475" s="192" t="s">
        <v>25</v>
      </c>
      <c r="D475" s="133" t="s">
        <v>25</v>
      </c>
      <c r="E475" s="133" t="s">
        <v>27</v>
      </c>
      <c r="F475" s="133" t="s">
        <v>22</v>
      </c>
      <c r="G475" s="133" t="s">
        <v>523</v>
      </c>
      <c r="H475" s="133" t="s">
        <v>267</v>
      </c>
      <c r="I475" s="141"/>
      <c r="J475" s="141">
        <f>'ведомст 3'!K284</f>
        <v>2067</v>
      </c>
      <c r="K475" s="141">
        <f>'ведомст 3'!L284</f>
        <v>0</v>
      </c>
      <c r="L475" s="141">
        <f>'ведомст 3'!M284</f>
        <v>0</v>
      </c>
      <c r="M475" s="367"/>
    </row>
    <row r="476" spans="1:13" s="105" customFormat="1" ht="110.25" x14ac:dyDescent="0.25">
      <c r="A476" s="79" t="s">
        <v>515</v>
      </c>
      <c r="B476" s="86">
        <v>10</v>
      </c>
      <c r="C476" s="192" t="s">
        <v>25</v>
      </c>
      <c r="D476" s="133" t="s">
        <v>25</v>
      </c>
      <c r="E476" s="133" t="s">
        <v>27</v>
      </c>
      <c r="F476" s="133" t="s">
        <v>22</v>
      </c>
      <c r="G476" s="133" t="s">
        <v>514</v>
      </c>
      <c r="H476" s="133"/>
      <c r="I476" s="141"/>
      <c r="J476" s="141">
        <f>J477</f>
        <v>1.9</v>
      </c>
      <c r="K476" s="141">
        <f t="shared" ref="K476:L476" si="103">K477</f>
        <v>0</v>
      </c>
      <c r="L476" s="141">
        <f t="shared" si="103"/>
        <v>0</v>
      </c>
      <c r="M476" s="367"/>
    </row>
    <row r="477" spans="1:13" s="105" customFormat="1" ht="47.25" x14ac:dyDescent="0.25">
      <c r="A477" s="419" t="s">
        <v>524</v>
      </c>
      <c r="B477" s="86">
        <v>10</v>
      </c>
      <c r="C477" s="192" t="s">
        <v>25</v>
      </c>
      <c r="D477" s="133" t="s">
        <v>25</v>
      </c>
      <c r="E477" s="133" t="s">
        <v>27</v>
      </c>
      <c r="F477" s="133" t="s">
        <v>22</v>
      </c>
      <c r="G477" s="133" t="s">
        <v>514</v>
      </c>
      <c r="H477" s="133" t="s">
        <v>266</v>
      </c>
      <c r="I477" s="141"/>
      <c r="J477" s="141">
        <f>J478</f>
        <v>1.9</v>
      </c>
      <c r="K477" s="141">
        <f t="shared" ref="K477:L477" si="104">K478</f>
        <v>0</v>
      </c>
      <c r="L477" s="141">
        <f t="shared" si="104"/>
        <v>0</v>
      </c>
      <c r="M477" s="367"/>
    </row>
    <row r="478" spans="1:13" s="105" customFormat="1" x14ac:dyDescent="0.25">
      <c r="A478" s="419" t="s">
        <v>269</v>
      </c>
      <c r="B478" s="86">
        <v>10</v>
      </c>
      <c r="C478" s="192" t="s">
        <v>25</v>
      </c>
      <c r="D478" s="133" t="s">
        <v>25</v>
      </c>
      <c r="E478" s="133" t="s">
        <v>27</v>
      </c>
      <c r="F478" s="133" t="s">
        <v>22</v>
      </c>
      <c r="G478" s="133" t="s">
        <v>514</v>
      </c>
      <c r="H478" s="133" t="s">
        <v>267</v>
      </c>
      <c r="I478" s="141"/>
      <c r="J478" s="141">
        <f>'ведомст 3'!K287</f>
        <v>1.9</v>
      </c>
      <c r="K478" s="141">
        <f>'ведомст 3'!L287</f>
        <v>0</v>
      </c>
      <c r="L478" s="141">
        <f>'ведомст 3'!M287</f>
        <v>0</v>
      </c>
      <c r="M478" s="367"/>
    </row>
    <row r="479" spans="1:13" s="105" customFormat="1" x14ac:dyDescent="0.25">
      <c r="A479" s="216" t="s">
        <v>46</v>
      </c>
      <c r="B479" s="176" t="s">
        <v>33</v>
      </c>
      <c r="C479" s="176" t="s">
        <v>68</v>
      </c>
      <c r="D479" s="133"/>
      <c r="E479" s="133"/>
      <c r="F479" s="133"/>
      <c r="G479" s="133"/>
      <c r="H479" s="133"/>
      <c r="I479" s="141"/>
      <c r="J479" s="141">
        <f t="shared" ref="J479:L482" si="105">J480</f>
        <v>61.7</v>
      </c>
      <c r="K479" s="141">
        <f t="shared" si="105"/>
        <v>64.099999999999994</v>
      </c>
      <c r="L479" s="141">
        <f t="shared" si="105"/>
        <v>64.099999999999994</v>
      </c>
      <c r="M479" s="367"/>
    </row>
    <row r="480" spans="1:13" s="105" customFormat="1" ht="23.25" customHeight="1" x14ac:dyDescent="0.25">
      <c r="A480" s="177" t="s">
        <v>119</v>
      </c>
      <c r="B480" s="87" t="s">
        <v>33</v>
      </c>
      <c r="C480" s="87" t="s">
        <v>22</v>
      </c>
      <c r="D480" s="133"/>
      <c r="E480" s="133"/>
      <c r="F480" s="133"/>
      <c r="G480" s="133"/>
      <c r="H480" s="133"/>
      <c r="I480" s="141"/>
      <c r="J480" s="141">
        <f t="shared" si="105"/>
        <v>61.7</v>
      </c>
      <c r="K480" s="141">
        <f t="shared" si="105"/>
        <v>64.099999999999994</v>
      </c>
      <c r="L480" s="141">
        <f t="shared" si="105"/>
        <v>64.099999999999994</v>
      </c>
      <c r="M480" s="367"/>
    </row>
    <row r="481" spans="1:15" s="105" customFormat="1" ht="45.75" customHeight="1" x14ac:dyDescent="0.25">
      <c r="A481" s="177" t="s">
        <v>301</v>
      </c>
      <c r="B481" s="87" t="s">
        <v>33</v>
      </c>
      <c r="C481" s="87" t="s">
        <v>22</v>
      </c>
      <c r="D481" s="133" t="s">
        <v>40</v>
      </c>
      <c r="E481" s="133"/>
      <c r="F481" s="133"/>
      <c r="G481" s="133"/>
      <c r="H481" s="133"/>
      <c r="I481" s="141"/>
      <c r="J481" s="141">
        <f t="shared" si="105"/>
        <v>61.7</v>
      </c>
      <c r="K481" s="141">
        <f t="shared" si="105"/>
        <v>64.099999999999994</v>
      </c>
      <c r="L481" s="141">
        <f t="shared" si="105"/>
        <v>64.099999999999994</v>
      </c>
      <c r="M481" s="367"/>
    </row>
    <row r="482" spans="1:15" s="105" customFormat="1" ht="36" customHeight="1" x14ac:dyDescent="0.25">
      <c r="A482" s="211" t="s">
        <v>126</v>
      </c>
      <c r="B482" s="87" t="s">
        <v>33</v>
      </c>
      <c r="C482" s="87" t="s">
        <v>22</v>
      </c>
      <c r="D482" s="133" t="s">
        <v>40</v>
      </c>
      <c r="E482" s="133" t="s">
        <v>330</v>
      </c>
      <c r="F482" s="133" t="s">
        <v>22</v>
      </c>
      <c r="G482" s="133"/>
      <c r="H482" s="133"/>
      <c r="I482" s="141"/>
      <c r="J482" s="141">
        <f t="shared" si="105"/>
        <v>61.7</v>
      </c>
      <c r="K482" s="141">
        <f t="shared" si="105"/>
        <v>64.099999999999994</v>
      </c>
      <c r="L482" s="141">
        <f t="shared" si="105"/>
        <v>64.099999999999994</v>
      </c>
      <c r="M482" s="294"/>
    </row>
    <row r="483" spans="1:15" s="105" customFormat="1" ht="25.5" customHeight="1" x14ac:dyDescent="0.25">
      <c r="A483" s="189" t="s">
        <v>69</v>
      </c>
      <c r="B483" s="87" t="s">
        <v>33</v>
      </c>
      <c r="C483" s="87" t="s">
        <v>22</v>
      </c>
      <c r="D483" s="133" t="s">
        <v>40</v>
      </c>
      <c r="E483" s="133" t="s">
        <v>330</v>
      </c>
      <c r="F483" s="133" t="s">
        <v>22</v>
      </c>
      <c r="G483" s="133" t="s">
        <v>407</v>
      </c>
      <c r="H483" s="133"/>
      <c r="I483" s="141"/>
      <c r="J483" s="141">
        <f>J484+J486</f>
        <v>61.7</v>
      </c>
      <c r="K483" s="141">
        <f>K484+K486</f>
        <v>64.099999999999994</v>
      </c>
      <c r="L483" s="141">
        <f>L484+L486</f>
        <v>64.099999999999994</v>
      </c>
      <c r="M483" s="104"/>
      <c r="N483" s="289"/>
      <c r="O483" s="297"/>
    </row>
    <row r="484" spans="1:15" s="105" customFormat="1" ht="78.75" x14ac:dyDescent="0.2">
      <c r="A484" s="184" t="s">
        <v>185</v>
      </c>
      <c r="B484" s="87" t="s">
        <v>33</v>
      </c>
      <c r="C484" s="87" t="s">
        <v>22</v>
      </c>
      <c r="D484" s="133" t="s">
        <v>40</v>
      </c>
      <c r="E484" s="133" t="s">
        <v>330</v>
      </c>
      <c r="F484" s="133" t="s">
        <v>22</v>
      </c>
      <c r="G484" s="133" t="s">
        <v>407</v>
      </c>
      <c r="H484" s="133" t="s">
        <v>186</v>
      </c>
      <c r="I484" s="141"/>
      <c r="J484" s="141">
        <f>J485</f>
        <v>14</v>
      </c>
      <c r="K484" s="141">
        <f>K485</f>
        <v>18.399999999999999</v>
      </c>
      <c r="L484" s="141">
        <f>L485</f>
        <v>18.399999999999999</v>
      </c>
      <c r="M484" s="104"/>
      <c r="O484" s="297"/>
    </row>
    <row r="485" spans="1:15" s="105" customFormat="1" ht="31.5" x14ac:dyDescent="0.2">
      <c r="A485" s="184" t="s">
        <v>206</v>
      </c>
      <c r="B485" s="87" t="s">
        <v>33</v>
      </c>
      <c r="C485" s="87" t="s">
        <v>22</v>
      </c>
      <c r="D485" s="133" t="s">
        <v>40</v>
      </c>
      <c r="E485" s="133" t="s">
        <v>330</v>
      </c>
      <c r="F485" s="133" t="s">
        <v>22</v>
      </c>
      <c r="G485" s="133" t="s">
        <v>407</v>
      </c>
      <c r="H485" s="133" t="s">
        <v>200</v>
      </c>
      <c r="I485" s="141"/>
      <c r="J485" s="141">
        <f>'ведомст 3'!K554</f>
        <v>14</v>
      </c>
      <c r="K485" s="141">
        <f>'ведомст 3'!L554</f>
        <v>18.399999999999999</v>
      </c>
      <c r="L485" s="141">
        <f>'ведомст 3'!M554</f>
        <v>18.399999999999999</v>
      </c>
      <c r="M485" s="104"/>
      <c r="O485" s="297"/>
    </row>
    <row r="486" spans="1:15" s="105" customFormat="1" ht="31.5" x14ac:dyDescent="0.2">
      <c r="A486" s="184" t="s">
        <v>191</v>
      </c>
      <c r="B486" s="87" t="s">
        <v>33</v>
      </c>
      <c r="C486" s="87" t="s">
        <v>22</v>
      </c>
      <c r="D486" s="133" t="s">
        <v>40</v>
      </c>
      <c r="E486" s="133" t="s">
        <v>330</v>
      </c>
      <c r="F486" s="133" t="s">
        <v>22</v>
      </c>
      <c r="G486" s="133" t="s">
        <v>407</v>
      </c>
      <c r="H486" s="133" t="s">
        <v>189</v>
      </c>
      <c r="I486" s="141"/>
      <c r="J486" s="141">
        <f>J487</f>
        <v>47.7</v>
      </c>
      <c r="K486" s="141">
        <f>K487</f>
        <v>45.7</v>
      </c>
      <c r="L486" s="141">
        <f>L487</f>
        <v>45.7</v>
      </c>
      <c r="M486" s="646"/>
      <c r="O486" s="297"/>
    </row>
    <row r="487" spans="1:15" s="105" customFormat="1" ht="33" customHeight="1" x14ac:dyDescent="0.2">
      <c r="A487" s="184" t="s">
        <v>192</v>
      </c>
      <c r="B487" s="87" t="s">
        <v>33</v>
      </c>
      <c r="C487" s="87" t="s">
        <v>22</v>
      </c>
      <c r="D487" s="133" t="s">
        <v>40</v>
      </c>
      <c r="E487" s="133" t="s">
        <v>330</v>
      </c>
      <c r="F487" s="133" t="s">
        <v>22</v>
      </c>
      <c r="G487" s="133" t="s">
        <v>407</v>
      </c>
      <c r="H487" s="133" t="s">
        <v>190</v>
      </c>
      <c r="I487" s="141"/>
      <c r="J487" s="141">
        <f>'ведомст 3'!K556</f>
        <v>47.7</v>
      </c>
      <c r="K487" s="141">
        <f>'ведомст 3'!L556</f>
        <v>45.7</v>
      </c>
      <c r="L487" s="141">
        <f>'ведомст 3'!M556</f>
        <v>45.7</v>
      </c>
      <c r="M487" s="646"/>
      <c r="O487" s="297"/>
    </row>
    <row r="488" spans="1:15" s="105" customFormat="1" ht="21.75" customHeight="1" x14ac:dyDescent="0.25">
      <c r="A488" s="175" t="s">
        <v>222</v>
      </c>
      <c r="B488" s="196" t="s">
        <v>99</v>
      </c>
      <c r="C488" s="87" t="s">
        <v>68</v>
      </c>
      <c r="D488" s="133"/>
      <c r="E488" s="133"/>
      <c r="F488" s="133"/>
      <c r="G488" s="133"/>
      <c r="H488" s="133"/>
      <c r="I488" s="141"/>
      <c r="J488" s="141">
        <f t="shared" ref="J488:L490" si="106">J489</f>
        <v>1500</v>
      </c>
      <c r="K488" s="141">
        <f t="shared" si="106"/>
        <v>1450</v>
      </c>
      <c r="L488" s="141">
        <f t="shared" si="106"/>
        <v>1450</v>
      </c>
      <c r="M488" s="646"/>
      <c r="O488" s="297"/>
    </row>
    <row r="489" spans="1:15" s="289" customFormat="1" ht="24.75" customHeight="1" x14ac:dyDescent="0.25">
      <c r="A489" s="175" t="s">
        <v>131</v>
      </c>
      <c r="B489" s="217">
        <v>12</v>
      </c>
      <c r="C489" s="176" t="s">
        <v>23</v>
      </c>
      <c r="D489" s="133"/>
      <c r="E489" s="133"/>
      <c r="F489" s="133"/>
      <c r="G489" s="133"/>
      <c r="H489" s="133"/>
      <c r="I489" s="140"/>
      <c r="J489" s="140">
        <f t="shared" si="106"/>
        <v>1500</v>
      </c>
      <c r="K489" s="140">
        <f t="shared" si="106"/>
        <v>1450</v>
      </c>
      <c r="L489" s="140">
        <f t="shared" si="106"/>
        <v>1450</v>
      </c>
      <c r="M489" s="106"/>
    </row>
    <row r="490" spans="1:15" s="105" customFormat="1" ht="46.5" customHeight="1" x14ac:dyDescent="0.25">
      <c r="A490" s="177" t="s">
        <v>298</v>
      </c>
      <c r="B490" s="218">
        <v>12</v>
      </c>
      <c r="C490" s="195" t="s">
        <v>23</v>
      </c>
      <c r="D490" s="133" t="s">
        <v>257</v>
      </c>
      <c r="E490" s="133"/>
      <c r="F490" s="133"/>
      <c r="G490" s="133"/>
      <c r="H490" s="133"/>
      <c r="I490" s="141"/>
      <c r="J490" s="141">
        <f t="shared" si="106"/>
        <v>1500</v>
      </c>
      <c r="K490" s="141">
        <f t="shared" si="106"/>
        <v>1450</v>
      </c>
      <c r="L490" s="141">
        <f t="shared" si="106"/>
        <v>1450</v>
      </c>
      <c r="M490" s="106"/>
      <c r="N490" s="289"/>
    </row>
    <row r="491" spans="1:15" s="105" customFormat="1" ht="31.5" customHeight="1" x14ac:dyDescent="0.25">
      <c r="A491" s="177" t="s">
        <v>227</v>
      </c>
      <c r="B491" s="218">
        <v>12</v>
      </c>
      <c r="C491" s="195" t="s">
        <v>23</v>
      </c>
      <c r="D491" s="133" t="s">
        <v>36</v>
      </c>
      <c r="E491" s="133" t="s">
        <v>330</v>
      </c>
      <c r="F491" s="133" t="s">
        <v>23</v>
      </c>
      <c r="G491" s="133"/>
      <c r="H491" s="133"/>
      <c r="I491" s="141"/>
      <c r="J491" s="141">
        <f t="shared" ref="J491:L493" si="107">J492</f>
        <v>1500</v>
      </c>
      <c r="K491" s="141">
        <f t="shared" si="107"/>
        <v>1450</v>
      </c>
      <c r="L491" s="141">
        <f t="shared" si="107"/>
        <v>1450</v>
      </c>
      <c r="M491" s="106"/>
    </row>
    <row r="492" spans="1:15" s="105" customFormat="1" ht="32.25" customHeight="1" x14ac:dyDescent="0.25">
      <c r="A492" s="177" t="s">
        <v>132</v>
      </c>
      <c r="B492" s="218">
        <v>12</v>
      </c>
      <c r="C492" s="195" t="s">
        <v>23</v>
      </c>
      <c r="D492" s="133" t="s">
        <v>36</v>
      </c>
      <c r="E492" s="133" t="s">
        <v>330</v>
      </c>
      <c r="F492" s="133" t="s">
        <v>23</v>
      </c>
      <c r="G492" s="133" t="s">
        <v>408</v>
      </c>
      <c r="H492" s="133"/>
      <c r="I492" s="141"/>
      <c r="J492" s="141">
        <f t="shared" si="107"/>
        <v>1500</v>
      </c>
      <c r="K492" s="141">
        <f t="shared" si="107"/>
        <v>1450</v>
      </c>
      <c r="L492" s="141">
        <f t="shared" si="107"/>
        <v>1450</v>
      </c>
      <c r="M492" s="106"/>
    </row>
    <row r="493" spans="1:15" s="105" customFormat="1" ht="32.25" customHeight="1" x14ac:dyDescent="0.25">
      <c r="A493" s="177" t="s">
        <v>225</v>
      </c>
      <c r="B493" s="218">
        <v>12</v>
      </c>
      <c r="C493" s="195" t="s">
        <v>23</v>
      </c>
      <c r="D493" s="133" t="s">
        <v>36</v>
      </c>
      <c r="E493" s="133" t="s">
        <v>330</v>
      </c>
      <c r="F493" s="133" t="s">
        <v>23</v>
      </c>
      <c r="G493" s="133" t="s">
        <v>408</v>
      </c>
      <c r="H493" s="133" t="s">
        <v>223</v>
      </c>
      <c r="I493" s="141"/>
      <c r="J493" s="141">
        <f t="shared" si="107"/>
        <v>1500</v>
      </c>
      <c r="K493" s="141">
        <f t="shared" si="107"/>
        <v>1450</v>
      </c>
      <c r="L493" s="141">
        <f t="shared" si="107"/>
        <v>1450</v>
      </c>
      <c r="M493" s="106"/>
    </row>
    <row r="494" spans="1:15" s="105" customFormat="1" ht="66" customHeight="1" x14ac:dyDescent="0.25">
      <c r="A494" s="177" t="s">
        <v>226</v>
      </c>
      <c r="B494" s="218">
        <v>12</v>
      </c>
      <c r="C494" s="195" t="s">
        <v>23</v>
      </c>
      <c r="D494" s="133" t="s">
        <v>36</v>
      </c>
      <c r="E494" s="133" t="s">
        <v>330</v>
      </c>
      <c r="F494" s="133" t="s">
        <v>23</v>
      </c>
      <c r="G494" s="133" t="s">
        <v>408</v>
      </c>
      <c r="H494" s="133" t="s">
        <v>224</v>
      </c>
      <c r="I494" s="141"/>
      <c r="J494" s="141">
        <f>'ведомст 3'!K294</f>
        <v>1500</v>
      </c>
      <c r="K494" s="141">
        <f>'ведомст 3'!L294</f>
        <v>1450</v>
      </c>
      <c r="L494" s="141">
        <f>'ведомст 3'!M294</f>
        <v>1450</v>
      </c>
      <c r="M494" s="104"/>
    </row>
    <row r="495" spans="1:15" s="289" customFormat="1" ht="31.5" x14ac:dyDescent="0.25">
      <c r="A495" s="175" t="s">
        <v>264</v>
      </c>
      <c r="B495" s="176" t="s">
        <v>35</v>
      </c>
      <c r="C495" s="176" t="s">
        <v>68</v>
      </c>
      <c r="D495" s="133"/>
      <c r="E495" s="133"/>
      <c r="F495" s="133"/>
      <c r="G495" s="133"/>
      <c r="H495" s="133"/>
      <c r="I495" s="140"/>
      <c r="J495" s="140">
        <f t="shared" ref="J495:L501" si="108">J496</f>
        <v>50</v>
      </c>
      <c r="K495" s="140">
        <f t="shared" si="108"/>
        <v>50</v>
      </c>
      <c r="L495" s="140">
        <f t="shared" si="108"/>
        <v>50</v>
      </c>
      <c r="M495" s="104"/>
      <c r="N495" s="105"/>
      <c r="O495" s="298"/>
    </row>
    <row r="496" spans="1:15" s="289" customFormat="1" ht="31.5" x14ac:dyDescent="0.25">
      <c r="A496" s="177" t="s">
        <v>265</v>
      </c>
      <c r="B496" s="87" t="s">
        <v>35</v>
      </c>
      <c r="C496" s="87" t="s">
        <v>22</v>
      </c>
      <c r="D496" s="133"/>
      <c r="E496" s="133"/>
      <c r="F496" s="133"/>
      <c r="G496" s="133"/>
      <c r="H496" s="133"/>
      <c r="I496" s="141"/>
      <c r="J496" s="141">
        <f t="shared" si="108"/>
        <v>50</v>
      </c>
      <c r="K496" s="141">
        <f t="shared" si="108"/>
        <v>50</v>
      </c>
      <c r="L496" s="141">
        <f t="shared" si="108"/>
        <v>50</v>
      </c>
      <c r="M496" s="104"/>
      <c r="N496" s="105"/>
      <c r="O496" s="298"/>
    </row>
    <row r="497" spans="1:15" s="105" customFormat="1" ht="63" x14ac:dyDescent="0.25">
      <c r="A497" s="177" t="s">
        <v>155</v>
      </c>
      <c r="B497" s="87" t="s">
        <v>35</v>
      </c>
      <c r="C497" s="87" t="s">
        <v>22</v>
      </c>
      <c r="D497" s="133" t="s">
        <v>47</v>
      </c>
      <c r="E497" s="133"/>
      <c r="F497" s="133"/>
      <c r="G497" s="133"/>
      <c r="H497" s="133"/>
      <c r="I497" s="141"/>
      <c r="J497" s="141">
        <f t="shared" si="108"/>
        <v>50</v>
      </c>
      <c r="K497" s="141">
        <f t="shared" si="108"/>
        <v>50</v>
      </c>
      <c r="L497" s="141">
        <f t="shared" si="108"/>
        <v>50</v>
      </c>
      <c r="M497" s="106"/>
      <c r="N497" s="289"/>
      <c r="O497" s="297"/>
    </row>
    <row r="498" spans="1:15" s="105" customFormat="1" ht="30.75" customHeight="1" x14ac:dyDescent="0.25">
      <c r="A498" s="177" t="s">
        <v>124</v>
      </c>
      <c r="B498" s="87" t="s">
        <v>35</v>
      </c>
      <c r="C498" s="87" t="s">
        <v>22</v>
      </c>
      <c r="D498" s="133" t="s">
        <v>47</v>
      </c>
      <c r="E498" s="133" t="s">
        <v>26</v>
      </c>
      <c r="F498" s="133"/>
      <c r="G498" s="133"/>
      <c r="H498" s="133"/>
      <c r="I498" s="141"/>
      <c r="J498" s="141">
        <f t="shared" si="108"/>
        <v>50</v>
      </c>
      <c r="K498" s="141">
        <f t="shared" si="108"/>
        <v>50</v>
      </c>
      <c r="L498" s="141">
        <f t="shared" si="108"/>
        <v>50</v>
      </c>
      <c r="M498" s="104"/>
      <c r="O498" s="297"/>
    </row>
    <row r="499" spans="1:15" s="105" customFormat="1" ht="55.5" customHeight="1" x14ac:dyDescent="0.25">
      <c r="A499" s="177" t="s">
        <v>125</v>
      </c>
      <c r="B499" s="87" t="s">
        <v>35</v>
      </c>
      <c r="C499" s="87" t="s">
        <v>22</v>
      </c>
      <c r="D499" s="133" t="s">
        <v>47</v>
      </c>
      <c r="E499" s="133" t="s">
        <v>26</v>
      </c>
      <c r="F499" s="133" t="s">
        <v>22</v>
      </c>
      <c r="G499" s="133"/>
      <c r="H499" s="133"/>
      <c r="I499" s="141"/>
      <c r="J499" s="141">
        <f t="shared" si="108"/>
        <v>50</v>
      </c>
      <c r="K499" s="141">
        <f t="shared" si="108"/>
        <v>50</v>
      </c>
      <c r="L499" s="141">
        <f t="shared" si="108"/>
        <v>50</v>
      </c>
      <c r="M499" s="104"/>
      <c r="O499" s="297"/>
    </row>
    <row r="500" spans="1:15" s="105" customFormat="1" ht="27.75" customHeight="1" x14ac:dyDescent="0.2">
      <c r="A500" s="184" t="s">
        <v>74</v>
      </c>
      <c r="B500" s="87" t="s">
        <v>35</v>
      </c>
      <c r="C500" s="87" t="s">
        <v>22</v>
      </c>
      <c r="D500" s="133" t="s">
        <v>47</v>
      </c>
      <c r="E500" s="133" t="s">
        <v>26</v>
      </c>
      <c r="F500" s="133" t="s">
        <v>22</v>
      </c>
      <c r="G500" s="133" t="s">
        <v>409</v>
      </c>
      <c r="H500" s="133"/>
      <c r="I500" s="141"/>
      <c r="J500" s="141">
        <f t="shared" si="108"/>
        <v>50</v>
      </c>
      <c r="K500" s="141">
        <f t="shared" si="108"/>
        <v>50</v>
      </c>
      <c r="L500" s="141">
        <f t="shared" si="108"/>
        <v>50</v>
      </c>
      <c r="M500" s="104"/>
    </row>
    <row r="501" spans="1:15" s="105" customFormat="1" ht="27.75" customHeight="1" x14ac:dyDescent="0.2">
      <c r="A501" s="184" t="s">
        <v>237</v>
      </c>
      <c r="B501" s="87" t="s">
        <v>35</v>
      </c>
      <c r="C501" s="87" t="s">
        <v>22</v>
      </c>
      <c r="D501" s="133" t="s">
        <v>47</v>
      </c>
      <c r="E501" s="133" t="s">
        <v>26</v>
      </c>
      <c r="F501" s="133" t="s">
        <v>22</v>
      </c>
      <c r="G501" s="133" t="s">
        <v>409</v>
      </c>
      <c r="H501" s="133" t="s">
        <v>236</v>
      </c>
      <c r="I501" s="141"/>
      <c r="J501" s="141">
        <f t="shared" si="108"/>
        <v>50</v>
      </c>
      <c r="K501" s="141">
        <f t="shared" si="108"/>
        <v>50</v>
      </c>
      <c r="L501" s="141">
        <f t="shared" si="108"/>
        <v>50</v>
      </c>
      <c r="M501" s="104"/>
    </row>
    <row r="502" spans="1:15" s="105" customFormat="1" ht="22.5" customHeight="1" x14ac:dyDescent="0.2">
      <c r="A502" s="184" t="s">
        <v>75</v>
      </c>
      <c r="B502" s="87" t="s">
        <v>35</v>
      </c>
      <c r="C502" s="87" t="s">
        <v>22</v>
      </c>
      <c r="D502" s="133" t="s">
        <v>47</v>
      </c>
      <c r="E502" s="133" t="s">
        <v>26</v>
      </c>
      <c r="F502" s="133" t="s">
        <v>22</v>
      </c>
      <c r="G502" s="133" t="s">
        <v>409</v>
      </c>
      <c r="H502" s="133" t="s">
        <v>72</v>
      </c>
      <c r="I502" s="141"/>
      <c r="J502" s="141">
        <f>'ведомст 3'!K359</f>
        <v>50</v>
      </c>
      <c r="K502" s="141">
        <f>'ведомст 3'!L359</f>
        <v>50</v>
      </c>
      <c r="L502" s="141">
        <f>'ведомст 3'!M359</f>
        <v>50</v>
      </c>
      <c r="M502" s="104"/>
    </row>
    <row r="503" spans="1:15" s="289" customFormat="1" ht="47.25" x14ac:dyDescent="0.25">
      <c r="A503" s="175" t="s">
        <v>238</v>
      </c>
      <c r="B503" s="176" t="s">
        <v>51</v>
      </c>
      <c r="C503" s="176" t="s">
        <v>68</v>
      </c>
      <c r="D503" s="133"/>
      <c r="E503" s="133"/>
      <c r="F503" s="133"/>
      <c r="G503" s="133"/>
      <c r="H503" s="133"/>
      <c r="I503" s="140"/>
      <c r="J503" s="140">
        <f>J504+J511</f>
        <v>4025.3</v>
      </c>
      <c r="K503" s="140">
        <f>K504+K511</f>
        <v>3</v>
      </c>
      <c r="L503" s="140">
        <f>L504+L511</f>
        <v>3</v>
      </c>
      <c r="M503" s="104"/>
      <c r="N503" s="105"/>
    </row>
    <row r="504" spans="1:15" s="105" customFormat="1" ht="47.25" x14ac:dyDescent="0.25">
      <c r="A504" s="179" t="s">
        <v>50</v>
      </c>
      <c r="B504" s="87" t="s">
        <v>51</v>
      </c>
      <c r="C504" s="87" t="s">
        <v>22</v>
      </c>
      <c r="D504" s="133"/>
      <c r="E504" s="133"/>
      <c r="F504" s="133"/>
      <c r="G504" s="133"/>
      <c r="H504" s="133"/>
      <c r="I504" s="141"/>
      <c r="J504" s="141">
        <f t="shared" ref="J504:L505" si="109">J505</f>
        <v>3</v>
      </c>
      <c r="K504" s="141">
        <f t="shared" si="109"/>
        <v>3</v>
      </c>
      <c r="L504" s="141">
        <f t="shared" si="109"/>
        <v>3</v>
      </c>
      <c r="M504" s="104"/>
    </row>
    <row r="505" spans="1:15" s="105" customFormat="1" ht="63" x14ac:dyDescent="0.25">
      <c r="A505" s="177" t="s">
        <v>155</v>
      </c>
      <c r="B505" s="87" t="s">
        <v>51</v>
      </c>
      <c r="C505" s="87" t="s">
        <v>22</v>
      </c>
      <c r="D505" s="133" t="s">
        <v>47</v>
      </c>
      <c r="E505" s="133"/>
      <c r="F505" s="133"/>
      <c r="G505" s="133"/>
      <c r="H505" s="133"/>
      <c r="I505" s="141"/>
      <c r="J505" s="141">
        <f t="shared" si="109"/>
        <v>3</v>
      </c>
      <c r="K505" s="141">
        <f t="shared" si="109"/>
        <v>3</v>
      </c>
      <c r="L505" s="141">
        <f t="shared" si="109"/>
        <v>3</v>
      </c>
      <c r="M505" s="104"/>
      <c r="N505" s="289"/>
    </row>
    <row r="506" spans="1:15" s="105" customFormat="1" ht="36" customHeight="1" x14ac:dyDescent="0.25">
      <c r="A506" s="177" t="s">
        <v>178</v>
      </c>
      <c r="B506" s="87" t="s">
        <v>51</v>
      </c>
      <c r="C506" s="87" t="s">
        <v>22</v>
      </c>
      <c r="D506" s="133" t="s">
        <v>47</v>
      </c>
      <c r="E506" s="133" t="s">
        <v>27</v>
      </c>
      <c r="F506" s="133"/>
      <c r="G506" s="133"/>
      <c r="H506" s="133"/>
      <c r="I506" s="141"/>
      <c r="J506" s="141">
        <f t="shared" ref="J506:L508" si="110">J507</f>
        <v>3</v>
      </c>
      <c r="K506" s="141">
        <f t="shared" si="110"/>
        <v>3</v>
      </c>
      <c r="L506" s="141">
        <f t="shared" si="110"/>
        <v>3</v>
      </c>
      <c r="M506" s="104"/>
    </row>
    <row r="507" spans="1:15" s="105" customFormat="1" ht="31.5" x14ac:dyDescent="0.25">
      <c r="A507" s="177" t="s">
        <v>179</v>
      </c>
      <c r="B507" s="87" t="s">
        <v>51</v>
      </c>
      <c r="C507" s="87" t="s">
        <v>22</v>
      </c>
      <c r="D507" s="133" t="s">
        <v>47</v>
      </c>
      <c r="E507" s="133" t="s">
        <v>27</v>
      </c>
      <c r="F507" s="133" t="s">
        <v>22</v>
      </c>
      <c r="G507" s="133"/>
      <c r="H507" s="133"/>
      <c r="I507" s="141"/>
      <c r="J507" s="141">
        <f t="shared" si="110"/>
        <v>3</v>
      </c>
      <c r="K507" s="141">
        <f t="shared" si="110"/>
        <v>3</v>
      </c>
      <c r="L507" s="141">
        <f t="shared" si="110"/>
        <v>3</v>
      </c>
      <c r="M507" s="104"/>
    </row>
    <row r="508" spans="1:15" s="105" customFormat="1" ht="31.5" x14ac:dyDescent="0.25">
      <c r="A508" s="199" t="s">
        <v>52</v>
      </c>
      <c r="B508" s="87" t="s">
        <v>51</v>
      </c>
      <c r="C508" s="87" t="s">
        <v>22</v>
      </c>
      <c r="D508" s="133" t="s">
        <v>47</v>
      </c>
      <c r="E508" s="133" t="s">
        <v>27</v>
      </c>
      <c r="F508" s="133" t="s">
        <v>22</v>
      </c>
      <c r="G508" s="133" t="s">
        <v>410</v>
      </c>
      <c r="H508" s="133"/>
      <c r="I508" s="141"/>
      <c r="J508" s="141">
        <f t="shared" si="110"/>
        <v>3</v>
      </c>
      <c r="K508" s="141">
        <f t="shared" si="110"/>
        <v>3</v>
      </c>
      <c r="L508" s="141">
        <f t="shared" si="110"/>
        <v>3</v>
      </c>
      <c r="M508" s="104"/>
    </row>
    <row r="509" spans="1:15" s="105" customFormat="1" x14ac:dyDescent="0.25">
      <c r="A509" s="200" t="s">
        <v>241</v>
      </c>
      <c r="B509" s="87" t="s">
        <v>51</v>
      </c>
      <c r="C509" s="87" t="s">
        <v>22</v>
      </c>
      <c r="D509" s="133" t="s">
        <v>47</v>
      </c>
      <c r="E509" s="133" t="s">
        <v>27</v>
      </c>
      <c r="F509" s="133" t="s">
        <v>22</v>
      </c>
      <c r="G509" s="133" t="s">
        <v>410</v>
      </c>
      <c r="H509" s="133" t="s">
        <v>233</v>
      </c>
      <c r="I509" s="151"/>
      <c r="J509" s="151">
        <f>J510</f>
        <v>3</v>
      </c>
      <c r="K509" s="151">
        <f>K510</f>
        <v>3</v>
      </c>
      <c r="L509" s="151">
        <f>L510</f>
        <v>3</v>
      </c>
      <c r="M509" s="104"/>
    </row>
    <row r="510" spans="1:15" s="105" customFormat="1" x14ac:dyDescent="0.25">
      <c r="A510" s="177" t="s">
        <v>240</v>
      </c>
      <c r="B510" s="219" t="s">
        <v>51</v>
      </c>
      <c r="C510" s="219" t="s">
        <v>22</v>
      </c>
      <c r="D510" s="133" t="s">
        <v>47</v>
      </c>
      <c r="E510" s="133" t="s">
        <v>27</v>
      </c>
      <c r="F510" s="133" t="s">
        <v>22</v>
      </c>
      <c r="G510" s="133" t="s">
        <v>410</v>
      </c>
      <c r="H510" s="133" t="s">
        <v>239</v>
      </c>
      <c r="I510" s="151"/>
      <c r="J510" s="151">
        <f>'ведомст 3'!K367</f>
        <v>3</v>
      </c>
      <c r="K510" s="151">
        <f>'ведомст 3'!L367</f>
        <v>3</v>
      </c>
      <c r="L510" s="151">
        <f>'ведомст 3'!M367</f>
        <v>3</v>
      </c>
      <c r="M510" s="104"/>
    </row>
    <row r="511" spans="1:15" s="105" customFormat="1" ht="31.5" x14ac:dyDescent="0.25">
      <c r="A511" s="387" t="s">
        <v>446</v>
      </c>
      <c r="B511" s="87" t="s">
        <v>51</v>
      </c>
      <c r="C511" s="87" t="s">
        <v>36</v>
      </c>
      <c r="D511" s="133"/>
      <c r="E511" s="133"/>
      <c r="F511" s="133"/>
      <c r="G511" s="133"/>
      <c r="H511" s="133"/>
      <c r="I511" s="151"/>
      <c r="J511" s="151">
        <f t="shared" ref="J511:J516" si="111">J512</f>
        <v>4022.3</v>
      </c>
      <c r="K511" s="151">
        <f t="shared" ref="K511:L516" si="112">K512</f>
        <v>0</v>
      </c>
      <c r="L511" s="151">
        <f t="shared" si="112"/>
        <v>0</v>
      </c>
      <c r="M511" s="104"/>
    </row>
    <row r="512" spans="1:15" s="105" customFormat="1" ht="63" x14ac:dyDescent="0.25">
      <c r="A512" s="379" t="s">
        <v>155</v>
      </c>
      <c r="B512" s="218">
        <v>14</v>
      </c>
      <c r="C512" s="87" t="s">
        <v>36</v>
      </c>
      <c r="D512" s="87" t="s">
        <v>47</v>
      </c>
      <c r="E512" s="133" t="s">
        <v>330</v>
      </c>
      <c r="F512" s="133"/>
      <c r="G512" s="133"/>
      <c r="H512" s="133"/>
      <c r="I512" s="151"/>
      <c r="J512" s="151">
        <f t="shared" si="111"/>
        <v>4022.3</v>
      </c>
      <c r="K512" s="151">
        <f t="shared" si="112"/>
        <v>0</v>
      </c>
      <c r="L512" s="151">
        <f t="shared" si="112"/>
        <v>0</v>
      </c>
      <c r="M512" s="104"/>
    </row>
    <row r="513" spans="1:14" s="105" customFormat="1" ht="31.5" x14ac:dyDescent="0.25">
      <c r="A513" s="379" t="s">
        <v>178</v>
      </c>
      <c r="B513" s="87" t="s">
        <v>51</v>
      </c>
      <c r="C513" s="87" t="s">
        <v>36</v>
      </c>
      <c r="D513" s="133" t="s">
        <v>47</v>
      </c>
      <c r="E513" s="133" t="s">
        <v>27</v>
      </c>
      <c r="F513" s="133"/>
      <c r="G513" s="133"/>
      <c r="H513" s="133"/>
      <c r="I513" s="151"/>
      <c r="J513" s="151">
        <f t="shared" si="111"/>
        <v>4022.3</v>
      </c>
      <c r="K513" s="151">
        <f t="shared" si="112"/>
        <v>0</v>
      </c>
      <c r="L513" s="151">
        <f t="shared" si="112"/>
        <v>0</v>
      </c>
      <c r="M513" s="104"/>
    </row>
    <row r="514" spans="1:14" s="105" customFormat="1" ht="47.25" x14ac:dyDescent="0.25">
      <c r="A514" s="379" t="s">
        <v>447</v>
      </c>
      <c r="B514" s="87" t="s">
        <v>51</v>
      </c>
      <c r="C514" s="87" t="s">
        <v>36</v>
      </c>
      <c r="D514" s="133" t="s">
        <v>47</v>
      </c>
      <c r="E514" s="133" t="s">
        <v>27</v>
      </c>
      <c r="F514" s="133" t="s">
        <v>23</v>
      </c>
      <c r="G514" s="133"/>
      <c r="H514" s="133"/>
      <c r="I514" s="151"/>
      <c r="J514" s="151">
        <f t="shared" si="111"/>
        <v>4022.3</v>
      </c>
      <c r="K514" s="151">
        <f t="shared" si="112"/>
        <v>0</v>
      </c>
      <c r="L514" s="151">
        <f t="shared" si="112"/>
        <v>0</v>
      </c>
      <c r="M514" s="104"/>
    </row>
    <row r="515" spans="1:14" s="105" customFormat="1" ht="63" x14ac:dyDescent="0.25">
      <c r="A515" s="379" t="s">
        <v>448</v>
      </c>
      <c r="B515" s="87" t="s">
        <v>51</v>
      </c>
      <c r="C515" s="87" t="s">
        <v>36</v>
      </c>
      <c r="D515" s="133" t="s">
        <v>47</v>
      </c>
      <c r="E515" s="133" t="s">
        <v>27</v>
      </c>
      <c r="F515" s="133" t="s">
        <v>23</v>
      </c>
      <c r="G515" s="133" t="s">
        <v>449</v>
      </c>
      <c r="H515" s="133"/>
      <c r="I515" s="151"/>
      <c r="J515" s="151">
        <f t="shared" si="111"/>
        <v>4022.3</v>
      </c>
      <c r="K515" s="151">
        <f t="shared" si="112"/>
        <v>0</v>
      </c>
      <c r="L515" s="151">
        <f t="shared" si="112"/>
        <v>0</v>
      </c>
      <c r="M515" s="104"/>
    </row>
    <row r="516" spans="1:14" s="105" customFormat="1" x14ac:dyDescent="0.25">
      <c r="A516" s="200" t="s">
        <v>241</v>
      </c>
      <c r="B516" s="87" t="s">
        <v>51</v>
      </c>
      <c r="C516" s="87" t="s">
        <v>36</v>
      </c>
      <c r="D516" s="133" t="s">
        <v>47</v>
      </c>
      <c r="E516" s="133" t="s">
        <v>27</v>
      </c>
      <c r="F516" s="133" t="s">
        <v>23</v>
      </c>
      <c r="G516" s="133" t="s">
        <v>449</v>
      </c>
      <c r="H516" s="133" t="s">
        <v>233</v>
      </c>
      <c r="I516" s="151"/>
      <c r="J516" s="151">
        <f t="shared" si="111"/>
        <v>4022.3</v>
      </c>
      <c r="K516" s="151">
        <f t="shared" si="112"/>
        <v>0</v>
      </c>
      <c r="L516" s="151">
        <f t="shared" si="112"/>
        <v>0</v>
      </c>
      <c r="M516" s="104"/>
    </row>
    <row r="517" spans="1:14" s="105" customFormat="1" x14ac:dyDescent="0.25">
      <c r="A517" s="379" t="s">
        <v>450</v>
      </c>
      <c r="B517" s="87" t="s">
        <v>51</v>
      </c>
      <c r="C517" s="87" t="s">
        <v>36</v>
      </c>
      <c r="D517" s="133" t="s">
        <v>47</v>
      </c>
      <c r="E517" s="133" t="s">
        <v>27</v>
      </c>
      <c r="F517" s="133" t="s">
        <v>23</v>
      </c>
      <c r="G517" s="133" t="s">
        <v>449</v>
      </c>
      <c r="H517" s="133" t="s">
        <v>451</v>
      </c>
      <c r="I517" s="151"/>
      <c r="J517" s="151">
        <f>'ведомст 3'!K374</f>
        <v>4022.3</v>
      </c>
      <c r="K517" s="151">
        <f>'ведомст 3'!L374</f>
        <v>0</v>
      </c>
      <c r="L517" s="151">
        <f>'ведомст 3'!M374</f>
        <v>0</v>
      </c>
      <c r="M517" s="104"/>
    </row>
    <row r="518" spans="1:14" s="289" customFormat="1" ht="19.5" customHeight="1" x14ac:dyDescent="0.25">
      <c r="A518" s="220" t="s">
        <v>150</v>
      </c>
      <c r="B518" s="176" t="s">
        <v>152</v>
      </c>
      <c r="C518" s="176"/>
      <c r="D518" s="133"/>
      <c r="E518" s="133"/>
      <c r="F518" s="133"/>
      <c r="G518" s="133"/>
      <c r="H518" s="133"/>
      <c r="I518" s="140"/>
      <c r="J518" s="140">
        <f t="shared" ref="J518:L524" si="113">J519</f>
        <v>0</v>
      </c>
      <c r="K518" s="140">
        <f t="shared" si="113"/>
        <v>1260</v>
      </c>
      <c r="L518" s="140">
        <f t="shared" si="113"/>
        <v>2613</v>
      </c>
      <c r="M518" s="104"/>
      <c r="N518" s="105"/>
    </row>
    <row r="519" spans="1:14" s="105" customFormat="1" ht="20.25" customHeight="1" x14ac:dyDescent="0.2">
      <c r="A519" s="221" t="s">
        <v>153</v>
      </c>
      <c r="B519" s="87" t="s">
        <v>152</v>
      </c>
      <c r="C519" s="87" t="s">
        <v>152</v>
      </c>
      <c r="D519" s="133"/>
      <c r="E519" s="133"/>
      <c r="F519" s="133"/>
      <c r="G519" s="133"/>
      <c r="H519" s="133"/>
      <c r="I519" s="141"/>
      <c r="J519" s="141">
        <f t="shared" si="113"/>
        <v>0</v>
      </c>
      <c r="K519" s="141">
        <f t="shared" si="113"/>
        <v>1260</v>
      </c>
      <c r="L519" s="141">
        <f t="shared" si="113"/>
        <v>2613</v>
      </c>
      <c r="M519" s="104"/>
    </row>
    <row r="520" spans="1:14" s="105" customFormat="1" ht="63" x14ac:dyDescent="0.25">
      <c r="A520" s="177" t="s">
        <v>300</v>
      </c>
      <c r="B520" s="87" t="s">
        <v>152</v>
      </c>
      <c r="C520" s="87" t="s">
        <v>152</v>
      </c>
      <c r="D520" s="133" t="s">
        <v>23</v>
      </c>
      <c r="E520" s="133"/>
      <c r="F520" s="133"/>
      <c r="G520" s="133"/>
      <c r="H520" s="133"/>
      <c r="I520" s="141"/>
      <c r="J520" s="141">
        <f t="shared" si="113"/>
        <v>0</v>
      </c>
      <c r="K520" s="141">
        <f t="shared" si="113"/>
        <v>1260</v>
      </c>
      <c r="L520" s="141">
        <f t="shared" si="113"/>
        <v>2613</v>
      </c>
      <c r="M520" s="104"/>
    </row>
    <row r="521" spans="1:14" s="105" customFormat="1" ht="63" x14ac:dyDescent="0.25">
      <c r="A521" s="177" t="s">
        <v>315</v>
      </c>
      <c r="B521" s="87" t="s">
        <v>152</v>
      </c>
      <c r="C521" s="87" t="s">
        <v>152</v>
      </c>
      <c r="D521" s="133" t="s">
        <v>23</v>
      </c>
      <c r="E521" s="133" t="s">
        <v>24</v>
      </c>
      <c r="F521" s="133"/>
      <c r="G521" s="133"/>
      <c r="H521" s="133"/>
      <c r="I521" s="141"/>
      <c r="J521" s="141">
        <f t="shared" si="113"/>
        <v>0</v>
      </c>
      <c r="K521" s="141">
        <f t="shared" si="113"/>
        <v>1260</v>
      </c>
      <c r="L521" s="141">
        <f t="shared" si="113"/>
        <v>2613</v>
      </c>
      <c r="M521" s="104"/>
      <c r="N521" s="165"/>
    </row>
    <row r="522" spans="1:14" s="105" customFormat="1" ht="31.5" x14ac:dyDescent="0.25">
      <c r="A522" s="179" t="s">
        <v>123</v>
      </c>
      <c r="B522" s="87" t="s">
        <v>152</v>
      </c>
      <c r="C522" s="87" t="s">
        <v>152</v>
      </c>
      <c r="D522" s="133" t="s">
        <v>23</v>
      </c>
      <c r="E522" s="133" t="s">
        <v>24</v>
      </c>
      <c r="F522" s="133" t="s">
        <v>36</v>
      </c>
      <c r="G522" s="133"/>
      <c r="H522" s="133"/>
      <c r="I522" s="141"/>
      <c r="J522" s="141">
        <f t="shared" si="113"/>
        <v>0</v>
      </c>
      <c r="K522" s="141">
        <f t="shared" si="113"/>
        <v>1260</v>
      </c>
      <c r="L522" s="141">
        <f t="shared" si="113"/>
        <v>2613</v>
      </c>
      <c r="M522" s="104"/>
    </row>
    <row r="523" spans="1:14" s="105" customFormat="1" x14ac:dyDescent="0.2">
      <c r="A523" s="222" t="s">
        <v>153</v>
      </c>
      <c r="B523" s="87" t="s">
        <v>152</v>
      </c>
      <c r="C523" s="87" t="s">
        <v>152</v>
      </c>
      <c r="D523" s="133" t="s">
        <v>23</v>
      </c>
      <c r="E523" s="133" t="s">
        <v>24</v>
      </c>
      <c r="F523" s="133" t="s">
        <v>36</v>
      </c>
      <c r="G523" s="133" t="s">
        <v>411</v>
      </c>
      <c r="H523" s="133"/>
      <c r="I523" s="141"/>
      <c r="J523" s="141">
        <f t="shared" si="113"/>
        <v>0</v>
      </c>
      <c r="K523" s="141">
        <f t="shared" si="113"/>
        <v>1260</v>
      </c>
      <c r="L523" s="141">
        <f t="shared" si="113"/>
        <v>2613</v>
      </c>
      <c r="M523" s="104"/>
    </row>
    <row r="524" spans="1:14" s="105" customFormat="1" x14ac:dyDescent="0.2">
      <c r="A524" s="222" t="s">
        <v>151</v>
      </c>
      <c r="B524" s="87" t="s">
        <v>152</v>
      </c>
      <c r="C524" s="87" t="s">
        <v>152</v>
      </c>
      <c r="D524" s="133" t="s">
        <v>23</v>
      </c>
      <c r="E524" s="133" t="s">
        <v>24</v>
      </c>
      <c r="F524" s="133" t="s">
        <v>36</v>
      </c>
      <c r="G524" s="133" t="s">
        <v>411</v>
      </c>
      <c r="H524" s="133" t="s">
        <v>196</v>
      </c>
      <c r="I524" s="141"/>
      <c r="J524" s="141">
        <f t="shared" si="113"/>
        <v>0</v>
      </c>
      <c r="K524" s="141">
        <f t="shared" si="113"/>
        <v>1260</v>
      </c>
      <c r="L524" s="141">
        <f t="shared" si="113"/>
        <v>2613</v>
      </c>
      <c r="M524" s="104"/>
    </row>
    <row r="525" spans="1:14" s="105" customFormat="1" x14ac:dyDescent="0.25">
      <c r="A525" s="222" t="s">
        <v>102</v>
      </c>
      <c r="B525" s="87" t="s">
        <v>152</v>
      </c>
      <c r="C525" s="87" t="s">
        <v>152</v>
      </c>
      <c r="D525" s="133" t="s">
        <v>23</v>
      </c>
      <c r="E525" s="133" t="s">
        <v>24</v>
      </c>
      <c r="F525" s="133" t="s">
        <v>36</v>
      </c>
      <c r="G525" s="133" t="s">
        <v>411</v>
      </c>
      <c r="H525" s="133" t="s">
        <v>101</v>
      </c>
      <c r="I525" s="141"/>
      <c r="J525" s="141">
        <v>0</v>
      </c>
      <c r="K525" s="157">
        <f>'ведомст 3'!L564</f>
        <v>1260</v>
      </c>
      <c r="L525" s="157">
        <f>'ведомст 3'!M564</f>
        <v>2613</v>
      </c>
      <c r="M525" s="104"/>
    </row>
    <row r="526" spans="1:14" s="105" customFormat="1" x14ac:dyDescent="0.25">
      <c r="A526" s="223"/>
      <c r="B526" s="224"/>
      <c r="C526" s="224"/>
      <c r="D526" s="225"/>
      <c r="E526" s="225"/>
      <c r="F526" s="225"/>
      <c r="G526" s="225"/>
      <c r="H526" s="224"/>
      <c r="I526" s="158"/>
      <c r="J526" s="158"/>
      <c r="K526" s="159"/>
      <c r="L526" s="159"/>
      <c r="M526" s="104"/>
    </row>
    <row r="527" spans="1:14" s="165" customFormat="1" x14ac:dyDescent="0.25">
      <c r="A527" s="167"/>
      <c r="B527" s="160"/>
      <c r="C527" s="160"/>
      <c r="D527" s="160"/>
      <c r="E527" s="160"/>
      <c r="F527" s="160"/>
      <c r="G527" s="160"/>
      <c r="H527" s="160"/>
      <c r="I527" s="160"/>
      <c r="J527" s="160"/>
      <c r="K527" s="166"/>
      <c r="M527" s="104"/>
    </row>
    <row r="528" spans="1:14" s="105" customFormat="1" x14ac:dyDescent="0.25">
      <c r="A528" s="167"/>
      <c r="B528" s="160"/>
      <c r="C528" s="160"/>
      <c r="D528" s="160"/>
      <c r="E528" s="160"/>
      <c r="F528" s="160"/>
      <c r="G528" s="160"/>
      <c r="H528" s="160"/>
      <c r="I528" s="160"/>
      <c r="J528" s="160"/>
      <c r="K528" s="161"/>
      <c r="L528" s="161"/>
      <c r="M528" s="104"/>
    </row>
    <row r="529" spans="1:13" s="105" customFormat="1" ht="36" customHeight="1" x14ac:dyDescent="0.25">
      <c r="A529" s="167"/>
      <c r="B529" s="160"/>
      <c r="C529" s="160"/>
      <c r="D529" s="160"/>
      <c r="E529" s="160"/>
      <c r="F529" s="160"/>
      <c r="G529" s="160"/>
      <c r="H529" s="160"/>
      <c r="I529" s="160"/>
      <c r="J529" s="160"/>
      <c r="K529" s="161"/>
      <c r="L529" s="161"/>
      <c r="M529" s="104"/>
    </row>
    <row r="530" spans="1:13" s="105" customFormat="1" ht="21.75" customHeight="1" x14ac:dyDescent="0.25">
      <c r="A530" s="167"/>
      <c r="B530" s="160"/>
      <c r="C530" s="160"/>
      <c r="D530" s="160"/>
      <c r="E530" s="160"/>
      <c r="F530" s="160"/>
      <c r="G530" s="160"/>
      <c r="H530" s="160"/>
      <c r="I530" s="160"/>
      <c r="J530" s="160"/>
      <c r="K530" s="161"/>
      <c r="L530" s="161"/>
      <c r="M530" s="104"/>
    </row>
    <row r="531" spans="1:13" s="105" customFormat="1" ht="28.5" customHeight="1" x14ac:dyDescent="0.25">
      <c r="A531" s="167"/>
      <c r="B531" s="160"/>
      <c r="C531" s="160"/>
      <c r="D531" s="160"/>
      <c r="E531" s="160"/>
      <c r="F531" s="160"/>
      <c r="G531" s="160"/>
      <c r="H531" s="160"/>
      <c r="I531" s="160"/>
      <c r="J531" s="160"/>
      <c r="K531" s="161"/>
      <c r="L531" s="161"/>
      <c r="M531" s="104"/>
    </row>
    <row r="532" spans="1:13" s="105" customFormat="1" x14ac:dyDescent="0.25">
      <c r="A532" s="167"/>
      <c r="B532" s="160"/>
      <c r="C532" s="160"/>
      <c r="D532" s="160"/>
      <c r="E532" s="160"/>
      <c r="F532" s="160"/>
      <c r="G532" s="160"/>
      <c r="H532" s="160"/>
      <c r="I532" s="160"/>
      <c r="J532" s="160"/>
      <c r="K532" s="161"/>
      <c r="L532" s="161"/>
      <c r="M532" s="104"/>
    </row>
    <row r="533" spans="1:13" s="105" customFormat="1" x14ac:dyDescent="0.25">
      <c r="A533" s="167"/>
      <c r="B533" s="160"/>
      <c r="C533" s="160"/>
      <c r="D533" s="160"/>
      <c r="E533" s="160"/>
      <c r="F533" s="160"/>
      <c r="G533" s="160"/>
      <c r="H533" s="160"/>
      <c r="I533" s="160"/>
      <c r="J533" s="160"/>
      <c r="K533" s="161"/>
      <c r="L533" s="161"/>
      <c r="M533" s="104"/>
    </row>
    <row r="534" spans="1:13" s="105" customFormat="1" x14ac:dyDescent="0.25">
      <c r="A534" s="167"/>
      <c r="B534" s="160"/>
      <c r="C534" s="160"/>
      <c r="D534" s="160"/>
      <c r="E534" s="160"/>
      <c r="F534" s="160"/>
      <c r="G534" s="160"/>
      <c r="H534" s="160"/>
      <c r="I534" s="160"/>
      <c r="J534" s="160"/>
      <c r="K534" s="162"/>
      <c r="L534" s="162"/>
      <c r="M534" s="104"/>
    </row>
    <row r="535" spans="1:13" s="105" customFormat="1" x14ac:dyDescent="0.25">
      <c r="A535" s="167"/>
      <c r="B535" s="160"/>
      <c r="C535" s="160"/>
      <c r="D535" s="160"/>
      <c r="E535" s="160"/>
      <c r="F535" s="160"/>
      <c r="G535" s="160"/>
      <c r="H535" s="160"/>
      <c r="I535" s="160"/>
      <c r="J535" s="160"/>
      <c r="K535" s="162"/>
      <c r="L535" s="162"/>
      <c r="M535" s="104"/>
    </row>
    <row r="536" spans="1:13" s="105" customFormat="1" x14ac:dyDescent="0.25">
      <c r="A536" s="167"/>
      <c r="B536" s="160"/>
      <c r="C536" s="160"/>
      <c r="D536" s="160"/>
      <c r="E536" s="160"/>
      <c r="F536" s="160"/>
      <c r="G536" s="160"/>
      <c r="H536" s="160"/>
      <c r="I536" s="160"/>
      <c r="J536" s="160"/>
      <c r="K536" s="162"/>
      <c r="L536" s="162"/>
      <c r="M536" s="104"/>
    </row>
    <row r="537" spans="1:13" s="105" customFormat="1" x14ac:dyDescent="0.25">
      <c r="A537" s="167"/>
      <c r="B537" s="160"/>
      <c r="C537" s="160"/>
      <c r="D537" s="160"/>
      <c r="E537" s="160"/>
      <c r="F537" s="160"/>
      <c r="G537" s="160"/>
      <c r="H537" s="160"/>
      <c r="I537" s="160"/>
      <c r="J537" s="160"/>
      <c r="K537" s="161"/>
      <c r="L537" s="161"/>
      <c r="M537" s="104"/>
    </row>
    <row r="538" spans="1:13" s="105" customFormat="1" x14ac:dyDescent="0.25">
      <c r="A538" s="167"/>
      <c r="B538" s="160"/>
      <c r="C538" s="160"/>
      <c r="D538" s="160"/>
      <c r="E538" s="160"/>
      <c r="F538" s="160"/>
      <c r="G538" s="160"/>
      <c r="H538" s="160"/>
      <c r="I538" s="160"/>
      <c r="J538" s="160"/>
      <c r="K538" s="161"/>
      <c r="L538" s="161"/>
      <c r="M538" s="104"/>
    </row>
    <row r="539" spans="1:13" s="105" customFormat="1" x14ac:dyDescent="0.25">
      <c r="A539" s="167"/>
      <c r="B539" s="160"/>
      <c r="C539" s="160"/>
      <c r="D539" s="160"/>
      <c r="E539" s="160"/>
      <c r="F539" s="160"/>
      <c r="G539" s="160"/>
      <c r="H539" s="160"/>
      <c r="I539" s="160"/>
      <c r="J539" s="160"/>
      <c r="K539" s="162"/>
      <c r="L539" s="162"/>
      <c r="M539" s="104"/>
    </row>
    <row r="540" spans="1:13" s="105" customFormat="1" x14ac:dyDescent="0.25">
      <c r="A540" s="167"/>
      <c r="B540" s="160"/>
      <c r="C540" s="160"/>
      <c r="D540" s="160"/>
      <c r="E540" s="160"/>
      <c r="F540" s="160"/>
      <c r="G540" s="160"/>
      <c r="H540" s="160"/>
      <c r="I540" s="160"/>
      <c r="J540" s="160"/>
      <c r="K540" s="162"/>
      <c r="L540" s="162"/>
      <c r="M540" s="104"/>
    </row>
    <row r="541" spans="1:13" s="105" customFormat="1" x14ac:dyDescent="0.25">
      <c r="A541" s="167"/>
      <c r="B541" s="160"/>
      <c r="C541" s="160"/>
      <c r="D541" s="160"/>
      <c r="E541" s="160"/>
      <c r="F541" s="160"/>
      <c r="G541" s="160"/>
      <c r="H541" s="160"/>
      <c r="I541" s="160"/>
      <c r="J541" s="160"/>
      <c r="K541" s="162"/>
      <c r="L541" s="162"/>
      <c r="M541" s="104"/>
    </row>
    <row r="542" spans="1:13" s="105" customFormat="1" ht="57.75" customHeight="1" x14ac:dyDescent="0.25">
      <c r="A542" s="167"/>
      <c r="B542" s="160"/>
      <c r="C542" s="160"/>
      <c r="D542" s="160"/>
      <c r="E542" s="160"/>
      <c r="F542" s="160"/>
      <c r="G542" s="160"/>
      <c r="H542" s="160"/>
      <c r="I542" s="160"/>
      <c r="J542" s="160"/>
      <c r="K542" s="163"/>
      <c r="L542" s="163"/>
      <c r="M542" s="104"/>
    </row>
    <row r="543" spans="1:13" s="105" customFormat="1" x14ac:dyDescent="0.25">
      <c r="A543" s="167"/>
      <c r="B543" s="160"/>
      <c r="C543" s="160"/>
      <c r="D543" s="160"/>
      <c r="E543" s="160"/>
      <c r="F543" s="160"/>
      <c r="G543" s="160"/>
      <c r="H543" s="160"/>
      <c r="I543" s="160"/>
      <c r="J543" s="160"/>
      <c r="K543" s="163"/>
      <c r="L543" s="163"/>
      <c r="M543" s="104"/>
    </row>
    <row r="544" spans="1:13" s="105" customFormat="1" x14ac:dyDescent="0.25">
      <c r="A544" s="167"/>
      <c r="B544" s="160"/>
      <c r="C544" s="160"/>
      <c r="D544" s="160"/>
      <c r="E544" s="160"/>
      <c r="F544" s="160"/>
      <c r="G544" s="160"/>
      <c r="H544" s="160"/>
      <c r="I544" s="160"/>
      <c r="J544" s="160"/>
      <c r="K544" s="163"/>
      <c r="L544" s="163"/>
      <c r="M544" s="104"/>
    </row>
    <row r="545" spans="1:13" s="105" customFormat="1" ht="18.75" customHeight="1" x14ac:dyDescent="0.25">
      <c r="A545" s="167"/>
      <c r="B545" s="160"/>
      <c r="C545" s="160"/>
      <c r="D545" s="160"/>
      <c r="E545" s="160"/>
      <c r="F545" s="160"/>
      <c r="G545" s="160"/>
      <c r="H545" s="160"/>
      <c r="I545" s="160"/>
      <c r="J545" s="160"/>
      <c r="K545" s="161"/>
      <c r="L545" s="164"/>
      <c r="M545" s="104"/>
    </row>
    <row r="546" spans="1:13" s="165" customFormat="1" x14ac:dyDescent="0.25">
      <c r="A546" s="226"/>
      <c r="M546" s="104"/>
    </row>
    <row r="547" spans="1:13" s="165" customFormat="1" x14ac:dyDescent="0.25">
      <c r="A547" s="226"/>
      <c r="M547" s="104"/>
    </row>
    <row r="548" spans="1:13" s="165" customFormat="1" x14ac:dyDescent="0.25">
      <c r="A548" s="226"/>
      <c r="M548" s="104"/>
    </row>
    <row r="549" spans="1:13" s="165" customFormat="1" x14ac:dyDescent="0.25">
      <c r="A549" s="226"/>
      <c r="M549" s="104"/>
    </row>
    <row r="550" spans="1:13" s="165" customFormat="1" x14ac:dyDescent="0.25">
      <c r="A550" s="226"/>
      <c r="M550" s="104"/>
    </row>
    <row r="551" spans="1:13" s="165" customFormat="1" x14ac:dyDescent="0.25">
      <c r="A551" s="226"/>
      <c r="M551" s="104"/>
    </row>
    <row r="552" spans="1:13" s="165" customFormat="1" x14ac:dyDescent="0.25">
      <c r="A552" s="226"/>
      <c r="M552" s="104"/>
    </row>
    <row r="553" spans="1:13" s="165" customFormat="1" x14ac:dyDescent="0.25">
      <c r="A553" s="226"/>
      <c r="M553" s="104"/>
    </row>
    <row r="554" spans="1:13" s="165" customFormat="1" x14ac:dyDescent="0.25">
      <c r="A554" s="226"/>
      <c r="M554" s="104"/>
    </row>
    <row r="555" spans="1:13" s="165" customFormat="1" x14ac:dyDescent="0.25">
      <c r="A555" s="226"/>
      <c r="M555" s="104"/>
    </row>
    <row r="556" spans="1:13" s="165" customFormat="1" x14ac:dyDescent="0.25">
      <c r="A556" s="226"/>
      <c r="M556" s="104"/>
    </row>
    <row r="557" spans="1:13" s="165" customFormat="1" x14ac:dyDescent="0.25">
      <c r="A557" s="226"/>
      <c r="M557" s="104"/>
    </row>
    <row r="558" spans="1:13" s="165" customFormat="1" x14ac:dyDescent="0.25">
      <c r="A558" s="226"/>
      <c r="M558" s="104"/>
    </row>
    <row r="559" spans="1:13" s="165" customFormat="1" x14ac:dyDescent="0.25">
      <c r="A559" s="226"/>
      <c r="M559" s="104"/>
    </row>
    <row r="560" spans="1:13" s="165" customFormat="1" x14ac:dyDescent="0.25">
      <c r="A560" s="226"/>
      <c r="M560" s="104"/>
    </row>
    <row r="561" spans="1:13" s="165" customFormat="1" x14ac:dyDescent="0.25">
      <c r="A561" s="226"/>
      <c r="M561" s="104"/>
    </row>
    <row r="562" spans="1:13" s="165" customFormat="1" x14ac:dyDescent="0.25">
      <c r="A562" s="226"/>
      <c r="M562" s="104"/>
    </row>
    <row r="563" spans="1:13" s="165" customFormat="1" x14ac:dyDescent="0.25">
      <c r="A563" s="226"/>
      <c r="M563" s="104"/>
    </row>
    <row r="564" spans="1:13" s="165" customFormat="1" x14ac:dyDescent="0.25">
      <c r="A564" s="226"/>
      <c r="M564" s="104"/>
    </row>
    <row r="565" spans="1:13" s="165" customFormat="1" x14ac:dyDescent="0.25">
      <c r="A565" s="226"/>
      <c r="M565" s="104"/>
    </row>
    <row r="566" spans="1:13" s="165" customFormat="1" x14ac:dyDescent="0.25">
      <c r="A566" s="226"/>
      <c r="M566" s="104"/>
    </row>
    <row r="567" spans="1:13" s="165" customFormat="1" x14ac:dyDescent="0.25">
      <c r="A567" s="226"/>
      <c r="M567" s="104"/>
    </row>
    <row r="568" spans="1:13" s="165" customFormat="1" x14ac:dyDescent="0.25">
      <c r="A568" s="226"/>
      <c r="M568" s="104"/>
    </row>
    <row r="569" spans="1:13" s="165" customFormat="1" x14ac:dyDescent="0.25">
      <c r="A569" s="226"/>
      <c r="M569" s="104"/>
    </row>
    <row r="570" spans="1:13" x14ac:dyDescent="0.25">
      <c r="A570" s="226"/>
      <c r="B570" s="165"/>
      <c r="C570" s="165"/>
      <c r="D570" s="165"/>
      <c r="E570" s="165"/>
      <c r="F570" s="165"/>
      <c r="G570" s="165"/>
      <c r="H570" s="165"/>
      <c r="I570" s="165"/>
      <c r="J570" s="165"/>
      <c r="K570" s="165"/>
    </row>
    <row r="571" spans="1:13" x14ac:dyDescent="0.25">
      <c r="A571" s="226"/>
      <c r="B571" s="165"/>
      <c r="C571" s="165"/>
      <c r="D571" s="165"/>
      <c r="E571" s="165"/>
      <c r="F571" s="165"/>
      <c r="G571" s="165"/>
      <c r="H571" s="165"/>
      <c r="I571" s="165"/>
      <c r="J571" s="165"/>
      <c r="K571" s="165"/>
    </row>
    <row r="572" spans="1:13" x14ac:dyDescent="0.25">
      <c r="A572" s="226"/>
      <c r="B572" s="165"/>
      <c r="C572" s="165"/>
      <c r="D572" s="165"/>
      <c r="E572" s="165"/>
      <c r="F572" s="165"/>
      <c r="G572" s="165"/>
      <c r="H572" s="165"/>
      <c r="I572" s="165"/>
      <c r="J572" s="165"/>
      <c r="K572" s="165"/>
    </row>
    <row r="573" spans="1:13" x14ac:dyDescent="0.25">
      <c r="A573" s="226"/>
      <c r="B573" s="165"/>
      <c r="C573" s="165"/>
      <c r="D573" s="165"/>
      <c r="E573" s="165"/>
      <c r="F573" s="165"/>
      <c r="G573" s="165"/>
      <c r="H573" s="165"/>
      <c r="I573" s="165"/>
      <c r="J573" s="165"/>
      <c r="K573" s="165"/>
    </row>
    <row r="574" spans="1:13" x14ac:dyDescent="0.25">
      <c r="A574" s="226"/>
      <c r="B574" s="165"/>
      <c r="C574" s="165"/>
      <c r="D574" s="165"/>
      <c r="E574" s="165"/>
      <c r="F574" s="165"/>
      <c r="G574" s="165"/>
      <c r="H574" s="165"/>
      <c r="I574" s="165"/>
      <c r="J574" s="165"/>
      <c r="K574" s="165"/>
    </row>
    <row r="575" spans="1:13" x14ac:dyDescent="0.25">
      <c r="A575" s="226"/>
      <c r="B575" s="165"/>
      <c r="C575" s="165"/>
      <c r="D575" s="165"/>
      <c r="E575" s="165"/>
      <c r="F575" s="165"/>
      <c r="G575" s="165"/>
      <c r="H575" s="165"/>
      <c r="I575" s="165"/>
      <c r="J575" s="165"/>
      <c r="K575" s="165"/>
    </row>
  </sheetData>
  <autoFilter ref="A13:XFD525"/>
  <mergeCells count="24">
    <mergeCell ref="K2:L2"/>
    <mergeCell ref="G3:L3"/>
    <mergeCell ref="J7:L7"/>
    <mergeCell ref="M441:M443"/>
    <mergeCell ref="M486:M488"/>
    <mergeCell ref="M4:M6"/>
    <mergeCell ref="M145:M147"/>
    <mergeCell ref="H10:L10"/>
    <mergeCell ref="H11:H12"/>
    <mergeCell ref="A7:I7"/>
    <mergeCell ref="A9:L9"/>
    <mergeCell ref="G8:L8"/>
    <mergeCell ref="B5:L5"/>
    <mergeCell ref="D4:L4"/>
    <mergeCell ref="A6:L6"/>
    <mergeCell ref="O315:R315"/>
    <mergeCell ref="O313:R313"/>
    <mergeCell ref="P80:S80"/>
    <mergeCell ref="M54:M56"/>
    <mergeCell ref="A11:A12"/>
    <mergeCell ref="I11:L12"/>
    <mergeCell ref="D11:G12"/>
    <mergeCell ref="C11:C12"/>
    <mergeCell ref="B11:B12"/>
  </mergeCells>
  <phoneticPr fontId="0" type="noConversion"/>
  <conditionalFormatting sqref="H246:H248 D246">
    <cfRule type="expression" dxfId="4396" priority="4668" stopIfTrue="1">
      <formula>$F194=""</formula>
    </cfRule>
    <cfRule type="expression" dxfId="4395" priority="4669" stopIfTrue="1">
      <formula>#REF!&lt;&gt;""</formula>
    </cfRule>
    <cfRule type="expression" dxfId="4394" priority="4670" stopIfTrue="1">
      <formula>AND($G194="",$F194&lt;&gt;"")</formula>
    </cfRule>
  </conditionalFormatting>
  <conditionalFormatting sqref="A249">
    <cfRule type="expression" dxfId="4393" priority="4671" stopIfTrue="1">
      <formula>$F194=""</formula>
    </cfRule>
    <cfRule type="expression" dxfId="4392" priority="4672" stopIfTrue="1">
      <formula>#REF!&lt;&gt;""</formula>
    </cfRule>
    <cfRule type="expression" dxfId="4391" priority="4673" stopIfTrue="1">
      <formula>AND($G194="",$F194&lt;&gt;"")</formula>
    </cfRule>
  </conditionalFormatting>
  <conditionalFormatting sqref="H249">
    <cfRule type="expression" dxfId="4390" priority="4719" stopIfTrue="1">
      <formula>$F195=""</formula>
    </cfRule>
    <cfRule type="expression" dxfId="4389" priority="4720" stopIfTrue="1">
      <formula>#REF!&lt;&gt;""</formula>
    </cfRule>
    <cfRule type="expression" dxfId="4388" priority="4721" stopIfTrue="1">
      <formula>AND($G195="",$F195&lt;&gt;"")</formula>
    </cfRule>
  </conditionalFormatting>
  <conditionalFormatting sqref="D375:F375">
    <cfRule type="expression" dxfId="4387" priority="4734" stopIfTrue="1">
      <formula>$F6=""</formula>
    </cfRule>
    <cfRule type="expression" dxfId="4386" priority="4735" stopIfTrue="1">
      <formula>#REF!&lt;&gt;""</formula>
    </cfRule>
    <cfRule type="expression" dxfId="4385" priority="4736" stopIfTrue="1">
      <formula>AND($G6="",$F6&lt;&gt;"")</formula>
    </cfRule>
  </conditionalFormatting>
  <conditionalFormatting sqref="G375:H375">
    <cfRule type="expression" dxfId="4384" priority="4737" stopIfTrue="1">
      <formula>$F5=""</formula>
    </cfRule>
    <cfRule type="expression" dxfId="4383" priority="4738" stopIfTrue="1">
      <formula>#REF!&lt;&gt;""</formula>
    </cfRule>
    <cfRule type="expression" dxfId="4382" priority="4739" stopIfTrue="1">
      <formula>AND($G5="",$F5&lt;&gt;"")</formula>
    </cfRule>
  </conditionalFormatting>
  <conditionalFormatting sqref="I254:L254">
    <cfRule type="expression" dxfId="4381" priority="4897" stopIfTrue="1">
      <formula>$F203=""</formula>
    </cfRule>
    <cfRule type="expression" dxfId="4380" priority="4898" stopIfTrue="1">
      <formula>#REF!&lt;&gt;""</formula>
    </cfRule>
    <cfRule type="expression" dxfId="4379" priority="4899" stopIfTrue="1">
      <formula>AND($G203="",$F203&lt;&gt;"")</formula>
    </cfRule>
  </conditionalFormatting>
  <conditionalFormatting sqref="D297:D302 E298:E302 G300:G302 D290:G295">
    <cfRule type="expression" dxfId="4378" priority="4909" stopIfTrue="1">
      <formula>$F227=""</formula>
    </cfRule>
    <cfRule type="expression" dxfId="4377" priority="4910" stopIfTrue="1">
      <formula>#REF!&lt;&gt;""</formula>
    </cfRule>
    <cfRule type="expression" dxfId="4376" priority="4911" stopIfTrue="1">
      <formula>AND($G227="",$F227&lt;&gt;"")</formula>
    </cfRule>
  </conditionalFormatting>
  <conditionalFormatting sqref="D297:D302 E298:E302 D290:G295">
    <cfRule type="expression" dxfId="4375" priority="4954" stopIfTrue="1">
      <formula>$F229=""</formula>
    </cfRule>
    <cfRule type="expression" dxfId="4374" priority="4955" stopIfTrue="1">
      <formula>#REF!&lt;&gt;""</formula>
    </cfRule>
    <cfRule type="expression" dxfId="4373" priority="4956" stopIfTrue="1">
      <formula>AND($G229="",$F229&lt;&gt;"")</formula>
    </cfRule>
  </conditionalFormatting>
  <conditionalFormatting sqref="C484 C486:C488">
    <cfRule type="expression" dxfId="4372" priority="4981" stopIfTrue="1">
      <formula>#REF!=""</formula>
    </cfRule>
    <cfRule type="expression" dxfId="4371" priority="4982" stopIfTrue="1">
      <formula>#REF!&lt;&gt;""</formula>
    </cfRule>
    <cfRule type="expression" dxfId="4370" priority="4983" stopIfTrue="1">
      <formula>AND(#REF!="",#REF!&lt;&gt;"")</formula>
    </cfRule>
  </conditionalFormatting>
  <conditionalFormatting sqref="D314:G318 D319:H323 H324:H326 D325:G326 D326:F331 G300:G302 D301:G302">
    <cfRule type="expression" dxfId="4369" priority="5302" stopIfTrue="1">
      <formula>$F232=""</formula>
    </cfRule>
    <cfRule type="expression" dxfId="4368" priority="5303" stopIfTrue="1">
      <formula>#REF!&lt;&gt;""</formula>
    </cfRule>
    <cfRule type="expression" dxfId="4367" priority="5304" stopIfTrue="1">
      <formula>AND($G232="",$F232&lt;&gt;"")</formula>
    </cfRule>
  </conditionalFormatting>
  <conditionalFormatting sqref="A500">
    <cfRule type="expression" dxfId="4366" priority="5493" stopIfTrue="1">
      <formula>$F435=""</formula>
    </cfRule>
    <cfRule type="expression" dxfId="4365" priority="5494" stopIfTrue="1">
      <formula>#REF!&lt;&gt;""</formula>
    </cfRule>
    <cfRule type="expression" dxfId="4364" priority="5495" stopIfTrue="1">
      <formula>AND($G435="",$F435&lt;&gt;"")</formula>
    </cfRule>
  </conditionalFormatting>
  <conditionalFormatting sqref="I246:L247 I249:L250">
    <cfRule type="expression" dxfId="4363" priority="4722" stopIfTrue="1">
      <formula>#REF!=""</formula>
    </cfRule>
    <cfRule type="expression" dxfId="4362" priority="4723" stopIfTrue="1">
      <formula>#REF!&lt;&gt;""</formula>
    </cfRule>
    <cfRule type="expression" dxfId="4361" priority="4724" stopIfTrue="1">
      <formula>AND(#REF!="",#REF!&lt;&gt;"")</formula>
    </cfRule>
  </conditionalFormatting>
  <conditionalFormatting sqref="D428:H428 D411:H413 D416:H423 K294:L304 D312:G318 D318:D323 G287:G289 K260:L269 H235 D340:H343 D280:D282 D291:D304 D319:H323 D332:H333 H324:H331 D351:H367 D344:F346 H344:H350 D381:H408 D238:D245 D348:F350">
    <cfRule type="expression" dxfId="4360" priority="4924" stopIfTrue="1">
      <formula>#REF!=""</formula>
    </cfRule>
    <cfRule type="expression" dxfId="4359" priority="4925" stopIfTrue="1">
      <formula>#REF!&lt;&gt;""</formula>
    </cfRule>
    <cfRule type="expression" dxfId="4358" priority="4926" stopIfTrue="1">
      <formula>AND(#REF!="",#REF!&lt;&gt;"")</formula>
    </cfRule>
  </conditionalFormatting>
  <conditionalFormatting sqref="D364:H365 D365:F367">
    <cfRule type="expression" dxfId="4357" priority="5287" stopIfTrue="1">
      <formula>$F290=""</formula>
    </cfRule>
    <cfRule type="expression" dxfId="4356" priority="5288" stopIfTrue="1">
      <formula>#REF!&lt;&gt;""</formula>
    </cfRule>
    <cfRule type="expression" dxfId="4355" priority="5289" stopIfTrue="1">
      <formula>AND($G290="",$F290&lt;&gt;"")</formula>
    </cfRule>
  </conditionalFormatting>
  <conditionalFormatting sqref="I255:L256">
    <cfRule type="expression" dxfId="4354" priority="5311" stopIfTrue="1">
      <formula>$F203=""</formula>
    </cfRule>
    <cfRule type="expression" dxfId="4353" priority="5312" stopIfTrue="1">
      <formula>#REF!&lt;&gt;""</formula>
    </cfRule>
    <cfRule type="expression" dxfId="4352" priority="5313" stopIfTrue="1">
      <formula>AND($G203="",$F203&lt;&gt;"")</formula>
    </cfRule>
  </conditionalFormatting>
  <conditionalFormatting sqref="I248:L248">
    <cfRule type="expression" dxfId="4351" priority="5526" stopIfTrue="1">
      <formula>$F203=""</formula>
    </cfRule>
    <cfRule type="expression" dxfId="4350" priority="5527" stopIfTrue="1">
      <formula>#REF!&lt;&gt;""</formula>
    </cfRule>
    <cfRule type="expression" dxfId="4349" priority="5528" stopIfTrue="1">
      <formula>AND($G203="",$F203&lt;&gt;"")</formula>
    </cfRule>
  </conditionalFormatting>
  <conditionalFormatting sqref="H252:H253 I260:L261">
    <cfRule type="expression" dxfId="4348" priority="5979" stopIfTrue="1">
      <formula>$F195=""</formula>
    </cfRule>
    <cfRule type="expression" dxfId="4347" priority="5980" stopIfTrue="1">
      <formula>#REF!&lt;&gt;""</formula>
    </cfRule>
    <cfRule type="expression" dxfId="4346" priority="5981" stopIfTrue="1">
      <formula>AND($G195="",$F195&lt;&gt;"")</formula>
    </cfRule>
  </conditionalFormatting>
  <conditionalFormatting sqref="H290">
    <cfRule type="expression" dxfId="4345" priority="7974" stopIfTrue="1">
      <formula>$F197=""</formula>
    </cfRule>
    <cfRule type="expression" dxfId="4344" priority="7975" stopIfTrue="1">
      <formula>#REF!&lt;&gt;""</formula>
    </cfRule>
    <cfRule type="expression" dxfId="4343" priority="7976" stopIfTrue="1">
      <formula>AND($G197="",$F197&lt;&gt;"")</formula>
    </cfRule>
  </conditionalFormatting>
  <conditionalFormatting sqref="D280:D281">
    <cfRule type="expression" dxfId="4342" priority="7983" stopIfTrue="1">
      <formula>$F178=""</formula>
    </cfRule>
    <cfRule type="expression" dxfId="4341" priority="7984" stopIfTrue="1">
      <formula>#REF!&lt;&gt;""</formula>
    </cfRule>
    <cfRule type="expression" dxfId="4340" priority="7985" stopIfTrue="1">
      <formula>AND($G178="",$F178&lt;&gt;"")</formula>
    </cfRule>
  </conditionalFormatting>
  <conditionalFormatting sqref="D297:D302 G300:G302 I290:L290 H283:H284">
    <cfRule type="expression" dxfId="4339" priority="7986" stopIfTrue="1">
      <formula>$F197=""</formula>
    </cfRule>
    <cfRule type="expression" dxfId="4338" priority="7987" stopIfTrue="1">
      <formula>#REF!&lt;&gt;""</formula>
    </cfRule>
    <cfRule type="expression" dxfId="4337" priority="7988" stopIfTrue="1">
      <formula>AND($G197="",$F197&lt;&gt;"")</formula>
    </cfRule>
  </conditionalFormatting>
  <conditionalFormatting sqref="H291">
    <cfRule type="expression" dxfId="4336" priority="7989" stopIfTrue="1">
      <formula>$F197=""</formula>
    </cfRule>
    <cfRule type="expression" dxfId="4335" priority="7990" stopIfTrue="1">
      <formula>#REF!&lt;&gt;""</formula>
    </cfRule>
    <cfRule type="expression" dxfId="4334" priority="7991" stopIfTrue="1">
      <formula>AND($G197="",$F197&lt;&gt;"")</formula>
    </cfRule>
  </conditionalFormatting>
  <conditionalFormatting sqref="H292:H293">
    <cfRule type="expression" dxfId="4333" priority="7992" stopIfTrue="1">
      <formula>$F198=""</formula>
    </cfRule>
    <cfRule type="expression" dxfId="4332" priority="7993" stopIfTrue="1">
      <formula>#REF!&lt;&gt;""</formula>
    </cfRule>
    <cfRule type="expression" dxfId="4331" priority="7994" stopIfTrue="1">
      <formula>AND($G198="",$F198&lt;&gt;"")</formula>
    </cfRule>
  </conditionalFormatting>
  <conditionalFormatting sqref="G300:G302 I294:L295">
    <cfRule type="expression" dxfId="4330" priority="7995" stopIfTrue="1">
      <formula>$F205=""</formula>
    </cfRule>
    <cfRule type="expression" dxfId="4329" priority="7996" stopIfTrue="1">
      <formula>#REF!&lt;&gt;""</formula>
    </cfRule>
    <cfRule type="expression" dxfId="4328" priority="7997" stopIfTrue="1">
      <formula>AND($G205="",$F205&lt;&gt;"")</formula>
    </cfRule>
  </conditionalFormatting>
  <conditionalFormatting sqref="D402:H403 D400:F406 H404:H406 D409:H415">
    <cfRule type="expression" dxfId="4327" priority="7998" stopIfTrue="1">
      <formula>$F306=""</formula>
    </cfRule>
    <cfRule type="expression" dxfId="4326" priority="7999" stopIfTrue="1">
      <formula>#REF!&lt;&gt;""</formula>
    </cfRule>
    <cfRule type="expression" dxfId="4325" priority="8000" stopIfTrue="1">
      <formula>AND($G306="",$F306&lt;&gt;"")</formula>
    </cfRule>
  </conditionalFormatting>
  <conditionalFormatting sqref="I337:L337">
    <cfRule type="expression" dxfId="4324" priority="4566" stopIfTrue="1">
      <formula>#REF!&lt;&gt;""</formula>
    </cfRule>
    <cfRule type="expression" dxfId="4323" priority="4567" stopIfTrue="1">
      <formula>AND($G5="",$F5&lt;&gt;"")</formula>
    </cfRule>
  </conditionalFormatting>
  <conditionalFormatting sqref="K254:L254">
    <cfRule type="expression" dxfId="4322" priority="9377" stopIfTrue="1">
      <formula>#REF!=""</formula>
    </cfRule>
    <cfRule type="expression" dxfId="4321" priority="9378" stopIfTrue="1">
      <formula>#REF!&lt;&gt;""</formula>
    </cfRule>
    <cfRule type="expression" dxfId="4320" priority="9379" stopIfTrue="1">
      <formula>AND(#REF!="",#REF!&lt;&gt;"")</formula>
    </cfRule>
  </conditionalFormatting>
  <conditionalFormatting sqref="A363">
    <cfRule type="expression" dxfId="4319" priority="9380" stopIfTrue="1">
      <formula>$E198=""</formula>
    </cfRule>
    <cfRule type="expression" dxfId="4318" priority="9381" stopIfTrue="1">
      <formula>#REF!&lt;&gt;""</formula>
    </cfRule>
    <cfRule type="expression" dxfId="4317" priority="9382" stopIfTrue="1">
      <formula>AND($F198="",$E198&lt;&gt;"")</formula>
    </cfRule>
  </conditionalFormatting>
  <conditionalFormatting sqref="D297:D302 E298:E302 D290:G295">
    <cfRule type="expression" dxfId="4316" priority="10189" stopIfTrue="1">
      <formula>$F228=""</formula>
    </cfRule>
    <cfRule type="expression" dxfId="4315" priority="10190" stopIfTrue="1">
      <formula>#REF!&lt;&gt;""</formula>
    </cfRule>
    <cfRule type="expression" dxfId="4314" priority="10191" stopIfTrue="1">
      <formula>AND($G228="",$F228&lt;&gt;"")</formula>
    </cfRule>
  </conditionalFormatting>
  <conditionalFormatting sqref="K536:L536 C497:C498">
    <cfRule type="expression" dxfId="4313" priority="4749" stopIfTrue="1">
      <formula>#REF!=""</formula>
    </cfRule>
    <cfRule type="expression" dxfId="4312" priority="4750" stopIfTrue="1">
      <formula>#REF!&lt;&gt;""</formula>
    </cfRule>
    <cfRule type="expression" dxfId="4311" priority="4751" stopIfTrue="1">
      <formula>AND(#REF!="",#REF!&lt;&gt;"")</formula>
    </cfRule>
  </conditionalFormatting>
  <conditionalFormatting sqref="K535:L535 B496 M465:M467 D63:D71">
    <cfRule type="expression" dxfId="4310" priority="4752" stopIfTrue="1">
      <formula>#REF!=""</formula>
    </cfRule>
    <cfRule type="expression" dxfId="4309" priority="4753" stopIfTrue="1">
      <formula>#REF!&lt;&gt;""</formula>
    </cfRule>
    <cfRule type="expression" dxfId="4308" priority="4754" stopIfTrue="1">
      <formula>AND(#REF!="",#REF!&lt;&gt;"")</formula>
    </cfRule>
  </conditionalFormatting>
  <conditionalFormatting sqref="K539:L540 I237:L237 I235:L235 D72 K33:K39">
    <cfRule type="expression" dxfId="4307" priority="4755" stopIfTrue="1">
      <formula>#REF!=""</formula>
    </cfRule>
    <cfRule type="expression" dxfId="4306" priority="4756" stopIfTrue="1">
      <formula>#REF!&lt;&gt;""</formula>
    </cfRule>
    <cfRule type="expression" dxfId="4305" priority="4757" stopIfTrue="1">
      <formula>AND(#REF!="",#REF!&lt;&gt;"")</formula>
    </cfRule>
  </conditionalFormatting>
  <conditionalFormatting sqref="K525:L526 K542:L544 D73:E74 I33:L39">
    <cfRule type="expression" dxfId="4304" priority="4758" stopIfTrue="1">
      <formula>#REF!=""</formula>
    </cfRule>
    <cfRule type="expression" dxfId="4303" priority="4759" stopIfTrue="1">
      <formula>#REF!&lt;&gt;""</formula>
    </cfRule>
    <cfRule type="expression" dxfId="4302" priority="4760" stopIfTrue="1">
      <formula>AND(#REF!="",#REF!&lt;&gt;"")</formula>
    </cfRule>
  </conditionalFormatting>
  <conditionalFormatting sqref="D73:E74">
    <cfRule type="expression" dxfId="4301" priority="4761" stopIfTrue="1">
      <formula>#REF!=""</formula>
    </cfRule>
    <cfRule type="expression" dxfId="4300" priority="4762" stopIfTrue="1">
      <formula>#REF!&lt;&gt;""</formula>
    </cfRule>
    <cfRule type="expression" dxfId="4299" priority="4763" stopIfTrue="1">
      <formula>AND(#REF!="",#REF!&lt;&gt;"")</formula>
    </cfRule>
  </conditionalFormatting>
  <conditionalFormatting sqref="K534:L534 K541:L541 B497:B499 B494 B484 B486:B492 M480:M482 B452:B455 M431:M432 B424:C430 K384:L384 I154:L173 B375 A368 D378:D381 K246:L250 A206:A207 A198 I51:L59 I139:L139 A101 H72:L76 D95:D96 N80:Q82 T80:T82 D77:D83 B86:D87 B72:E72 D75:E76 B61:C61 B60:E60 H68:H69 H54:J56 B51:D59 C48:C50 C40:C45 H40:H45 H48:H61 A23 H18 H77:H93 B73:C93 K386:L386 K388:L388 B246:B269">
    <cfRule type="expression" dxfId="4298" priority="4767" stopIfTrue="1">
      <formula>#REF!=""</formula>
    </cfRule>
    <cfRule type="expression" dxfId="4297" priority="4768" stopIfTrue="1">
      <formula>#REF!&lt;&gt;""</formula>
    </cfRule>
    <cfRule type="expression" dxfId="4296" priority="4769" stopIfTrue="1">
      <formula>AND(#REF!="",#REF!&lt;&gt;"")</formula>
    </cfRule>
  </conditionalFormatting>
  <conditionalFormatting sqref="A444 A433:A435 D424:G430 A412 A416 A418:A423 A394 A396 H376:H380 A247:A248 A185:A186 A178:A179 A399 A401:A402 D223:G245">
    <cfRule type="expression" dxfId="4295" priority="4829" stopIfTrue="1">
      <formula>#REF!&lt;&gt;""</formula>
    </cfRule>
  </conditionalFormatting>
  <conditionalFormatting sqref="C499 A355 D101:D105 D95:D99 D84:D93">
    <cfRule type="expression" dxfId="4294" priority="4830" stopIfTrue="1">
      <formula>#REF!=""</formula>
    </cfRule>
    <cfRule type="expression" dxfId="4293" priority="4831" stopIfTrue="1">
      <formula>#REF!&lt;&gt;""</formula>
    </cfRule>
    <cfRule type="expression" dxfId="4292" priority="4832" stopIfTrue="1">
      <formula>AND(#REF!="",#REF!&lt;&gt;"")</formula>
    </cfRule>
  </conditionalFormatting>
  <conditionalFormatting sqref="A521 A492 A489 A424:A428 A391 A372 A355 A353 A335 K337:L337 A318 A308 A310">
    <cfRule type="expression" dxfId="4291" priority="4833" stopIfTrue="1">
      <formula>#REF!=""</formula>
    </cfRule>
    <cfRule type="expression" dxfId="4290" priority="4834" stopIfTrue="1">
      <formula>#REF!&lt;&gt;""</formula>
    </cfRule>
    <cfRule type="expression" dxfId="4289" priority="4835" stopIfTrue="1">
      <formula>AND(#REF!="",#REF!&lt;&gt;"")</formula>
    </cfRule>
  </conditionalFormatting>
  <conditionalFormatting sqref="A410">
    <cfRule type="expression" dxfId="4288" priority="5236" stopIfTrue="1">
      <formula>#REF!=""</formula>
    </cfRule>
  </conditionalFormatting>
  <conditionalFormatting sqref="C246:C248 D359:H371 D385:H389 C250:C269 D247:D269">
    <cfRule type="expression" dxfId="4287" priority="5179" stopIfTrue="1">
      <formula>#REF!=""</formula>
    </cfRule>
    <cfRule type="expression" dxfId="4286" priority="5180" stopIfTrue="1">
      <formula>#REF!&lt;&gt;""</formula>
    </cfRule>
    <cfRule type="expression" dxfId="4285" priority="5181" stopIfTrue="1">
      <formula>AND(#REF!="",#REF!&lt;&gt;"")</formula>
    </cfRule>
  </conditionalFormatting>
  <conditionalFormatting sqref="A246">
    <cfRule type="expression" dxfId="4284" priority="5146" stopIfTrue="1">
      <formula>#REF!=""</formula>
    </cfRule>
    <cfRule type="expression" dxfId="4283" priority="5147" stopIfTrue="1">
      <formula>#REF!&lt;&gt;""</formula>
    </cfRule>
    <cfRule type="expression" dxfId="4282" priority="5148" stopIfTrue="1">
      <formula>AND(#REF!="",#REF!&lt;&gt;"")</formula>
    </cfRule>
  </conditionalFormatting>
  <conditionalFormatting sqref="A62">
    <cfRule type="expression" dxfId="4281" priority="4646" stopIfTrue="1">
      <formula>#REF!=""</formula>
    </cfRule>
    <cfRule type="expression" dxfId="4280" priority="4647" stopIfTrue="1">
      <formula>#REF!&lt;&gt;""</formula>
    </cfRule>
  </conditionalFormatting>
  <conditionalFormatting sqref="C375">
    <cfRule type="expression" dxfId="4279" priority="12032" stopIfTrue="1">
      <formula>$F99=""</formula>
    </cfRule>
    <cfRule type="expression" dxfId="4278" priority="12033" stopIfTrue="1">
      <formula>#REF!&lt;&gt;""</formula>
    </cfRule>
    <cfRule type="expression" dxfId="4277" priority="12034" stopIfTrue="1">
      <formula>AND($G99="",$F99&lt;&gt;"")</formula>
    </cfRule>
  </conditionalFormatting>
  <conditionalFormatting sqref="C494">
    <cfRule type="expression" dxfId="4276" priority="12446" stopIfTrue="1">
      <formula>$F412=""</formula>
    </cfRule>
    <cfRule type="expression" dxfId="4275" priority="12447" stopIfTrue="1">
      <formula>#REF!&lt;&gt;""</formula>
    </cfRule>
    <cfRule type="expression" dxfId="4274" priority="12448" stopIfTrue="1">
      <formula>AND($G412="",$F412&lt;&gt;"")</formula>
    </cfRule>
  </conditionalFormatting>
  <conditionalFormatting sqref="C491:C492">
    <cfRule type="expression" dxfId="4273" priority="12461" stopIfTrue="1">
      <formula>$F411=""</formula>
    </cfRule>
    <cfRule type="expression" dxfId="4272" priority="12462" stopIfTrue="1">
      <formula>#REF!&lt;&gt;""</formula>
    </cfRule>
    <cfRule type="expression" dxfId="4271" priority="12463" stopIfTrue="1">
      <formula>AND($G411="",$F411&lt;&gt;"")</formula>
    </cfRule>
  </conditionalFormatting>
  <conditionalFormatting sqref="C490">
    <cfRule type="expression" dxfId="4270" priority="12491" stopIfTrue="1">
      <formula>$F412=""</formula>
    </cfRule>
    <cfRule type="expression" dxfId="4269" priority="12492" stopIfTrue="1">
      <formula>#REF!&lt;&gt;""</formula>
    </cfRule>
    <cfRule type="expression" dxfId="4268" priority="12493" stopIfTrue="1">
      <formula>AND($G412="",$F412&lt;&gt;"")</formula>
    </cfRule>
  </conditionalFormatting>
  <conditionalFormatting sqref="H260:H261 E243">
    <cfRule type="expression" dxfId="4267" priority="12503" stopIfTrue="1">
      <formula>$F179=""</formula>
    </cfRule>
    <cfRule type="expression" dxfId="4266" priority="12504" stopIfTrue="1">
      <formula>#REF!&lt;&gt;""</formula>
    </cfRule>
    <cfRule type="expression" dxfId="4265" priority="12505" stopIfTrue="1">
      <formula>AND($G179="",$F179&lt;&gt;"")</formula>
    </cfRule>
  </conditionalFormatting>
  <conditionalFormatting sqref="D429:H430 D409:H410 D413:H423 D391:H397 D290 D305:G306 D292:G293 D319:H321 D310:G318 D318:D320 D339:H343 I252:L253 D235:D237 D361:H381 D383:H388 D278:D282 D351:H359 D344:F346 H344:H350 H235:H245 E243:E245 D348:F350">
    <cfRule type="expression" dxfId="4264" priority="12512" stopIfTrue="1">
      <formula>#REF!=""</formula>
    </cfRule>
    <cfRule type="expression" dxfId="4263" priority="12513" stopIfTrue="1">
      <formula>#REF!&lt;&gt;""</formula>
    </cfRule>
    <cfRule type="expression" dxfId="4262" priority="12514" stopIfTrue="1">
      <formula>AND(#REF!="",#REF!&lt;&gt;"")</formula>
    </cfRule>
  </conditionalFormatting>
  <conditionalFormatting sqref="K337:L337">
    <cfRule type="expression" dxfId="4261" priority="4363" stopIfTrue="1">
      <formula>#REF!&lt;&gt;""</formula>
    </cfRule>
    <cfRule type="expression" dxfId="4260" priority="4364" stopIfTrue="1">
      <formula>AND($G5="",$F5&lt;&gt;"")</formula>
    </cfRule>
  </conditionalFormatting>
  <conditionalFormatting sqref="K384:L384 K386:L386 K388:L388">
    <cfRule type="expression" dxfId="4259" priority="4358" stopIfTrue="1">
      <formula>#REF!=""</formula>
    </cfRule>
    <cfRule type="expression" dxfId="4258" priority="4359" stopIfTrue="1">
      <formula>#REF!&lt;&gt;""</formula>
    </cfRule>
    <cfRule type="expression" dxfId="4257" priority="4360" stopIfTrue="1">
      <formula>AND(#REF!="",#REF!&lt;&gt;"")</formula>
    </cfRule>
  </conditionalFormatting>
  <conditionalFormatting sqref="I494:L494">
    <cfRule type="expression" dxfId="4256" priority="4349" stopIfTrue="1">
      <formula>#REF!=""</formula>
    </cfRule>
    <cfRule type="expression" dxfId="4255" priority="4350" stopIfTrue="1">
      <formula>#REF!&lt;&gt;""</formula>
    </cfRule>
    <cfRule type="expression" dxfId="4254" priority="4351" stopIfTrue="1">
      <formula>AND(#REF!="",#REF!&lt;&gt;"")</formula>
    </cfRule>
  </conditionalFormatting>
  <conditionalFormatting sqref="H404 G404:G406">
    <cfRule type="expression" dxfId="4253" priority="12558" stopIfTrue="1">
      <formula>$F319=""</formula>
    </cfRule>
    <cfRule type="expression" dxfId="4252" priority="12559" stopIfTrue="1">
      <formula>#REF!&lt;&gt;""</formula>
    </cfRule>
    <cfRule type="expression" dxfId="4251" priority="12560" stopIfTrue="1">
      <formula>AND($G319="",$F319&lt;&gt;"")</formula>
    </cfRule>
  </conditionalFormatting>
  <conditionalFormatting sqref="D402:H403 H401:H403 D400:F406 G404:H406 D424:H428">
    <cfRule type="expression" dxfId="4250" priority="12570" stopIfTrue="1">
      <formula>$F314=""</formula>
    </cfRule>
    <cfRule type="expression" dxfId="4249" priority="12571" stopIfTrue="1">
      <formula>#REF!&lt;&gt;""</formula>
    </cfRule>
    <cfRule type="expression" dxfId="4248" priority="12572" stopIfTrue="1">
      <formula>AND($G314="",$F314&lt;&gt;"")</formula>
    </cfRule>
  </conditionalFormatting>
  <conditionalFormatting sqref="C257 C252">
    <cfRule type="expression" dxfId="4247" priority="12587" stopIfTrue="1">
      <formula>$F194=""</formula>
    </cfRule>
    <cfRule type="expression" dxfId="4246" priority="12588" stopIfTrue="1">
      <formula>#REF!&lt;&gt;""</formula>
    </cfRule>
    <cfRule type="expression" dxfId="4245" priority="12589" stopIfTrue="1">
      <formula>AND($G194="",$F194&lt;&gt;"")</formula>
    </cfRule>
  </conditionalFormatting>
  <conditionalFormatting sqref="D420:H423 D313:G318 D318:D323 D341:H343 D280:D281 D240:D241 D382:H391 D319:H323 D332:H332 H324:H331 D351:H360 D344:F346 H344:H350 D393:H408 D348:F350">
    <cfRule type="expression" dxfId="4244" priority="12593" stopIfTrue="1">
      <formula>#REF!=""</formula>
    </cfRule>
    <cfRule type="expression" dxfId="4243" priority="12594" stopIfTrue="1">
      <formula>#REF!&lt;&gt;""</formula>
    </cfRule>
    <cfRule type="expression" dxfId="4242" priority="12595" stopIfTrue="1">
      <formula>AND(#REF!="",#REF!&lt;&gt;"")</formula>
    </cfRule>
  </conditionalFormatting>
  <conditionalFormatting sqref="D277 I281:L281">
    <cfRule type="expression" dxfId="4241" priority="12616" stopIfTrue="1">
      <formula>$F202=""</formula>
    </cfRule>
    <cfRule type="expression" dxfId="4240" priority="12617" stopIfTrue="1">
      <formula>#REF!&lt;&gt;""</formula>
    </cfRule>
    <cfRule type="expression" dxfId="4239" priority="12618" stopIfTrue="1">
      <formula>AND($G202="",$F202&lt;&gt;"")</formula>
    </cfRule>
  </conditionalFormatting>
  <conditionalFormatting sqref="D237:D240">
    <cfRule type="expression" dxfId="4238" priority="4318" stopIfTrue="1">
      <formula>$F127=""</formula>
    </cfRule>
    <cfRule type="expression" dxfId="4237" priority="4319" stopIfTrue="1">
      <formula>#REF!&lt;&gt;""</formula>
    </cfRule>
    <cfRule type="expression" dxfId="4236" priority="4320" stopIfTrue="1">
      <formula>AND($G127="",$F127&lt;&gt;"")</formula>
    </cfRule>
  </conditionalFormatting>
  <conditionalFormatting sqref="D235:D236">
    <cfRule type="expression" dxfId="4235" priority="4262" stopIfTrue="1">
      <formula>$F127=""</formula>
    </cfRule>
    <cfRule type="expression" dxfId="4234" priority="4263" stopIfTrue="1">
      <formula>#REF!&lt;&gt;""</formula>
    </cfRule>
    <cfRule type="expression" dxfId="4233" priority="4264" stopIfTrue="1">
      <formula>AND($G127="",$F127&lt;&gt;"")</formula>
    </cfRule>
  </conditionalFormatting>
  <conditionalFormatting sqref="D402:H403 D400:F406 G404:G406 D405:H406 D420:H420">
    <cfRule type="expression" dxfId="4232" priority="4228" stopIfTrue="1">
      <formula>$F312=""</formula>
    </cfRule>
    <cfRule type="expression" dxfId="4231" priority="4229" stopIfTrue="1">
      <formula>#REF!&lt;&gt;""</formula>
    </cfRule>
    <cfRule type="expression" dxfId="4230" priority="4230" stopIfTrue="1">
      <formula>AND($G312="",$F312&lt;&gt;"")</formula>
    </cfRule>
  </conditionalFormatting>
  <conditionalFormatting sqref="D398:H400 D405:H406 H401:H406 D400:F406 D413:H414">
    <cfRule type="expression" dxfId="4229" priority="4216" stopIfTrue="1">
      <formula>$F305=""</formula>
    </cfRule>
    <cfRule type="expression" dxfId="4228" priority="4217" stopIfTrue="1">
      <formula>#REF!&lt;&gt;""</formula>
    </cfRule>
    <cfRule type="expression" dxfId="4227" priority="4218" stopIfTrue="1">
      <formula>AND($G305="",$F305&lt;&gt;"")</formula>
    </cfRule>
  </conditionalFormatting>
  <conditionalFormatting sqref="C489">
    <cfRule type="expression" dxfId="4226" priority="13739" stopIfTrue="1">
      <formula>$F412=""</formula>
    </cfRule>
    <cfRule type="expression" dxfId="4225" priority="13740" stopIfTrue="1">
      <formula>#REF!&lt;&gt;""</formula>
    </cfRule>
    <cfRule type="expression" dxfId="4224" priority="13741" stopIfTrue="1">
      <formula>AND($G412="",$F412&lt;&gt;"")</formula>
    </cfRule>
  </conditionalFormatting>
  <conditionalFormatting sqref="D236">
    <cfRule type="expression" dxfId="4223" priority="14246" stopIfTrue="1">
      <formula>$F127=""</formula>
    </cfRule>
    <cfRule type="expression" dxfId="4222" priority="14247" stopIfTrue="1">
      <formula>#REF!&lt;&gt;""</formula>
    </cfRule>
    <cfRule type="expression" dxfId="4221" priority="14248" stopIfTrue="1">
      <formula>AND($G127="",$F127&lt;&gt;"")</formula>
    </cfRule>
  </conditionalFormatting>
  <conditionalFormatting sqref="I236:L236">
    <cfRule type="expression" dxfId="4220" priority="14290" stopIfTrue="1">
      <formula>#REF!=""</formula>
    </cfRule>
    <cfRule type="expression" dxfId="4219" priority="14291" stopIfTrue="1">
      <formula>#REF!&lt;&gt;""</formula>
    </cfRule>
    <cfRule type="expression" dxfId="4218" priority="14292" stopIfTrue="1">
      <formula>AND(#REF!="",#REF!&lt;&gt;"")</formula>
    </cfRule>
  </conditionalFormatting>
  <conditionalFormatting sqref="C252">
    <cfRule type="expression" dxfId="4217" priority="4154" stopIfTrue="1">
      <formula>$F196=""</formula>
    </cfRule>
    <cfRule type="expression" dxfId="4216" priority="4155" stopIfTrue="1">
      <formula>#REF!&lt;&gt;""</formula>
    </cfRule>
    <cfRule type="expression" dxfId="4215" priority="4156" stopIfTrue="1">
      <formula>AND($G196="",$F196&lt;&gt;"")</formula>
    </cfRule>
  </conditionalFormatting>
  <conditionalFormatting sqref="C254:C255">
    <cfRule type="expression" dxfId="4214" priority="4142" stopIfTrue="1">
      <formula>$F197=""</formula>
    </cfRule>
    <cfRule type="expression" dxfId="4213" priority="4143" stopIfTrue="1">
      <formula>#REF!&lt;&gt;""</formula>
    </cfRule>
    <cfRule type="expression" dxfId="4212" priority="4144" stopIfTrue="1">
      <formula>AND($G197="",$F197&lt;&gt;"")</formula>
    </cfRule>
  </conditionalFormatting>
  <conditionalFormatting sqref="H238">
    <cfRule type="expression" dxfId="4211" priority="4064" stopIfTrue="1">
      <formula>$F78=""</formula>
    </cfRule>
    <cfRule type="expression" dxfId="4210" priority="4065" stopIfTrue="1">
      <formula>#REF!&lt;&gt;""</formula>
    </cfRule>
    <cfRule type="expression" dxfId="4209" priority="4066" stopIfTrue="1">
      <formula>AND($G78="",$F78&lt;&gt;"")</formula>
    </cfRule>
  </conditionalFormatting>
  <conditionalFormatting sqref="H259">
    <cfRule type="expression" dxfId="4208" priority="20289" stopIfTrue="1">
      <formula>$F196=""</formula>
    </cfRule>
    <cfRule type="expression" dxfId="4207" priority="20290" stopIfTrue="1">
      <formula>#REF!&lt;&gt;""</formula>
    </cfRule>
    <cfRule type="expression" dxfId="4206" priority="20291" stopIfTrue="1">
      <formula>AND($G196="",$F196&lt;&gt;"")</formula>
    </cfRule>
  </conditionalFormatting>
  <conditionalFormatting sqref="H254">
    <cfRule type="expression" dxfId="4205" priority="20336" stopIfTrue="1">
      <formula>$F196=""</formula>
    </cfRule>
    <cfRule type="expression" dxfId="4204" priority="20337" stopIfTrue="1">
      <formula>#REF!&lt;&gt;""</formula>
    </cfRule>
    <cfRule type="expression" dxfId="4203" priority="20338" stopIfTrue="1">
      <formula>AND($G196="",$F196&lt;&gt;"")</formula>
    </cfRule>
  </conditionalFormatting>
  <conditionalFormatting sqref="D364:H365 D372:H376 D420:H420 G417:G420">
    <cfRule type="expression" dxfId="4202" priority="20342" stopIfTrue="1">
      <formula>$F282=""</formula>
    </cfRule>
    <cfRule type="expression" dxfId="4201" priority="20343" stopIfTrue="1">
      <formula>#REF!&lt;&gt;""</formula>
    </cfRule>
    <cfRule type="expression" dxfId="4200" priority="20344" stopIfTrue="1">
      <formula>AND($G282="",$F282&lt;&gt;"")</formula>
    </cfRule>
  </conditionalFormatting>
  <conditionalFormatting sqref="D254:D257 D259:D267">
    <cfRule type="expression" dxfId="4199" priority="20368" stopIfTrue="1">
      <formula>$F140=""</formula>
    </cfRule>
    <cfRule type="expression" dxfId="4198" priority="20369" stopIfTrue="1">
      <formula>#REF!&lt;&gt;""</formula>
    </cfRule>
    <cfRule type="expression" dxfId="4197" priority="20370" stopIfTrue="1">
      <formula>AND($G140="",$F140&lt;&gt;"")</formula>
    </cfRule>
  </conditionalFormatting>
  <conditionalFormatting sqref="C253">
    <cfRule type="expression" dxfId="4196" priority="4046" stopIfTrue="1">
      <formula>$F195=""</formula>
    </cfRule>
    <cfRule type="expression" dxfId="4195" priority="4047" stopIfTrue="1">
      <formula>#REF!&lt;&gt;""</formula>
    </cfRule>
    <cfRule type="expression" dxfId="4194" priority="4048" stopIfTrue="1">
      <formula>AND($G195="",$F195&lt;&gt;"")</formula>
    </cfRule>
  </conditionalFormatting>
  <conditionalFormatting sqref="D252:D254 D259:D267">
    <cfRule type="expression" dxfId="4193" priority="4037" stopIfTrue="1">
      <formula>$F139=""</formula>
    </cfRule>
    <cfRule type="expression" dxfId="4192" priority="4038" stopIfTrue="1">
      <formula>#REF!&lt;&gt;""</formula>
    </cfRule>
    <cfRule type="expression" dxfId="4191" priority="4039" stopIfTrue="1">
      <formula>AND($G139="",$F139&lt;&gt;"")</formula>
    </cfRule>
  </conditionalFormatting>
  <conditionalFormatting sqref="C253">
    <cfRule type="expression" dxfId="4190" priority="4034" stopIfTrue="1">
      <formula>$F197=""</formula>
    </cfRule>
    <cfRule type="expression" dxfId="4189" priority="4035" stopIfTrue="1">
      <formula>#REF!&lt;&gt;""</formula>
    </cfRule>
    <cfRule type="expression" dxfId="4188" priority="4036" stopIfTrue="1">
      <formula>AND($G197="",$F197&lt;&gt;"")</formula>
    </cfRule>
  </conditionalFormatting>
  <conditionalFormatting sqref="C257 H257:H258 I266:L267">
    <cfRule type="expression" dxfId="4187" priority="20374" stopIfTrue="1">
      <formula>$F196=""</formula>
    </cfRule>
    <cfRule type="expression" dxfId="4186" priority="20375" stopIfTrue="1">
      <formula>#REF!&lt;&gt;""</formula>
    </cfRule>
    <cfRule type="expression" dxfId="4185" priority="20376" stopIfTrue="1">
      <formula>AND($G196="",$F196&lt;&gt;"")</formula>
    </cfRule>
  </conditionalFormatting>
  <conditionalFormatting sqref="I259:L259">
    <cfRule type="expression" dxfId="4184" priority="20379" stopIfTrue="1">
      <formula>$F203=""</formula>
    </cfRule>
    <cfRule type="expression" dxfId="4183" priority="20380" stopIfTrue="1">
      <formula>#REF!&lt;&gt;""</formula>
    </cfRule>
    <cfRule type="expression" dxfId="4182" priority="20381" stopIfTrue="1">
      <formula>AND($G203="",$F203&lt;&gt;"")</formula>
    </cfRule>
  </conditionalFormatting>
  <conditionalFormatting sqref="C255:C257">
    <cfRule type="expression" dxfId="4181" priority="4016" stopIfTrue="1">
      <formula>$F195=""</formula>
    </cfRule>
    <cfRule type="expression" dxfId="4180" priority="4017" stopIfTrue="1">
      <formula>#REF!&lt;&gt;""</formula>
    </cfRule>
    <cfRule type="expression" dxfId="4179" priority="4018" stopIfTrue="1">
      <formula>AND($G195="",$F195&lt;&gt;"")</formula>
    </cfRule>
  </conditionalFormatting>
  <conditionalFormatting sqref="C256">
    <cfRule type="expression" dxfId="4178" priority="4010" stopIfTrue="1">
      <formula>$F199=""</formula>
    </cfRule>
    <cfRule type="expression" dxfId="4177" priority="4011" stopIfTrue="1">
      <formula>#REF!&lt;&gt;""</formula>
    </cfRule>
    <cfRule type="expression" dxfId="4176" priority="4012" stopIfTrue="1">
      <formula>AND($G199="",$F199&lt;&gt;"")</formula>
    </cfRule>
  </conditionalFormatting>
  <conditionalFormatting sqref="H255:H256 C254:C256 I263:L264">
    <cfRule type="expression" dxfId="4175" priority="4022" stopIfTrue="1">
      <formula>$F195=""</formula>
    </cfRule>
    <cfRule type="expression" dxfId="4174" priority="4023" stopIfTrue="1">
      <formula>#REF!&lt;&gt;""</formula>
    </cfRule>
    <cfRule type="expression" dxfId="4173" priority="4024" stopIfTrue="1">
      <formula>AND($G195="",$F195&lt;&gt;"")</formula>
    </cfRule>
  </conditionalFormatting>
  <conditionalFormatting sqref="D256">
    <cfRule type="expression" dxfId="4172" priority="4025" stopIfTrue="1">
      <formula>$F142=""</formula>
    </cfRule>
    <cfRule type="expression" dxfId="4171" priority="4026" stopIfTrue="1">
      <formula>#REF!&lt;&gt;""</formula>
    </cfRule>
    <cfRule type="expression" dxfId="4170" priority="4027" stopIfTrue="1">
      <formula>AND($G142="",$F142&lt;&gt;"")</formula>
    </cfRule>
  </conditionalFormatting>
  <conditionalFormatting sqref="D426:H428 D414:H423 D390:H396 D318:D319 D310:G318 D319:H320 D338:H343 D277:D279 D351:H358 D344:F346 H344:H350 D348:F350">
    <cfRule type="expression" dxfId="4169" priority="20405" stopIfTrue="1">
      <formula>#REF!=""</formula>
    </cfRule>
    <cfRule type="expression" dxfId="4168" priority="20406" stopIfTrue="1">
      <formula>#REF!&lt;&gt;""</formula>
    </cfRule>
    <cfRule type="expression" dxfId="4167" priority="20407" stopIfTrue="1">
      <formula>AND(#REF!="",#REF!&lt;&gt;"")</formula>
    </cfRule>
  </conditionalFormatting>
  <conditionalFormatting sqref="D400:F406 G404:G406 H405:H406 H402:H403 D409:H410 D421:H421">
    <cfRule type="expression" dxfId="4166" priority="3968" stopIfTrue="1">
      <formula>$F311=""</formula>
    </cfRule>
    <cfRule type="expression" dxfId="4165" priority="3969" stopIfTrue="1">
      <formula>#REF!&lt;&gt;""</formula>
    </cfRule>
    <cfRule type="expression" dxfId="4164" priority="3970" stopIfTrue="1">
      <formula>AND($G311="",$F311&lt;&gt;"")</formula>
    </cfRule>
  </conditionalFormatting>
  <conditionalFormatting sqref="D405:F406 G404:G406 H405:H406">
    <cfRule type="expression" dxfId="4163" priority="3965" stopIfTrue="1">
      <formula>$F313=""</formula>
    </cfRule>
    <cfRule type="expression" dxfId="4162" priority="3966" stopIfTrue="1">
      <formula>#REF!&lt;&gt;""</formula>
    </cfRule>
    <cfRule type="expression" dxfId="4161" priority="3967" stopIfTrue="1">
      <formula>AND($G313="",$F313&lt;&gt;"")</formula>
    </cfRule>
  </conditionalFormatting>
  <conditionalFormatting sqref="D429:H433">
    <cfRule type="expression" dxfId="4160" priority="3971" stopIfTrue="1">
      <formula>$F318=""</formula>
    </cfRule>
    <cfRule type="expression" dxfId="4159" priority="3972" stopIfTrue="1">
      <formula>#REF!&lt;&gt;""</formula>
    </cfRule>
    <cfRule type="expression" dxfId="4158" priority="3973" stopIfTrue="1">
      <formula>AND($G318="",$F318&lt;&gt;"")</formula>
    </cfRule>
  </conditionalFormatting>
  <conditionalFormatting sqref="H346:H347 D346:F346">
    <cfRule type="expression" dxfId="4157" priority="3974" stopIfTrue="1">
      <formula>$F271=""</formula>
    </cfRule>
    <cfRule type="expression" dxfId="4156" priority="3975" stopIfTrue="1">
      <formula>#REF!&lt;&gt;""</formula>
    </cfRule>
    <cfRule type="expression" dxfId="4155" priority="3976" stopIfTrue="1">
      <formula>AND($G271="",$F271&lt;&gt;"")</formula>
    </cfRule>
  </conditionalFormatting>
  <conditionalFormatting sqref="D281 D301:D302 G345:G346">
    <cfRule type="expression" dxfId="4154" priority="3962" stopIfTrue="1">
      <formula>$F184=""</formula>
    </cfRule>
    <cfRule type="expression" dxfId="4153" priority="3963" stopIfTrue="1">
      <formula>#REF!&lt;&gt;""</formula>
    </cfRule>
    <cfRule type="expression" dxfId="4152" priority="3964" stopIfTrue="1">
      <formula>AND($G184="",$F184&lt;&gt;"")</formula>
    </cfRule>
  </conditionalFormatting>
  <conditionalFormatting sqref="A355">
    <cfRule type="expression" dxfId="4151" priority="20438" stopIfTrue="1">
      <formula>$F197=""</formula>
    </cfRule>
    <cfRule type="expression" dxfId="4150" priority="20439" stopIfTrue="1">
      <formula>#REF!&lt;&gt;""</formula>
    </cfRule>
    <cfRule type="expression" dxfId="4149" priority="20440" stopIfTrue="1">
      <formula>AND($G197="",$F197&lt;&gt;"")</formula>
    </cfRule>
  </conditionalFormatting>
  <conditionalFormatting sqref="B493">
    <cfRule type="expression" dxfId="4148" priority="3905" stopIfTrue="1">
      <formula>#REF!=""</formula>
    </cfRule>
    <cfRule type="expression" dxfId="4147" priority="3906" stopIfTrue="1">
      <formula>#REF!&lt;&gt;""</formula>
    </cfRule>
    <cfRule type="expression" dxfId="4146" priority="3907" stopIfTrue="1">
      <formula>AND(#REF!="",#REF!&lt;&gt;"")</formula>
    </cfRule>
  </conditionalFormatting>
  <conditionalFormatting sqref="C493">
    <cfRule type="expression" dxfId="4145" priority="3911" stopIfTrue="1">
      <formula>$F411=""</formula>
    </cfRule>
    <cfRule type="expression" dxfId="4144" priority="3912" stopIfTrue="1">
      <formula>#REF!&lt;&gt;""</formula>
    </cfRule>
    <cfRule type="expression" dxfId="4143" priority="3913" stopIfTrue="1">
      <formula>AND($G411="",$F411&lt;&gt;"")</formula>
    </cfRule>
  </conditionalFormatting>
  <conditionalFormatting sqref="C496 A215">
    <cfRule type="expression" dxfId="4142" priority="3899" stopIfTrue="1">
      <formula>#REF!=""</formula>
    </cfRule>
    <cfRule type="expression" dxfId="4141" priority="3900" stopIfTrue="1">
      <formula>#REF!&lt;&gt;""</formula>
    </cfRule>
    <cfRule type="expression" dxfId="4140" priority="3901" stopIfTrue="1">
      <formula>AND(#REF!="",#REF!&lt;&gt;"")</formula>
    </cfRule>
  </conditionalFormatting>
  <conditionalFormatting sqref="D294:D295 D301:G302">
    <cfRule type="expression" dxfId="4139" priority="20761" stopIfTrue="1">
      <formula>$F203=""</formula>
    </cfRule>
    <cfRule type="expression" dxfId="4138" priority="20762" stopIfTrue="1">
      <formula>#REF!&lt;&gt;""</formula>
    </cfRule>
    <cfRule type="expression" dxfId="4137" priority="20763" stopIfTrue="1">
      <formula>AND($G203="",$F203&lt;&gt;"")</formula>
    </cfRule>
  </conditionalFormatting>
  <conditionalFormatting sqref="A174">
    <cfRule type="expression" dxfId="4136" priority="3855" stopIfTrue="1">
      <formula>#REF!&lt;&gt;""</formula>
    </cfRule>
  </conditionalFormatting>
  <conditionalFormatting sqref="H239:H240">
    <cfRule type="expression" dxfId="4135" priority="21416" stopIfTrue="1">
      <formula>$F78=""</formula>
    </cfRule>
    <cfRule type="expression" dxfId="4134" priority="21417" stopIfTrue="1">
      <formula>#REF!&lt;&gt;""</formula>
    </cfRule>
    <cfRule type="expression" dxfId="4133" priority="21418" stopIfTrue="1">
      <formula>AND($G78="",$F78&lt;&gt;"")</formula>
    </cfRule>
  </conditionalFormatting>
  <conditionalFormatting sqref="M97">
    <cfRule type="expression" dxfId="4132" priority="3842" stopIfTrue="1">
      <formula>#REF!&lt;&gt;""</formula>
    </cfRule>
  </conditionalFormatting>
  <conditionalFormatting sqref="M97">
    <cfRule type="expression" dxfId="4131" priority="3841" stopIfTrue="1">
      <formula>$I97&lt;&gt;""</formula>
    </cfRule>
  </conditionalFormatting>
  <conditionalFormatting sqref="M97">
    <cfRule type="expression" dxfId="4130" priority="3838" stopIfTrue="1">
      <formula>$H97=""</formula>
    </cfRule>
    <cfRule type="expression" dxfId="4129" priority="3839" stopIfTrue="1">
      <formula>#REF!&lt;&gt;""</formula>
    </cfRule>
    <cfRule type="expression" dxfId="4128" priority="3840" stopIfTrue="1">
      <formula>AND($I97="",$H97&lt;&gt;"")</formula>
    </cfRule>
  </conditionalFormatting>
  <conditionalFormatting sqref="A23">
    <cfRule type="expression" dxfId="4127" priority="3835" stopIfTrue="1">
      <formula>#REF!=""</formula>
    </cfRule>
    <cfRule type="expression" dxfId="4126" priority="3836" stopIfTrue="1">
      <formula>#REF!&lt;&gt;""</formula>
    </cfRule>
    <cfRule type="expression" dxfId="4125" priority="3837" stopIfTrue="1">
      <formula>AND(#REF!="",#REF!&lt;&gt;"")</formula>
    </cfRule>
  </conditionalFormatting>
  <conditionalFormatting sqref="A378">
    <cfRule type="expression" dxfId="4124" priority="3834" stopIfTrue="1">
      <formula>#REF!&lt;&gt;""</formula>
    </cfRule>
  </conditionalFormatting>
  <conditionalFormatting sqref="C46:C47">
    <cfRule type="expression" dxfId="4123" priority="3831" stopIfTrue="1">
      <formula>#REF!=""</formula>
    </cfRule>
    <cfRule type="expression" dxfId="4122" priority="3832" stopIfTrue="1">
      <formula>#REF!&lt;&gt;""</formula>
    </cfRule>
    <cfRule type="expression" dxfId="4121" priority="3833" stopIfTrue="1">
      <formula>AND(#REF!="",#REF!&lt;&gt;"")</formula>
    </cfRule>
  </conditionalFormatting>
  <conditionalFormatting sqref="H250">
    <cfRule type="expression" dxfId="4120" priority="22136" stopIfTrue="1">
      <formula>$F190=""</formula>
    </cfRule>
    <cfRule type="expression" dxfId="4119" priority="22137" stopIfTrue="1">
      <formula>#REF!&lt;&gt;""</formula>
    </cfRule>
    <cfRule type="expression" dxfId="4118" priority="22138" stopIfTrue="1">
      <formula>AND($G190="",$F190&lt;&gt;"")</formula>
    </cfRule>
  </conditionalFormatting>
  <conditionalFormatting sqref="D427:H428">
    <cfRule type="expression" dxfId="4117" priority="22712" stopIfTrue="1">
      <formula>#REF!=""</formula>
    </cfRule>
    <cfRule type="expression" dxfId="4116" priority="22713" stopIfTrue="1">
      <formula>#REF!&lt;&gt;""</formula>
    </cfRule>
    <cfRule type="expression" dxfId="4115" priority="22714" stopIfTrue="1">
      <formula>AND(#REF!="",#REF!&lt;&gt;"")</formula>
    </cfRule>
  </conditionalFormatting>
  <conditionalFormatting sqref="D278:D279">
    <cfRule type="expression" dxfId="4114" priority="22715" stopIfTrue="1">
      <formula>$F202=""</formula>
    </cfRule>
    <cfRule type="expression" dxfId="4113" priority="22716" stopIfTrue="1">
      <formula>#REF!&lt;&gt;""</formula>
    </cfRule>
    <cfRule type="expression" dxfId="4112" priority="22717" stopIfTrue="1">
      <formula>AND($G202="",$F202&lt;&gt;"")</formula>
    </cfRule>
  </conditionalFormatting>
  <conditionalFormatting sqref="N77:N79">
    <cfRule type="expression" dxfId="4111" priority="3792" stopIfTrue="1">
      <formula>#REF!=""</formula>
    </cfRule>
    <cfRule type="expression" dxfId="4110" priority="3793" stopIfTrue="1">
      <formula>#REF!&lt;&gt;""</formula>
    </cfRule>
    <cfRule type="expression" dxfId="4109" priority="3794" stopIfTrue="1">
      <formula>AND(#REF!="",#REF!&lt;&gt;"")</formula>
    </cfRule>
  </conditionalFormatting>
  <conditionalFormatting sqref="D61:D62">
    <cfRule type="expression" dxfId="4108" priority="3682" stopIfTrue="1">
      <formula>#REF!=""</formula>
    </cfRule>
    <cfRule type="expression" dxfId="4107" priority="3683" stopIfTrue="1">
      <formula>#REF!&lt;&gt;""</formula>
    </cfRule>
    <cfRule type="expression" dxfId="4106" priority="3684" stopIfTrue="1">
      <formula>AND(#REF!="",#REF!&lt;&gt;"")</formula>
    </cfRule>
  </conditionalFormatting>
  <conditionalFormatting sqref="D255">
    <cfRule type="expression" dxfId="4105" priority="3607" stopIfTrue="1">
      <formula>$F142=""</formula>
    </cfRule>
    <cfRule type="expression" dxfId="4104" priority="3608" stopIfTrue="1">
      <formula>#REF!&lt;&gt;""</formula>
    </cfRule>
    <cfRule type="expression" dxfId="4103" priority="3609" stopIfTrue="1">
      <formula>AND($G142="",$F142&lt;&gt;"")</formula>
    </cfRule>
  </conditionalFormatting>
  <conditionalFormatting sqref="D256:D257">
    <cfRule type="expression" dxfId="4102" priority="3604" stopIfTrue="1">
      <formula>$F143=""</formula>
    </cfRule>
    <cfRule type="expression" dxfId="4101" priority="3605" stopIfTrue="1">
      <formula>#REF!&lt;&gt;""</formula>
    </cfRule>
    <cfRule type="expression" dxfId="4100" priority="3606" stopIfTrue="1">
      <formula>AND($G143="",$F143&lt;&gt;"")</formula>
    </cfRule>
  </conditionalFormatting>
  <conditionalFormatting sqref="D258">
    <cfRule type="expression" dxfId="4099" priority="3601" stopIfTrue="1">
      <formula>$F144=""</formula>
    </cfRule>
    <cfRule type="expression" dxfId="4098" priority="3602" stopIfTrue="1">
      <formula>#REF!&lt;&gt;""</formula>
    </cfRule>
    <cfRule type="expression" dxfId="4097" priority="3603" stopIfTrue="1">
      <formula>AND($G144="",$F144&lt;&gt;"")</formula>
    </cfRule>
  </conditionalFormatting>
  <conditionalFormatting sqref="D258">
    <cfRule type="expression" dxfId="4096" priority="3598" stopIfTrue="1">
      <formula>$F145=""</formula>
    </cfRule>
    <cfRule type="expression" dxfId="4095" priority="3599" stopIfTrue="1">
      <formula>#REF!&lt;&gt;""</formula>
    </cfRule>
    <cfRule type="expression" dxfId="4094" priority="3600" stopIfTrue="1">
      <formula>AND($G145="",$F145&lt;&gt;"")</formula>
    </cfRule>
  </conditionalFormatting>
  <conditionalFormatting sqref="D279 I301:L302">
    <cfRule type="expression" dxfId="4093" priority="3334" stopIfTrue="1">
      <formula>$F184=""</formula>
    </cfRule>
    <cfRule type="expression" dxfId="4092" priority="3335" stopIfTrue="1">
      <formula>#REF!&lt;&gt;""</formula>
    </cfRule>
    <cfRule type="expression" dxfId="4091" priority="3336" stopIfTrue="1">
      <formula>AND($G184="",$F184&lt;&gt;"")</formula>
    </cfRule>
  </conditionalFormatting>
  <conditionalFormatting sqref="D279:D281">
    <cfRule type="expression" dxfId="4090" priority="3325" stopIfTrue="1">
      <formula>$F178=""</formula>
    </cfRule>
    <cfRule type="expression" dxfId="4089" priority="3326" stopIfTrue="1">
      <formula>#REF!&lt;&gt;""</formula>
    </cfRule>
    <cfRule type="expression" dxfId="4088" priority="3327" stopIfTrue="1">
      <formula>AND($G178="",$F178&lt;&gt;"")</formula>
    </cfRule>
  </conditionalFormatting>
  <conditionalFormatting sqref="D424:H425">
    <cfRule type="expression" dxfId="4087" priority="3310" stopIfTrue="1">
      <formula>$F342=""</formula>
    </cfRule>
    <cfRule type="expression" dxfId="4086" priority="3311" stopIfTrue="1">
      <formula>#REF!&lt;&gt;""</formula>
    </cfRule>
    <cfRule type="expression" dxfId="4085" priority="3312" stopIfTrue="1">
      <formula>AND($G342="",$F342&lt;&gt;"")</formula>
    </cfRule>
  </conditionalFormatting>
  <conditionalFormatting sqref="D297:D302">
    <cfRule type="expression" dxfId="4084" priority="3283" stopIfTrue="1">
      <formula>$F214=""</formula>
    </cfRule>
    <cfRule type="expression" dxfId="4083" priority="3284" stopIfTrue="1">
      <formula>#REF!&lt;&gt;""</formula>
    </cfRule>
    <cfRule type="expression" dxfId="4082" priority="3285" stopIfTrue="1">
      <formula>AND($G214="",$F214&lt;&gt;"")</formula>
    </cfRule>
  </conditionalFormatting>
  <conditionalFormatting sqref="D316:G318">
    <cfRule type="expression" dxfId="4081" priority="3235" stopIfTrue="1">
      <formula>$F277=""</formula>
    </cfRule>
    <cfRule type="expression" dxfId="4080" priority="3236" stopIfTrue="1">
      <formula>#REF!&lt;&gt;""</formula>
    </cfRule>
    <cfRule type="expression" dxfId="4079" priority="3237" stopIfTrue="1">
      <formula>AND($G277="",$F277&lt;&gt;"")</formula>
    </cfRule>
  </conditionalFormatting>
  <conditionalFormatting sqref="D318:G318">
    <cfRule type="expression" dxfId="4078" priority="3232" stopIfTrue="1">
      <formula>$F270=""</formula>
    </cfRule>
    <cfRule type="expression" dxfId="4077" priority="3233" stopIfTrue="1">
      <formula>#REF!&lt;&gt;""</formula>
    </cfRule>
    <cfRule type="expression" dxfId="4076" priority="3234" stopIfTrue="1">
      <formula>AND($G270="",$F270&lt;&gt;"")</formula>
    </cfRule>
  </conditionalFormatting>
  <conditionalFormatting sqref="D318:D319 D316:G318 D319:H319 D322:H323 D321:D323 D325:H326 D326:F331 D301:G302">
    <cfRule type="expression" dxfId="4075" priority="3229" stopIfTrue="1">
      <formula>$F231=""</formula>
    </cfRule>
    <cfRule type="expression" dxfId="4074" priority="3230" stopIfTrue="1">
      <formula>#REF!&lt;&gt;""</formula>
    </cfRule>
    <cfRule type="expression" dxfId="4073" priority="3231" stopIfTrue="1">
      <formula>AND($G231="",$F231&lt;&gt;"")</formula>
    </cfRule>
  </conditionalFormatting>
  <conditionalFormatting sqref="D430:H433 D415:H423 D368:H383 D343:H343 D312:G318 D338 D321:H323 D332:H333 H324:H331 D351:H360 D344:F346 H344:H350 D294:G309 D348:F350">
    <cfRule type="expression" dxfId="4072" priority="3226" stopIfTrue="1">
      <formula>#REF!=""</formula>
    </cfRule>
    <cfRule type="expression" dxfId="4071" priority="3227" stopIfTrue="1">
      <formula>#REF!&lt;&gt;""</formula>
    </cfRule>
    <cfRule type="expression" dxfId="4070" priority="3228" stopIfTrue="1">
      <formula>AND(#REF!="",#REF!&lt;&gt;"")</formula>
    </cfRule>
  </conditionalFormatting>
  <conditionalFormatting sqref="D318:D319">
    <cfRule type="expression" dxfId="4069" priority="3222" stopIfTrue="1">
      <formula>$F248=""</formula>
    </cfRule>
    <cfRule type="expression" dxfId="4068" priority="3223" stopIfTrue="1">
      <formula>#REF!&lt;&gt;""</formula>
    </cfRule>
    <cfRule type="expression" dxfId="4067" priority="3224" stopIfTrue="1">
      <formula>AND($G248="",$F248&lt;&gt;"")</formula>
    </cfRule>
  </conditionalFormatting>
  <conditionalFormatting sqref="D318:D319 D319:H319 D318:G318 D309:G311 H325:H326">
    <cfRule type="expression" dxfId="4066" priority="3216" stopIfTrue="1">
      <formula>$F237=""</formula>
    </cfRule>
    <cfRule type="expression" dxfId="4065" priority="3217" stopIfTrue="1">
      <formula>#REF!&lt;&gt;""</formula>
    </cfRule>
    <cfRule type="expression" dxfId="4064" priority="3218" stopIfTrue="1">
      <formula>AND($G237="",$F237&lt;&gt;"")</formula>
    </cfRule>
  </conditionalFormatting>
  <conditionalFormatting sqref="D318:D319">
    <cfRule type="expression" dxfId="4063" priority="3207" stopIfTrue="1">
      <formula>$F248=""</formula>
    </cfRule>
    <cfRule type="expression" dxfId="4062" priority="3208" stopIfTrue="1">
      <formula>#REF!&lt;&gt;""</formula>
    </cfRule>
    <cfRule type="expression" dxfId="4061" priority="3209" stopIfTrue="1">
      <formula>AND($G248="",$F248&lt;&gt;"")</formula>
    </cfRule>
  </conditionalFormatting>
  <conditionalFormatting sqref="D318:D319">
    <cfRule type="expression" dxfId="4060" priority="3204" stopIfTrue="1">
      <formula>$F250=""</formula>
    </cfRule>
    <cfRule type="expression" dxfId="4059" priority="3205" stopIfTrue="1">
      <formula>#REF!&lt;&gt;""</formula>
    </cfRule>
    <cfRule type="expression" dxfId="4058" priority="3206" stopIfTrue="1">
      <formula>AND($G250="",$F250&lt;&gt;"")</formula>
    </cfRule>
  </conditionalFormatting>
  <conditionalFormatting sqref="D411:H423 D290:G291 D339:H343 D280 D308:G317 D361:H380 D351:H356 D344:F346 H344:H350 D348:F350">
    <cfRule type="expression" dxfId="4057" priority="3168" stopIfTrue="1">
      <formula>#REF!=""</formula>
    </cfRule>
    <cfRule type="expression" dxfId="4056" priority="3169" stopIfTrue="1">
      <formula>#REF!&lt;&gt;""</formula>
    </cfRule>
    <cfRule type="expression" dxfId="4055" priority="3170" stopIfTrue="1">
      <formula>AND(#REF!="",#REF!&lt;&gt;"")</formula>
    </cfRule>
  </conditionalFormatting>
  <conditionalFormatting sqref="D393:H400">
    <cfRule type="expression" dxfId="4054" priority="2859" stopIfTrue="1">
      <formula>$F305=""</formula>
    </cfRule>
    <cfRule type="expression" dxfId="4053" priority="2860" stopIfTrue="1">
      <formula>#REF!&lt;&gt;""</formula>
    </cfRule>
    <cfRule type="expression" dxfId="4052" priority="2861" stopIfTrue="1">
      <formula>AND($G305="",$F305&lt;&gt;"")</formula>
    </cfRule>
  </conditionalFormatting>
  <conditionalFormatting sqref="D434:H437">
    <cfRule type="expression" dxfId="4051" priority="2853" stopIfTrue="1">
      <formula>$F332=""</formula>
    </cfRule>
    <cfRule type="expression" dxfId="4050" priority="2854" stopIfTrue="1">
      <formula>#REF!&lt;&gt;""</formula>
    </cfRule>
    <cfRule type="expression" dxfId="4049" priority="2855" stopIfTrue="1">
      <formula>AND($G332="",$F332&lt;&gt;"")</formula>
    </cfRule>
  </conditionalFormatting>
  <conditionalFormatting sqref="D437:H437">
    <cfRule type="expression" dxfId="4048" priority="2850" stopIfTrue="1">
      <formula>$F332=""</formula>
    </cfRule>
    <cfRule type="expression" dxfId="4047" priority="2851" stopIfTrue="1">
      <formula>#REF!&lt;&gt;""</formula>
    </cfRule>
    <cfRule type="expression" dxfId="4046" priority="2852" stopIfTrue="1">
      <formula>AND($G332="",$F332&lt;&gt;"")</formula>
    </cfRule>
  </conditionalFormatting>
  <conditionalFormatting sqref="D393:H396">
    <cfRule type="expression" dxfId="4045" priority="2829" stopIfTrue="1">
      <formula>$F290=""</formula>
    </cfRule>
    <cfRule type="expression" dxfId="4044" priority="2830" stopIfTrue="1">
      <formula>#REF!&lt;&gt;""</formula>
    </cfRule>
    <cfRule type="expression" dxfId="4043" priority="2831" stopIfTrue="1">
      <formula>AND($G290="",$F290&lt;&gt;"")</formula>
    </cfRule>
  </conditionalFormatting>
  <conditionalFormatting sqref="D420:H423 D343:H343 D318:D319 D319:H323 D332:H334 H324:H331 D351:H360 D344:F346 H344:H350 D395:H408 D348:F350">
    <cfRule type="expression" dxfId="4042" priority="2823" stopIfTrue="1">
      <formula>#REF!=""</formula>
    </cfRule>
    <cfRule type="expression" dxfId="4041" priority="2824" stopIfTrue="1">
      <formula>#REF!&lt;&gt;""</formula>
    </cfRule>
    <cfRule type="expression" dxfId="4040" priority="2825" stopIfTrue="1">
      <formula>AND(#REF!="",#REF!&lt;&gt;"")</formula>
    </cfRule>
  </conditionalFormatting>
  <conditionalFormatting sqref="D319:H319 D310:G312">
    <cfRule type="expression" dxfId="4039" priority="2814" stopIfTrue="1">
      <formula>$F237=""</formula>
    </cfRule>
    <cfRule type="expression" dxfId="4038" priority="2815" stopIfTrue="1">
      <formula>#REF!&lt;&gt;""</formula>
    </cfRule>
    <cfRule type="expression" dxfId="4037" priority="2816" stopIfTrue="1">
      <formula>AND($G237="",$F237&lt;&gt;"")</formula>
    </cfRule>
  </conditionalFormatting>
  <conditionalFormatting sqref="D320:H321">
    <cfRule type="expression" dxfId="4036" priority="2778" stopIfTrue="1">
      <formula>$F250=""</formula>
    </cfRule>
    <cfRule type="expression" dxfId="4035" priority="2779" stopIfTrue="1">
      <formula>#REF!&lt;&gt;""</formula>
    </cfRule>
    <cfRule type="expression" dxfId="4034" priority="2780" stopIfTrue="1">
      <formula>AND($G250="",$F250&lt;&gt;"")</formula>
    </cfRule>
  </conditionalFormatting>
  <conditionalFormatting sqref="D320:H320 D301:G302">
    <cfRule type="expression" dxfId="4033" priority="2769" stopIfTrue="1">
      <formula>$F232=""</formula>
    </cfRule>
    <cfRule type="expression" dxfId="4032" priority="2770" stopIfTrue="1">
      <formula>#REF!&lt;&gt;""</formula>
    </cfRule>
    <cfRule type="expression" dxfId="4031" priority="2771" stopIfTrue="1">
      <formula>AND($G232="",$F232&lt;&gt;"")</formula>
    </cfRule>
  </conditionalFormatting>
  <conditionalFormatting sqref="D338:H338 H266:H267">
    <cfRule type="expression" dxfId="4030" priority="2757" stopIfTrue="1">
      <formula>$F198=""</formula>
    </cfRule>
    <cfRule type="expression" dxfId="4029" priority="2758" stopIfTrue="1">
      <formula>#REF!&lt;&gt;""</formula>
    </cfRule>
    <cfRule type="expression" dxfId="4028" priority="2759" stopIfTrue="1">
      <formula>AND($G198="",$F198&lt;&gt;"")</formula>
    </cfRule>
  </conditionalFormatting>
  <conditionalFormatting sqref="D315:G315 H325:H326">
    <cfRule type="expression" dxfId="4027" priority="2718" stopIfTrue="1">
      <formula>$F270=""</formula>
    </cfRule>
    <cfRule type="expression" dxfId="4026" priority="2719" stopIfTrue="1">
      <formula>#REF!&lt;&gt;""</formula>
    </cfRule>
    <cfRule type="expression" dxfId="4025" priority="2720" stopIfTrue="1">
      <formula>AND($G270="",$F270&lt;&gt;"")</formula>
    </cfRule>
  </conditionalFormatting>
  <conditionalFormatting sqref="D340:H340">
    <cfRule type="expression" dxfId="4024" priority="2709" stopIfTrue="1">
      <formula>$F270=""</formula>
    </cfRule>
    <cfRule type="expression" dxfId="4023" priority="2710" stopIfTrue="1">
      <formula>#REF!&lt;&gt;""</formula>
    </cfRule>
    <cfRule type="expression" dxfId="4022" priority="2711" stopIfTrue="1">
      <formula>AND($G270="",$F270&lt;&gt;"")</formula>
    </cfRule>
  </conditionalFormatting>
  <conditionalFormatting sqref="D332:H339 I283:L284 D282">
    <cfRule type="expression" dxfId="4021" priority="2703" stopIfTrue="1">
      <formula>$F203=""</formula>
    </cfRule>
    <cfRule type="expression" dxfId="4020" priority="2704" stopIfTrue="1">
      <formula>#REF!&lt;&gt;""</formula>
    </cfRule>
    <cfRule type="expression" dxfId="4019" priority="2705" stopIfTrue="1">
      <formula>AND($G203="",$F203&lt;&gt;"")</formula>
    </cfRule>
  </conditionalFormatting>
  <conditionalFormatting sqref="D337:H338 D346">
    <cfRule type="expression" dxfId="4018" priority="2694" stopIfTrue="1">
      <formula>$F282=""</formula>
    </cfRule>
    <cfRule type="expression" dxfId="4017" priority="2695" stopIfTrue="1">
      <formula>#REF!&lt;&gt;""</formula>
    </cfRule>
    <cfRule type="expression" dxfId="4016" priority="2696" stopIfTrue="1">
      <formula>AND($G282="",$F282&lt;&gt;"")</formula>
    </cfRule>
  </conditionalFormatting>
  <conditionalFormatting sqref="D338:H339">
    <cfRule type="expression" dxfId="4015" priority="2691" stopIfTrue="1">
      <formula>$F282=""</formula>
    </cfRule>
    <cfRule type="expression" dxfId="4014" priority="2692" stopIfTrue="1">
      <formula>#REF!&lt;&gt;""</formula>
    </cfRule>
    <cfRule type="expression" dxfId="4013" priority="2693" stopIfTrue="1">
      <formula>AND($G282="",$F282&lt;&gt;"")</formula>
    </cfRule>
  </conditionalFormatting>
  <conditionalFormatting sqref="D332">
    <cfRule type="expression" dxfId="4012" priority="2688" stopIfTrue="1">
      <formula>$F253=""</formula>
    </cfRule>
    <cfRule type="expression" dxfId="4011" priority="2689" stopIfTrue="1">
      <formula>#REF!&lt;&gt;""</formula>
    </cfRule>
    <cfRule type="expression" dxfId="4010" priority="2690" stopIfTrue="1">
      <formula>AND($G253="",$F253&lt;&gt;"")</formula>
    </cfRule>
  </conditionalFormatting>
  <conditionalFormatting sqref="H345">
    <cfRule type="expression" dxfId="4009" priority="2685" stopIfTrue="1">
      <formula>$F271=""</formula>
    </cfRule>
    <cfRule type="expression" dxfId="4008" priority="2686" stopIfTrue="1">
      <formula>#REF!&lt;&gt;""</formula>
    </cfRule>
    <cfRule type="expression" dxfId="4007" priority="2687" stopIfTrue="1">
      <formula>AND($G271="",$F271&lt;&gt;"")</formula>
    </cfRule>
  </conditionalFormatting>
  <conditionalFormatting sqref="D322:H323">
    <cfRule type="expression" dxfId="4006" priority="2682" stopIfTrue="1">
      <formula>$F277=""</formula>
    </cfRule>
    <cfRule type="expression" dxfId="4005" priority="2683" stopIfTrue="1">
      <formula>#REF!&lt;&gt;""</formula>
    </cfRule>
    <cfRule type="expression" dxfId="4004" priority="2684" stopIfTrue="1">
      <formula>AND($G277="",$F277&lt;&gt;"")</formula>
    </cfRule>
  </conditionalFormatting>
  <conditionalFormatting sqref="D333:D334">
    <cfRule type="expression" dxfId="4003" priority="2673" stopIfTrue="1">
      <formula>$F254=""</formula>
    </cfRule>
    <cfRule type="expression" dxfId="4002" priority="2674" stopIfTrue="1">
      <formula>#REF!&lt;&gt;""</formula>
    </cfRule>
    <cfRule type="expression" dxfId="4001" priority="2675" stopIfTrue="1">
      <formula>AND($G254="",$F254&lt;&gt;"")</formula>
    </cfRule>
  </conditionalFormatting>
  <conditionalFormatting sqref="D333:D334">
    <cfRule type="expression" dxfId="4000" priority="2667" stopIfTrue="1">
      <formula>$F254=""</formula>
    </cfRule>
    <cfRule type="expression" dxfId="3999" priority="2668" stopIfTrue="1">
      <formula>#REF!&lt;&gt;""</formula>
    </cfRule>
    <cfRule type="expression" dxfId="3998" priority="2669" stopIfTrue="1">
      <formula>AND($G254="",$F254&lt;&gt;"")</formula>
    </cfRule>
  </conditionalFormatting>
  <conditionalFormatting sqref="D339:H340">
    <cfRule type="expression" dxfId="3997" priority="2664" stopIfTrue="1">
      <formula>$F282=""</formula>
    </cfRule>
    <cfRule type="expression" dxfId="3996" priority="2665" stopIfTrue="1">
      <formula>#REF!&lt;&gt;""</formula>
    </cfRule>
    <cfRule type="expression" dxfId="3995" priority="2666" stopIfTrue="1">
      <formula>AND($G282="",$F282&lt;&gt;"")</formula>
    </cfRule>
  </conditionalFormatting>
  <conditionalFormatting sqref="D342:H342">
    <cfRule type="expression" dxfId="3994" priority="2661" stopIfTrue="1">
      <formula>$F270=""</formula>
    </cfRule>
    <cfRule type="expression" dxfId="3993" priority="2662" stopIfTrue="1">
      <formula>#REF!&lt;&gt;""</formula>
    </cfRule>
    <cfRule type="expression" dxfId="3992" priority="2663" stopIfTrue="1">
      <formula>AND($G270="",$F270&lt;&gt;"")</formula>
    </cfRule>
  </conditionalFormatting>
  <conditionalFormatting sqref="D332:H336">
    <cfRule type="expression" dxfId="3991" priority="2658" stopIfTrue="1">
      <formula>$F277=""</formula>
    </cfRule>
    <cfRule type="expression" dxfId="3990" priority="2659" stopIfTrue="1">
      <formula>#REF!&lt;&gt;""</formula>
    </cfRule>
    <cfRule type="expression" dxfId="3989" priority="2660" stopIfTrue="1">
      <formula>AND($G277="",$F277&lt;&gt;"")</formula>
    </cfRule>
  </conditionalFormatting>
  <conditionalFormatting sqref="D333:H337">
    <cfRule type="expression" dxfId="3988" priority="2655" stopIfTrue="1">
      <formula>$F277=""</formula>
    </cfRule>
    <cfRule type="expression" dxfId="3987" priority="2656" stopIfTrue="1">
      <formula>#REF!&lt;&gt;""</formula>
    </cfRule>
    <cfRule type="expression" dxfId="3986" priority="2657" stopIfTrue="1">
      <formula>AND($G277="",$F277&lt;&gt;"")</formula>
    </cfRule>
  </conditionalFormatting>
  <conditionalFormatting sqref="D333:D334">
    <cfRule type="expression" dxfId="3985" priority="2652" stopIfTrue="1">
      <formula>$F254=""</formula>
    </cfRule>
    <cfRule type="expression" dxfId="3984" priority="2653" stopIfTrue="1">
      <formula>#REF!&lt;&gt;""</formula>
    </cfRule>
    <cfRule type="expression" dxfId="3983" priority="2654" stopIfTrue="1">
      <formula>AND($G254="",$F254&lt;&gt;"")</formula>
    </cfRule>
  </conditionalFormatting>
  <conditionalFormatting sqref="D332:H337">
    <cfRule type="expression" dxfId="3982" priority="2649" stopIfTrue="1">
      <formula>$F255=""</formula>
    </cfRule>
    <cfRule type="expression" dxfId="3981" priority="2650" stopIfTrue="1">
      <formula>#REF!&lt;&gt;""</formula>
    </cfRule>
    <cfRule type="expression" dxfId="3980" priority="2651" stopIfTrue="1">
      <formula>AND($G255="",$F255&lt;&gt;"")</formula>
    </cfRule>
  </conditionalFormatting>
  <conditionalFormatting sqref="D332:H335">
    <cfRule type="expression" dxfId="3979" priority="2646" stopIfTrue="1">
      <formula>$F278=""</formula>
    </cfRule>
    <cfRule type="expression" dxfId="3978" priority="2647" stopIfTrue="1">
      <formula>#REF!&lt;&gt;""</formula>
    </cfRule>
    <cfRule type="expression" dxfId="3977" priority="2648" stopIfTrue="1">
      <formula>AND($G278="",$F278&lt;&gt;"")</formula>
    </cfRule>
  </conditionalFormatting>
  <conditionalFormatting sqref="D341:H342">
    <cfRule type="expression" dxfId="3976" priority="2643" stopIfTrue="1">
      <formula>$F282=""</formula>
    </cfRule>
    <cfRule type="expression" dxfId="3975" priority="2644" stopIfTrue="1">
      <formula>#REF!&lt;&gt;""</formula>
    </cfRule>
    <cfRule type="expression" dxfId="3974" priority="2645" stopIfTrue="1">
      <formula>AND($G282="",$F282&lt;&gt;"")</formula>
    </cfRule>
  </conditionalFormatting>
  <conditionalFormatting sqref="D340:H341">
    <cfRule type="expression" dxfId="3973" priority="2640" stopIfTrue="1">
      <formula>$F282=""</formula>
    </cfRule>
    <cfRule type="expression" dxfId="3972" priority="2641" stopIfTrue="1">
      <formula>#REF!&lt;&gt;""</formula>
    </cfRule>
    <cfRule type="expression" dxfId="3971" priority="2642" stopIfTrue="1">
      <formula>AND($G282="",$F282&lt;&gt;"")</formula>
    </cfRule>
  </conditionalFormatting>
  <conditionalFormatting sqref="D335">
    <cfRule type="expression" dxfId="3970" priority="2637" stopIfTrue="1">
      <formula>$F256=""</formula>
    </cfRule>
    <cfRule type="expression" dxfId="3969" priority="2638" stopIfTrue="1">
      <formula>#REF!&lt;&gt;""</formula>
    </cfRule>
    <cfRule type="expression" dxfId="3968" priority="2639" stopIfTrue="1">
      <formula>AND($G256="",$F256&lt;&gt;"")</formula>
    </cfRule>
  </conditionalFormatting>
  <conditionalFormatting sqref="D335">
    <cfRule type="expression" dxfId="3967" priority="2631" stopIfTrue="1">
      <formula>$F256=""</formula>
    </cfRule>
    <cfRule type="expression" dxfId="3966" priority="2632" stopIfTrue="1">
      <formula>#REF!&lt;&gt;""</formula>
    </cfRule>
    <cfRule type="expression" dxfId="3965" priority="2633" stopIfTrue="1">
      <formula>AND($G256="",$F256&lt;&gt;"")</formula>
    </cfRule>
  </conditionalFormatting>
  <conditionalFormatting sqref="D334:H338">
    <cfRule type="expression" dxfId="3964" priority="2628" stopIfTrue="1">
      <formula>$F277=""</formula>
    </cfRule>
    <cfRule type="expression" dxfId="3963" priority="2629" stopIfTrue="1">
      <formula>#REF!&lt;&gt;""</formula>
    </cfRule>
    <cfRule type="expression" dxfId="3962" priority="2630" stopIfTrue="1">
      <formula>AND($G277="",$F277&lt;&gt;"")</formula>
    </cfRule>
  </conditionalFormatting>
  <conditionalFormatting sqref="D333:H341 I286:L286">
    <cfRule type="expression" dxfId="3961" priority="2625" stopIfTrue="1">
      <formula>$F205=""</formula>
    </cfRule>
    <cfRule type="expression" dxfId="3960" priority="2626" stopIfTrue="1">
      <formula>#REF!&lt;&gt;""</formula>
    </cfRule>
    <cfRule type="expression" dxfId="3959" priority="2627" stopIfTrue="1">
      <formula>AND($G205="",$F205&lt;&gt;"")</formula>
    </cfRule>
  </conditionalFormatting>
  <conditionalFormatting sqref="D335">
    <cfRule type="expression" dxfId="3958" priority="2622" stopIfTrue="1">
      <formula>$F280=""</formula>
    </cfRule>
    <cfRule type="expression" dxfId="3957" priority="2623" stopIfTrue="1">
      <formula>#REF!&lt;&gt;""</formula>
    </cfRule>
    <cfRule type="expression" dxfId="3956" priority="2624" stopIfTrue="1">
      <formula>AND($G280="",$F280&lt;&gt;"")</formula>
    </cfRule>
  </conditionalFormatting>
  <conditionalFormatting sqref="D335">
    <cfRule type="expression" dxfId="3955" priority="2619" stopIfTrue="1">
      <formula>$F279=""</formula>
    </cfRule>
    <cfRule type="expression" dxfId="3954" priority="2620" stopIfTrue="1">
      <formula>#REF!&lt;&gt;""</formula>
    </cfRule>
    <cfRule type="expression" dxfId="3953" priority="2621" stopIfTrue="1">
      <formula>AND($G279="",$F279&lt;&gt;"")</formula>
    </cfRule>
  </conditionalFormatting>
  <conditionalFormatting sqref="D335">
    <cfRule type="expression" dxfId="3952" priority="2616" stopIfTrue="1">
      <formula>$F256=""</formula>
    </cfRule>
    <cfRule type="expression" dxfId="3951" priority="2617" stopIfTrue="1">
      <formula>#REF!&lt;&gt;""</formula>
    </cfRule>
    <cfRule type="expression" dxfId="3950" priority="2618" stopIfTrue="1">
      <formula>AND($G256="",$F256&lt;&gt;"")</formula>
    </cfRule>
  </conditionalFormatting>
  <conditionalFormatting sqref="D335">
    <cfRule type="expression" dxfId="3949" priority="2613" stopIfTrue="1">
      <formula>$F258=""</formula>
    </cfRule>
    <cfRule type="expression" dxfId="3948" priority="2614" stopIfTrue="1">
      <formula>#REF!&lt;&gt;""</formula>
    </cfRule>
    <cfRule type="expression" dxfId="3947" priority="2615" stopIfTrue="1">
      <formula>AND($G258="",$F258&lt;&gt;"")</formula>
    </cfRule>
  </conditionalFormatting>
  <conditionalFormatting sqref="D335">
    <cfRule type="expression" dxfId="3946" priority="2610" stopIfTrue="1">
      <formula>$F281=""</formula>
    </cfRule>
    <cfRule type="expression" dxfId="3945" priority="2611" stopIfTrue="1">
      <formula>#REF!&lt;&gt;""</formula>
    </cfRule>
    <cfRule type="expression" dxfId="3944" priority="2612" stopIfTrue="1">
      <formula>AND($G281="",$F281&lt;&gt;"")</formula>
    </cfRule>
  </conditionalFormatting>
  <conditionalFormatting sqref="D336:H340">
    <cfRule type="expression" dxfId="3943" priority="2607" stopIfTrue="1">
      <formula>$F277=""</formula>
    </cfRule>
    <cfRule type="expression" dxfId="3942" priority="2608" stopIfTrue="1">
      <formula>#REF!&lt;&gt;""</formula>
    </cfRule>
    <cfRule type="expression" dxfId="3941" priority="2609" stopIfTrue="1">
      <formula>AND($G277="",$F277&lt;&gt;"")</formula>
    </cfRule>
  </conditionalFormatting>
  <conditionalFormatting sqref="D335:H339">
    <cfRule type="expression" dxfId="3940" priority="2604" stopIfTrue="1">
      <formula>$F277=""</formula>
    </cfRule>
    <cfRule type="expression" dxfId="3939" priority="2605" stopIfTrue="1">
      <formula>#REF!&lt;&gt;""</formula>
    </cfRule>
    <cfRule type="expression" dxfId="3938" priority="2606" stopIfTrue="1">
      <formula>AND($G277="",$F277&lt;&gt;"")</formula>
    </cfRule>
  </conditionalFormatting>
  <conditionalFormatting sqref="D336:D337">
    <cfRule type="expression" dxfId="3937" priority="2601" stopIfTrue="1">
      <formula>$F257=""</formula>
    </cfRule>
    <cfRule type="expression" dxfId="3936" priority="2602" stopIfTrue="1">
      <formula>#REF!&lt;&gt;""</formula>
    </cfRule>
    <cfRule type="expression" dxfId="3935" priority="2603" stopIfTrue="1">
      <formula>AND($G257="",$F257&lt;&gt;"")</formula>
    </cfRule>
  </conditionalFormatting>
  <conditionalFormatting sqref="D334:H342 D290:G295">
    <cfRule type="expression" dxfId="3934" priority="2598" stopIfTrue="1">
      <formula>$F208=""</formula>
    </cfRule>
    <cfRule type="expression" dxfId="3933" priority="2599" stopIfTrue="1">
      <formula>#REF!&lt;&gt;""</formula>
    </cfRule>
    <cfRule type="expression" dxfId="3932" priority="2600" stopIfTrue="1">
      <formula>AND($G208="",$F208&lt;&gt;"")</formula>
    </cfRule>
  </conditionalFormatting>
  <conditionalFormatting sqref="D336:D337">
    <cfRule type="expression" dxfId="3931" priority="2595" stopIfTrue="1">
      <formula>$F257=""</formula>
    </cfRule>
    <cfRule type="expression" dxfId="3930" priority="2596" stopIfTrue="1">
      <formula>#REF!&lt;&gt;""</formula>
    </cfRule>
    <cfRule type="expression" dxfId="3929" priority="2597" stopIfTrue="1">
      <formula>AND($G257="",$F257&lt;&gt;"")</formula>
    </cfRule>
  </conditionalFormatting>
  <conditionalFormatting sqref="D336:D337">
    <cfRule type="expression" dxfId="3928" priority="2592" stopIfTrue="1">
      <formula>$F279=""</formula>
    </cfRule>
    <cfRule type="expression" dxfId="3927" priority="2593" stopIfTrue="1">
      <formula>#REF!&lt;&gt;""</formula>
    </cfRule>
    <cfRule type="expression" dxfId="3926" priority="2594" stopIfTrue="1">
      <formula>AND($G279="",$F279&lt;&gt;"")</formula>
    </cfRule>
  </conditionalFormatting>
  <conditionalFormatting sqref="D336:D337">
    <cfRule type="expression" dxfId="3925" priority="2589" stopIfTrue="1">
      <formula>$F255=""</formula>
    </cfRule>
    <cfRule type="expression" dxfId="3924" priority="2590" stopIfTrue="1">
      <formula>#REF!&lt;&gt;""</formula>
    </cfRule>
    <cfRule type="expression" dxfId="3923" priority="2591" stopIfTrue="1">
      <formula>AND($G255="",$F255&lt;&gt;"")</formula>
    </cfRule>
  </conditionalFormatting>
  <conditionalFormatting sqref="D336:D337">
    <cfRule type="expression" dxfId="3922" priority="2583" stopIfTrue="1">
      <formula>$F280=""</formula>
    </cfRule>
    <cfRule type="expression" dxfId="3921" priority="2584" stopIfTrue="1">
      <formula>#REF!&lt;&gt;""</formula>
    </cfRule>
    <cfRule type="expression" dxfId="3920" priority="2585" stopIfTrue="1">
      <formula>AND($G280="",$F280&lt;&gt;"")</formula>
    </cfRule>
  </conditionalFormatting>
  <conditionalFormatting sqref="D336:D337">
    <cfRule type="expression" dxfId="3919" priority="2580" stopIfTrue="1">
      <formula>$F257=""</formula>
    </cfRule>
    <cfRule type="expression" dxfId="3918" priority="2581" stopIfTrue="1">
      <formula>#REF!&lt;&gt;""</formula>
    </cfRule>
    <cfRule type="expression" dxfId="3917" priority="2582" stopIfTrue="1">
      <formula>AND($G257="",$F257&lt;&gt;"")</formula>
    </cfRule>
  </conditionalFormatting>
  <conditionalFormatting sqref="D336:D337">
    <cfRule type="expression" dxfId="3916" priority="2576" stopIfTrue="1">
      <formula>$F259=""</formula>
    </cfRule>
    <cfRule type="expression" dxfId="3915" priority="2577" stopIfTrue="1">
      <formula>#REF!&lt;&gt;""</formula>
    </cfRule>
    <cfRule type="expression" dxfId="3914" priority="2578" stopIfTrue="1">
      <formula>AND($G259="",$F259&lt;&gt;"")</formula>
    </cfRule>
  </conditionalFormatting>
  <conditionalFormatting sqref="D336:H337">
    <cfRule type="expression" dxfId="3913" priority="2573" stopIfTrue="1">
      <formula>$F282=""</formula>
    </cfRule>
    <cfRule type="expression" dxfId="3912" priority="2574" stopIfTrue="1">
      <formula>#REF!&lt;&gt;""</formula>
    </cfRule>
    <cfRule type="expression" dxfId="3911" priority="2575" stopIfTrue="1">
      <formula>AND($G282="",$F282&lt;&gt;"")</formula>
    </cfRule>
  </conditionalFormatting>
  <conditionalFormatting sqref="D338">
    <cfRule type="expression" dxfId="3910" priority="2570" stopIfTrue="1">
      <formula>$F279=""</formula>
    </cfRule>
    <cfRule type="expression" dxfId="3909" priority="2571" stopIfTrue="1">
      <formula>#REF!&lt;&gt;""</formula>
    </cfRule>
    <cfRule type="expression" dxfId="3908" priority="2572" stopIfTrue="1">
      <formula>AND($G279="",$F279&lt;&gt;"")</formula>
    </cfRule>
  </conditionalFormatting>
  <conditionalFormatting sqref="D338">
    <cfRule type="expression" dxfId="3907" priority="2567" stopIfTrue="1">
      <formula>$F280=""</formula>
    </cfRule>
    <cfRule type="expression" dxfId="3906" priority="2568" stopIfTrue="1">
      <formula>#REF!&lt;&gt;""</formula>
    </cfRule>
    <cfRule type="expression" dxfId="3905" priority="2569" stopIfTrue="1">
      <formula>AND($G280="",$F280&lt;&gt;"")</formula>
    </cfRule>
  </conditionalFormatting>
  <conditionalFormatting sqref="D338">
    <cfRule type="expression" dxfId="3904" priority="2564" stopIfTrue="1">
      <formula>$F259=""</formula>
    </cfRule>
    <cfRule type="expression" dxfId="3903" priority="2565" stopIfTrue="1">
      <formula>#REF!&lt;&gt;""</formula>
    </cfRule>
    <cfRule type="expression" dxfId="3902" priority="2566" stopIfTrue="1">
      <formula>AND($G259="",$F259&lt;&gt;"")</formula>
    </cfRule>
  </conditionalFormatting>
  <conditionalFormatting sqref="D338">
    <cfRule type="expression" dxfId="3901" priority="2561" stopIfTrue="1">
      <formula>$F256=""</formula>
    </cfRule>
    <cfRule type="expression" dxfId="3900" priority="2562" stopIfTrue="1">
      <formula>#REF!&lt;&gt;""</formula>
    </cfRule>
    <cfRule type="expression" dxfId="3899" priority="2563" stopIfTrue="1">
      <formula>AND($G256="",$F256&lt;&gt;"")</formula>
    </cfRule>
  </conditionalFormatting>
  <conditionalFormatting sqref="D338">
    <cfRule type="expression" dxfId="3898" priority="2558" stopIfTrue="1">
      <formula>$F259=""</formula>
    </cfRule>
    <cfRule type="expression" dxfId="3897" priority="2559" stopIfTrue="1">
      <formula>#REF!&lt;&gt;""</formula>
    </cfRule>
    <cfRule type="expression" dxfId="3896" priority="2560" stopIfTrue="1">
      <formula>AND($G259="",$F259&lt;&gt;"")</formula>
    </cfRule>
  </conditionalFormatting>
  <conditionalFormatting sqref="D338">
    <cfRule type="expression" dxfId="3895" priority="2555" stopIfTrue="1">
      <formula>$F281=""</formula>
    </cfRule>
    <cfRule type="expression" dxfId="3894" priority="2556" stopIfTrue="1">
      <formula>#REF!&lt;&gt;""</formula>
    </cfRule>
    <cfRule type="expression" dxfId="3893" priority="2557" stopIfTrue="1">
      <formula>AND($G281="",$F281&lt;&gt;"")</formula>
    </cfRule>
  </conditionalFormatting>
  <conditionalFormatting sqref="D338">
    <cfRule type="expression" dxfId="3892" priority="2552" stopIfTrue="1">
      <formula>$F257=""</formula>
    </cfRule>
    <cfRule type="expression" dxfId="3891" priority="2553" stopIfTrue="1">
      <formula>#REF!&lt;&gt;""</formula>
    </cfRule>
    <cfRule type="expression" dxfId="3890" priority="2554" stopIfTrue="1">
      <formula>AND($G257="",$F257&lt;&gt;"")</formula>
    </cfRule>
  </conditionalFormatting>
  <conditionalFormatting sqref="D338">
    <cfRule type="expression" dxfId="3889" priority="2549" stopIfTrue="1">
      <formula>$F283=""</formula>
    </cfRule>
    <cfRule type="expression" dxfId="3888" priority="2550" stopIfTrue="1">
      <formula>#REF!&lt;&gt;""</formula>
    </cfRule>
    <cfRule type="expression" dxfId="3887" priority="2551" stopIfTrue="1">
      <formula>AND($G283="",$F283&lt;&gt;"")</formula>
    </cfRule>
  </conditionalFormatting>
  <conditionalFormatting sqref="D338">
    <cfRule type="expression" dxfId="3886" priority="2546" stopIfTrue="1">
      <formula>$F282=""</formula>
    </cfRule>
    <cfRule type="expression" dxfId="3885" priority="2547" stopIfTrue="1">
      <formula>#REF!&lt;&gt;""</formula>
    </cfRule>
    <cfRule type="expression" dxfId="3884" priority="2548" stopIfTrue="1">
      <formula>AND($G282="",$F282&lt;&gt;"")</formula>
    </cfRule>
  </conditionalFormatting>
  <conditionalFormatting sqref="D338">
    <cfRule type="expression" dxfId="3883" priority="2543" stopIfTrue="1">
      <formula>$F259=""</formula>
    </cfRule>
    <cfRule type="expression" dxfId="3882" priority="2544" stopIfTrue="1">
      <formula>#REF!&lt;&gt;""</formula>
    </cfRule>
    <cfRule type="expression" dxfId="3881" priority="2545" stopIfTrue="1">
      <formula>AND($G259="",$F259&lt;&gt;"")</formula>
    </cfRule>
  </conditionalFormatting>
  <conditionalFormatting sqref="D339:D340">
    <cfRule type="expression" dxfId="3880" priority="2534" stopIfTrue="1">
      <formula>$F280=""</formula>
    </cfRule>
    <cfRule type="expression" dxfId="3879" priority="2535" stopIfTrue="1">
      <formula>#REF!&lt;&gt;""</formula>
    </cfRule>
    <cfRule type="expression" dxfId="3878" priority="2536" stopIfTrue="1">
      <formula>AND($G280="",$F280&lt;&gt;"")</formula>
    </cfRule>
  </conditionalFormatting>
  <conditionalFormatting sqref="D339:D340">
    <cfRule type="expression" dxfId="3877" priority="2525" stopIfTrue="1">
      <formula>$F257=""</formula>
    </cfRule>
    <cfRule type="expression" dxfId="3876" priority="2526" stopIfTrue="1">
      <formula>#REF!&lt;&gt;""</formula>
    </cfRule>
    <cfRule type="expression" dxfId="3875" priority="2527" stopIfTrue="1">
      <formula>AND($G257="",$F257&lt;&gt;"")</formula>
    </cfRule>
  </conditionalFormatting>
  <conditionalFormatting sqref="D339:D340">
    <cfRule type="expression" dxfId="3874" priority="2519" stopIfTrue="1">
      <formula>$F282=""</formula>
    </cfRule>
    <cfRule type="expression" dxfId="3873" priority="2520" stopIfTrue="1">
      <formula>#REF!&lt;&gt;""</formula>
    </cfRule>
    <cfRule type="expression" dxfId="3872" priority="2521" stopIfTrue="1">
      <formula>AND($G282="",$F282&lt;&gt;"")</formula>
    </cfRule>
  </conditionalFormatting>
  <conditionalFormatting sqref="D339:D340">
    <cfRule type="expression" dxfId="3871" priority="2516" stopIfTrue="1">
      <formula>$F258=""</formula>
    </cfRule>
    <cfRule type="expression" dxfId="3870" priority="2517" stopIfTrue="1">
      <formula>#REF!&lt;&gt;""</formula>
    </cfRule>
    <cfRule type="expression" dxfId="3869" priority="2518" stopIfTrue="1">
      <formula>AND($G258="",$F258&lt;&gt;"")</formula>
    </cfRule>
  </conditionalFormatting>
  <conditionalFormatting sqref="D340">
    <cfRule type="expression" dxfId="3868" priority="2510" stopIfTrue="1">
      <formula>$F290=""</formula>
    </cfRule>
    <cfRule type="expression" dxfId="3867" priority="2511" stopIfTrue="1">
      <formula>#REF!&lt;&gt;""</formula>
    </cfRule>
    <cfRule type="expression" dxfId="3866" priority="2512" stopIfTrue="1">
      <formula>AND($G290="",$F290&lt;&gt;"")</formula>
    </cfRule>
  </conditionalFormatting>
  <conditionalFormatting sqref="D341">
    <cfRule type="expression" dxfId="3865" priority="2498" stopIfTrue="1">
      <formula>$F282=""</formula>
    </cfRule>
    <cfRule type="expression" dxfId="3864" priority="2499" stopIfTrue="1">
      <formula>#REF!&lt;&gt;""</formula>
    </cfRule>
    <cfRule type="expression" dxfId="3863" priority="2500" stopIfTrue="1">
      <formula>AND($G282="",$F282&lt;&gt;"")</formula>
    </cfRule>
  </conditionalFormatting>
  <conditionalFormatting sqref="D341">
    <cfRule type="expression" dxfId="3862" priority="2495" stopIfTrue="1">
      <formula>$F283=""</formula>
    </cfRule>
    <cfRule type="expression" dxfId="3861" priority="2496" stopIfTrue="1">
      <formula>#REF!&lt;&gt;""</formula>
    </cfRule>
    <cfRule type="expression" dxfId="3860" priority="2497" stopIfTrue="1">
      <formula>AND($G283="",$F283&lt;&gt;"")</formula>
    </cfRule>
  </conditionalFormatting>
  <conditionalFormatting sqref="D341">
    <cfRule type="expression" dxfId="3859" priority="2489" stopIfTrue="1">
      <formula>$F259=""</formula>
    </cfRule>
    <cfRule type="expression" dxfId="3858" priority="2490" stopIfTrue="1">
      <formula>#REF!&lt;&gt;""</formula>
    </cfRule>
    <cfRule type="expression" dxfId="3857" priority="2491" stopIfTrue="1">
      <formula>AND($G259="",$F259&lt;&gt;"")</formula>
    </cfRule>
  </conditionalFormatting>
  <conditionalFormatting sqref="D341">
    <cfRule type="expression" dxfId="3856" priority="2480" stopIfTrue="1">
      <formula>$F260=""</formula>
    </cfRule>
    <cfRule type="expression" dxfId="3855" priority="2481" stopIfTrue="1">
      <formula>#REF!&lt;&gt;""</formula>
    </cfRule>
    <cfRule type="expression" dxfId="3854" priority="2482" stopIfTrue="1">
      <formula>AND($G260="",$F260&lt;&gt;"")</formula>
    </cfRule>
  </conditionalFormatting>
  <conditionalFormatting sqref="D343:D344">
    <cfRule type="expression" dxfId="3853" priority="2462" stopIfTrue="1">
      <formula>$F290=""</formula>
    </cfRule>
    <cfRule type="expression" dxfId="3852" priority="2463" stopIfTrue="1">
      <formula>#REF!&lt;&gt;""</formula>
    </cfRule>
    <cfRule type="expression" dxfId="3851" priority="2464" stopIfTrue="1">
      <formula>AND($G290="",$F290&lt;&gt;"")</formula>
    </cfRule>
  </conditionalFormatting>
  <conditionalFormatting sqref="D343:H343 H344 D344:F344">
    <cfRule type="expression" dxfId="3850" priority="2444" stopIfTrue="1">
      <formula>$F270=""</formula>
    </cfRule>
    <cfRule type="expression" dxfId="3849" priority="2445" stopIfTrue="1">
      <formula>#REF!&lt;&gt;""</formula>
    </cfRule>
    <cfRule type="expression" dxfId="3848" priority="2446" stopIfTrue="1">
      <formula>AND($G270="",$F270&lt;&gt;"")</formula>
    </cfRule>
  </conditionalFormatting>
  <conditionalFormatting sqref="D278">
    <cfRule type="expression" dxfId="3847" priority="23962" stopIfTrue="1">
      <formula>$F180=""</formula>
    </cfRule>
    <cfRule type="expression" dxfId="3846" priority="23963" stopIfTrue="1">
      <formula>#REF!&lt;&gt;""</formula>
    </cfRule>
    <cfRule type="expression" dxfId="3845" priority="23964" stopIfTrue="1">
      <formula>AND($G180="",$F180&lt;&gt;"")</formula>
    </cfRule>
  </conditionalFormatting>
  <conditionalFormatting sqref="D278">
    <cfRule type="expression" dxfId="3844" priority="23977" stopIfTrue="1">
      <formula>$F178=""</formula>
    </cfRule>
    <cfRule type="expression" dxfId="3843" priority="23978" stopIfTrue="1">
      <formula>#REF!&lt;&gt;""</formula>
    </cfRule>
    <cfRule type="expression" dxfId="3842" priority="23979" stopIfTrue="1">
      <formula>AND($G178="",$F178&lt;&gt;"")</formula>
    </cfRule>
  </conditionalFormatting>
  <conditionalFormatting sqref="H251">
    <cfRule type="expression" dxfId="3841" priority="24180" stopIfTrue="1">
      <formula>$F194=""</formula>
    </cfRule>
    <cfRule type="expression" dxfId="3840" priority="24181" stopIfTrue="1">
      <formula>#REF!&lt;&gt;""</formula>
    </cfRule>
    <cfRule type="expression" dxfId="3839" priority="24182" stopIfTrue="1">
      <formula>AND($G194="",$F194&lt;&gt;"")</formula>
    </cfRule>
  </conditionalFormatting>
  <conditionalFormatting sqref="H402:H403 G417:G420 D424:H427 D400:F406 G404:G406 H405:H406">
    <cfRule type="expression" dxfId="3838" priority="24334" stopIfTrue="1">
      <formula>$F316=""</formula>
    </cfRule>
    <cfRule type="expression" dxfId="3837" priority="24335" stopIfTrue="1">
      <formula>#REF!&lt;&gt;""</formula>
    </cfRule>
    <cfRule type="expression" dxfId="3836" priority="24336" stopIfTrue="1">
      <formula>AND($G316="",$F316&lt;&gt;"")</formula>
    </cfRule>
  </conditionalFormatting>
  <conditionalFormatting sqref="D293 E243:E245">
    <cfRule type="expression" dxfId="3835" priority="24637" stopIfTrue="1">
      <formula>#REF!=""</formula>
    </cfRule>
    <cfRule type="expression" dxfId="3834" priority="24638" stopIfTrue="1">
      <formula>#REF!&lt;&gt;""</formula>
    </cfRule>
    <cfRule type="expression" dxfId="3833" priority="24639" stopIfTrue="1">
      <formula>AND(#REF!="",#REF!&lt;&gt;"")</formula>
    </cfRule>
  </conditionalFormatting>
  <conditionalFormatting sqref="D397:H400">
    <cfRule type="expression" dxfId="3832" priority="25346" stopIfTrue="1">
      <formula>$F311=""</formula>
    </cfRule>
    <cfRule type="expression" dxfId="3831" priority="25347" stopIfTrue="1">
      <formula>#REF!&lt;&gt;""</formula>
    </cfRule>
    <cfRule type="expression" dxfId="3830" priority="25348" stopIfTrue="1">
      <formula>AND($G311="",$F311&lt;&gt;"")</formula>
    </cfRule>
  </conditionalFormatting>
  <conditionalFormatting sqref="D237:D240">
    <cfRule type="expression" dxfId="3829" priority="25929" stopIfTrue="1">
      <formula>$F136=""</formula>
    </cfRule>
    <cfRule type="expression" dxfId="3828" priority="25930" stopIfTrue="1">
      <formula>#REF!&lt;&gt;""</formula>
    </cfRule>
    <cfRule type="expression" dxfId="3827" priority="25931" stopIfTrue="1">
      <formula>AND($G136="",$F136&lt;&gt;"")</formula>
    </cfRule>
  </conditionalFormatting>
  <conditionalFormatting sqref="D307:G309">
    <cfRule type="expression" dxfId="3826" priority="26235" stopIfTrue="1">
      <formula>$F237=""</formula>
    </cfRule>
    <cfRule type="expression" dxfId="3825" priority="26236" stopIfTrue="1">
      <formula>#REF!&lt;&gt;""</formula>
    </cfRule>
    <cfRule type="expression" dxfId="3824" priority="26237" stopIfTrue="1">
      <formula>AND($G237="",$F237&lt;&gt;"")</formula>
    </cfRule>
  </conditionalFormatting>
  <conditionalFormatting sqref="D360:H360 D424:H426">
    <cfRule type="expression" dxfId="3823" priority="26244" stopIfTrue="1">
      <formula>$F277=""</formula>
    </cfRule>
    <cfRule type="expression" dxfId="3822" priority="26245" stopIfTrue="1">
      <formula>#REF!&lt;&gt;""</formula>
    </cfRule>
    <cfRule type="expression" dxfId="3821" priority="26246" stopIfTrue="1">
      <formula>AND($G277="",$F277&lt;&gt;"")</formula>
    </cfRule>
  </conditionalFormatting>
  <conditionalFormatting sqref="D296:G296">
    <cfRule type="expression" dxfId="3820" priority="26262" stopIfTrue="1">
      <formula>$F233=""</formula>
    </cfRule>
    <cfRule type="expression" dxfId="3819" priority="26263" stopIfTrue="1">
      <formula>#REF!&lt;&gt;""</formula>
    </cfRule>
    <cfRule type="expression" dxfId="3818" priority="26264" stopIfTrue="1">
      <formula>AND($G233="",$F233&lt;&gt;"")</formula>
    </cfRule>
  </conditionalFormatting>
  <conditionalFormatting sqref="D305:G307">
    <cfRule type="expression" dxfId="3817" priority="26280" stopIfTrue="1">
      <formula>$F237=""</formula>
    </cfRule>
    <cfRule type="expression" dxfId="3816" priority="26281" stopIfTrue="1">
      <formula>#REF!&lt;&gt;""</formula>
    </cfRule>
    <cfRule type="expression" dxfId="3815" priority="26282" stopIfTrue="1">
      <formula>AND($G237="",$F237&lt;&gt;"")</formula>
    </cfRule>
  </conditionalFormatting>
  <conditionalFormatting sqref="D305:G313">
    <cfRule type="expression" dxfId="3814" priority="27829" stopIfTrue="1">
      <formula>$F252=""</formula>
    </cfRule>
    <cfRule type="expression" dxfId="3813" priority="27830" stopIfTrue="1">
      <formula>#REF!&lt;&gt;""</formula>
    </cfRule>
    <cfRule type="expression" dxfId="3812" priority="27831" stopIfTrue="1">
      <formula>AND($G252="",$F252&lt;&gt;"")</formula>
    </cfRule>
  </conditionalFormatting>
  <conditionalFormatting sqref="D314:G314">
    <cfRule type="expression" dxfId="3811" priority="27835" stopIfTrue="1">
      <formula>#REF!=""</formula>
    </cfRule>
    <cfRule type="expression" dxfId="3810" priority="27836" stopIfTrue="1">
      <formula>#REF!&lt;&gt;""</formula>
    </cfRule>
    <cfRule type="expression" dxfId="3809" priority="27837" stopIfTrue="1">
      <formula>AND(#REF!="",#REF!&lt;&gt;"")</formula>
    </cfRule>
  </conditionalFormatting>
  <conditionalFormatting sqref="D393:H394">
    <cfRule type="expression" dxfId="3808" priority="29193" stopIfTrue="1">
      <formula>$F320=""</formula>
    </cfRule>
    <cfRule type="expression" dxfId="3807" priority="29194" stopIfTrue="1">
      <formula>#REF!&lt;&gt;""</formula>
    </cfRule>
    <cfRule type="expression" dxfId="3806" priority="29195" stopIfTrue="1">
      <formula>AND($G320="",$F320&lt;&gt;"")</formula>
    </cfRule>
  </conditionalFormatting>
  <conditionalFormatting sqref="D301:G302 D297:D302 E298:E302 G300:G304">
    <cfRule type="expression" dxfId="3805" priority="29202" stopIfTrue="1">
      <formula>$F232=""</formula>
    </cfRule>
    <cfRule type="expression" dxfId="3804" priority="29203" stopIfTrue="1">
      <formula>#REF!&lt;&gt;""</formula>
    </cfRule>
    <cfRule type="expression" dxfId="3803" priority="29204" stopIfTrue="1">
      <formula>AND($G232="",$F232&lt;&gt;"")</formula>
    </cfRule>
  </conditionalFormatting>
  <conditionalFormatting sqref="D411:H412">
    <cfRule type="expression" dxfId="3802" priority="29211" stopIfTrue="1">
      <formula>$F320=""</formula>
    </cfRule>
    <cfRule type="expression" dxfId="3801" priority="29212" stopIfTrue="1">
      <formula>#REF!&lt;&gt;""</formula>
    </cfRule>
    <cfRule type="expression" dxfId="3800" priority="29213" stopIfTrue="1">
      <formula>AND($G320="",$F320&lt;&gt;"")</formula>
    </cfRule>
  </conditionalFormatting>
  <conditionalFormatting sqref="D429:H437">
    <cfRule type="expression" dxfId="3799" priority="29220" stopIfTrue="1">
      <formula>$F351=""</formula>
    </cfRule>
    <cfRule type="expression" dxfId="3798" priority="29221" stopIfTrue="1">
      <formula>#REF!&lt;&gt;""</formula>
    </cfRule>
    <cfRule type="expression" dxfId="3797" priority="29222" stopIfTrue="1">
      <formula>AND($G351="",$F351&lt;&gt;"")</formula>
    </cfRule>
  </conditionalFormatting>
  <conditionalFormatting sqref="D391:H392 D376:H381">
    <cfRule type="expression" dxfId="3796" priority="29229" stopIfTrue="1">
      <formula>$F305=""</formula>
    </cfRule>
    <cfRule type="expression" dxfId="3795" priority="29230" stopIfTrue="1">
      <formula>#REF!&lt;&gt;""</formula>
    </cfRule>
    <cfRule type="expression" dxfId="3794" priority="29231" stopIfTrue="1">
      <formula>AND($G305="",$F305&lt;&gt;"")</formula>
    </cfRule>
  </conditionalFormatting>
  <conditionalFormatting sqref="D387:G388 D372:H387">
    <cfRule type="expression" dxfId="3793" priority="29247" stopIfTrue="1">
      <formula>$F305=""</formula>
    </cfRule>
    <cfRule type="expression" dxfId="3792" priority="29248" stopIfTrue="1">
      <formula>#REF!&lt;&gt;""</formula>
    </cfRule>
    <cfRule type="expression" dxfId="3791" priority="29249" stopIfTrue="1">
      <formula>AND($G305="",$F305&lt;&gt;"")</formula>
    </cfRule>
  </conditionalFormatting>
  <conditionalFormatting sqref="D390:H391 D375:H387 D387:G388">
    <cfRule type="expression" dxfId="3790" priority="29256" stopIfTrue="1">
      <formula>$F305=""</formula>
    </cfRule>
    <cfRule type="expression" dxfId="3789" priority="29257" stopIfTrue="1">
      <formula>#REF!&lt;&gt;""</formula>
    </cfRule>
    <cfRule type="expression" dxfId="3788" priority="29258" stopIfTrue="1">
      <formula>AND($G305="",$F305&lt;&gt;"")</formula>
    </cfRule>
  </conditionalFormatting>
  <conditionalFormatting sqref="G417:G420">
    <cfRule type="expression" dxfId="3787" priority="29265" stopIfTrue="1">
      <formula>$F337=""</formula>
    </cfRule>
    <cfRule type="expression" dxfId="3786" priority="29266" stopIfTrue="1">
      <formula>#REF!&lt;&gt;""</formula>
    </cfRule>
    <cfRule type="expression" dxfId="3785" priority="29267" stopIfTrue="1">
      <formula>AND($G337="",$F337&lt;&gt;"")</formula>
    </cfRule>
  </conditionalFormatting>
  <conditionalFormatting sqref="D310:G310">
    <cfRule type="expression" dxfId="3784" priority="29313" stopIfTrue="1">
      <formula>$F270=""</formula>
    </cfRule>
    <cfRule type="expression" dxfId="3783" priority="29314" stopIfTrue="1">
      <formula>#REF!&lt;&gt;""</formula>
    </cfRule>
    <cfRule type="expression" dxfId="3782" priority="29315" stopIfTrue="1">
      <formula>AND($G270="",$F270&lt;&gt;"")</formula>
    </cfRule>
  </conditionalFormatting>
  <conditionalFormatting sqref="D312:G312">
    <cfRule type="expression" dxfId="3781" priority="29316" stopIfTrue="1">
      <formula>$F270=""</formula>
    </cfRule>
    <cfRule type="expression" dxfId="3780" priority="29317" stopIfTrue="1">
      <formula>#REF!&lt;&gt;""</formula>
    </cfRule>
    <cfRule type="expression" dxfId="3779" priority="29318" stopIfTrue="1">
      <formula>AND($G270="",$F270&lt;&gt;"")</formula>
    </cfRule>
  </conditionalFormatting>
  <conditionalFormatting sqref="D311:G311">
    <cfRule type="expression" dxfId="3778" priority="29319" stopIfTrue="1">
      <formula>$F270=""</formula>
    </cfRule>
    <cfRule type="expression" dxfId="3777" priority="29320" stopIfTrue="1">
      <formula>#REF!&lt;&gt;""</formula>
    </cfRule>
    <cfRule type="expression" dxfId="3776" priority="29321" stopIfTrue="1">
      <formula>AND($G270="",$F270&lt;&gt;"")</formula>
    </cfRule>
  </conditionalFormatting>
  <conditionalFormatting sqref="D309:G309">
    <cfRule type="expression" dxfId="3775" priority="29322" stopIfTrue="1">
      <formula>$F270=""</formula>
    </cfRule>
    <cfRule type="expression" dxfId="3774" priority="29323" stopIfTrue="1">
      <formula>#REF!&lt;&gt;""</formula>
    </cfRule>
    <cfRule type="expression" dxfId="3773" priority="29324" stopIfTrue="1">
      <formula>AND($G270="",$F270&lt;&gt;"")</formula>
    </cfRule>
  </conditionalFormatting>
  <conditionalFormatting sqref="D313:G313">
    <cfRule type="expression" dxfId="3772" priority="29325" stopIfTrue="1">
      <formula>$F270=""</formula>
    </cfRule>
    <cfRule type="expression" dxfId="3771" priority="29326" stopIfTrue="1">
      <formula>#REF!&lt;&gt;""</formula>
    </cfRule>
    <cfRule type="expression" dxfId="3770" priority="29327" stopIfTrue="1">
      <formula>AND($G270="",$F270&lt;&gt;"")</formula>
    </cfRule>
  </conditionalFormatting>
  <conditionalFormatting sqref="D399:H400">
    <cfRule type="expression" dxfId="3769" priority="29732" stopIfTrue="1">
      <formula>$F305=""</formula>
    </cfRule>
    <cfRule type="expression" dxfId="3768" priority="29733" stopIfTrue="1">
      <formula>#REF!&lt;&gt;""</formula>
    </cfRule>
    <cfRule type="expression" dxfId="3767" priority="29734" stopIfTrue="1">
      <formula>AND($G305="",$F305&lt;&gt;"")</formula>
    </cfRule>
  </conditionalFormatting>
  <conditionalFormatting sqref="D390:H392">
    <cfRule type="expression" dxfId="3766" priority="29804" stopIfTrue="1">
      <formula>#REF!=""</formula>
    </cfRule>
    <cfRule type="expression" dxfId="3765" priority="29805" stopIfTrue="1">
      <formula>#REF!&lt;&gt;""</formula>
    </cfRule>
    <cfRule type="expression" dxfId="3764" priority="29806" stopIfTrue="1">
      <formula>AND(#REF!="",#REF!&lt;&gt;"")</formula>
    </cfRule>
  </conditionalFormatting>
  <conditionalFormatting sqref="D410:H412">
    <cfRule type="expression" dxfId="3763" priority="29849" stopIfTrue="1">
      <formula>#REF!=""</formula>
    </cfRule>
    <cfRule type="expression" dxfId="3762" priority="29850" stopIfTrue="1">
      <formula>#REF!&lt;&gt;""</formula>
    </cfRule>
    <cfRule type="expression" dxfId="3761" priority="29851" stopIfTrue="1">
      <formula>AND(#REF!="",#REF!&lt;&gt;"")</formula>
    </cfRule>
  </conditionalFormatting>
  <conditionalFormatting sqref="D365:F367">
    <cfRule type="expression" dxfId="3760" priority="30708" stopIfTrue="1">
      <formula>$F283=""</formula>
    </cfRule>
    <cfRule type="expression" dxfId="3759" priority="30709" stopIfTrue="1">
      <formula>#REF!&lt;&gt;""</formula>
    </cfRule>
    <cfRule type="expression" dxfId="3758" priority="30710" stopIfTrue="1">
      <formula>AND($G283="",$F283&lt;&gt;"")</formula>
    </cfRule>
  </conditionalFormatting>
  <conditionalFormatting sqref="D382:H385">
    <cfRule type="expression" dxfId="3757" priority="31176" stopIfTrue="1">
      <formula>$F316=""</formula>
    </cfRule>
    <cfRule type="expression" dxfId="3756" priority="31177" stopIfTrue="1">
      <formula>#REF!&lt;&gt;""</formula>
    </cfRule>
    <cfRule type="expression" dxfId="3755" priority="31178" stopIfTrue="1">
      <formula>AND($G316="",$F316&lt;&gt;"")</formula>
    </cfRule>
  </conditionalFormatting>
  <conditionalFormatting sqref="D389:H389">
    <cfRule type="expression" dxfId="3754" priority="31218" stopIfTrue="1">
      <formula>$F319=""</formula>
    </cfRule>
    <cfRule type="expression" dxfId="3753" priority="31219" stopIfTrue="1">
      <formula>#REF!&lt;&gt;""</formula>
    </cfRule>
    <cfRule type="expression" dxfId="3752" priority="31220" stopIfTrue="1">
      <formula>AND($G319="",$F319&lt;&gt;"")</formula>
    </cfRule>
  </conditionalFormatting>
  <conditionalFormatting sqref="D297:D302">
    <cfRule type="expression" dxfId="3751" priority="31727" stopIfTrue="1">
      <formula>$F212=""</formula>
    </cfRule>
    <cfRule type="expression" dxfId="3750" priority="31728" stopIfTrue="1">
      <formula>#REF!&lt;&gt;""</formula>
    </cfRule>
    <cfRule type="expression" dxfId="3749" priority="31729" stopIfTrue="1">
      <formula>AND($G212="",$F212&lt;&gt;"")</formula>
    </cfRule>
  </conditionalFormatting>
  <conditionalFormatting sqref="D397:H400">
    <cfRule type="expression" dxfId="3748" priority="31739" stopIfTrue="1">
      <formula>$F313=""</formula>
    </cfRule>
    <cfRule type="expression" dxfId="3747" priority="31740" stopIfTrue="1">
      <formula>#REF!&lt;&gt;""</formula>
    </cfRule>
    <cfRule type="expression" dxfId="3746" priority="31741" stopIfTrue="1">
      <formula>AND($G313="",$F313&lt;&gt;"")</formula>
    </cfRule>
  </conditionalFormatting>
  <conditionalFormatting sqref="D402:H403 D409:H409 D395:H396 H404 G404:G406 D405:H406">
    <cfRule type="expression" dxfId="3745" priority="32219" stopIfTrue="1">
      <formula>$F305=""</formula>
    </cfRule>
    <cfRule type="expression" dxfId="3744" priority="32220" stopIfTrue="1">
      <formula>#REF!&lt;&gt;""</formula>
    </cfRule>
    <cfRule type="expression" dxfId="3743" priority="32221" stopIfTrue="1">
      <formula>AND($G305="",$F305&lt;&gt;"")</formula>
    </cfRule>
  </conditionalFormatting>
  <conditionalFormatting sqref="D422:F423">
    <cfRule type="expression" dxfId="3742" priority="32225" stopIfTrue="1">
      <formula>$F332=""</formula>
    </cfRule>
    <cfRule type="expression" dxfId="3741" priority="32226" stopIfTrue="1">
      <formula>#REF!&lt;&gt;""</formula>
    </cfRule>
    <cfRule type="expression" dxfId="3740" priority="32227" stopIfTrue="1">
      <formula>AND($G332="",$F332&lt;&gt;"")</formula>
    </cfRule>
  </conditionalFormatting>
  <conditionalFormatting sqref="D409:H410">
    <cfRule type="expression" dxfId="3739" priority="32258" stopIfTrue="1">
      <formula>$F318=""</formula>
    </cfRule>
    <cfRule type="expression" dxfId="3738" priority="32259" stopIfTrue="1">
      <formula>#REF!&lt;&gt;""</formula>
    </cfRule>
    <cfRule type="expression" dxfId="3737" priority="32260" stopIfTrue="1">
      <formula>AND($G318="",$F318&lt;&gt;"")</formula>
    </cfRule>
  </conditionalFormatting>
  <conditionalFormatting sqref="G417:G420 D363:H365 D371:H375">
    <cfRule type="expression" dxfId="3736" priority="32264" stopIfTrue="1">
      <formula>$F282=""</formula>
    </cfRule>
    <cfRule type="expression" dxfId="3735" priority="32265" stopIfTrue="1">
      <formula>#REF!&lt;&gt;""</formula>
    </cfRule>
    <cfRule type="expression" dxfId="3734" priority="32266" stopIfTrue="1">
      <formula>AND($G282="",$F282&lt;&gt;"")</formula>
    </cfRule>
  </conditionalFormatting>
  <conditionalFormatting sqref="D424:H428 D433:H435 G418:G420">
    <cfRule type="expression" dxfId="3733" priority="33330" stopIfTrue="1">
      <formula>$F305=""</formula>
    </cfRule>
    <cfRule type="expression" dxfId="3732" priority="33331" stopIfTrue="1">
      <formula>#REF!&lt;&gt;""</formula>
    </cfRule>
    <cfRule type="expression" dxfId="3731" priority="33332" stopIfTrue="1">
      <formula>AND($G305="",$F305&lt;&gt;"")</formula>
    </cfRule>
  </conditionalFormatting>
  <conditionalFormatting sqref="D424:H428 D263:D267">
    <cfRule type="expression" dxfId="3730" priority="33333" stopIfTrue="1">
      <formula>$F147=""</formula>
    </cfRule>
    <cfRule type="expression" dxfId="3729" priority="33334" stopIfTrue="1">
      <formula>#REF!&lt;&gt;""</formula>
    </cfRule>
    <cfRule type="expression" dxfId="3728" priority="33335" stopIfTrue="1">
      <formula>AND($G147="",$F147&lt;&gt;"")</formula>
    </cfRule>
  </conditionalFormatting>
  <conditionalFormatting sqref="H294:H295 H301:H302">
    <cfRule type="expression" dxfId="3727" priority="33336" stopIfTrue="1">
      <formula>$F198=""</formula>
    </cfRule>
    <cfRule type="expression" dxfId="3726" priority="33337" stopIfTrue="1">
      <formula>#REF!&lt;&gt;""</formula>
    </cfRule>
    <cfRule type="expression" dxfId="3725" priority="33338" stopIfTrue="1">
      <formula>AND($G198="",$F198&lt;&gt;"")</formula>
    </cfRule>
  </conditionalFormatting>
  <conditionalFormatting sqref="D424:H428">
    <cfRule type="expression" dxfId="3724" priority="33339" stopIfTrue="1">
      <formula>$F313=""</formula>
    </cfRule>
    <cfRule type="expression" dxfId="3723" priority="33340" stopIfTrue="1">
      <formula>#REF!&lt;&gt;""</formula>
    </cfRule>
    <cfRule type="expression" dxfId="3722" priority="33341" stopIfTrue="1">
      <formula>AND($G313="",$F313&lt;&gt;"")</formula>
    </cfRule>
  </conditionalFormatting>
  <conditionalFormatting sqref="D424:H428 D419:F420 G404:G406">
    <cfRule type="expression" dxfId="3721" priority="33342" stopIfTrue="1">
      <formula>$F317=""</formula>
    </cfRule>
    <cfRule type="expression" dxfId="3720" priority="33343" stopIfTrue="1">
      <formula>#REF!&lt;&gt;""</formula>
    </cfRule>
    <cfRule type="expression" dxfId="3719" priority="33344" stopIfTrue="1">
      <formula>AND($G317="",$F317&lt;&gt;"")</formula>
    </cfRule>
  </conditionalFormatting>
  <conditionalFormatting sqref="D399:H400">
    <cfRule type="expression" dxfId="3718" priority="33345" stopIfTrue="1">
      <formula>$F310=""</formula>
    </cfRule>
    <cfRule type="expression" dxfId="3717" priority="33346" stopIfTrue="1">
      <formula>#REF!&lt;&gt;""</formula>
    </cfRule>
    <cfRule type="expression" dxfId="3716" priority="33347" stopIfTrue="1">
      <formula>AND($G310="",$F310&lt;&gt;"")</formula>
    </cfRule>
  </conditionalFormatting>
  <conditionalFormatting sqref="D424:H428">
    <cfRule type="expression" dxfId="3715" priority="33348" stopIfTrue="1">
      <formula>$F339=""</formula>
    </cfRule>
    <cfRule type="expression" dxfId="3714" priority="33349" stopIfTrue="1">
      <formula>#REF!&lt;&gt;""</formula>
    </cfRule>
    <cfRule type="expression" dxfId="3713" priority="33350" stopIfTrue="1">
      <formula>AND($G339="",$F339&lt;&gt;"")</formula>
    </cfRule>
  </conditionalFormatting>
  <conditionalFormatting sqref="D429:H437">
    <cfRule type="expression" dxfId="3712" priority="33812" stopIfTrue="1">
      <formula>$F352=""</formula>
    </cfRule>
    <cfRule type="expression" dxfId="3711" priority="33813" stopIfTrue="1">
      <formula>#REF!&lt;&gt;""</formula>
    </cfRule>
    <cfRule type="expression" dxfId="3710" priority="33814" stopIfTrue="1">
      <formula>AND($G352="",$F352&lt;&gt;"")</formula>
    </cfRule>
  </conditionalFormatting>
  <conditionalFormatting sqref="D429:H437">
    <cfRule type="expression" dxfId="3709" priority="33815" stopIfTrue="1">
      <formula>$F353=""</formula>
    </cfRule>
    <cfRule type="expression" dxfId="3708" priority="33816" stopIfTrue="1">
      <formula>#REF!&lt;&gt;""</formula>
    </cfRule>
    <cfRule type="expression" dxfId="3707" priority="33817" stopIfTrue="1">
      <formula>AND($G353="",$F353&lt;&gt;"")</formula>
    </cfRule>
  </conditionalFormatting>
  <conditionalFormatting sqref="D429:H437">
    <cfRule type="expression" dxfId="3706" priority="33818" stopIfTrue="1">
      <formula>$F355=""</formula>
    </cfRule>
    <cfRule type="expression" dxfId="3705" priority="33819" stopIfTrue="1">
      <formula>#REF!&lt;&gt;""</formula>
    </cfRule>
    <cfRule type="expression" dxfId="3704" priority="33820" stopIfTrue="1">
      <formula>AND($G355="",$F355&lt;&gt;"")</formula>
    </cfRule>
  </conditionalFormatting>
  <conditionalFormatting sqref="D429:H437">
    <cfRule type="expression" dxfId="3703" priority="33821" stopIfTrue="1">
      <formula>$F354=""</formula>
    </cfRule>
    <cfRule type="expression" dxfId="3702" priority="33822" stopIfTrue="1">
      <formula>#REF!&lt;&gt;""</formula>
    </cfRule>
    <cfRule type="expression" dxfId="3701" priority="33823" stopIfTrue="1">
      <formula>AND($G354="",$F354&lt;&gt;"")</formula>
    </cfRule>
  </conditionalFormatting>
  <conditionalFormatting sqref="D429:H437">
    <cfRule type="expression" dxfId="3700" priority="33824" stopIfTrue="1">
      <formula>$F356=""</formula>
    </cfRule>
    <cfRule type="expression" dxfId="3699" priority="33825" stopIfTrue="1">
      <formula>#REF!&lt;&gt;""</formula>
    </cfRule>
    <cfRule type="expression" dxfId="3698" priority="33826" stopIfTrue="1">
      <formula>AND($G356="",$F356&lt;&gt;"")</formula>
    </cfRule>
  </conditionalFormatting>
  <conditionalFormatting sqref="D397:H398">
    <cfRule type="expression" dxfId="3697" priority="34075" stopIfTrue="1">
      <formula>$F308=""</formula>
    </cfRule>
    <cfRule type="expression" dxfId="3696" priority="34076" stopIfTrue="1">
      <formula>#REF!&lt;&gt;""</formula>
    </cfRule>
    <cfRule type="expression" dxfId="3695" priority="34077" stopIfTrue="1">
      <formula>AND($G308="",$F308&lt;&gt;"")</formula>
    </cfRule>
  </conditionalFormatting>
  <conditionalFormatting sqref="D361:H369">
    <cfRule type="expression" dxfId="3694" priority="34108" stopIfTrue="1">
      <formula>#REF!=""</formula>
    </cfRule>
    <cfRule type="expression" dxfId="3693" priority="34109" stopIfTrue="1">
      <formula>#REF!&lt;&gt;""</formula>
    </cfRule>
    <cfRule type="expression" dxfId="3692" priority="34110" stopIfTrue="1">
      <formula>AND(#REF!="",#REF!&lt;&gt;"")</formula>
    </cfRule>
  </conditionalFormatting>
  <conditionalFormatting sqref="C249">
    <cfRule type="expression" dxfId="3691" priority="34147" stopIfTrue="1">
      <formula>$F194=""</formula>
    </cfRule>
    <cfRule type="expression" dxfId="3690" priority="34148" stopIfTrue="1">
      <formula>#REF!&lt;&gt;""</formula>
    </cfRule>
    <cfRule type="expression" dxfId="3689" priority="34149" stopIfTrue="1">
      <formula>AND($G194="",$F194&lt;&gt;"")</formula>
    </cfRule>
  </conditionalFormatting>
  <conditionalFormatting sqref="I257:L258">
    <cfRule type="expression" dxfId="3688" priority="34156" stopIfTrue="1">
      <formula>$F203=""</formula>
    </cfRule>
    <cfRule type="expression" dxfId="3687" priority="34157" stopIfTrue="1">
      <formula>#REF!&lt;&gt;""</formula>
    </cfRule>
    <cfRule type="expression" dxfId="3686" priority="34158" stopIfTrue="1">
      <formula>AND($G203="",$F203&lt;&gt;"")</formula>
    </cfRule>
  </conditionalFormatting>
  <conditionalFormatting sqref="D242">
    <cfRule type="expression" dxfId="3685" priority="34312" stopIfTrue="1">
      <formula>$F130=""</formula>
    </cfRule>
    <cfRule type="expression" dxfId="3684" priority="34313" stopIfTrue="1">
      <formula>#REF!&lt;&gt;""</formula>
    </cfRule>
    <cfRule type="expression" dxfId="3683" priority="34314" stopIfTrue="1">
      <formula>AND($G130="",$F130&lt;&gt;"")</formula>
    </cfRule>
  </conditionalFormatting>
  <conditionalFormatting sqref="H242">
    <cfRule type="expression" dxfId="3682" priority="34330" stopIfTrue="1">
      <formula>$F79=""</formula>
    </cfRule>
    <cfRule type="expression" dxfId="3681" priority="34331" stopIfTrue="1">
      <formula>#REF!&lt;&gt;""</formula>
    </cfRule>
    <cfRule type="expression" dxfId="3680" priority="34332" stopIfTrue="1">
      <formula>AND($G79="",$F79&lt;&gt;"")</formula>
    </cfRule>
  </conditionalFormatting>
  <conditionalFormatting sqref="D242">
    <cfRule type="expression" dxfId="3679" priority="34336" stopIfTrue="1">
      <formula>$F139=""</formula>
    </cfRule>
    <cfRule type="expression" dxfId="3678" priority="34337" stopIfTrue="1">
      <formula>#REF!&lt;&gt;""</formula>
    </cfRule>
    <cfRule type="expression" dxfId="3677" priority="34338" stopIfTrue="1">
      <formula>AND($G139="",$F139&lt;&gt;"")</formula>
    </cfRule>
  </conditionalFormatting>
  <conditionalFormatting sqref="D241">
    <cfRule type="expression" dxfId="3676" priority="34357" stopIfTrue="1">
      <formula>$F130=""</formula>
    </cfRule>
    <cfRule type="expression" dxfId="3675" priority="34358" stopIfTrue="1">
      <formula>#REF!&lt;&gt;""</formula>
    </cfRule>
    <cfRule type="expression" dxfId="3674" priority="34359" stopIfTrue="1">
      <formula>AND($G130="",$F130&lt;&gt;"")</formula>
    </cfRule>
  </conditionalFormatting>
  <conditionalFormatting sqref="H241">
    <cfRule type="expression" dxfId="3673" priority="34375" stopIfTrue="1">
      <formula>$F79=""</formula>
    </cfRule>
    <cfRule type="expression" dxfId="3672" priority="34376" stopIfTrue="1">
      <formula>#REF!&lt;&gt;""</formula>
    </cfRule>
    <cfRule type="expression" dxfId="3671" priority="34377" stopIfTrue="1">
      <formula>AND($G79="",$F79&lt;&gt;"")</formula>
    </cfRule>
  </conditionalFormatting>
  <conditionalFormatting sqref="D241">
    <cfRule type="expression" dxfId="3670" priority="34381" stopIfTrue="1">
      <formula>$F139=""</formula>
    </cfRule>
    <cfRule type="expression" dxfId="3669" priority="34382" stopIfTrue="1">
      <formula>#REF!&lt;&gt;""</formula>
    </cfRule>
    <cfRule type="expression" dxfId="3668" priority="34383" stopIfTrue="1">
      <formula>AND($G139="",$F139&lt;&gt;"")</formula>
    </cfRule>
  </conditionalFormatting>
  <conditionalFormatting sqref="A240">
    <cfRule type="expression" dxfId="3667" priority="2354" stopIfTrue="1">
      <formula>#REF!=""</formula>
    </cfRule>
    <cfRule type="expression" dxfId="3666" priority="2355" stopIfTrue="1">
      <formula>#REF!&lt;&gt;""</formula>
    </cfRule>
    <cfRule type="expression" dxfId="3665" priority="2356" stopIfTrue="1">
      <formula>AND(#REF!="",#REF!&lt;&gt;"")</formula>
    </cfRule>
  </conditionalFormatting>
  <conditionalFormatting sqref="D240:E241">
    <cfRule type="expression" dxfId="3664" priority="2353" stopIfTrue="1">
      <formula>#REF!&lt;&gt;""</formula>
    </cfRule>
  </conditionalFormatting>
  <conditionalFormatting sqref="D240">
    <cfRule type="expression" dxfId="3663" priority="2350" stopIfTrue="1">
      <formula>$F157=""</formula>
    </cfRule>
    <cfRule type="expression" dxfId="3662" priority="2351" stopIfTrue="1">
      <formula>#REF!&lt;&gt;""</formula>
    </cfRule>
    <cfRule type="expression" dxfId="3661" priority="2352" stopIfTrue="1">
      <formula>AND($G157="",$F157&lt;&gt;"")</formula>
    </cfRule>
  </conditionalFormatting>
  <conditionalFormatting sqref="D240">
    <cfRule type="expression" dxfId="3660" priority="2347" stopIfTrue="1">
      <formula>$F174=""</formula>
    </cfRule>
    <cfRule type="expression" dxfId="3659" priority="2348" stopIfTrue="1">
      <formula>#REF!&lt;&gt;""</formula>
    </cfRule>
    <cfRule type="expression" dxfId="3658" priority="2349" stopIfTrue="1">
      <formula>AND($G174="",$F174&lt;&gt;"")</formula>
    </cfRule>
  </conditionalFormatting>
  <conditionalFormatting sqref="D241">
    <cfRule type="expression" dxfId="3657" priority="2341" stopIfTrue="1">
      <formula>$F157=""</formula>
    </cfRule>
    <cfRule type="expression" dxfId="3656" priority="2342" stopIfTrue="1">
      <formula>#REF!&lt;&gt;""</formula>
    </cfRule>
    <cfRule type="expression" dxfId="3655" priority="2343" stopIfTrue="1">
      <formula>AND($G157="",$F157&lt;&gt;"")</formula>
    </cfRule>
  </conditionalFormatting>
  <conditionalFormatting sqref="D241">
    <cfRule type="expression" dxfId="3654" priority="2338" stopIfTrue="1">
      <formula>$F174=""</formula>
    </cfRule>
    <cfRule type="expression" dxfId="3653" priority="2339" stopIfTrue="1">
      <formula>#REF!&lt;&gt;""</formula>
    </cfRule>
    <cfRule type="expression" dxfId="3652" priority="2340" stopIfTrue="1">
      <formula>AND($G174="",$F174&lt;&gt;"")</formula>
    </cfRule>
  </conditionalFormatting>
  <conditionalFormatting sqref="D242">
    <cfRule type="expression" dxfId="3651" priority="2335" stopIfTrue="1">
      <formula>$F131=""</formula>
    </cfRule>
    <cfRule type="expression" dxfId="3650" priority="2336" stopIfTrue="1">
      <formula>#REF!&lt;&gt;""</formula>
    </cfRule>
    <cfRule type="expression" dxfId="3649" priority="2337" stopIfTrue="1">
      <formula>AND($G131="",$F131&lt;&gt;"")</formula>
    </cfRule>
  </conditionalFormatting>
  <conditionalFormatting sqref="D242">
    <cfRule type="expression" dxfId="3648" priority="2332" stopIfTrue="1">
      <formula>$F140=""</formula>
    </cfRule>
    <cfRule type="expression" dxfId="3647" priority="2333" stopIfTrue="1">
      <formula>#REF!&lt;&gt;""</formula>
    </cfRule>
    <cfRule type="expression" dxfId="3646" priority="2334" stopIfTrue="1">
      <formula>AND($G140="",$F140&lt;&gt;"")</formula>
    </cfRule>
  </conditionalFormatting>
  <conditionalFormatting sqref="D242:E242">
    <cfRule type="expression" dxfId="3645" priority="2331" stopIfTrue="1">
      <formula>#REF!&lt;&gt;""</formula>
    </cfRule>
  </conditionalFormatting>
  <conditionalFormatting sqref="D242">
    <cfRule type="expression" dxfId="3644" priority="2328" stopIfTrue="1">
      <formula>#REF!=""</formula>
    </cfRule>
    <cfRule type="expression" dxfId="3643" priority="2329" stopIfTrue="1">
      <formula>#REF!&lt;&gt;""</formula>
    </cfRule>
    <cfRule type="expression" dxfId="3642" priority="2330" stopIfTrue="1">
      <formula>AND(#REF!="",#REF!&lt;&gt;"")</formula>
    </cfRule>
  </conditionalFormatting>
  <conditionalFormatting sqref="D242">
    <cfRule type="expression" dxfId="3641" priority="2325" stopIfTrue="1">
      <formula>$F158=""</formula>
    </cfRule>
    <cfRule type="expression" dxfId="3640" priority="2326" stopIfTrue="1">
      <formula>#REF!&lt;&gt;""</formula>
    </cfRule>
    <cfRule type="expression" dxfId="3639" priority="2327" stopIfTrue="1">
      <formula>AND($G158="",$F158&lt;&gt;"")</formula>
    </cfRule>
  </conditionalFormatting>
  <conditionalFormatting sqref="D242">
    <cfRule type="expression" dxfId="3638" priority="2322" stopIfTrue="1">
      <formula>$F175=""</formula>
    </cfRule>
    <cfRule type="expression" dxfId="3637" priority="2323" stopIfTrue="1">
      <formula>#REF!&lt;&gt;""</formula>
    </cfRule>
    <cfRule type="expression" dxfId="3636" priority="2324" stopIfTrue="1">
      <formula>AND($G175="",$F175&lt;&gt;"")</formula>
    </cfRule>
  </conditionalFormatting>
  <conditionalFormatting sqref="E243:G245">
    <cfRule type="expression" dxfId="3635" priority="2321" stopIfTrue="1">
      <formula>#REF!&lt;&gt;""</formula>
    </cfRule>
  </conditionalFormatting>
  <conditionalFormatting sqref="H263:H264 E243">
    <cfRule type="expression" dxfId="3634" priority="2312" stopIfTrue="1">
      <formula>$F177=""</formula>
    </cfRule>
    <cfRule type="expression" dxfId="3633" priority="2313" stopIfTrue="1">
      <formula>#REF!&lt;&gt;""</formula>
    </cfRule>
    <cfRule type="expression" dxfId="3632" priority="2314" stopIfTrue="1">
      <formula>AND($G177="",$F177&lt;&gt;"")</formula>
    </cfRule>
  </conditionalFormatting>
  <conditionalFormatting sqref="D402:H403">
    <cfRule type="expression" dxfId="3631" priority="34384" stopIfTrue="1">
      <formula>$F311=""</formula>
    </cfRule>
    <cfRule type="expression" dxfId="3630" priority="34385" stopIfTrue="1">
      <formula>#REF!&lt;&gt;""</formula>
    </cfRule>
    <cfRule type="expression" dxfId="3629" priority="34386" stopIfTrue="1">
      <formula>AND($G311="",$F311&lt;&gt;"")</formula>
    </cfRule>
  </conditionalFormatting>
  <conditionalFormatting sqref="H288:H289 D301:G302">
    <cfRule type="expression" dxfId="3628" priority="34390" stopIfTrue="1">
      <formula>$F198=""</formula>
    </cfRule>
    <cfRule type="expression" dxfId="3627" priority="34391" stopIfTrue="1">
      <formula>#REF!&lt;&gt;""</formula>
    </cfRule>
    <cfRule type="expression" dxfId="3626" priority="34392" stopIfTrue="1">
      <formula>AND($G198="",$F198&lt;&gt;"")</formula>
    </cfRule>
  </conditionalFormatting>
  <conditionalFormatting sqref="I288:L289">
    <cfRule type="expression" dxfId="3625" priority="34396" stopIfTrue="1">
      <formula>$F205=""</formula>
    </cfRule>
    <cfRule type="expression" dxfId="3624" priority="34397" stopIfTrue="1">
      <formula>#REF!&lt;&gt;""</formula>
    </cfRule>
    <cfRule type="expression" dxfId="3623" priority="34398" stopIfTrue="1">
      <formula>AND($G205="",$F205&lt;&gt;"")</formula>
    </cfRule>
  </conditionalFormatting>
  <conditionalFormatting sqref="D402:H403 D405:H406 D417:F418 D409:H415 H407:H408">
    <cfRule type="expression" dxfId="3622" priority="34402" stopIfTrue="1">
      <formula>$F306=""</formula>
    </cfRule>
    <cfRule type="expression" dxfId="3621" priority="34403" stopIfTrue="1">
      <formula>#REF!&lt;&gt;""</formula>
    </cfRule>
    <cfRule type="expression" dxfId="3620" priority="34404" stopIfTrue="1">
      <formula>AND($G306="",$F306&lt;&gt;"")</formula>
    </cfRule>
  </conditionalFormatting>
  <conditionalFormatting sqref="I287:L287">
    <cfRule type="expression" dxfId="3619" priority="34408" stopIfTrue="1">
      <formula>$F205=""</formula>
    </cfRule>
    <cfRule type="expression" dxfId="3618" priority="34409" stopIfTrue="1">
      <formula>#REF!&lt;&gt;""</formula>
    </cfRule>
    <cfRule type="expression" dxfId="3617" priority="34410" stopIfTrue="1">
      <formula>AND($G205="",$F205&lt;&gt;"")</formula>
    </cfRule>
  </conditionalFormatting>
  <conditionalFormatting sqref="D405:H406">
    <cfRule type="expression" dxfId="3616" priority="34414" stopIfTrue="1">
      <formula>$F307=""</formula>
    </cfRule>
    <cfRule type="expression" dxfId="3615" priority="34415" stopIfTrue="1">
      <formula>#REF!&lt;&gt;""</formula>
    </cfRule>
    <cfRule type="expression" dxfId="3614" priority="34416" stopIfTrue="1">
      <formula>AND($G307="",$F307&lt;&gt;"")</formula>
    </cfRule>
  </conditionalFormatting>
  <conditionalFormatting sqref="E243">
    <cfRule type="expression" dxfId="3613" priority="34420" stopIfTrue="1">
      <formula>$F165=""</formula>
    </cfRule>
    <cfRule type="expression" dxfId="3612" priority="34421" stopIfTrue="1">
      <formula>#REF!&lt;&gt;""</formula>
    </cfRule>
    <cfRule type="expression" dxfId="3611" priority="34422" stopIfTrue="1">
      <formula>AND($G165="",$F165&lt;&gt;"")</formula>
    </cfRule>
  </conditionalFormatting>
  <conditionalFormatting sqref="D405:H406 G404:G406 D409:H419 H408">
    <cfRule type="expression" dxfId="3610" priority="34426" stopIfTrue="1">
      <formula>$F307=""</formula>
    </cfRule>
    <cfRule type="expression" dxfId="3609" priority="34427" stopIfTrue="1">
      <formula>#REF!&lt;&gt;""</formula>
    </cfRule>
    <cfRule type="expression" dxfId="3608" priority="34428" stopIfTrue="1">
      <formula>AND($G307="",$F307&lt;&gt;"")</formula>
    </cfRule>
  </conditionalFormatting>
  <conditionalFormatting sqref="I285:L285">
    <cfRule type="expression" dxfId="3607" priority="34432" stopIfTrue="1">
      <formula>$F205=""</formula>
    </cfRule>
    <cfRule type="expression" dxfId="3606" priority="34433" stopIfTrue="1">
      <formula>#REF!&lt;&gt;""</formula>
    </cfRule>
    <cfRule type="expression" dxfId="3605" priority="34434" stopIfTrue="1">
      <formula>AND($G205="",$F205&lt;&gt;"")</formula>
    </cfRule>
  </conditionalFormatting>
  <conditionalFormatting sqref="G287">
    <cfRule type="expression" dxfId="3604" priority="2281" stopIfTrue="1">
      <formula>#REF!=""</formula>
    </cfRule>
    <cfRule type="expression" dxfId="3603" priority="2282" stopIfTrue="1">
      <formula>#REF!&lt;&gt;""</formula>
    </cfRule>
    <cfRule type="expression" dxfId="3602" priority="2283" stopIfTrue="1">
      <formula>AND(#REF!="",#REF!&lt;&gt;"")</formula>
    </cfRule>
  </conditionalFormatting>
  <conditionalFormatting sqref="G287">
    <cfRule type="expression" dxfId="3601" priority="2275" stopIfTrue="1">
      <formula>$F226=""</formula>
    </cfRule>
    <cfRule type="expression" dxfId="3600" priority="2276" stopIfTrue="1">
      <formula>#REF!&lt;&gt;""</formula>
    </cfRule>
    <cfRule type="expression" dxfId="3599" priority="2277" stopIfTrue="1">
      <formula>AND($G226="",$F226&lt;&gt;"")</formula>
    </cfRule>
  </conditionalFormatting>
  <conditionalFormatting sqref="G287 D297:D302 D290:G295 G300:G303">
    <cfRule type="expression" dxfId="3598" priority="2272" stopIfTrue="1">
      <formula>$F223=""</formula>
    </cfRule>
    <cfRule type="expression" dxfId="3597" priority="2273" stopIfTrue="1">
      <formula>#REF!&lt;&gt;""</formula>
    </cfRule>
    <cfRule type="expression" dxfId="3596" priority="2274" stopIfTrue="1">
      <formula>AND($G223="",$F223&lt;&gt;"")</formula>
    </cfRule>
  </conditionalFormatting>
  <conditionalFormatting sqref="G287">
    <cfRule type="expression" dxfId="3595" priority="2268" stopIfTrue="1">
      <formula>$F226=""</formula>
    </cfRule>
    <cfRule type="expression" dxfId="3594" priority="2269" stopIfTrue="1">
      <formula>#REF!&lt;&gt;""</formula>
    </cfRule>
    <cfRule type="expression" dxfId="3593" priority="2270" stopIfTrue="1">
      <formula>AND($G226="",$F226&lt;&gt;"")</formula>
    </cfRule>
  </conditionalFormatting>
  <conditionalFormatting sqref="G287">
    <cfRule type="expression" dxfId="3592" priority="2265" stopIfTrue="1">
      <formula>$F224=""</formula>
    </cfRule>
    <cfRule type="expression" dxfId="3591" priority="2266" stopIfTrue="1">
      <formula>#REF!&lt;&gt;""</formula>
    </cfRule>
    <cfRule type="expression" dxfId="3590" priority="2267" stopIfTrue="1">
      <formula>AND($G224="",$F224&lt;&gt;"")</formula>
    </cfRule>
  </conditionalFormatting>
  <conditionalFormatting sqref="G287">
    <cfRule type="expression" dxfId="3589" priority="2262" stopIfTrue="1">
      <formula>$F239=""</formula>
    </cfRule>
    <cfRule type="expression" dxfId="3588" priority="2263" stopIfTrue="1">
      <formula>#REF!&lt;&gt;""</formula>
    </cfRule>
    <cfRule type="expression" dxfId="3587" priority="2264" stopIfTrue="1">
      <formula>AND($G239="",$F239&lt;&gt;"")</formula>
    </cfRule>
  </conditionalFormatting>
  <conditionalFormatting sqref="G287">
    <cfRule type="expression" dxfId="3586" priority="2259" stopIfTrue="1">
      <formula>$F226=""</formula>
    </cfRule>
    <cfRule type="expression" dxfId="3585" priority="2260" stopIfTrue="1">
      <formula>#REF!&lt;&gt;""</formula>
    </cfRule>
    <cfRule type="expression" dxfId="3584" priority="2261" stopIfTrue="1">
      <formula>AND($G226="",$F226&lt;&gt;"")</formula>
    </cfRule>
  </conditionalFormatting>
  <conditionalFormatting sqref="G287 D290:G295">
    <cfRule type="expression" dxfId="3583" priority="2256" stopIfTrue="1">
      <formula>$F228=""</formula>
    </cfRule>
    <cfRule type="expression" dxfId="3582" priority="2257" stopIfTrue="1">
      <formula>#REF!&lt;&gt;""</formula>
    </cfRule>
    <cfRule type="expression" dxfId="3581" priority="2258" stopIfTrue="1">
      <formula>AND($G228="",$F228&lt;&gt;"")</formula>
    </cfRule>
  </conditionalFormatting>
  <conditionalFormatting sqref="G287">
    <cfRule type="expression" dxfId="3580" priority="2253" stopIfTrue="1">
      <formula>$F241=""</formula>
    </cfRule>
    <cfRule type="expression" dxfId="3579" priority="2254" stopIfTrue="1">
      <formula>#REF!&lt;&gt;""</formula>
    </cfRule>
    <cfRule type="expression" dxfId="3578" priority="2255" stopIfTrue="1">
      <formula>AND($G241="",$F241&lt;&gt;"")</formula>
    </cfRule>
  </conditionalFormatting>
  <conditionalFormatting sqref="G287">
    <cfRule type="expression" dxfId="3577" priority="2250" stopIfTrue="1">
      <formula>$F240=""</formula>
    </cfRule>
    <cfRule type="expression" dxfId="3576" priority="2251" stopIfTrue="1">
      <formula>#REF!&lt;&gt;""</formula>
    </cfRule>
    <cfRule type="expression" dxfId="3575" priority="2252" stopIfTrue="1">
      <formula>AND($G240="",$F240&lt;&gt;"")</formula>
    </cfRule>
  </conditionalFormatting>
  <conditionalFormatting sqref="G288:G289">
    <cfRule type="expression" dxfId="3574" priority="2247" stopIfTrue="1">
      <formula>#REF!=""</formula>
    </cfRule>
    <cfRule type="expression" dxfId="3573" priority="2248" stopIfTrue="1">
      <formula>#REF!&lt;&gt;""</formula>
    </cfRule>
    <cfRule type="expression" dxfId="3572" priority="2249" stopIfTrue="1">
      <formula>AND(#REF!="",#REF!&lt;&gt;"")</formula>
    </cfRule>
  </conditionalFormatting>
  <conditionalFormatting sqref="G288:G289">
    <cfRule type="expression" dxfId="3571" priority="2241" stopIfTrue="1">
      <formula>$F227=""</formula>
    </cfRule>
    <cfRule type="expression" dxfId="3570" priority="2242" stopIfTrue="1">
      <formula>#REF!&lt;&gt;""</formula>
    </cfRule>
    <cfRule type="expression" dxfId="3569" priority="2243" stopIfTrue="1">
      <formula>AND($G227="",$F227&lt;&gt;"")</formula>
    </cfRule>
  </conditionalFormatting>
  <conditionalFormatting sqref="G288:G289">
    <cfRule type="expression" dxfId="3568" priority="2238" stopIfTrue="1">
      <formula>$F224=""</formula>
    </cfRule>
    <cfRule type="expression" dxfId="3567" priority="2239" stopIfTrue="1">
      <formula>#REF!&lt;&gt;""</formula>
    </cfRule>
    <cfRule type="expression" dxfId="3566" priority="2240" stopIfTrue="1">
      <formula>AND($G224="",$F224&lt;&gt;"")</formula>
    </cfRule>
  </conditionalFormatting>
  <conditionalFormatting sqref="G288:G289">
    <cfRule type="expression" dxfId="3565" priority="2235" stopIfTrue="1">
      <formula>$F227=""</formula>
    </cfRule>
    <cfRule type="expression" dxfId="3564" priority="2236" stopIfTrue="1">
      <formula>#REF!&lt;&gt;""</formula>
    </cfRule>
    <cfRule type="expression" dxfId="3563" priority="2237" stopIfTrue="1">
      <formula>AND($G227="",$F227&lt;&gt;"")</formula>
    </cfRule>
  </conditionalFormatting>
  <conditionalFormatting sqref="G288:G289">
    <cfRule type="expression" dxfId="3562" priority="2232" stopIfTrue="1">
      <formula>$F225=""</formula>
    </cfRule>
    <cfRule type="expression" dxfId="3561" priority="2233" stopIfTrue="1">
      <formula>#REF!&lt;&gt;""</formula>
    </cfRule>
    <cfRule type="expression" dxfId="3560" priority="2234" stopIfTrue="1">
      <formula>AND($G225="",$F225&lt;&gt;"")</formula>
    </cfRule>
  </conditionalFormatting>
  <conditionalFormatting sqref="G288:G289">
    <cfRule type="expression" dxfId="3559" priority="2229" stopIfTrue="1">
      <formula>$F240=""</formula>
    </cfRule>
    <cfRule type="expression" dxfId="3558" priority="2230" stopIfTrue="1">
      <formula>#REF!&lt;&gt;""</formula>
    </cfRule>
    <cfRule type="expression" dxfId="3557" priority="2231" stopIfTrue="1">
      <formula>AND($G240="",$F240&lt;&gt;"")</formula>
    </cfRule>
  </conditionalFormatting>
  <conditionalFormatting sqref="G288:G289">
    <cfRule type="expression" dxfId="3556" priority="2226" stopIfTrue="1">
      <formula>$F227=""</formula>
    </cfRule>
    <cfRule type="expression" dxfId="3555" priority="2227" stopIfTrue="1">
      <formula>#REF!&lt;&gt;""</formula>
    </cfRule>
    <cfRule type="expression" dxfId="3554" priority="2228" stopIfTrue="1">
      <formula>AND($G227="",$F227&lt;&gt;"")</formula>
    </cfRule>
  </conditionalFormatting>
  <conditionalFormatting sqref="G288:G289">
    <cfRule type="expression" dxfId="3553" priority="2223" stopIfTrue="1">
      <formula>$F229=""</formula>
    </cfRule>
    <cfRule type="expression" dxfId="3552" priority="2224" stopIfTrue="1">
      <formula>#REF!&lt;&gt;""</formula>
    </cfRule>
    <cfRule type="expression" dxfId="3551" priority="2225" stopIfTrue="1">
      <formula>AND($G229="",$F229&lt;&gt;"")</formula>
    </cfRule>
  </conditionalFormatting>
  <conditionalFormatting sqref="G288:G289">
    <cfRule type="expression" dxfId="3550" priority="2220" stopIfTrue="1">
      <formula>$F242=""</formula>
    </cfRule>
    <cfRule type="expression" dxfId="3549" priority="2221" stopIfTrue="1">
      <formula>#REF!&lt;&gt;""</formula>
    </cfRule>
    <cfRule type="expression" dxfId="3548" priority="2222" stopIfTrue="1">
      <formula>AND($G242="",$F242&lt;&gt;"")</formula>
    </cfRule>
  </conditionalFormatting>
  <conditionalFormatting sqref="G288:G289">
    <cfRule type="expression" dxfId="3547" priority="2217" stopIfTrue="1">
      <formula>$F241=""</formula>
    </cfRule>
    <cfRule type="expression" dxfId="3546" priority="2218" stopIfTrue="1">
      <formula>#REF!&lt;&gt;""</formula>
    </cfRule>
    <cfRule type="expression" dxfId="3545" priority="2219" stopIfTrue="1">
      <formula>AND($G241="",$F241&lt;&gt;"")</formula>
    </cfRule>
  </conditionalFormatting>
  <conditionalFormatting sqref="D419:H420">
    <cfRule type="expression" dxfId="3544" priority="34476" stopIfTrue="1">
      <formula>$F319=""</formula>
    </cfRule>
    <cfRule type="expression" dxfId="3543" priority="34477" stopIfTrue="1">
      <formula>#REF!&lt;&gt;""</formula>
    </cfRule>
    <cfRule type="expression" dxfId="3542" priority="34478" stopIfTrue="1">
      <formula>AND($G319="",$F319&lt;&gt;"")</formula>
    </cfRule>
  </conditionalFormatting>
  <conditionalFormatting sqref="D422:H422">
    <cfRule type="expression" dxfId="3541" priority="34488" stopIfTrue="1">
      <formula>$F332=""</formula>
    </cfRule>
    <cfRule type="expression" dxfId="3540" priority="34489" stopIfTrue="1">
      <formula>#REF!&lt;&gt;""</formula>
    </cfRule>
    <cfRule type="expression" dxfId="3539" priority="34490" stopIfTrue="1">
      <formula>AND($G332="",$F332&lt;&gt;"")</formula>
    </cfRule>
  </conditionalFormatting>
  <conditionalFormatting sqref="D297:D302">
    <cfRule type="expression" dxfId="3538" priority="34494" stopIfTrue="1">
      <formula>$F205=""</formula>
    </cfRule>
    <cfRule type="expression" dxfId="3537" priority="34495" stopIfTrue="1">
      <formula>#REF!&lt;&gt;""</formula>
    </cfRule>
    <cfRule type="expression" dxfId="3536" priority="34496" stopIfTrue="1">
      <formula>AND($G205="",$F205&lt;&gt;"")</formula>
    </cfRule>
  </conditionalFormatting>
  <conditionalFormatting sqref="G420:H421">
    <cfRule type="expression" dxfId="3535" priority="34500" stopIfTrue="1">
      <formula>$F332=""</formula>
    </cfRule>
    <cfRule type="expression" dxfId="3534" priority="34501" stopIfTrue="1">
      <formula>#REF!&lt;&gt;""</formula>
    </cfRule>
    <cfRule type="expression" dxfId="3533" priority="34502" stopIfTrue="1">
      <formula>AND($G332="",$F332&lt;&gt;"")</formula>
    </cfRule>
  </conditionalFormatting>
  <conditionalFormatting sqref="D301:G302 G300:G302 H286 G304">
    <cfRule type="expression" dxfId="3532" priority="34506" stopIfTrue="1">
      <formula>$F198=""</formula>
    </cfRule>
    <cfRule type="expression" dxfId="3531" priority="34507" stopIfTrue="1">
      <formula>#REF!&lt;&gt;""</formula>
    </cfRule>
    <cfRule type="expression" dxfId="3530" priority="34508" stopIfTrue="1">
      <formula>AND($G198="",$F198&lt;&gt;"")</formula>
    </cfRule>
  </conditionalFormatting>
  <conditionalFormatting sqref="D409:H420">
    <cfRule type="expression" dxfId="3529" priority="34509" stopIfTrue="1">
      <formula>$F311=""</formula>
    </cfRule>
    <cfRule type="expression" dxfId="3528" priority="34510" stopIfTrue="1">
      <formula>#REF!&lt;&gt;""</formula>
    </cfRule>
    <cfRule type="expression" dxfId="3527" priority="34511" stopIfTrue="1">
      <formula>AND($G311="",$F311&lt;&gt;"")</formula>
    </cfRule>
  </conditionalFormatting>
  <conditionalFormatting sqref="D417:H417">
    <cfRule type="expression" dxfId="3526" priority="34527" stopIfTrue="1">
      <formula>$F321=""</formula>
    </cfRule>
    <cfRule type="expression" dxfId="3525" priority="34528" stopIfTrue="1">
      <formula>#REF!&lt;&gt;""</formula>
    </cfRule>
    <cfRule type="expression" dxfId="3524" priority="34529" stopIfTrue="1">
      <formula>AND($G321="",$F321&lt;&gt;"")</formula>
    </cfRule>
  </conditionalFormatting>
  <conditionalFormatting sqref="G417:G420">
    <cfRule type="expression" dxfId="3523" priority="34563" stopIfTrue="1">
      <formula>$F334=""</formula>
    </cfRule>
    <cfRule type="expression" dxfId="3522" priority="34564" stopIfTrue="1">
      <formula>#REF!&lt;&gt;""</formula>
    </cfRule>
    <cfRule type="expression" dxfId="3521" priority="34565" stopIfTrue="1">
      <formula>AND($G334="",$F334&lt;&gt;"")</formula>
    </cfRule>
  </conditionalFormatting>
  <conditionalFormatting sqref="E245">
    <cfRule type="expression" dxfId="3520" priority="34581" stopIfTrue="1">
      <formula>$F165=""</formula>
    </cfRule>
    <cfRule type="expression" dxfId="3519" priority="34582" stopIfTrue="1">
      <formula>#REF!&lt;&gt;""</formula>
    </cfRule>
    <cfRule type="expression" dxfId="3518" priority="34583" stopIfTrue="1">
      <formula>AND($G165="",$F165&lt;&gt;"")</formula>
    </cfRule>
  </conditionalFormatting>
  <conditionalFormatting sqref="E244">
    <cfRule type="expression" dxfId="3517" priority="34623" stopIfTrue="1">
      <formula>$F165=""</formula>
    </cfRule>
    <cfRule type="expression" dxfId="3516" priority="34624" stopIfTrue="1">
      <formula>#REF!&lt;&gt;""</formula>
    </cfRule>
    <cfRule type="expression" dxfId="3515" priority="34625" stopIfTrue="1">
      <formula>AND($G165="",$F165&lt;&gt;"")</formula>
    </cfRule>
  </conditionalFormatting>
  <conditionalFormatting sqref="G417:G420 D429:H429">
    <cfRule type="expression" dxfId="3514" priority="2150" stopIfTrue="1">
      <formula>$F307=""</formula>
    </cfRule>
    <cfRule type="expression" dxfId="3513" priority="2151" stopIfTrue="1">
      <formula>#REF!&lt;&gt;""</formula>
    </cfRule>
    <cfRule type="expression" dxfId="3512" priority="2152" stopIfTrue="1">
      <formula>AND($G307="",$F307&lt;&gt;"")</formula>
    </cfRule>
  </conditionalFormatting>
  <conditionalFormatting sqref="G417:G420">
    <cfRule type="expression" dxfId="3511" priority="2141" stopIfTrue="1">
      <formula>$F305=""</formula>
    </cfRule>
    <cfRule type="expression" dxfId="3510" priority="2142" stopIfTrue="1">
      <formula>#REF!&lt;&gt;""</formula>
    </cfRule>
    <cfRule type="expression" dxfId="3509" priority="2143" stopIfTrue="1">
      <formula>AND($G305="",$F305&lt;&gt;"")</formula>
    </cfRule>
  </conditionalFormatting>
  <conditionalFormatting sqref="G404:G406 D409:H416 D418:H421">
    <cfRule type="expression" dxfId="3508" priority="2132" stopIfTrue="1">
      <formula>$F305=""</formula>
    </cfRule>
    <cfRule type="expression" dxfId="3507" priority="2133" stopIfTrue="1">
      <formula>#REF!&lt;&gt;""</formula>
    </cfRule>
    <cfRule type="expression" dxfId="3506" priority="2134" stopIfTrue="1">
      <formula>AND($G305="",$F305&lt;&gt;"")</formula>
    </cfRule>
  </conditionalFormatting>
  <conditionalFormatting sqref="G417:G420 D369:H373 D361:H362">
    <cfRule type="expression" dxfId="3505" priority="2129" stopIfTrue="1">
      <formula>$F282=""</formula>
    </cfRule>
    <cfRule type="expression" dxfId="3504" priority="2130" stopIfTrue="1">
      <formula>#REF!&lt;&gt;""</formula>
    </cfRule>
    <cfRule type="expression" dxfId="3503" priority="2131" stopIfTrue="1">
      <formula>AND($G282="",$F282&lt;&gt;"")</formula>
    </cfRule>
  </conditionalFormatting>
  <conditionalFormatting sqref="G417:G420 D429:H431">
    <cfRule type="expression" dxfId="3502" priority="2114" stopIfTrue="1">
      <formula>$F308=""</formula>
    </cfRule>
    <cfRule type="expression" dxfId="3501" priority="2115" stopIfTrue="1">
      <formula>#REF!&lt;&gt;""</formula>
    </cfRule>
    <cfRule type="expression" dxfId="3500" priority="2116" stopIfTrue="1">
      <formula>AND($G308="",$F308&lt;&gt;"")</formula>
    </cfRule>
  </conditionalFormatting>
  <conditionalFormatting sqref="G417:G420">
    <cfRule type="expression" dxfId="3499" priority="2111" stopIfTrue="1">
      <formula>$F306=""</formula>
    </cfRule>
    <cfRule type="expression" dxfId="3498" priority="2112" stopIfTrue="1">
      <formula>#REF!&lt;&gt;""</formula>
    </cfRule>
    <cfRule type="expression" dxfId="3497" priority="2113" stopIfTrue="1">
      <formula>AND($G306="",$F306&lt;&gt;"")</formula>
    </cfRule>
  </conditionalFormatting>
  <conditionalFormatting sqref="G417:G420">
    <cfRule type="expression" dxfId="3496" priority="2108" stopIfTrue="1">
      <formula>$F339=""</formula>
    </cfRule>
    <cfRule type="expression" dxfId="3495" priority="2109" stopIfTrue="1">
      <formula>#REF!&lt;&gt;""</formula>
    </cfRule>
    <cfRule type="expression" dxfId="3494" priority="2110" stopIfTrue="1">
      <formula>AND($G339="",$F339&lt;&gt;"")</formula>
    </cfRule>
  </conditionalFormatting>
  <conditionalFormatting sqref="G417:G420">
    <cfRule type="expression" dxfId="3493" priority="2102" stopIfTrue="1">
      <formula>$F310=""</formula>
    </cfRule>
    <cfRule type="expression" dxfId="3492" priority="2103" stopIfTrue="1">
      <formula>#REF!&lt;&gt;""</formula>
    </cfRule>
    <cfRule type="expression" dxfId="3491" priority="2104" stopIfTrue="1">
      <formula>AND($G310="",$F310&lt;&gt;"")</formula>
    </cfRule>
  </conditionalFormatting>
  <conditionalFormatting sqref="I278:L278">
    <cfRule type="expression" dxfId="3490" priority="34656" stopIfTrue="1">
      <formula>$F206=""</formula>
    </cfRule>
    <cfRule type="expression" dxfId="3489" priority="34657" stopIfTrue="1">
      <formula>#REF!&lt;&gt;""</formula>
    </cfRule>
    <cfRule type="expression" dxfId="3488" priority="34658" stopIfTrue="1">
      <formula>AND($G206="",$F206&lt;&gt;"")</formula>
    </cfRule>
  </conditionalFormatting>
  <conditionalFormatting sqref="I279:L280">
    <cfRule type="expression" dxfId="3487" priority="34662" stopIfTrue="1">
      <formula>$F206=""</formula>
    </cfRule>
    <cfRule type="expression" dxfId="3486" priority="34663" stopIfTrue="1">
      <formula>#REF!&lt;&gt;""</formula>
    </cfRule>
    <cfRule type="expression" dxfId="3485" priority="34664" stopIfTrue="1">
      <formula>AND($G206="",$F206&lt;&gt;"")</formula>
    </cfRule>
  </conditionalFormatting>
  <conditionalFormatting sqref="I277:L277">
    <cfRule type="expression" dxfId="3484" priority="34668" stopIfTrue="1">
      <formula>$F206=""</formula>
    </cfRule>
    <cfRule type="expression" dxfId="3483" priority="34669" stopIfTrue="1">
      <formula>#REF!&lt;&gt;""</formula>
    </cfRule>
    <cfRule type="expression" dxfId="3482" priority="34670" stopIfTrue="1">
      <formula>AND($G206="",$F206&lt;&gt;"")</formula>
    </cfRule>
  </conditionalFormatting>
  <conditionalFormatting sqref="D305:G309">
    <cfRule type="expression" dxfId="3481" priority="34749" stopIfTrue="1">
      <formula>$F256=""</formula>
    </cfRule>
    <cfRule type="expression" dxfId="3480" priority="34750" stopIfTrue="1">
      <formula>#REF!&lt;&gt;""</formula>
    </cfRule>
    <cfRule type="expression" dxfId="3479" priority="34751" stopIfTrue="1">
      <formula>AND($G256="",$F256&lt;&gt;"")</formula>
    </cfRule>
  </conditionalFormatting>
  <conditionalFormatting sqref="D305:G311">
    <cfRule type="expression" dxfId="3478" priority="34755" stopIfTrue="1">
      <formula>$F254=""</formula>
    </cfRule>
    <cfRule type="expression" dxfId="3477" priority="34756" stopIfTrue="1">
      <formula>#REF!&lt;&gt;""</formula>
    </cfRule>
    <cfRule type="expression" dxfId="3476" priority="34757" stopIfTrue="1">
      <formula>AND($G254="",$F254&lt;&gt;"")</formula>
    </cfRule>
  </conditionalFormatting>
  <conditionalFormatting sqref="H325:H326">
    <cfRule type="expression" dxfId="3475" priority="34761" stopIfTrue="1">
      <formula>$F278=""</formula>
    </cfRule>
    <cfRule type="expression" dxfId="3474" priority="34762" stopIfTrue="1">
      <formula>#REF!&lt;&gt;""</formula>
    </cfRule>
    <cfRule type="expression" dxfId="3473" priority="34763" stopIfTrue="1">
      <formula>AND($G278="",$F278&lt;&gt;"")</formula>
    </cfRule>
  </conditionalFormatting>
  <conditionalFormatting sqref="D305:G308">
    <cfRule type="expression" dxfId="3472" priority="34767" stopIfTrue="1">
      <formula>$F257=""</formula>
    </cfRule>
    <cfRule type="expression" dxfId="3471" priority="34768" stopIfTrue="1">
      <formula>#REF!&lt;&gt;""</formula>
    </cfRule>
    <cfRule type="expression" dxfId="3470" priority="34769" stopIfTrue="1">
      <formula>AND($G257="",$F257&lt;&gt;"")</formula>
    </cfRule>
  </conditionalFormatting>
  <conditionalFormatting sqref="D305:G312">
    <cfRule type="expression" dxfId="3469" priority="34773" stopIfTrue="1">
      <formula>$F253=""</formula>
    </cfRule>
    <cfRule type="expression" dxfId="3468" priority="34774" stopIfTrue="1">
      <formula>#REF!&lt;&gt;""</formula>
    </cfRule>
    <cfRule type="expression" dxfId="3467" priority="34775" stopIfTrue="1">
      <formula>AND($G253="",$F253&lt;&gt;"")</formula>
    </cfRule>
  </conditionalFormatting>
  <conditionalFormatting sqref="D263:D267">
    <cfRule type="expression" dxfId="3466" priority="34827" stopIfTrue="1">
      <formula>$F148=""</formula>
    </cfRule>
    <cfRule type="expression" dxfId="3465" priority="34828" stopIfTrue="1">
      <formula>#REF!&lt;&gt;""</formula>
    </cfRule>
    <cfRule type="expression" dxfId="3464" priority="34829" stopIfTrue="1">
      <formula>AND($G148="",$F148&lt;&gt;"")</formula>
    </cfRule>
  </conditionalFormatting>
  <conditionalFormatting sqref="I262:L262">
    <cfRule type="expression" dxfId="3463" priority="34833" stopIfTrue="1">
      <formula>$F204=""</formula>
    </cfRule>
    <cfRule type="expression" dxfId="3462" priority="34834" stopIfTrue="1">
      <formula>#REF!&lt;&gt;""</formula>
    </cfRule>
    <cfRule type="expression" dxfId="3461" priority="34835" stopIfTrue="1">
      <formula>AND($G204="",$F204&lt;&gt;"")</formula>
    </cfRule>
  </conditionalFormatting>
  <conditionalFormatting sqref="H262">
    <cfRule type="expression" dxfId="3460" priority="34839" stopIfTrue="1">
      <formula>$F197=""</formula>
    </cfRule>
    <cfRule type="expression" dxfId="3459" priority="34840" stopIfTrue="1">
      <formula>#REF!&lt;&gt;""</formula>
    </cfRule>
    <cfRule type="expression" dxfId="3458" priority="34841" stopIfTrue="1">
      <formula>AND($G197="",$F197&lt;&gt;"")</formula>
    </cfRule>
  </conditionalFormatting>
  <conditionalFormatting sqref="D262">
    <cfRule type="expression" dxfId="3457" priority="34848" stopIfTrue="1">
      <formula>$F147=""</formula>
    </cfRule>
    <cfRule type="expression" dxfId="3456" priority="34849" stopIfTrue="1">
      <formula>#REF!&lt;&gt;""</formula>
    </cfRule>
    <cfRule type="expression" dxfId="3455" priority="34850" stopIfTrue="1">
      <formula>AND($G147="",$F147&lt;&gt;"")</formula>
    </cfRule>
  </conditionalFormatting>
  <conditionalFormatting sqref="D262">
    <cfRule type="expression" dxfId="3454" priority="34854" stopIfTrue="1">
      <formula>$F148=""</formula>
    </cfRule>
    <cfRule type="expression" dxfId="3453" priority="34855" stopIfTrue="1">
      <formula>#REF!&lt;&gt;""</formula>
    </cfRule>
    <cfRule type="expression" dxfId="3452" priority="34856" stopIfTrue="1">
      <formula>AND($G148="",$F148&lt;&gt;"")</formula>
    </cfRule>
  </conditionalFormatting>
  <conditionalFormatting sqref="E245">
    <cfRule type="expression" dxfId="3451" priority="34983" stopIfTrue="1">
      <formula>$F167=""</formula>
    </cfRule>
    <cfRule type="expression" dxfId="3450" priority="34984" stopIfTrue="1">
      <formula>#REF!&lt;&gt;""</formula>
    </cfRule>
    <cfRule type="expression" dxfId="3449" priority="34985" stopIfTrue="1">
      <formula>AND($G167="",$F167&lt;&gt;"")</formula>
    </cfRule>
  </conditionalFormatting>
  <conditionalFormatting sqref="D245">
    <cfRule type="expression" dxfId="3448" priority="35001" stopIfTrue="1">
      <formula>$F131=""</formula>
    </cfRule>
    <cfRule type="expression" dxfId="3447" priority="35002" stopIfTrue="1">
      <formula>#REF!&lt;&gt;""</formula>
    </cfRule>
    <cfRule type="expression" dxfId="3446" priority="35003" stopIfTrue="1">
      <formula>AND($G131="",$F131&lt;&gt;"")</formula>
    </cfRule>
  </conditionalFormatting>
  <conditionalFormatting sqref="H245">
    <cfRule type="expression" dxfId="3445" priority="35007" stopIfTrue="1">
      <formula>$F80=""</formula>
    </cfRule>
    <cfRule type="expression" dxfId="3444" priority="35008" stopIfTrue="1">
      <formula>#REF!&lt;&gt;""</formula>
    </cfRule>
    <cfRule type="expression" dxfId="3443" priority="35009" stopIfTrue="1">
      <formula>AND($G80="",$F80&lt;&gt;"")</formula>
    </cfRule>
  </conditionalFormatting>
  <conditionalFormatting sqref="D245">
    <cfRule type="expression" dxfId="3442" priority="35013" stopIfTrue="1">
      <formula>$F140=""</formula>
    </cfRule>
    <cfRule type="expression" dxfId="3441" priority="35014" stopIfTrue="1">
      <formula>#REF!&lt;&gt;""</formula>
    </cfRule>
    <cfRule type="expression" dxfId="3440" priority="35015" stopIfTrue="1">
      <formula>AND($G140="",$F140&lt;&gt;"")</formula>
    </cfRule>
  </conditionalFormatting>
  <conditionalFormatting sqref="D245 D243">
    <cfRule type="expression" dxfId="3439" priority="35019" stopIfTrue="1">
      <formula>$F131=""</formula>
    </cfRule>
    <cfRule type="expression" dxfId="3438" priority="35020" stopIfTrue="1">
      <formula>#REF!&lt;&gt;""</formula>
    </cfRule>
    <cfRule type="expression" dxfId="3437" priority="35021" stopIfTrue="1">
      <formula>AND($G131="",$F131&lt;&gt;"")</formula>
    </cfRule>
  </conditionalFormatting>
  <conditionalFormatting sqref="D245 D243">
    <cfRule type="expression" dxfId="3436" priority="35025" stopIfTrue="1">
      <formula>$F140=""</formula>
    </cfRule>
    <cfRule type="expression" dxfId="3435" priority="35026" stopIfTrue="1">
      <formula>#REF!&lt;&gt;""</formula>
    </cfRule>
    <cfRule type="expression" dxfId="3434" priority="35027" stopIfTrue="1">
      <formula>AND($G140="",$F140&lt;&gt;"")</formula>
    </cfRule>
  </conditionalFormatting>
  <conditionalFormatting sqref="E245">
    <cfRule type="expression" dxfId="3433" priority="35031" stopIfTrue="1">
      <formula>$F179=""</formula>
    </cfRule>
    <cfRule type="expression" dxfId="3432" priority="35032" stopIfTrue="1">
      <formula>#REF!&lt;&gt;""</formula>
    </cfRule>
    <cfRule type="expression" dxfId="3431" priority="35033" stopIfTrue="1">
      <formula>AND($G179="",$F179&lt;&gt;"")</formula>
    </cfRule>
  </conditionalFormatting>
  <conditionalFormatting sqref="E245">
    <cfRule type="expression" dxfId="3430" priority="35037" stopIfTrue="1">
      <formula>$F177=""</formula>
    </cfRule>
    <cfRule type="expression" dxfId="3429" priority="35038" stopIfTrue="1">
      <formula>#REF!&lt;&gt;""</formula>
    </cfRule>
    <cfRule type="expression" dxfId="3428" priority="35039" stopIfTrue="1">
      <formula>AND($G177="",$F177&lt;&gt;"")</formula>
    </cfRule>
  </conditionalFormatting>
  <conditionalFormatting sqref="E244">
    <cfRule type="expression" dxfId="3427" priority="35073" stopIfTrue="1">
      <formula>$F167=""</formula>
    </cfRule>
    <cfRule type="expression" dxfId="3426" priority="35074" stopIfTrue="1">
      <formula>#REF!&lt;&gt;""</formula>
    </cfRule>
    <cfRule type="expression" dxfId="3425" priority="35075" stopIfTrue="1">
      <formula>AND($G167="",$F167&lt;&gt;"")</formula>
    </cfRule>
  </conditionalFormatting>
  <conditionalFormatting sqref="D244">
    <cfRule type="expression" dxfId="3424" priority="35091" stopIfTrue="1">
      <formula>$F131=""</formula>
    </cfRule>
    <cfRule type="expression" dxfId="3423" priority="35092" stopIfTrue="1">
      <formula>#REF!&lt;&gt;""</formula>
    </cfRule>
    <cfRule type="expression" dxfId="3422" priority="35093" stopIfTrue="1">
      <formula>AND($G131="",$F131&lt;&gt;"")</formula>
    </cfRule>
  </conditionalFormatting>
  <conditionalFormatting sqref="H244">
    <cfRule type="expression" dxfId="3421" priority="35097" stopIfTrue="1">
      <formula>$F80=""</formula>
    </cfRule>
    <cfRule type="expression" dxfId="3420" priority="35098" stopIfTrue="1">
      <formula>#REF!&lt;&gt;""</formula>
    </cfRule>
    <cfRule type="expression" dxfId="3419" priority="35099" stopIfTrue="1">
      <formula>AND($G80="",$F80&lt;&gt;"")</formula>
    </cfRule>
  </conditionalFormatting>
  <conditionalFormatting sqref="D244">
    <cfRule type="expression" dxfId="3418" priority="35103" stopIfTrue="1">
      <formula>$F140=""</formula>
    </cfRule>
    <cfRule type="expression" dxfId="3417" priority="35104" stopIfTrue="1">
      <formula>#REF!&lt;&gt;""</formula>
    </cfRule>
    <cfRule type="expression" dxfId="3416" priority="35105" stopIfTrue="1">
      <formula>AND($G140="",$F140&lt;&gt;"")</formula>
    </cfRule>
  </conditionalFormatting>
  <conditionalFormatting sqref="D244">
    <cfRule type="expression" dxfId="3415" priority="35109" stopIfTrue="1">
      <formula>$F133=""</formula>
    </cfRule>
    <cfRule type="expression" dxfId="3414" priority="35110" stopIfTrue="1">
      <formula>#REF!&lt;&gt;""</formula>
    </cfRule>
    <cfRule type="expression" dxfId="3413" priority="35111" stopIfTrue="1">
      <formula>AND($G133="",$F133&lt;&gt;"")</formula>
    </cfRule>
  </conditionalFormatting>
  <conditionalFormatting sqref="D244">
    <cfRule type="expression" dxfId="3412" priority="35115" stopIfTrue="1">
      <formula>$F142=""</formula>
    </cfRule>
    <cfRule type="expression" dxfId="3411" priority="35116" stopIfTrue="1">
      <formula>#REF!&lt;&gt;""</formula>
    </cfRule>
    <cfRule type="expression" dxfId="3410" priority="35117" stopIfTrue="1">
      <formula>AND($G142="",$F142&lt;&gt;"")</formula>
    </cfRule>
  </conditionalFormatting>
  <conditionalFormatting sqref="E244">
    <cfRule type="expression" dxfId="3409" priority="35121" stopIfTrue="1">
      <formula>$F179=""</formula>
    </cfRule>
    <cfRule type="expression" dxfId="3408" priority="35122" stopIfTrue="1">
      <formula>#REF!&lt;&gt;""</formula>
    </cfRule>
    <cfRule type="expression" dxfId="3407" priority="35123" stopIfTrue="1">
      <formula>AND($G179="",$F179&lt;&gt;"")</formula>
    </cfRule>
  </conditionalFormatting>
  <conditionalFormatting sqref="E244">
    <cfRule type="expression" dxfId="3406" priority="35127" stopIfTrue="1">
      <formula>$F177=""</formula>
    </cfRule>
    <cfRule type="expression" dxfId="3405" priority="35128" stopIfTrue="1">
      <formula>#REF!&lt;&gt;""</formula>
    </cfRule>
    <cfRule type="expression" dxfId="3404" priority="35129" stopIfTrue="1">
      <formula>AND($G177="",$F177&lt;&gt;"")</formula>
    </cfRule>
  </conditionalFormatting>
  <conditionalFormatting sqref="D290:G295">
    <cfRule type="expression" dxfId="3403" priority="35142" stopIfTrue="1">
      <formula>$F205=""</formula>
    </cfRule>
    <cfRule type="expression" dxfId="3402" priority="35143" stopIfTrue="1">
      <formula>#REF!&lt;&gt;""</formula>
    </cfRule>
    <cfRule type="expression" dxfId="3401" priority="35144" stopIfTrue="1">
      <formula>AND($G205="",$F205&lt;&gt;"")</formula>
    </cfRule>
  </conditionalFormatting>
  <conditionalFormatting sqref="E244:E245">
    <cfRule type="expression" dxfId="3400" priority="2096" stopIfTrue="1">
      <formula>$F166=""</formula>
    </cfRule>
    <cfRule type="expression" dxfId="3399" priority="2097" stopIfTrue="1">
      <formula>#REF!&lt;&gt;""</formula>
    </cfRule>
    <cfRule type="expression" dxfId="3398" priority="2098" stopIfTrue="1">
      <formula>AND($G166="",$F166&lt;&gt;"")</formula>
    </cfRule>
  </conditionalFormatting>
  <conditionalFormatting sqref="E243:E245">
    <cfRule type="expression" dxfId="3397" priority="2093" stopIfTrue="1">
      <formula>$F167=""</formula>
    </cfRule>
    <cfRule type="expression" dxfId="3396" priority="2094" stopIfTrue="1">
      <formula>#REF!&lt;&gt;""</formula>
    </cfRule>
    <cfRule type="expression" dxfId="3395" priority="2095" stopIfTrue="1">
      <formula>AND($G167="",$F167&lt;&gt;"")</formula>
    </cfRule>
  </conditionalFormatting>
  <conditionalFormatting sqref="D244:D245">
    <cfRule type="expression" dxfId="3394" priority="2087" stopIfTrue="1">
      <formula>$F132=""</formula>
    </cfRule>
    <cfRule type="expression" dxfId="3393" priority="2088" stopIfTrue="1">
      <formula>#REF!&lt;&gt;""</formula>
    </cfRule>
    <cfRule type="expression" dxfId="3392" priority="2089" stopIfTrue="1">
      <formula>AND($G132="",$F132&lt;&gt;"")</formula>
    </cfRule>
  </conditionalFormatting>
  <conditionalFormatting sqref="D244:D245">
    <cfRule type="expression" dxfId="3391" priority="2084" stopIfTrue="1">
      <formula>$F141=""</formula>
    </cfRule>
    <cfRule type="expression" dxfId="3390" priority="2085" stopIfTrue="1">
      <formula>#REF!&lt;&gt;""</formula>
    </cfRule>
    <cfRule type="expression" dxfId="3389" priority="2086" stopIfTrue="1">
      <formula>AND($G141="",$F141&lt;&gt;"")</formula>
    </cfRule>
  </conditionalFormatting>
  <conditionalFormatting sqref="D243:D245">
    <cfRule type="expression" dxfId="3388" priority="2081" stopIfTrue="1">
      <formula>$F133=""</formula>
    </cfRule>
    <cfRule type="expression" dxfId="3387" priority="2082" stopIfTrue="1">
      <formula>#REF!&lt;&gt;""</formula>
    </cfRule>
    <cfRule type="expression" dxfId="3386" priority="2083" stopIfTrue="1">
      <formula>AND($G133="",$F133&lt;&gt;"")</formula>
    </cfRule>
  </conditionalFormatting>
  <conditionalFormatting sqref="D243:D245">
    <cfRule type="expression" dxfId="3385" priority="2078" stopIfTrue="1">
      <formula>$F142=""</formula>
    </cfRule>
    <cfRule type="expression" dxfId="3384" priority="2079" stopIfTrue="1">
      <formula>#REF!&lt;&gt;""</formula>
    </cfRule>
    <cfRule type="expression" dxfId="3383" priority="2080" stopIfTrue="1">
      <formula>AND($G142="",$F142&lt;&gt;"")</formula>
    </cfRule>
  </conditionalFormatting>
  <conditionalFormatting sqref="E244:E245">
    <cfRule type="expression" dxfId="3382" priority="2075" stopIfTrue="1">
      <formula>$F180=""</formula>
    </cfRule>
    <cfRule type="expression" dxfId="3381" priority="2076" stopIfTrue="1">
      <formula>#REF!&lt;&gt;""</formula>
    </cfRule>
    <cfRule type="expression" dxfId="3380" priority="2077" stopIfTrue="1">
      <formula>AND($G180="",$F180&lt;&gt;"")</formula>
    </cfRule>
  </conditionalFormatting>
  <conditionalFormatting sqref="E244:E245">
    <cfRule type="expression" dxfId="3379" priority="2071" stopIfTrue="1">
      <formula>$F166=""</formula>
    </cfRule>
    <cfRule type="expression" dxfId="3378" priority="2072" stopIfTrue="1">
      <formula>#REF!&lt;&gt;""</formula>
    </cfRule>
    <cfRule type="expression" dxfId="3377" priority="2073" stopIfTrue="1">
      <formula>AND($G166="",$F166&lt;&gt;"")</formula>
    </cfRule>
  </conditionalFormatting>
  <conditionalFormatting sqref="E244:E245">
    <cfRule type="expression" dxfId="3376" priority="2068" stopIfTrue="1">
      <formula>$F178=""</formula>
    </cfRule>
    <cfRule type="expression" dxfId="3375" priority="2069" stopIfTrue="1">
      <formula>#REF!&lt;&gt;""</formula>
    </cfRule>
    <cfRule type="expression" dxfId="3374" priority="2070" stopIfTrue="1">
      <formula>AND($G178="",$F178&lt;&gt;"")</formula>
    </cfRule>
  </conditionalFormatting>
  <conditionalFormatting sqref="E244:E245">
    <cfRule type="expression" dxfId="3373" priority="2065" stopIfTrue="1">
      <formula>$F168=""</formula>
    </cfRule>
    <cfRule type="expression" dxfId="3372" priority="2066" stopIfTrue="1">
      <formula>#REF!&lt;&gt;""</formula>
    </cfRule>
    <cfRule type="expression" dxfId="3371" priority="2067" stopIfTrue="1">
      <formula>AND($G168="",$F168&lt;&gt;"")</formula>
    </cfRule>
  </conditionalFormatting>
  <conditionalFormatting sqref="E244:E245">
    <cfRule type="expression" dxfId="3370" priority="2062" stopIfTrue="1">
      <formula>$F180=""</formula>
    </cfRule>
    <cfRule type="expression" dxfId="3369" priority="2063" stopIfTrue="1">
      <formula>#REF!&lt;&gt;""</formula>
    </cfRule>
    <cfRule type="expression" dxfId="3368" priority="2064" stopIfTrue="1">
      <formula>AND($G180="",$F180&lt;&gt;"")</formula>
    </cfRule>
  </conditionalFormatting>
  <conditionalFormatting sqref="D382:H384">
    <cfRule type="expression" dxfId="3367" priority="35211" stopIfTrue="1">
      <formula>$F317=""</formula>
    </cfRule>
    <cfRule type="expression" dxfId="3366" priority="35212" stopIfTrue="1">
      <formula>#REF!&lt;&gt;""</formula>
    </cfRule>
    <cfRule type="expression" dxfId="3365" priority="35213" stopIfTrue="1">
      <formula>AND($G317="",$F317&lt;&gt;"")</formula>
    </cfRule>
  </conditionalFormatting>
  <conditionalFormatting sqref="D423:H423">
    <cfRule type="expression" dxfId="3364" priority="35385" stopIfTrue="1">
      <formula>$F322=""</formula>
    </cfRule>
    <cfRule type="expression" dxfId="3363" priority="35386" stopIfTrue="1">
      <formula>#REF!&lt;&gt;""</formula>
    </cfRule>
    <cfRule type="expression" dxfId="3362" priority="35387" stopIfTrue="1">
      <formula>AND($G322="",$F322&lt;&gt;"")</formula>
    </cfRule>
  </conditionalFormatting>
  <conditionalFormatting sqref="G423">
    <cfRule type="expression" dxfId="3361" priority="35397" stopIfTrue="1">
      <formula>$F338=""</formula>
    </cfRule>
    <cfRule type="expression" dxfId="3360" priority="35398" stopIfTrue="1">
      <formula>#REF!&lt;&gt;""</formula>
    </cfRule>
    <cfRule type="expression" dxfId="3359" priority="35399" stopIfTrue="1">
      <formula>AND($G338="",$F338&lt;&gt;"")</formula>
    </cfRule>
  </conditionalFormatting>
  <conditionalFormatting sqref="G423">
    <cfRule type="expression" dxfId="3358" priority="35403" stopIfTrue="1">
      <formula>$F336=""</formula>
    </cfRule>
    <cfRule type="expression" dxfId="3357" priority="35404" stopIfTrue="1">
      <formula>#REF!&lt;&gt;""</formula>
    </cfRule>
    <cfRule type="expression" dxfId="3356" priority="35405" stopIfTrue="1">
      <formula>AND($G336="",$F336&lt;&gt;"")</formula>
    </cfRule>
  </conditionalFormatting>
  <conditionalFormatting sqref="G423">
    <cfRule type="expression" dxfId="3355" priority="35409" stopIfTrue="1">
      <formula>$F340=""</formula>
    </cfRule>
    <cfRule type="expression" dxfId="3354" priority="35410" stopIfTrue="1">
      <formula>#REF!&lt;&gt;""</formula>
    </cfRule>
    <cfRule type="expression" dxfId="3353" priority="35411" stopIfTrue="1">
      <formula>AND($G340="",$F340&lt;&gt;"")</formula>
    </cfRule>
  </conditionalFormatting>
  <conditionalFormatting sqref="D423:H423">
    <cfRule type="expression" dxfId="3352" priority="35415" stopIfTrue="1">
      <formula>$F332=""</formula>
    </cfRule>
    <cfRule type="expression" dxfId="3351" priority="35416" stopIfTrue="1">
      <formula>#REF!&lt;&gt;""</formula>
    </cfRule>
    <cfRule type="expression" dxfId="3350" priority="35417" stopIfTrue="1">
      <formula>AND($G332="",$F332&lt;&gt;"")</formula>
    </cfRule>
  </conditionalFormatting>
  <conditionalFormatting sqref="D423:F423">
    <cfRule type="expression" dxfId="3349" priority="35427" stopIfTrue="1">
      <formula>$F333=""</formula>
    </cfRule>
    <cfRule type="expression" dxfId="3348" priority="35428" stopIfTrue="1">
      <formula>#REF!&lt;&gt;""</formula>
    </cfRule>
    <cfRule type="expression" dxfId="3347" priority="35429" stopIfTrue="1">
      <formula>AND($G333="",$F333&lt;&gt;"")</formula>
    </cfRule>
  </conditionalFormatting>
  <conditionalFormatting sqref="G423">
    <cfRule type="expression" dxfId="3346" priority="35433" stopIfTrue="1">
      <formula>$F339=""</formula>
    </cfRule>
    <cfRule type="expression" dxfId="3345" priority="35434" stopIfTrue="1">
      <formula>#REF!&lt;&gt;""</formula>
    </cfRule>
    <cfRule type="expression" dxfId="3344" priority="35435" stopIfTrue="1">
      <formula>AND($G339="",$F339&lt;&gt;"")</formula>
    </cfRule>
  </conditionalFormatting>
  <conditionalFormatting sqref="D423:H423">
    <cfRule type="expression" dxfId="3343" priority="35439" stopIfTrue="1">
      <formula>$F320=""</formula>
    </cfRule>
    <cfRule type="expression" dxfId="3342" priority="35440" stopIfTrue="1">
      <formula>#REF!&lt;&gt;""</formula>
    </cfRule>
    <cfRule type="expression" dxfId="3341" priority="35441" stopIfTrue="1">
      <formula>AND($G320="",$F320&lt;&gt;"")</formula>
    </cfRule>
  </conditionalFormatting>
  <conditionalFormatting sqref="D423:H423">
    <cfRule type="expression" dxfId="3340" priority="35445" stopIfTrue="1">
      <formula>$F321=""</formula>
    </cfRule>
    <cfRule type="expression" dxfId="3339" priority="35446" stopIfTrue="1">
      <formula>#REF!&lt;&gt;""</formula>
    </cfRule>
    <cfRule type="expression" dxfId="3338" priority="35447" stopIfTrue="1">
      <formula>AND($G321="",$F321&lt;&gt;"")</formula>
    </cfRule>
  </conditionalFormatting>
  <conditionalFormatting sqref="G423">
    <cfRule type="expression" dxfId="3337" priority="35451" stopIfTrue="1">
      <formula>$F337=""</formula>
    </cfRule>
    <cfRule type="expression" dxfId="3336" priority="35452" stopIfTrue="1">
      <formula>#REF!&lt;&gt;""</formula>
    </cfRule>
    <cfRule type="expression" dxfId="3335" priority="35453" stopIfTrue="1">
      <formula>AND($G337="",$F337&lt;&gt;"")</formula>
    </cfRule>
  </conditionalFormatting>
  <conditionalFormatting sqref="G423">
    <cfRule type="expression" dxfId="3334" priority="35457" stopIfTrue="1">
      <formula>$F310=""</formula>
    </cfRule>
    <cfRule type="expression" dxfId="3333" priority="35458" stopIfTrue="1">
      <formula>#REF!&lt;&gt;""</formula>
    </cfRule>
    <cfRule type="expression" dxfId="3332" priority="35459" stopIfTrue="1">
      <formula>AND($G310="",$F310&lt;&gt;"")</formula>
    </cfRule>
  </conditionalFormatting>
  <conditionalFormatting sqref="G423">
    <cfRule type="expression" dxfId="3331" priority="35463" stopIfTrue="1">
      <formula>$F307=""</formula>
    </cfRule>
    <cfRule type="expression" dxfId="3330" priority="35464" stopIfTrue="1">
      <formula>#REF!&lt;&gt;""</formula>
    </cfRule>
    <cfRule type="expression" dxfId="3329" priority="35465" stopIfTrue="1">
      <formula>AND($G307="",$F307&lt;&gt;"")</formula>
    </cfRule>
  </conditionalFormatting>
  <conditionalFormatting sqref="G423 D424:H428">
    <cfRule type="expression" dxfId="3328" priority="35469" stopIfTrue="1">
      <formula>$F308=""</formula>
    </cfRule>
    <cfRule type="expression" dxfId="3327" priority="35470" stopIfTrue="1">
      <formula>#REF!&lt;&gt;""</formula>
    </cfRule>
    <cfRule type="expression" dxfId="3326" priority="35471" stopIfTrue="1">
      <formula>AND($G308="",$F308&lt;&gt;"")</formula>
    </cfRule>
  </conditionalFormatting>
  <conditionalFormatting sqref="G423">
    <cfRule type="expression" dxfId="3325" priority="35475" stopIfTrue="1">
      <formula>$F312=""</formula>
    </cfRule>
    <cfRule type="expression" dxfId="3324" priority="35476" stopIfTrue="1">
      <formula>#REF!&lt;&gt;""</formula>
    </cfRule>
    <cfRule type="expression" dxfId="3323" priority="35477" stopIfTrue="1">
      <formula>AND($G312="",$F312&lt;&gt;"")</formula>
    </cfRule>
  </conditionalFormatting>
  <conditionalFormatting sqref="G423">
    <cfRule type="expression" dxfId="3322" priority="35481" stopIfTrue="1">
      <formula>$F341=""</formula>
    </cfRule>
    <cfRule type="expression" dxfId="3321" priority="35482" stopIfTrue="1">
      <formula>#REF!&lt;&gt;""</formula>
    </cfRule>
    <cfRule type="expression" dxfId="3320" priority="35483" stopIfTrue="1">
      <formula>AND($G341="",$F341&lt;&gt;"")</formula>
    </cfRule>
  </conditionalFormatting>
  <conditionalFormatting sqref="G423">
    <cfRule type="expression" dxfId="3319" priority="35487" stopIfTrue="1">
      <formula>$F311=""</formula>
    </cfRule>
    <cfRule type="expression" dxfId="3318" priority="35488" stopIfTrue="1">
      <formula>#REF!&lt;&gt;""</formula>
    </cfRule>
    <cfRule type="expression" dxfId="3317" priority="35489" stopIfTrue="1">
      <formula>AND($G311="",$F311&lt;&gt;"")</formula>
    </cfRule>
  </conditionalFormatting>
  <conditionalFormatting sqref="G423 D434:H436">
    <cfRule type="expression" dxfId="3316" priority="35493" stopIfTrue="1">
      <formula>$F309=""</formula>
    </cfRule>
    <cfRule type="expression" dxfId="3315" priority="35494" stopIfTrue="1">
      <formula>#REF!&lt;&gt;""</formula>
    </cfRule>
    <cfRule type="expression" dxfId="3314" priority="35495" stopIfTrue="1">
      <formula>AND($G309="",$F309&lt;&gt;"")</formula>
    </cfRule>
  </conditionalFormatting>
  <conditionalFormatting sqref="G423">
    <cfRule type="expression" dxfId="3313" priority="35499" stopIfTrue="1">
      <formula>$F342=""</formula>
    </cfRule>
    <cfRule type="expression" dxfId="3312" priority="35500" stopIfTrue="1">
      <formula>#REF!&lt;&gt;""</formula>
    </cfRule>
    <cfRule type="expression" dxfId="3311" priority="35501" stopIfTrue="1">
      <formula>AND($G342="",$F342&lt;&gt;"")</formula>
    </cfRule>
  </conditionalFormatting>
  <conditionalFormatting sqref="G423">
    <cfRule type="expression" dxfId="3310" priority="35505" stopIfTrue="1">
      <formula>$F313=""</formula>
    </cfRule>
    <cfRule type="expression" dxfId="3309" priority="35506" stopIfTrue="1">
      <formula>#REF!&lt;&gt;""</formula>
    </cfRule>
    <cfRule type="expression" dxfId="3308" priority="35507" stopIfTrue="1">
      <formula>AND($G313="",$F313&lt;&gt;"")</formula>
    </cfRule>
  </conditionalFormatting>
  <conditionalFormatting sqref="D422:H422">
    <cfRule type="expression" dxfId="3307" priority="35511" stopIfTrue="1">
      <formula>$F322=""</formula>
    </cfRule>
    <cfRule type="expression" dxfId="3306" priority="35512" stopIfTrue="1">
      <formula>#REF!&lt;&gt;""</formula>
    </cfRule>
    <cfRule type="expression" dxfId="3305" priority="35513" stopIfTrue="1">
      <formula>AND($G322="",$F322&lt;&gt;"")</formula>
    </cfRule>
  </conditionalFormatting>
  <conditionalFormatting sqref="G422">
    <cfRule type="expression" dxfId="3304" priority="35523" stopIfTrue="1">
      <formula>$F338=""</formula>
    </cfRule>
    <cfRule type="expression" dxfId="3303" priority="35524" stopIfTrue="1">
      <formula>#REF!&lt;&gt;""</formula>
    </cfRule>
    <cfRule type="expression" dxfId="3302" priority="35525" stopIfTrue="1">
      <formula>AND($G338="",$F338&lt;&gt;"")</formula>
    </cfRule>
  </conditionalFormatting>
  <conditionalFormatting sqref="G422">
    <cfRule type="expression" dxfId="3301" priority="35529" stopIfTrue="1">
      <formula>$F336=""</formula>
    </cfRule>
    <cfRule type="expression" dxfId="3300" priority="35530" stopIfTrue="1">
      <formula>#REF!&lt;&gt;""</formula>
    </cfRule>
    <cfRule type="expression" dxfId="3299" priority="35531" stopIfTrue="1">
      <formula>AND($G336="",$F336&lt;&gt;"")</formula>
    </cfRule>
  </conditionalFormatting>
  <conditionalFormatting sqref="G422">
    <cfRule type="expression" dxfId="3298" priority="35535" stopIfTrue="1">
      <formula>$F340=""</formula>
    </cfRule>
    <cfRule type="expression" dxfId="3297" priority="35536" stopIfTrue="1">
      <formula>#REF!&lt;&gt;""</formula>
    </cfRule>
    <cfRule type="expression" dxfId="3296" priority="35537" stopIfTrue="1">
      <formula>AND($G340="",$F340&lt;&gt;"")</formula>
    </cfRule>
  </conditionalFormatting>
  <conditionalFormatting sqref="D422:H422">
    <cfRule type="expression" dxfId="3295" priority="35541" stopIfTrue="1">
      <formula>$F332=""</formula>
    </cfRule>
    <cfRule type="expression" dxfId="3294" priority="35542" stopIfTrue="1">
      <formula>#REF!&lt;&gt;""</formula>
    </cfRule>
    <cfRule type="expression" dxfId="3293" priority="35543" stopIfTrue="1">
      <formula>AND($G332="",$F332&lt;&gt;"")</formula>
    </cfRule>
  </conditionalFormatting>
  <conditionalFormatting sqref="D421:F423">
    <cfRule type="expression" dxfId="3292" priority="35553" stopIfTrue="1">
      <formula>$F332=""</formula>
    </cfRule>
    <cfRule type="expression" dxfId="3291" priority="35554" stopIfTrue="1">
      <formula>#REF!&lt;&gt;""</formula>
    </cfRule>
    <cfRule type="expression" dxfId="3290" priority="35555" stopIfTrue="1">
      <formula>AND($G332="",$F332&lt;&gt;"")</formula>
    </cfRule>
  </conditionalFormatting>
  <conditionalFormatting sqref="G422">
    <cfRule type="expression" dxfId="3289" priority="35559" stopIfTrue="1">
      <formula>$F339=""</formula>
    </cfRule>
    <cfRule type="expression" dxfId="3288" priority="35560" stopIfTrue="1">
      <formula>#REF!&lt;&gt;""</formula>
    </cfRule>
    <cfRule type="expression" dxfId="3287" priority="35561" stopIfTrue="1">
      <formula>AND($G339="",$F339&lt;&gt;"")</formula>
    </cfRule>
  </conditionalFormatting>
  <conditionalFormatting sqref="D422:H422">
    <cfRule type="expression" dxfId="3286" priority="35565" stopIfTrue="1">
      <formula>$F320=""</formula>
    </cfRule>
    <cfRule type="expression" dxfId="3285" priority="35566" stopIfTrue="1">
      <formula>#REF!&lt;&gt;""</formula>
    </cfRule>
    <cfRule type="expression" dxfId="3284" priority="35567" stopIfTrue="1">
      <formula>AND($G320="",$F320&lt;&gt;"")</formula>
    </cfRule>
  </conditionalFormatting>
  <conditionalFormatting sqref="D422:H422">
    <cfRule type="expression" dxfId="3283" priority="35571" stopIfTrue="1">
      <formula>$F321=""</formula>
    </cfRule>
    <cfRule type="expression" dxfId="3282" priority="35572" stopIfTrue="1">
      <formula>#REF!&lt;&gt;""</formula>
    </cfRule>
    <cfRule type="expression" dxfId="3281" priority="35573" stopIfTrue="1">
      <formula>AND($G321="",$F321&lt;&gt;"")</formula>
    </cfRule>
  </conditionalFormatting>
  <conditionalFormatting sqref="G422">
    <cfRule type="expression" dxfId="3280" priority="35577" stopIfTrue="1">
      <formula>$F337=""</formula>
    </cfRule>
    <cfRule type="expression" dxfId="3279" priority="35578" stopIfTrue="1">
      <formula>#REF!&lt;&gt;""</formula>
    </cfRule>
    <cfRule type="expression" dxfId="3278" priority="35579" stopIfTrue="1">
      <formula>AND($G337="",$F337&lt;&gt;"")</formula>
    </cfRule>
  </conditionalFormatting>
  <conditionalFormatting sqref="G422">
    <cfRule type="expression" dxfId="3277" priority="35583" stopIfTrue="1">
      <formula>$F310=""</formula>
    </cfRule>
    <cfRule type="expression" dxfId="3276" priority="35584" stopIfTrue="1">
      <formula>#REF!&lt;&gt;""</formula>
    </cfRule>
    <cfRule type="expression" dxfId="3275" priority="35585" stopIfTrue="1">
      <formula>AND($G310="",$F310&lt;&gt;"")</formula>
    </cfRule>
  </conditionalFormatting>
  <conditionalFormatting sqref="G422">
    <cfRule type="expression" dxfId="3274" priority="35589" stopIfTrue="1">
      <formula>$F307=""</formula>
    </cfRule>
    <cfRule type="expression" dxfId="3273" priority="35590" stopIfTrue="1">
      <formula>#REF!&lt;&gt;""</formula>
    </cfRule>
    <cfRule type="expression" dxfId="3272" priority="35591" stopIfTrue="1">
      <formula>AND($G307="",$F307&lt;&gt;"")</formula>
    </cfRule>
  </conditionalFormatting>
  <conditionalFormatting sqref="G422">
    <cfRule type="expression" dxfId="3271" priority="35595" stopIfTrue="1">
      <formula>$F308=""</formula>
    </cfRule>
    <cfRule type="expression" dxfId="3270" priority="35596" stopIfTrue="1">
      <formula>#REF!&lt;&gt;""</formula>
    </cfRule>
    <cfRule type="expression" dxfId="3269" priority="35597" stopIfTrue="1">
      <formula>AND($G308="",$F308&lt;&gt;"")</formula>
    </cfRule>
  </conditionalFormatting>
  <conditionalFormatting sqref="G422">
    <cfRule type="expression" dxfId="3268" priority="35601" stopIfTrue="1">
      <formula>$F312=""</formula>
    </cfRule>
    <cfRule type="expression" dxfId="3267" priority="35602" stopIfTrue="1">
      <formula>#REF!&lt;&gt;""</formula>
    </cfRule>
    <cfRule type="expression" dxfId="3266" priority="35603" stopIfTrue="1">
      <formula>AND($G312="",$F312&lt;&gt;"")</formula>
    </cfRule>
  </conditionalFormatting>
  <conditionalFormatting sqref="G422">
    <cfRule type="expression" dxfId="3265" priority="35607" stopIfTrue="1">
      <formula>$F341=""</formula>
    </cfRule>
    <cfRule type="expression" dxfId="3264" priority="35608" stopIfTrue="1">
      <formula>#REF!&lt;&gt;""</formula>
    </cfRule>
    <cfRule type="expression" dxfId="3263" priority="35609" stopIfTrue="1">
      <formula>AND($G341="",$F341&lt;&gt;"")</formula>
    </cfRule>
  </conditionalFormatting>
  <conditionalFormatting sqref="G422">
    <cfRule type="expression" dxfId="3262" priority="35613" stopIfTrue="1">
      <formula>$F311=""</formula>
    </cfRule>
    <cfRule type="expression" dxfId="3261" priority="35614" stopIfTrue="1">
      <formula>#REF!&lt;&gt;""</formula>
    </cfRule>
    <cfRule type="expression" dxfId="3260" priority="35615" stopIfTrue="1">
      <formula>AND($G311="",$F311&lt;&gt;"")</formula>
    </cfRule>
  </conditionalFormatting>
  <conditionalFormatting sqref="G422">
    <cfRule type="expression" dxfId="3259" priority="35619" stopIfTrue="1">
      <formula>$F309=""</formula>
    </cfRule>
    <cfRule type="expression" dxfId="3258" priority="35620" stopIfTrue="1">
      <formula>#REF!&lt;&gt;""</formula>
    </cfRule>
    <cfRule type="expression" dxfId="3257" priority="35621" stopIfTrue="1">
      <formula>AND($G309="",$F309&lt;&gt;"")</formula>
    </cfRule>
  </conditionalFormatting>
  <conditionalFormatting sqref="G422">
    <cfRule type="expression" dxfId="3256" priority="35625" stopIfTrue="1">
      <formula>$F342=""</formula>
    </cfRule>
    <cfRule type="expression" dxfId="3255" priority="35626" stopIfTrue="1">
      <formula>#REF!&lt;&gt;""</formula>
    </cfRule>
    <cfRule type="expression" dxfId="3254" priority="35627" stopIfTrue="1">
      <formula>AND($G342="",$F342&lt;&gt;"")</formula>
    </cfRule>
  </conditionalFormatting>
  <conditionalFormatting sqref="G422">
    <cfRule type="expression" dxfId="3253" priority="35631" stopIfTrue="1">
      <formula>$F313=""</formula>
    </cfRule>
    <cfRule type="expression" dxfId="3252" priority="35632" stopIfTrue="1">
      <formula>#REF!&lt;&gt;""</formula>
    </cfRule>
    <cfRule type="expression" dxfId="3251" priority="35633" stopIfTrue="1">
      <formula>AND($G313="",$F313&lt;&gt;"")</formula>
    </cfRule>
  </conditionalFormatting>
  <conditionalFormatting sqref="D421:H421">
    <cfRule type="expression" dxfId="3250" priority="35637" stopIfTrue="1">
      <formula>$F322=""</formula>
    </cfRule>
    <cfRule type="expression" dxfId="3249" priority="35638" stopIfTrue="1">
      <formula>#REF!&lt;&gt;""</formula>
    </cfRule>
    <cfRule type="expression" dxfId="3248" priority="35639" stopIfTrue="1">
      <formula>AND($G322="",$F322&lt;&gt;"")</formula>
    </cfRule>
  </conditionalFormatting>
  <conditionalFormatting sqref="G421">
    <cfRule type="expression" dxfId="3247" priority="35649" stopIfTrue="1">
      <formula>$F338=""</formula>
    </cfRule>
    <cfRule type="expression" dxfId="3246" priority="35650" stopIfTrue="1">
      <formula>#REF!&lt;&gt;""</formula>
    </cfRule>
    <cfRule type="expression" dxfId="3245" priority="35651" stopIfTrue="1">
      <formula>AND($G338="",$F338&lt;&gt;"")</formula>
    </cfRule>
  </conditionalFormatting>
  <conditionalFormatting sqref="G421">
    <cfRule type="expression" dxfId="3244" priority="35655" stopIfTrue="1">
      <formula>$F336=""</formula>
    </cfRule>
    <cfRule type="expression" dxfId="3243" priority="35656" stopIfTrue="1">
      <formula>#REF!&lt;&gt;""</formula>
    </cfRule>
    <cfRule type="expression" dxfId="3242" priority="35657" stopIfTrue="1">
      <formula>AND($G336="",$F336&lt;&gt;"")</formula>
    </cfRule>
  </conditionalFormatting>
  <conditionalFormatting sqref="G421">
    <cfRule type="expression" dxfId="3241" priority="35661" stopIfTrue="1">
      <formula>$F340=""</formula>
    </cfRule>
    <cfRule type="expression" dxfId="3240" priority="35662" stopIfTrue="1">
      <formula>#REF!&lt;&gt;""</formula>
    </cfRule>
    <cfRule type="expression" dxfId="3239" priority="35663" stopIfTrue="1">
      <formula>AND($G340="",$F340&lt;&gt;"")</formula>
    </cfRule>
  </conditionalFormatting>
  <conditionalFormatting sqref="D421:H421">
    <cfRule type="expression" dxfId="3238" priority="35667" stopIfTrue="1">
      <formula>$F332=""</formula>
    </cfRule>
    <cfRule type="expression" dxfId="3237" priority="35668" stopIfTrue="1">
      <formula>#REF!&lt;&gt;""</formula>
    </cfRule>
    <cfRule type="expression" dxfId="3236" priority="35669" stopIfTrue="1">
      <formula>AND($G332="",$F332&lt;&gt;"")</formula>
    </cfRule>
  </conditionalFormatting>
  <conditionalFormatting sqref="D421:F421">
    <cfRule type="expression" dxfId="3235" priority="35679" stopIfTrue="1">
      <formula>$F333=""</formula>
    </cfRule>
    <cfRule type="expression" dxfId="3234" priority="35680" stopIfTrue="1">
      <formula>#REF!&lt;&gt;""</formula>
    </cfRule>
    <cfRule type="expression" dxfId="3233" priority="35681" stopIfTrue="1">
      <formula>AND($G333="",$F333&lt;&gt;"")</formula>
    </cfRule>
  </conditionalFormatting>
  <conditionalFormatting sqref="G421">
    <cfRule type="expression" dxfId="3232" priority="35685" stopIfTrue="1">
      <formula>$F339=""</formula>
    </cfRule>
    <cfRule type="expression" dxfId="3231" priority="35686" stopIfTrue="1">
      <formula>#REF!&lt;&gt;""</formula>
    </cfRule>
    <cfRule type="expression" dxfId="3230" priority="35687" stopIfTrue="1">
      <formula>AND($G339="",$F339&lt;&gt;"")</formula>
    </cfRule>
  </conditionalFormatting>
  <conditionalFormatting sqref="D421:H421">
    <cfRule type="expression" dxfId="3229" priority="35691" stopIfTrue="1">
      <formula>$F320=""</formula>
    </cfRule>
    <cfRule type="expression" dxfId="3228" priority="35692" stopIfTrue="1">
      <formula>#REF!&lt;&gt;""</formula>
    </cfRule>
    <cfRule type="expression" dxfId="3227" priority="35693" stopIfTrue="1">
      <formula>AND($G320="",$F320&lt;&gt;"")</formula>
    </cfRule>
  </conditionalFormatting>
  <conditionalFormatting sqref="D421:H421">
    <cfRule type="expression" dxfId="3226" priority="35697" stopIfTrue="1">
      <formula>$F321=""</formula>
    </cfRule>
    <cfRule type="expression" dxfId="3225" priority="35698" stopIfTrue="1">
      <formula>#REF!&lt;&gt;""</formula>
    </cfRule>
    <cfRule type="expression" dxfId="3224" priority="35699" stopIfTrue="1">
      <formula>AND($G321="",$F321&lt;&gt;"")</formula>
    </cfRule>
  </conditionalFormatting>
  <conditionalFormatting sqref="G421">
    <cfRule type="expression" dxfId="3223" priority="35703" stopIfTrue="1">
      <formula>$F337=""</formula>
    </cfRule>
    <cfRule type="expression" dxfId="3222" priority="35704" stopIfTrue="1">
      <formula>#REF!&lt;&gt;""</formula>
    </cfRule>
    <cfRule type="expression" dxfId="3221" priority="35705" stopIfTrue="1">
      <formula>AND($G337="",$F337&lt;&gt;"")</formula>
    </cfRule>
  </conditionalFormatting>
  <conditionalFormatting sqref="G421">
    <cfRule type="expression" dxfId="3220" priority="35709" stopIfTrue="1">
      <formula>$F310=""</formula>
    </cfRule>
    <cfRule type="expression" dxfId="3219" priority="35710" stopIfTrue="1">
      <formula>#REF!&lt;&gt;""</formula>
    </cfRule>
    <cfRule type="expression" dxfId="3218" priority="35711" stopIfTrue="1">
      <formula>AND($G310="",$F310&lt;&gt;"")</formula>
    </cfRule>
  </conditionalFormatting>
  <conditionalFormatting sqref="G421">
    <cfRule type="expression" dxfId="3217" priority="35715" stopIfTrue="1">
      <formula>$F307=""</formula>
    </cfRule>
    <cfRule type="expression" dxfId="3216" priority="35716" stopIfTrue="1">
      <formula>#REF!&lt;&gt;""</formula>
    </cfRule>
    <cfRule type="expression" dxfId="3215" priority="35717" stopIfTrue="1">
      <formula>AND($G307="",$F307&lt;&gt;"")</formula>
    </cfRule>
  </conditionalFormatting>
  <conditionalFormatting sqref="G421">
    <cfRule type="expression" dxfId="3214" priority="35721" stopIfTrue="1">
      <formula>$F308=""</formula>
    </cfRule>
    <cfRule type="expression" dxfId="3213" priority="35722" stopIfTrue="1">
      <formula>#REF!&lt;&gt;""</formula>
    </cfRule>
    <cfRule type="expression" dxfId="3212" priority="35723" stopIfTrue="1">
      <formula>AND($G308="",$F308&lt;&gt;"")</formula>
    </cfRule>
  </conditionalFormatting>
  <conditionalFormatting sqref="G421">
    <cfRule type="expression" dxfId="3211" priority="35727" stopIfTrue="1">
      <formula>$F312=""</formula>
    </cfRule>
    <cfRule type="expression" dxfId="3210" priority="35728" stopIfTrue="1">
      <formula>#REF!&lt;&gt;""</formula>
    </cfRule>
    <cfRule type="expression" dxfId="3209" priority="35729" stopIfTrue="1">
      <formula>AND($G312="",$F312&lt;&gt;"")</formula>
    </cfRule>
  </conditionalFormatting>
  <conditionalFormatting sqref="G421">
    <cfRule type="expression" dxfId="3208" priority="35733" stopIfTrue="1">
      <formula>$F341=""</formula>
    </cfRule>
    <cfRule type="expression" dxfId="3207" priority="35734" stopIfTrue="1">
      <formula>#REF!&lt;&gt;""</formula>
    </cfRule>
    <cfRule type="expression" dxfId="3206" priority="35735" stopIfTrue="1">
      <formula>AND($G341="",$F341&lt;&gt;"")</formula>
    </cfRule>
  </conditionalFormatting>
  <conditionalFormatting sqref="G421">
    <cfRule type="expression" dxfId="3205" priority="35739" stopIfTrue="1">
      <formula>$F311=""</formula>
    </cfRule>
    <cfRule type="expression" dxfId="3204" priority="35740" stopIfTrue="1">
      <formula>#REF!&lt;&gt;""</formula>
    </cfRule>
    <cfRule type="expression" dxfId="3203" priority="35741" stopIfTrue="1">
      <formula>AND($G311="",$F311&lt;&gt;"")</formula>
    </cfRule>
  </conditionalFormatting>
  <conditionalFormatting sqref="G421">
    <cfRule type="expression" dxfId="3202" priority="35745" stopIfTrue="1">
      <formula>$F309=""</formula>
    </cfRule>
    <cfRule type="expression" dxfId="3201" priority="35746" stopIfTrue="1">
      <formula>#REF!&lt;&gt;""</formula>
    </cfRule>
    <cfRule type="expression" dxfId="3200" priority="35747" stopIfTrue="1">
      <formula>AND($G309="",$F309&lt;&gt;"")</formula>
    </cfRule>
  </conditionalFormatting>
  <conditionalFormatting sqref="G421">
    <cfRule type="expression" dxfId="3199" priority="35751" stopIfTrue="1">
      <formula>$F342=""</formula>
    </cfRule>
    <cfRule type="expression" dxfId="3198" priority="35752" stopIfTrue="1">
      <formula>#REF!&lt;&gt;""</formula>
    </cfRule>
    <cfRule type="expression" dxfId="3197" priority="35753" stopIfTrue="1">
      <formula>AND($G342="",$F342&lt;&gt;"")</formula>
    </cfRule>
  </conditionalFormatting>
  <conditionalFormatting sqref="G417:G421">
    <cfRule type="expression" dxfId="3196" priority="35757" stopIfTrue="1">
      <formula>$F309=""</formula>
    </cfRule>
    <cfRule type="expression" dxfId="3195" priority="35758" stopIfTrue="1">
      <formula>#REF!&lt;&gt;""</formula>
    </cfRule>
    <cfRule type="expression" dxfId="3194" priority="35759" stopIfTrue="1">
      <formula>AND($G309="",$F309&lt;&gt;"")</formula>
    </cfRule>
  </conditionalFormatting>
  <conditionalFormatting sqref="D420:H420">
    <cfRule type="expression" dxfId="3193" priority="2053" stopIfTrue="1">
      <formula>$F336=""</formula>
    </cfRule>
    <cfRule type="expression" dxfId="3192" priority="2054" stopIfTrue="1">
      <formula>#REF!&lt;&gt;""</formula>
    </cfRule>
    <cfRule type="expression" dxfId="3191" priority="2055" stopIfTrue="1">
      <formula>AND($G336="",$F336&lt;&gt;"")</formula>
    </cfRule>
  </conditionalFormatting>
  <conditionalFormatting sqref="D420:H420">
    <cfRule type="expression" dxfId="3190" priority="2050" stopIfTrue="1">
      <formula>$F340=""</formula>
    </cfRule>
    <cfRule type="expression" dxfId="3189" priority="2051" stopIfTrue="1">
      <formula>#REF!&lt;&gt;""</formula>
    </cfRule>
    <cfRule type="expression" dxfId="3188" priority="2052" stopIfTrue="1">
      <formula>AND($G340="",$F340&lt;&gt;"")</formula>
    </cfRule>
  </conditionalFormatting>
  <conditionalFormatting sqref="D420:H420">
    <cfRule type="expression" dxfId="3187" priority="2047" stopIfTrue="1">
      <formula>$F335=""</formula>
    </cfRule>
    <cfRule type="expression" dxfId="3186" priority="2048" stopIfTrue="1">
      <formula>#REF!&lt;&gt;""</formula>
    </cfRule>
    <cfRule type="expression" dxfId="3185" priority="2049" stopIfTrue="1">
      <formula>AND($G335="",$F335&lt;&gt;"")</formula>
    </cfRule>
  </conditionalFormatting>
  <conditionalFormatting sqref="D423:H423">
    <cfRule type="expression" dxfId="3184" priority="2044" stopIfTrue="1">
      <formula>$F322=""</formula>
    </cfRule>
    <cfRule type="expression" dxfId="3183" priority="2045" stopIfTrue="1">
      <formula>#REF!&lt;&gt;""</formula>
    </cfRule>
    <cfRule type="expression" dxfId="3182" priority="2046" stopIfTrue="1">
      <formula>AND($G322="",$F322&lt;&gt;"")</formula>
    </cfRule>
  </conditionalFormatting>
  <conditionalFormatting sqref="D423:H423">
    <cfRule type="expression" dxfId="3181" priority="2041" stopIfTrue="1">
      <formula>$F332=""</formula>
    </cfRule>
    <cfRule type="expression" dxfId="3180" priority="2042" stopIfTrue="1">
      <formula>#REF!&lt;&gt;""</formula>
    </cfRule>
    <cfRule type="expression" dxfId="3179" priority="2043" stopIfTrue="1">
      <formula>AND($G332="",$F332&lt;&gt;"")</formula>
    </cfRule>
  </conditionalFormatting>
  <conditionalFormatting sqref="D423:H423">
    <cfRule type="expression" dxfId="3178" priority="2038" stopIfTrue="1">
      <formula>$F338=""</formula>
    </cfRule>
    <cfRule type="expression" dxfId="3177" priority="2039" stopIfTrue="1">
      <formula>#REF!&lt;&gt;""</formula>
    </cfRule>
    <cfRule type="expression" dxfId="3176" priority="2040" stopIfTrue="1">
      <formula>AND($G338="",$F338&lt;&gt;"")</formula>
    </cfRule>
  </conditionalFormatting>
  <conditionalFormatting sqref="D423:H423">
    <cfRule type="expression" dxfId="3175" priority="2035" stopIfTrue="1">
      <formula>$F336=""</formula>
    </cfRule>
    <cfRule type="expression" dxfId="3174" priority="2036" stopIfTrue="1">
      <formula>#REF!&lt;&gt;""</formula>
    </cfRule>
    <cfRule type="expression" dxfId="3173" priority="2037" stopIfTrue="1">
      <formula>AND($G336="",$F336&lt;&gt;"")</formula>
    </cfRule>
  </conditionalFormatting>
  <conditionalFormatting sqref="D423:H423">
    <cfRule type="expression" dxfId="3172" priority="2032" stopIfTrue="1">
      <formula>$F340=""</formula>
    </cfRule>
    <cfRule type="expression" dxfId="3171" priority="2033" stopIfTrue="1">
      <formula>#REF!&lt;&gt;""</formula>
    </cfRule>
    <cfRule type="expression" dxfId="3170" priority="2034" stopIfTrue="1">
      <formula>AND($G340="",$F340&lt;&gt;"")</formula>
    </cfRule>
  </conditionalFormatting>
  <conditionalFormatting sqref="D423:H423">
    <cfRule type="expression" dxfId="3169" priority="2029" stopIfTrue="1">
      <formula>$F335=""</formula>
    </cfRule>
    <cfRule type="expression" dxfId="3168" priority="2030" stopIfTrue="1">
      <formula>#REF!&lt;&gt;""</formula>
    </cfRule>
    <cfRule type="expression" dxfId="3167" priority="2031" stopIfTrue="1">
      <formula>AND($G335="",$F335&lt;&gt;"")</formula>
    </cfRule>
  </conditionalFormatting>
  <conditionalFormatting sqref="D422:H422">
    <cfRule type="expression" dxfId="3166" priority="2026" stopIfTrue="1">
      <formula>$F322=""</formula>
    </cfRule>
    <cfRule type="expression" dxfId="3165" priority="2027" stopIfTrue="1">
      <formula>#REF!&lt;&gt;""</formula>
    </cfRule>
    <cfRule type="expression" dxfId="3164" priority="2028" stopIfTrue="1">
      <formula>AND($G322="",$F322&lt;&gt;"")</formula>
    </cfRule>
  </conditionalFormatting>
  <conditionalFormatting sqref="D422:H422">
    <cfRule type="expression" dxfId="3163" priority="2023" stopIfTrue="1">
      <formula>$F338=""</formula>
    </cfRule>
    <cfRule type="expression" dxfId="3162" priority="2024" stopIfTrue="1">
      <formula>#REF!&lt;&gt;""</formula>
    </cfRule>
    <cfRule type="expression" dxfId="3161" priority="2025" stopIfTrue="1">
      <formula>AND($G338="",$F338&lt;&gt;"")</formula>
    </cfRule>
  </conditionalFormatting>
  <conditionalFormatting sqref="D422:H422">
    <cfRule type="expression" dxfId="3160" priority="2020" stopIfTrue="1">
      <formula>$F336=""</formula>
    </cfRule>
    <cfRule type="expression" dxfId="3159" priority="2021" stopIfTrue="1">
      <formula>#REF!&lt;&gt;""</formula>
    </cfRule>
    <cfRule type="expression" dxfId="3158" priority="2022" stopIfTrue="1">
      <formula>AND($G336="",$F336&lt;&gt;"")</formula>
    </cfRule>
  </conditionalFormatting>
  <conditionalFormatting sqref="D422:H422">
    <cfRule type="expression" dxfId="3157" priority="2017" stopIfTrue="1">
      <formula>$F340=""</formula>
    </cfRule>
    <cfRule type="expression" dxfId="3156" priority="2018" stopIfTrue="1">
      <formula>#REF!&lt;&gt;""</formula>
    </cfRule>
    <cfRule type="expression" dxfId="3155" priority="2019" stopIfTrue="1">
      <formula>AND($G340="",$F340&lt;&gt;"")</formula>
    </cfRule>
  </conditionalFormatting>
  <conditionalFormatting sqref="D422:H422">
    <cfRule type="expression" dxfId="3154" priority="2014" stopIfTrue="1">
      <formula>$F335=""</formula>
    </cfRule>
    <cfRule type="expression" dxfId="3153" priority="2015" stopIfTrue="1">
      <formula>#REF!&lt;&gt;""</formula>
    </cfRule>
    <cfRule type="expression" dxfId="3152" priority="2016" stopIfTrue="1">
      <formula>AND($G335="",$F335&lt;&gt;"")</formula>
    </cfRule>
  </conditionalFormatting>
  <conditionalFormatting sqref="D421:H421">
    <cfRule type="expression" dxfId="3151" priority="2011" stopIfTrue="1">
      <formula>$F322=""</formula>
    </cfRule>
    <cfRule type="expression" dxfId="3150" priority="2012" stopIfTrue="1">
      <formula>#REF!&lt;&gt;""</formula>
    </cfRule>
    <cfRule type="expression" dxfId="3149" priority="2013" stopIfTrue="1">
      <formula>AND($G322="",$F322&lt;&gt;"")</formula>
    </cfRule>
  </conditionalFormatting>
  <conditionalFormatting sqref="D421:H421">
    <cfRule type="expression" dxfId="3148" priority="2008" stopIfTrue="1">
      <formula>$F338=""</formula>
    </cfRule>
    <cfRule type="expression" dxfId="3147" priority="2009" stopIfTrue="1">
      <formula>#REF!&lt;&gt;""</formula>
    </cfRule>
    <cfRule type="expression" dxfId="3146" priority="2010" stopIfTrue="1">
      <formula>AND($G338="",$F338&lt;&gt;"")</formula>
    </cfRule>
  </conditionalFormatting>
  <conditionalFormatting sqref="D421:H421">
    <cfRule type="expression" dxfId="3145" priority="2005" stopIfTrue="1">
      <formula>$F336=""</formula>
    </cfRule>
    <cfRule type="expression" dxfId="3144" priority="2006" stopIfTrue="1">
      <formula>#REF!&lt;&gt;""</formula>
    </cfRule>
    <cfRule type="expression" dxfId="3143" priority="2007" stopIfTrue="1">
      <formula>AND($G336="",$F336&lt;&gt;"")</formula>
    </cfRule>
  </conditionalFormatting>
  <conditionalFormatting sqref="D421:H421">
    <cfRule type="expression" dxfId="3142" priority="2002" stopIfTrue="1">
      <formula>$F340=""</formula>
    </cfRule>
    <cfRule type="expression" dxfId="3141" priority="2003" stopIfTrue="1">
      <formula>#REF!&lt;&gt;""</formula>
    </cfRule>
    <cfRule type="expression" dxfId="3140" priority="2004" stopIfTrue="1">
      <formula>AND($G340="",$F340&lt;&gt;"")</formula>
    </cfRule>
  </conditionalFormatting>
  <conditionalFormatting sqref="D421:H421">
    <cfRule type="expression" dxfId="3139" priority="1999" stopIfTrue="1">
      <formula>$F335=""</formula>
    </cfRule>
    <cfRule type="expression" dxfId="3138" priority="2000" stopIfTrue="1">
      <formula>#REF!&lt;&gt;""</formula>
    </cfRule>
    <cfRule type="expression" dxfId="3137" priority="2001" stopIfTrue="1">
      <formula>AND($G335="",$F335&lt;&gt;"")</formula>
    </cfRule>
  </conditionalFormatting>
  <conditionalFormatting sqref="D423:H423">
    <cfRule type="expression" dxfId="3136" priority="1993" stopIfTrue="1">
      <formula>$F322=""</formula>
    </cfRule>
    <cfRule type="expression" dxfId="3135" priority="1994" stopIfTrue="1">
      <formula>#REF!&lt;&gt;""</formula>
    </cfRule>
    <cfRule type="expression" dxfId="3134" priority="1995" stopIfTrue="1">
      <formula>AND($G322="",$F322&lt;&gt;"")</formula>
    </cfRule>
  </conditionalFormatting>
  <conditionalFormatting sqref="D423:H423">
    <cfRule type="expression" dxfId="3133" priority="1990" stopIfTrue="1">
      <formula>$F333=""</formula>
    </cfRule>
    <cfRule type="expression" dxfId="3132" priority="1991" stopIfTrue="1">
      <formula>#REF!&lt;&gt;""</formula>
    </cfRule>
    <cfRule type="expression" dxfId="3131" priority="1992" stopIfTrue="1">
      <formula>AND($G333="",$F333&lt;&gt;"")</formula>
    </cfRule>
  </conditionalFormatting>
  <conditionalFormatting sqref="D423:H423">
    <cfRule type="expression" dxfId="3130" priority="1987" stopIfTrue="1">
      <formula>$F332=""</formula>
    </cfRule>
    <cfRule type="expression" dxfId="3129" priority="1988" stopIfTrue="1">
      <formula>#REF!&lt;&gt;""</formula>
    </cfRule>
    <cfRule type="expression" dxfId="3128" priority="1989" stopIfTrue="1">
      <formula>AND($G332="",$F332&lt;&gt;"")</formula>
    </cfRule>
  </conditionalFormatting>
  <conditionalFormatting sqref="D422:H422">
    <cfRule type="expression" dxfId="3127" priority="1984" stopIfTrue="1">
      <formula>$F322=""</formula>
    </cfRule>
    <cfRule type="expression" dxfId="3126" priority="1985" stopIfTrue="1">
      <formula>#REF!&lt;&gt;""</formula>
    </cfRule>
    <cfRule type="expression" dxfId="3125" priority="1986" stopIfTrue="1">
      <formula>AND($G322="",$F322&lt;&gt;"")</formula>
    </cfRule>
  </conditionalFormatting>
  <conditionalFormatting sqref="D422:H422">
    <cfRule type="expression" dxfId="3124" priority="1981" stopIfTrue="1">
      <formula>$F333=""</formula>
    </cfRule>
    <cfRule type="expression" dxfId="3123" priority="1982" stopIfTrue="1">
      <formula>#REF!&lt;&gt;""</formula>
    </cfRule>
    <cfRule type="expression" dxfId="3122" priority="1983" stopIfTrue="1">
      <formula>AND($G333="",$F333&lt;&gt;"")</formula>
    </cfRule>
  </conditionalFormatting>
  <conditionalFormatting sqref="D422:H422">
    <cfRule type="expression" dxfId="3121" priority="1978" stopIfTrue="1">
      <formula>$F332=""</formula>
    </cfRule>
    <cfRule type="expression" dxfId="3120" priority="1979" stopIfTrue="1">
      <formula>#REF!&lt;&gt;""</formula>
    </cfRule>
    <cfRule type="expression" dxfId="3119" priority="1980" stopIfTrue="1">
      <formula>AND($G332="",$F332&lt;&gt;"")</formula>
    </cfRule>
  </conditionalFormatting>
  <conditionalFormatting sqref="D423:H423">
    <cfRule type="expression" dxfId="3118" priority="1975" stopIfTrue="1">
      <formula>$F332=""</formula>
    </cfRule>
    <cfRule type="expression" dxfId="3117" priority="1976" stopIfTrue="1">
      <formula>#REF!&lt;&gt;""</formula>
    </cfRule>
    <cfRule type="expression" dxfId="3116" priority="1977" stopIfTrue="1">
      <formula>AND($G332="",$F332&lt;&gt;"")</formula>
    </cfRule>
  </conditionalFormatting>
  <conditionalFormatting sqref="D423:H423">
    <cfRule type="expression" dxfId="3115" priority="1972" stopIfTrue="1">
      <formula>$F334=""</formula>
    </cfRule>
    <cfRule type="expression" dxfId="3114" priority="1973" stopIfTrue="1">
      <formula>#REF!&lt;&gt;""</formula>
    </cfRule>
    <cfRule type="expression" dxfId="3113" priority="1974" stopIfTrue="1">
      <formula>AND($G334="",$F334&lt;&gt;"")</formula>
    </cfRule>
  </conditionalFormatting>
  <conditionalFormatting sqref="D423:H423">
    <cfRule type="expression" dxfId="3112" priority="1968" stopIfTrue="1">
      <formula>$F333=""</formula>
    </cfRule>
    <cfRule type="expression" dxfId="3111" priority="1969" stopIfTrue="1">
      <formula>#REF!&lt;&gt;""</formula>
    </cfRule>
    <cfRule type="expression" dxfId="3110" priority="1970" stopIfTrue="1">
      <formula>AND($G333="",$F333&lt;&gt;"")</formula>
    </cfRule>
  </conditionalFormatting>
  <conditionalFormatting sqref="D420:F423">
    <cfRule type="expression" dxfId="3109" priority="1962" stopIfTrue="1">
      <formula>$F332=""</formula>
    </cfRule>
    <cfRule type="expression" dxfId="3108" priority="1963" stopIfTrue="1">
      <formula>#REF!&lt;&gt;""</formula>
    </cfRule>
    <cfRule type="expression" dxfId="3107" priority="1964" stopIfTrue="1">
      <formula>AND($G332="",$F332&lt;&gt;"")</formula>
    </cfRule>
  </conditionalFormatting>
  <conditionalFormatting sqref="D401:H401">
    <cfRule type="expression" dxfId="3106" priority="35855" stopIfTrue="1">
      <formula>$F312=""</formula>
    </cfRule>
    <cfRule type="expression" dxfId="3105" priority="35856" stopIfTrue="1">
      <formula>#REF!&lt;&gt;""</formula>
    </cfRule>
    <cfRule type="expression" dxfId="3104" priority="35857" stopIfTrue="1">
      <formula>AND($G312="",$F312&lt;&gt;"")</formula>
    </cfRule>
  </conditionalFormatting>
  <conditionalFormatting sqref="D401:H401">
    <cfRule type="expression" dxfId="3103" priority="35861" stopIfTrue="1">
      <formula>$F307=""</formula>
    </cfRule>
    <cfRule type="expression" dxfId="3102" priority="35862" stopIfTrue="1">
      <formula>#REF!&lt;&gt;""</formula>
    </cfRule>
    <cfRule type="expression" dxfId="3101" priority="35863" stopIfTrue="1">
      <formula>AND($G307="",$F307&lt;&gt;"")</formula>
    </cfRule>
  </conditionalFormatting>
  <conditionalFormatting sqref="D401:H401">
    <cfRule type="expression" dxfId="3100" priority="35867" stopIfTrue="1">
      <formula>$F316=""</formula>
    </cfRule>
    <cfRule type="expression" dxfId="3099" priority="35868" stopIfTrue="1">
      <formula>#REF!&lt;&gt;""</formula>
    </cfRule>
    <cfRule type="expression" dxfId="3098" priority="35869" stopIfTrue="1">
      <formula>AND($G316="",$F316&lt;&gt;"")</formula>
    </cfRule>
  </conditionalFormatting>
  <conditionalFormatting sqref="D401:H401">
    <cfRule type="expression" dxfId="3097" priority="35885" stopIfTrue="1">
      <formula>$F311=""</formula>
    </cfRule>
    <cfRule type="expression" dxfId="3096" priority="35886" stopIfTrue="1">
      <formula>#REF!&lt;&gt;""</formula>
    </cfRule>
    <cfRule type="expression" dxfId="3095" priority="35887" stopIfTrue="1">
      <formula>AND($G311="",$F311&lt;&gt;"")</formula>
    </cfRule>
  </conditionalFormatting>
  <conditionalFormatting sqref="D401:H401">
    <cfRule type="expression" dxfId="3094" priority="35891" stopIfTrue="1">
      <formula>$F314=""</formula>
    </cfRule>
    <cfRule type="expression" dxfId="3093" priority="35892" stopIfTrue="1">
      <formula>#REF!&lt;&gt;""</formula>
    </cfRule>
    <cfRule type="expression" dxfId="3092" priority="35893" stopIfTrue="1">
      <formula>AND($G314="",$F314&lt;&gt;"")</formula>
    </cfRule>
  </conditionalFormatting>
  <conditionalFormatting sqref="D405:F406 D401:H403 D409:H414 H405:H407">
    <cfRule type="expression" dxfId="3091" priority="35900" stopIfTrue="1">
      <formula>$F306=""</formula>
    </cfRule>
    <cfRule type="expression" dxfId="3090" priority="35901" stopIfTrue="1">
      <formula>#REF!&lt;&gt;""</formula>
    </cfRule>
    <cfRule type="expression" dxfId="3089" priority="35902" stopIfTrue="1">
      <formula>AND($G306="",$F306&lt;&gt;"")</formula>
    </cfRule>
  </conditionalFormatting>
  <conditionalFormatting sqref="D401:H401">
    <cfRule type="expression" dxfId="3088" priority="35906" stopIfTrue="1">
      <formula>$F308=""</formula>
    </cfRule>
    <cfRule type="expression" dxfId="3087" priority="35907" stopIfTrue="1">
      <formula>#REF!&lt;&gt;""</formula>
    </cfRule>
    <cfRule type="expression" dxfId="3086" priority="35908" stopIfTrue="1">
      <formula>AND($G308="",$F308&lt;&gt;"")</formula>
    </cfRule>
  </conditionalFormatting>
  <conditionalFormatting sqref="H401">
    <cfRule type="expression" dxfId="3085" priority="1941" stopIfTrue="1">
      <formula>$F313=""</formula>
    </cfRule>
    <cfRule type="expression" dxfId="3084" priority="1942" stopIfTrue="1">
      <formula>#REF!&lt;&gt;""</formula>
    </cfRule>
    <cfRule type="expression" dxfId="3083" priority="1943" stopIfTrue="1">
      <formula>AND($G313="",$F313&lt;&gt;"")</formula>
    </cfRule>
  </conditionalFormatting>
  <conditionalFormatting sqref="H401">
    <cfRule type="expression" dxfId="3082" priority="1935" stopIfTrue="1">
      <formula>$F317=""</formula>
    </cfRule>
    <cfRule type="expression" dxfId="3081" priority="1936" stopIfTrue="1">
      <formula>#REF!&lt;&gt;""</formula>
    </cfRule>
    <cfRule type="expression" dxfId="3080" priority="1937" stopIfTrue="1">
      <formula>AND($G317="",$F317&lt;&gt;"")</formula>
    </cfRule>
  </conditionalFormatting>
  <conditionalFormatting sqref="H401">
    <cfRule type="expression" dxfId="3079" priority="1932" stopIfTrue="1">
      <formula>$F312=""</formula>
    </cfRule>
    <cfRule type="expression" dxfId="3078" priority="1933" stopIfTrue="1">
      <formula>#REF!&lt;&gt;""</formula>
    </cfRule>
    <cfRule type="expression" dxfId="3077" priority="1934" stopIfTrue="1">
      <formula>AND($G312="",$F312&lt;&gt;"")</formula>
    </cfRule>
  </conditionalFormatting>
  <conditionalFormatting sqref="A151">
    <cfRule type="expression" dxfId="3076" priority="1931" stopIfTrue="1">
      <formula>#REF!&lt;&gt;""</formula>
    </cfRule>
  </conditionalFormatting>
  <conditionalFormatting sqref="D243:D245">
    <cfRule type="expression" dxfId="3075" priority="1927" stopIfTrue="1">
      <formula>$F134=""</formula>
    </cfRule>
    <cfRule type="expression" dxfId="3074" priority="1928" stopIfTrue="1">
      <formula>#REF!&lt;&gt;""</formula>
    </cfRule>
    <cfRule type="expression" dxfId="3073" priority="1929" stopIfTrue="1">
      <formula>AND($G134="",$F134&lt;&gt;"")</formula>
    </cfRule>
  </conditionalFormatting>
  <conditionalFormatting sqref="D243:D245">
    <cfRule type="expression" dxfId="3072" priority="1924" stopIfTrue="1">
      <formula>$F143=""</formula>
    </cfRule>
    <cfRule type="expression" dxfId="3071" priority="1925" stopIfTrue="1">
      <formula>#REF!&lt;&gt;""</formula>
    </cfRule>
    <cfRule type="expression" dxfId="3070" priority="1926" stopIfTrue="1">
      <formula>AND($G143="",$F143&lt;&gt;"")</formula>
    </cfRule>
  </conditionalFormatting>
  <conditionalFormatting sqref="D243:D245">
    <cfRule type="expression" dxfId="3069" priority="1921" stopIfTrue="1">
      <formula>$F135=""</formula>
    </cfRule>
    <cfRule type="expression" dxfId="3068" priority="1922" stopIfTrue="1">
      <formula>#REF!&lt;&gt;""</formula>
    </cfRule>
    <cfRule type="expression" dxfId="3067" priority="1923" stopIfTrue="1">
      <formula>AND($G135="",$F135&lt;&gt;"")</formula>
    </cfRule>
  </conditionalFormatting>
  <conditionalFormatting sqref="D243:D245">
    <cfRule type="expression" dxfId="3066" priority="1918" stopIfTrue="1">
      <formula>$F144=""</formula>
    </cfRule>
    <cfRule type="expression" dxfId="3065" priority="1919" stopIfTrue="1">
      <formula>#REF!&lt;&gt;""</formula>
    </cfRule>
    <cfRule type="expression" dxfId="3064" priority="1920" stopIfTrue="1">
      <formula>AND($G144="",$F144&lt;&gt;"")</formula>
    </cfRule>
  </conditionalFormatting>
  <conditionalFormatting sqref="D243:E245">
    <cfRule type="expression" dxfId="3063" priority="1917" stopIfTrue="1">
      <formula>#REF!&lt;&gt;""</formula>
    </cfRule>
  </conditionalFormatting>
  <conditionalFormatting sqref="D243:D245">
    <cfRule type="expression" dxfId="3062" priority="1914" stopIfTrue="1">
      <formula>#REF!=""</formula>
    </cfRule>
    <cfRule type="expression" dxfId="3061" priority="1915" stopIfTrue="1">
      <formula>#REF!&lt;&gt;""</formula>
    </cfRule>
    <cfRule type="expression" dxfId="3060" priority="1916" stopIfTrue="1">
      <formula>AND(#REF!="",#REF!&lt;&gt;"")</formula>
    </cfRule>
  </conditionalFormatting>
  <conditionalFormatting sqref="D243:D245">
    <cfRule type="expression" dxfId="3059" priority="1911" stopIfTrue="1">
      <formula>$F162=""</formula>
    </cfRule>
    <cfRule type="expression" dxfId="3058" priority="1912" stopIfTrue="1">
      <formula>#REF!&lt;&gt;""</formula>
    </cfRule>
    <cfRule type="expression" dxfId="3057" priority="1913" stopIfTrue="1">
      <formula>AND($G162="",$F162&lt;&gt;"")</formula>
    </cfRule>
  </conditionalFormatting>
  <conditionalFormatting sqref="D243:D245">
    <cfRule type="expression" dxfId="3056" priority="1908" stopIfTrue="1">
      <formula>$F179=""</formula>
    </cfRule>
    <cfRule type="expression" dxfId="3055" priority="1909" stopIfTrue="1">
      <formula>#REF!&lt;&gt;""</formula>
    </cfRule>
    <cfRule type="expression" dxfId="3054" priority="1910" stopIfTrue="1">
      <formula>AND($G179="",$F179&lt;&gt;"")</formula>
    </cfRule>
  </conditionalFormatting>
  <conditionalFormatting sqref="D277:D280 G345:G346">
    <cfRule type="expression" dxfId="3053" priority="35914" stopIfTrue="1">
      <formula>$F178=""</formula>
    </cfRule>
    <cfRule type="expression" dxfId="3052" priority="35915" stopIfTrue="1">
      <formula>#REF!&lt;&gt;""</formula>
    </cfRule>
    <cfRule type="expression" dxfId="3051" priority="35916" stopIfTrue="1">
      <formula>AND($G178="",$F178&lt;&gt;"")</formula>
    </cfRule>
  </conditionalFormatting>
  <conditionalFormatting sqref="D277:D278">
    <cfRule type="expression" dxfId="3050" priority="35920" stopIfTrue="1">
      <formula>$F180=""</formula>
    </cfRule>
    <cfRule type="expression" dxfId="3049" priority="35921" stopIfTrue="1">
      <formula>#REF!&lt;&gt;""</formula>
    </cfRule>
    <cfRule type="expression" dxfId="3048" priority="35922" stopIfTrue="1">
      <formula>AND($G180="",$F180&lt;&gt;"")</formula>
    </cfRule>
  </conditionalFormatting>
  <conditionalFormatting sqref="D368:H368">
    <cfRule type="expression" dxfId="3047" priority="35986" stopIfTrue="1">
      <formula>$F283=""</formula>
    </cfRule>
    <cfRule type="expression" dxfId="3046" priority="35987" stopIfTrue="1">
      <formula>#REF!&lt;&gt;""</formula>
    </cfRule>
    <cfRule type="expression" dxfId="3045" priority="35988" stopIfTrue="1">
      <formula>AND($G283="",$F283&lt;&gt;"")</formula>
    </cfRule>
  </conditionalFormatting>
  <conditionalFormatting sqref="D367:H367">
    <cfRule type="expression" dxfId="3044" priority="35992" stopIfTrue="1">
      <formula>$F291=""</formula>
    </cfRule>
    <cfRule type="expression" dxfId="3043" priority="35993" stopIfTrue="1">
      <formula>#REF!&lt;&gt;""</formula>
    </cfRule>
    <cfRule type="expression" dxfId="3042" priority="35994" stopIfTrue="1">
      <formula>AND($G291="",$F291&lt;&gt;"")</formula>
    </cfRule>
  </conditionalFormatting>
  <conditionalFormatting sqref="D367:H367">
    <cfRule type="expression" dxfId="3041" priority="36037" stopIfTrue="1">
      <formula>$F283=""</formula>
    </cfRule>
    <cfRule type="expression" dxfId="3040" priority="36038" stopIfTrue="1">
      <formula>#REF!&lt;&gt;""</formula>
    </cfRule>
    <cfRule type="expression" dxfId="3039" priority="36039" stopIfTrue="1">
      <formula>AND($G283="",$F283&lt;&gt;"")</formula>
    </cfRule>
  </conditionalFormatting>
  <conditionalFormatting sqref="D367:H367">
    <cfRule type="expression" dxfId="3038" priority="36043" stopIfTrue="1">
      <formula>$F284=""</formula>
    </cfRule>
    <cfRule type="expression" dxfId="3037" priority="36044" stopIfTrue="1">
      <formula>#REF!&lt;&gt;""</formula>
    </cfRule>
    <cfRule type="expression" dxfId="3036" priority="36045" stopIfTrue="1">
      <formula>AND($G284="",$F284&lt;&gt;"")</formula>
    </cfRule>
  </conditionalFormatting>
  <conditionalFormatting sqref="D366:H366">
    <cfRule type="expression" dxfId="3035" priority="36049" stopIfTrue="1">
      <formula>$F291=""</formula>
    </cfRule>
    <cfRule type="expression" dxfId="3034" priority="36050" stopIfTrue="1">
      <formula>#REF!&lt;&gt;""</formula>
    </cfRule>
    <cfRule type="expression" dxfId="3033" priority="36051" stopIfTrue="1">
      <formula>AND($G291="",$F291&lt;&gt;"")</formula>
    </cfRule>
  </conditionalFormatting>
  <conditionalFormatting sqref="D366:H366">
    <cfRule type="expression" dxfId="3032" priority="36055" stopIfTrue="1">
      <formula>$F284=""</formula>
    </cfRule>
    <cfRule type="expression" dxfId="3031" priority="36056" stopIfTrue="1">
      <formula>#REF!&lt;&gt;""</formula>
    </cfRule>
    <cfRule type="expression" dxfId="3030" priority="36057" stopIfTrue="1">
      <formula>AND($G284="",$F284&lt;&gt;"")</formula>
    </cfRule>
  </conditionalFormatting>
  <conditionalFormatting sqref="D366:H366">
    <cfRule type="expression" dxfId="3029" priority="36100" stopIfTrue="1">
      <formula>$F283=""</formula>
    </cfRule>
    <cfRule type="expression" dxfId="3028" priority="36101" stopIfTrue="1">
      <formula>#REF!&lt;&gt;""</formula>
    </cfRule>
    <cfRule type="expression" dxfId="3027" priority="36102" stopIfTrue="1">
      <formula>AND($G283="",$F283&lt;&gt;"")</formula>
    </cfRule>
  </conditionalFormatting>
  <conditionalFormatting sqref="D389:H390 D374:H387 D387:G388">
    <cfRule type="expression" dxfId="3026" priority="36139" stopIfTrue="1">
      <formula>$F305=""</formula>
    </cfRule>
    <cfRule type="expression" dxfId="3025" priority="36140" stopIfTrue="1">
      <formula>#REF!&lt;&gt;""</formula>
    </cfRule>
    <cfRule type="expression" dxfId="3024" priority="36141" stopIfTrue="1">
      <formula>AND($G305="",$F305&lt;&gt;"")</formula>
    </cfRule>
  </conditionalFormatting>
  <conditionalFormatting sqref="D389:H389 D373:H387 D387:G388">
    <cfRule type="expression" dxfId="3023" priority="36148" stopIfTrue="1">
      <formula>$F305=""</formula>
    </cfRule>
    <cfRule type="expression" dxfId="3022" priority="36149" stopIfTrue="1">
      <formula>#REF!&lt;&gt;""</formula>
    </cfRule>
    <cfRule type="expression" dxfId="3021" priority="36150" stopIfTrue="1">
      <formula>AND($G305="",$F305&lt;&gt;"")</formula>
    </cfRule>
  </conditionalFormatting>
  <conditionalFormatting sqref="D388:H388">
    <cfRule type="expression" dxfId="3020" priority="36154" stopIfTrue="1">
      <formula>$F317=""</formula>
    </cfRule>
    <cfRule type="expression" dxfId="3019" priority="36155" stopIfTrue="1">
      <formula>#REF!&lt;&gt;""</formula>
    </cfRule>
    <cfRule type="expression" dxfId="3018" priority="36156" stopIfTrue="1">
      <formula>AND($G317="",$F317&lt;&gt;"")</formula>
    </cfRule>
  </conditionalFormatting>
  <conditionalFormatting sqref="D388:H388">
    <cfRule type="expression" dxfId="3017" priority="36160" stopIfTrue="1">
      <formula>$F319=""</formula>
    </cfRule>
    <cfRule type="expression" dxfId="3016" priority="36161" stopIfTrue="1">
      <formula>#REF!&lt;&gt;""</formula>
    </cfRule>
    <cfRule type="expression" dxfId="3015" priority="36162" stopIfTrue="1">
      <formula>AND($G319="",$F319&lt;&gt;"")</formula>
    </cfRule>
  </conditionalFormatting>
  <conditionalFormatting sqref="D388:H388">
    <cfRule type="expression" dxfId="3014" priority="36166" stopIfTrue="1">
      <formula>$F318=""</formula>
    </cfRule>
    <cfRule type="expression" dxfId="3013" priority="36167" stopIfTrue="1">
      <formula>#REF!&lt;&gt;""</formula>
    </cfRule>
    <cfRule type="expression" dxfId="3012" priority="36168" stopIfTrue="1">
      <formula>AND($G318="",$F318&lt;&gt;"")</formula>
    </cfRule>
  </conditionalFormatting>
  <conditionalFormatting sqref="D388:H388">
    <cfRule type="expression" dxfId="3011" priority="36205" stopIfTrue="1">
      <formula>$F320=""</formula>
    </cfRule>
    <cfRule type="expression" dxfId="3010" priority="36206" stopIfTrue="1">
      <formula>#REF!&lt;&gt;""</formula>
    </cfRule>
    <cfRule type="expression" dxfId="3009" priority="36207" stopIfTrue="1">
      <formula>AND($G320="",$F320&lt;&gt;"")</formula>
    </cfRule>
  </conditionalFormatting>
  <conditionalFormatting sqref="D404:F404">
    <cfRule type="expression" dxfId="3008" priority="36340" stopIfTrue="1">
      <formula>$F310=""</formula>
    </cfRule>
    <cfRule type="expression" dxfId="3007" priority="36341" stopIfTrue="1">
      <formula>#REF!&lt;&gt;""</formula>
    </cfRule>
    <cfRule type="expression" dxfId="3006" priority="36342" stopIfTrue="1">
      <formula>AND($G310="",$F310&lt;&gt;"")</formula>
    </cfRule>
  </conditionalFormatting>
  <conditionalFormatting sqref="D404:H404">
    <cfRule type="expression" dxfId="3005" priority="36352" stopIfTrue="1">
      <formula>$F309=""</formula>
    </cfRule>
    <cfRule type="expression" dxfId="3004" priority="36353" stopIfTrue="1">
      <formula>#REF!&lt;&gt;""</formula>
    </cfRule>
    <cfRule type="expression" dxfId="3003" priority="36354" stopIfTrue="1">
      <formula>AND($G309="",$F309&lt;&gt;"")</formula>
    </cfRule>
  </conditionalFormatting>
  <conditionalFormatting sqref="D404:H404">
    <cfRule type="expression" dxfId="3002" priority="36364" stopIfTrue="1">
      <formula>$F317=""</formula>
    </cfRule>
    <cfRule type="expression" dxfId="3001" priority="36365" stopIfTrue="1">
      <formula>#REF!&lt;&gt;""</formula>
    </cfRule>
    <cfRule type="expression" dxfId="3000" priority="36366" stopIfTrue="1">
      <formula>AND($G317="",$F317&lt;&gt;"")</formula>
    </cfRule>
  </conditionalFormatting>
  <conditionalFormatting sqref="D404:H404">
    <cfRule type="expression" dxfId="2999" priority="36382" stopIfTrue="1">
      <formula>$F308=""</formula>
    </cfRule>
    <cfRule type="expression" dxfId="2998" priority="36383" stopIfTrue="1">
      <formula>#REF!&lt;&gt;""</formula>
    </cfRule>
    <cfRule type="expression" dxfId="2997" priority="36384" stopIfTrue="1">
      <formula>AND($G308="",$F308&lt;&gt;"")</formula>
    </cfRule>
  </conditionalFormatting>
  <conditionalFormatting sqref="D404:H404">
    <cfRule type="expression" dxfId="2996" priority="36400" stopIfTrue="1">
      <formula>$F315=""</formula>
    </cfRule>
    <cfRule type="expression" dxfId="2995" priority="36401" stopIfTrue="1">
      <formula>#REF!&lt;&gt;""</formula>
    </cfRule>
    <cfRule type="expression" dxfId="2994" priority="36402" stopIfTrue="1">
      <formula>AND($G315="",$F315&lt;&gt;"")</formula>
    </cfRule>
  </conditionalFormatting>
  <conditionalFormatting sqref="D404:F404">
    <cfRule type="expression" dxfId="2993" priority="36412" stopIfTrue="1">
      <formula>$F319=""</formula>
    </cfRule>
    <cfRule type="expression" dxfId="2992" priority="36413" stopIfTrue="1">
      <formula>#REF!&lt;&gt;""</formula>
    </cfRule>
    <cfRule type="expression" dxfId="2991" priority="36414" stopIfTrue="1">
      <formula>AND($G319="",$F319&lt;&gt;"")</formula>
    </cfRule>
  </conditionalFormatting>
  <conditionalFormatting sqref="D404:F404">
    <cfRule type="expression" dxfId="2990" priority="36430" stopIfTrue="1">
      <formula>$F311=""</formula>
    </cfRule>
    <cfRule type="expression" dxfId="2989" priority="36431" stopIfTrue="1">
      <formula>#REF!&lt;&gt;""</formula>
    </cfRule>
    <cfRule type="expression" dxfId="2988" priority="36432" stopIfTrue="1">
      <formula>AND($G311="",$F311&lt;&gt;"")</formula>
    </cfRule>
  </conditionalFormatting>
  <conditionalFormatting sqref="D404:H404">
    <cfRule type="expression" dxfId="2987" priority="36442" stopIfTrue="1">
      <formula>$F313=""</formula>
    </cfRule>
    <cfRule type="expression" dxfId="2986" priority="36443" stopIfTrue="1">
      <formula>#REF!&lt;&gt;""</formula>
    </cfRule>
    <cfRule type="expression" dxfId="2985" priority="36444" stopIfTrue="1">
      <formula>AND($G313="",$F313&lt;&gt;"")</formula>
    </cfRule>
  </conditionalFormatting>
  <conditionalFormatting sqref="D404:F404">
    <cfRule type="expression" dxfId="2984" priority="36454" stopIfTrue="1">
      <formula>$F314=""</formula>
    </cfRule>
    <cfRule type="expression" dxfId="2983" priority="36455" stopIfTrue="1">
      <formula>#REF!&lt;&gt;""</formula>
    </cfRule>
    <cfRule type="expression" dxfId="2982" priority="36456" stopIfTrue="1">
      <formula>AND($G314="",$F314&lt;&gt;"")</formula>
    </cfRule>
  </conditionalFormatting>
  <conditionalFormatting sqref="D400:F406 D404:H406 H401:H406 D397:H400">
    <cfRule type="expression" dxfId="2981" priority="36469" stopIfTrue="1">
      <formula>$F305=""</formula>
    </cfRule>
    <cfRule type="expression" dxfId="2980" priority="36470" stopIfTrue="1">
      <formula>#REF!&lt;&gt;""</formula>
    </cfRule>
    <cfRule type="expression" dxfId="2979" priority="36471" stopIfTrue="1">
      <formula>AND($G305="",$F305&lt;&gt;"")</formula>
    </cfRule>
  </conditionalFormatting>
  <conditionalFormatting sqref="D404:H404">
    <cfRule type="expression" dxfId="2978" priority="36475" stopIfTrue="1">
      <formula>$F307=""</formula>
    </cfRule>
    <cfRule type="expression" dxfId="2977" priority="36476" stopIfTrue="1">
      <formula>#REF!&lt;&gt;""</formula>
    </cfRule>
    <cfRule type="expression" dxfId="2976" priority="36477" stopIfTrue="1">
      <formula>AND($G307="",$F307&lt;&gt;"")</formula>
    </cfRule>
  </conditionalFormatting>
  <conditionalFormatting sqref="D403:F403">
    <cfRule type="expression" dxfId="2975" priority="1905" stopIfTrue="1">
      <formula>$F310=""</formula>
    </cfRule>
    <cfRule type="expression" dxfId="2974" priority="1906" stopIfTrue="1">
      <formula>#REF!&lt;&gt;""</formula>
    </cfRule>
    <cfRule type="expression" dxfId="2973" priority="1907" stopIfTrue="1">
      <formula>AND($G310="",$F310&lt;&gt;"")</formula>
    </cfRule>
  </conditionalFormatting>
  <conditionalFormatting sqref="D403:F403">
    <cfRule type="expression" dxfId="2972" priority="1899" stopIfTrue="1">
      <formula>$F317=""</formula>
    </cfRule>
    <cfRule type="expression" dxfId="2971" priority="1900" stopIfTrue="1">
      <formula>#REF!&lt;&gt;""</formula>
    </cfRule>
    <cfRule type="expression" dxfId="2970" priority="1901" stopIfTrue="1">
      <formula>AND($G317="",$F317&lt;&gt;"")</formula>
    </cfRule>
  </conditionalFormatting>
  <conditionalFormatting sqref="D403:F403">
    <cfRule type="expression" dxfId="2969" priority="1896" stopIfTrue="1">
      <formula>$F309=""</formula>
    </cfRule>
    <cfRule type="expression" dxfId="2968" priority="1897" stopIfTrue="1">
      <formula>#REF!&lt;&gt;""</formula>
    </cfRule>
    <cfRule type="expression" dxfId="2967" priority="1898" stopIfTrue="1">
      <formula>AND($G309="",$F309&lt;&gt;"")</formula>
    </cfRule>
  </conditionalFormatting>
  <conditionalFormatting sqref="D403:F403">
    <cfRule type="expression" dxfId="2966" priority="1893" stopIfTrue="1">
      <formula>$F319=""</formula>
    </cfRule>
    <cfRule type="expression" dxfId="2965" priority="1894" stopIfTrue="1">
      <formula>#REF!&lt;&gt;""</formula>
    </cfRule>
    <cfRule type="expression" dxfId="2964" priority="1895" stopIfTrue="1">
      <formula>AND($G319="",$F319&lt;&gt;"")</formula>
    </cfRule>
  </conditionalFormatting>
  <conditionalFormatting sqref="D404:F404">
    <cfRule type="expression" dxfId="2963" priority="1881" stopIfTrue="1">
      <formula>$F315=""</formula>
    </cfRule>
    <cfRule type="expression" dxfId="2962" priority="1882" stopIfTrue="1">
      <formula>#REF!&lt;&gt;""</formula>
    </cfRule>
    <cfRule type="expression" dxfId="2961" priority="1883" stopIfTrue="1">
      <formula>AND($G315="",$F315&lt;&gt;"")</formula>
    </cfRule>
  </conditionalFormatting>
  <conditionalFormatting sqref="D404:F404">
    <cfRule type="expression" dxfId="2960" priority="1878" stopIfTrue="1">
      <formula>$F310=""</formula>
    </cfRule>
    <cfRule type="expression" dxfId="2959" priority="1879" stopIfTrue="1">
      <formula>#REF!&lt;&gt;""</formula>
    </cfRule>
    <cfRule type="expression" dxfId="2958" priority="1880" stopIfTrue="1">
      <formula>AND($G310="",$F310&lt;&gt;"")</formula>
    </cfRule>
  </conditionalFormatting>
  <conditionalFormatting sqref="D404:F404">
    <cfRule type="expression" dxfId="2957" priority="1875" stopIfTrue="1">
      <formula>$F319=""</formula>
    </cfRule>
    <cfRule type="expression" dxfId="2956" priority="1876" stopIfTrue="1">
      <formula>#REF!&lt;&gt;""</formula>
    </cfRule>
    <cfRule type="expression" dxfId="2955" priority="1877" stopIfTrue="1">
      <formula>AND($G319="",$F319&lt;&gt;"")</formula>
    </cfRule>
  </conditionalFormatting>
  <conditionalFormatting sqref="D404:F404">
    <cfRule type="expression" dxfId="2954" priority="1872" stopIfTrue="1">
      <formula>$F314=""</formula>
    </cfRule>
    <cfRule type="expression" dxfId="2953" priority="1873" stopIfTrue="1">
      <formula>#REF!&lt;&gt;""</formula>
    </cfRule>
    <cfRule type="expression" dxfId="2952" priority="1874" stopIfTrue="1">
      <formula>AND($G314="",$F314&lt;&gt;"")</formula>
    </cfRule>
  </conditionalFormatting>
  <conditionalFormatting sqref="D404:F404">
    <cfRule type="expression" dxfId="2951" priority="1869" stopIfTrue="1">
      <formula>$F317=""</formula>
    </cfRule>
    <cfRule type="expression" dxfId="2950" priority="1870" stopIfTrue="1">
      <formula>#REF!&lt;&gt;""</formula>
    </cfRule>
    <cfRule type="expression" dxfId="2949" priority="1871" stopIfTrue="1">
      <formula>AND($G317="",$F317&lt;&gt;"")</formula>
    </cfRule>
  </conditionalFormatting>
  <conditionalFormatting sqref="D404:F404">
    <cfRule type="expression" dxfId="2948" priority="1866" stopIfTrue="1">
      <formula>$F309=""</formula>
    </cfRule>
    <cfRule type="expression" dxfId="2947" priority="1867" stopIfTrue="1">
      <formula>#REF!&lt;&gt;""</formula>
    </cfRule>
    <cfRule type="expression" dxfId="2946" priority="1868" stopIfTrue="1">
      <formula>AND($G309="",$F309&lt;&gt;"")</formula>
    </cfRule>
  </conditionalFormatting>
  <conditionalFormatting sqref="D404:F404">
    <cfRule type="expression" dxfId="2945" priority="1863" stopIfTrue="1">
      <formula>$F311=""</formula>
    </cfRule>
    <cfRule type="expression" dxfId="2944" priority="1864" stopIfTrue="1">
      <formula>#REF!&lt;&gt;""</formula>
    </cfRule>
    <cfRule type="expression" dxfId="2943" priority="1865" stopIfTrue="1">
      <formula>AND($G311="",$F311&lt;&gt;"")</formula>
    </cfRule>
  </conditionalFormatting>
  <conditionalFormatting sqref="G403">
    <cfRule type="expression" dxfId="2942" priority="1860" stopIfTrue="1">
      <formula>#REF!=""</formula>
    </cfRule>
    <cfRule type="expression" dxfId="2941" priority="1861" stopIfTrue="1">
      <formula>#REF!&lt;&gt;""</formula>
    </cfRule>
    <cfRule type="expression" dxfId="2940" priority="1862" stopIfTrue="1">
      <formula>AND(#REF!="",#REF!&lt;&gt;"")</formula>
    </cfRule>
  </conditionalFormatting>
  <conditionalFormatting sqref="G403">
    <cfRule type="expression" dxfId="2939" priority="1857" stopIfTrue="1">
      <formula>#REF!=""</formula>
    </cfRule>
    <cfRule type="expression" dxfId="2938" priority="1858" stopIfTrue="1">
      <formula>#REF!&lt;&gt;""</formula>
    </cfRule>
    <cfRule type="expression" dxfId="2937" priority="1859" stopIfTrue="1">
      <formula>AND(#REF!="",#REF!&lt;&gt;"")</formula>
    </cfRule>
  </conditionalFormatting>
  <conditionalFormatting sqref="G403">
    <cfRule type="expression" dxfId="2936" priority="1854" stopIfTrue="1">
      <formula>$F294=""</formula>
    </cfRule>
    <cfRule type="expression" dxfId="2935" priority="1855" stopIfTrue="1">
      <formula>#REF!&lt;&gt;""</formula>
    </cfRule>
    <cfRule type="expression" dxfId="2934" priority="1856" stopIfTrue="1">
      <formula>AND($G294="",$F294&lt;&gt;"")</formula>
    </cfRule>
  </conditionalFormatting>
  <conditionalFormatting sqref="G403">
    <cfRule type="expression" dxfId="2933" priority="1851" stopIfTrue="1">
      <formula>$F313=""</formula>
    </cfRule>
    <cfRule type="expression" dxfId="2932" priority="1852" stopIfTrue="1">
      <formula>#REF!&lt;&gt;""</formula>
    </cfRule>
    <cfRule type="expression" dxfId="2931" priority="1853" stopIfTrue="1">
      <formula>AND($G313="",$F313&lt;&gt;"")</formula>
    </cfRule>
  </conditionalFormatting>
  <conditionalFormatting sqref="G403">
    <cfRule type="expression" dxfId="2930" priority="1848" stopIfTrue="1">
      <formula>$F314=""</formula>
    </cfRule>
    <cfRule type="expression" dxfId="2929" priority="1849" stopIfTrue="1">
      <formula>#REF!&lt;&gt;""</formula>
    </cfRule>
    <cfRule type="expression" dxfId="2928" priority="1850" stopIfTrue="1">
      <formula>AND($G314="",$F314&lt;&gt;"")</formula>
    </cfRule>
  </conditionalFormatting>
  <conditionalFormatting sqref="G403">
    <cfRule type="expression" dxfId="2927" priority="1845" stopIfTrue="1">
      <formula>$F315=""</formula>
    </cfRule>
    <cfRule type="expression" dxfId="2926" priority="1846" stopIfTrue="1">
      <formula>#REF!&lt;&gt;""</formula>
    </cfRule>
    <cfRule type="expression" dxfId="2925" priority="1847" stopIfTrue="1">
      <formula>AND($G315="",$F315&lt;&gt;"")</formula>
    </cfRule>
  </conditionalFormatting>
  <conditionalFormatting sqref="G403">
    <cfRule type="expression" dxfId="2924" priority="1842" stopIfTrue="1">
      <formula>$F316=""</formula>
    </cfRule>
    <cfRule type="expression" dxfId="2923" priority="1843" stopIfTrue="1">
      <formula>#REF!&lt;&gt;""</formula>
    </cfRule>
    <cfRule type="expression" dxfId="2922" priority="1844" stopIfTrue="1">
      <formula>AND($G316="",$F316&lt;&gt;"")</formula>
    </cfRule>
  </conditionalFormatting>
  <conditionalFormatting sqref="G403">
    <cfRule type="expression" dxfId="2921" priority="1839" stopIfTrue="1">
      <formula>$F317=""</formula>
    </cfRule>
    <cfRule type="expression" dxfId="2920" priority="1840" stopIfTrue="1">
      <formula>#REF!&lt;&gt;""</formula>
    </cfRule>
    <cfRule type="expression" dxfId="2919" priority="1841" stopIfTrue="1">
      <formula>AND($G317="",$F317&lt;&gt;"")</formula>
    </cfRule>
  </conditionalFormatting>
  <conditionalFormatting sqref="G403">
    <cfRule type="expression" dxfId="2918" priority="1836" stopIfTrue="1">
      <formula>$F312=""</formula>
    </cfRule>
    <cfRule type="expression" dxfId="2917" priority="1837" stopIfTrue="1">
      <formula>#REF!&lt;&gt;""</formula>
    </cfRule>
    <cfRule type="expression" dxfId="2916" priority="1838" stopIfTrue="1">
      <formula>AND($G312="",$F312&lt;&gt;"")</formula>
    </cfRule>
  </conditionalFormatting>
  <conditionalFormatting sqref="G403">
    <cfRule type="expression" dxfId="2915" priority="1833" stopIfTrue="1">
      <formula>$F306=""</formula>
    </cfRule>
    <cfRule type="expression" dxfId="2914" priority="1834" stopIfTrue="1">
      <formula>#REF!&lt;&gt;""</formula>
    </cfRule>
    <cfRule type="expression" dxfId="2913" priority="1835" stopIfTrue="1">
      <formula>AND($G306="",$F306&lt;&gt;"")</formula>
    </cfRule>
  </conditionalFormatting>
  <conditionalFormatting sqref="G403">
    <cfRule type="expression" dxfId="2912" priority="1830" stopIfTrue="1">
      <formula>$F315=""</formula>
    </cfRule>
    <cfRule type="expression" dxfId="2911" priority="1831" stopIfTrue="1">
      <formula>#REF!&lt;&gt;""</formula>
    </cfRule>
    <cfRule type="expression" dxfId="2910" priority="1832" stopIfTrue="1">
      <formula>AND($G315="",$F315&lt;&gt;"")</formula>
    </cfRule>
  </conditionalFormatting>
  <conditionalFormatting sqref="G403">
    <cfRule type="expression" dxfId="2909" priority="1827" stopIfTrue="1">
      <formula>$F316=""</formula>
    </cfRule>
    <cfRule type="expression" dxfId="2908" priority="1828" stopIfTrue="1">
      <formula>#REF!&lt;&gt;""</formula>
    </cfRule>
    <cfRule type="expression" dxfId="2907" priority="1829" stopIfTrue="1">
      <formula>AND($G316="",$F316&lt;&gt;"")</formula>
    </cfRule>
  </conditionalFormatting>
  <conditionalFormatting sqref="G403">
    <cfRule type="expression" dxfId="2906" priority="1824" stopIfTrue="1">
      <formula>$F317=""</formula>
    </cfRule>
    <cfRule type="expression" dxfId="2905" priority="1825" stopIfTrue="1">
      <formula>#REF!&lt;&gt;""</formula>
    </cfRule>
    <cfRule type="expression" dxfId="2904" priority="1826" stopIfTrue="1">
      <formula>AND($G317="",$F317&lt;&gt;"")</formula>
    </cfRule>
  </conditionalFormatting>
  <conditionalFormatting sqref="G403">
    <cfRule type="expression" dxfId="2903" priority="1821" stopIfTrue="1">
      <formula>$F318=""</formula>
    </cfRule>
    <cfRule type="expression" dxfId="2902" priority="1822" stopIfTrue="1">
      <formula>#REF!&lt;&gt;""</formula>
    </cfRule>
    <cfRule type="expression" dxfId="2901" priority="1823" stopIfTrue="1">
      <formula>AND($G318="",$F318&lt;&gt;"")</formula>
    </cfRule>
  </conditionalFormatting>
  <conditionalFormatting sqref="G403">
    <cfRule type="expression" dxfId="2900" priority="1818" stopIfTrue="1">
      <formula>$F319=""</formula>
    </cfRule>
    <cfRule type="expression" dxfId="2899" priority="1819" stopIfTrue="1">
      <formula>#REF!&lt;&gt;""</formula>
    </cfRule>
    <cfRule type="expression" dxfId="2898" priority="1820" stopIfTrue="1">
      <formula>AND($G319="",$F319&lt;&gt;"")</formula>
    </cfRule>
  </conditionalFormatting>
  <conditionalFormatting sqref="G403">
    <cfRule type="expression" dxfId="2897" priority="1815" stopIfTrue="1">
      <formula>$F314=""</formula>
    </cfRule>
    <cfRule type="expression" dxfId="2896" priority="1816" stopIfTrue="1">
      <formula>#REF!&lt;&gt;""</formula>
    </cfRule>
    <cfRule type="expression" dxfId="2895" priority="1817" stopIfTrue="1">
      <formula>AND($G314="",$F314&lt;&gt;"")</formula>
    </cfRule>
  </conditionalFormatting>
  <conditionalFormatting sqref="G404:G408">
    <cfRule type="expression" dxfId="2894" priority="1812" stopIfTrue="1">
      <formula>#REF!=""</formula>
    </cfRule>
    <cfRule type="expression" dxfId="2893" priority="1813" stopIfTrue="1">
      <formula>#REF!&lt;&gt;""</formula>
    </cfRule>
    <cfRule type="expression" dxfId="2892" priority="1814" stopIfTrue="1">
      <formula>AND(#REF!="",#REF!&lt;&gt;"")</formula>
    </cfRule>
  </conditionalFormatting>
  <conditionalFormatting sqref="G404:G408">
    <cfRule type="expression" dxfId="2891" priority="1809" stopIfTrue="1">
      <formula>#REF!=""</formula>
    </cfRule>
    <cfRule type="expression" dxfId="2890" priority="1810" stopIfTrue="1">
      <formula>#REF!&lt;&gt;""</formula>
    </cfRule>
    <cfRule type="expression" dxfId="2889" priority="1811" stopIfTrue="1">
      <formula>AND(#REF!="",#REF!&lt;&gt;"")</formula>
    </cfRule>
  </conditionalFormatting>
  <conditionalFormatting sqref="H404">
    <cfRule type="expression" dxfId="2888" priority="1731" stopIfTrue="1">
      <formula>$F315=""</formula>
    </cfRule>
    <cfRule type="expression" dxfId="2887" priority="1732" stopIfTrue="1">
      <formula>#REF!&lt;&gt;""</formula>
    </cfRule>
    <cfRule type="expression" dxfId="2886" priority="1733" stopIfTrue="1">
      <formula>AND($G315="",$F315&lt;&gt;"")</formula>
    </cfRule>
  </conditionalFormatting>
  <conditionalFormatting sqref="H404">
    <cfRule type="expression" dxfId="2885" priority="1728" stopIfTrue="1">
      <formula>$F310=""</formula>
    </cfRule>
    <cfRule type="expression" dxfId="2884" priority="1729" stopIfTrue="1">
      <formula>#REF!&lt;&gt;""</formula>
    </cfRule>
    <cfRule type="expression" dxfId="2883" priority="1730" stopIfTrue="1">
      <formula>AND($G310="",$F310&lt;&gt;"")</formula>
    </cfRule>
  </conditionalFormatting>
  <conditionalFormatting sqref="H404">
    <cfRule type="expression" dxfId="2882" priority="1725" stopIfTrue="1">
      <formula>$F319=""</formula>
    </cfRule>
    <cfRule type="expression" dxfId="2881" priority="1726" stopIfTrue="1">
      <formula>#REF!&lt;&gt;""</formula>
    </cfRule>
    <cfRule type="expression" dxfId="2880" priority="1727" stopIfTrue="1">
      <formula>AND($G319="",$F319&lt;&gt;"")</formula>
    </cfRule>
  </conditionalFormatting>
  <conditionalFormatting sqref="H404">
    <cfRule type="expression" dxfId="2879" priority="1722" stopIfTrue="1">
      <formula>$F314=""</formula>
    </cfRule>
    <cfRule type="expression" dxfId="2878" priority="1723" stopIfTrue="1">
      <formula>#REF!&lt;&gt;""</formula>
    </cfRule>
    <cfRule type="expression" dxfId="2877" priority="1724" stopIfTrue="1">
      <formula>AND($G314="",$F314&lt;&gt;"")</formula>
    </cfRule>
  </conditionalFormatting>
  <conditionalFormatting sqref="H404">
    <cfRule type="expression" dxfId="2876" priority="1719" stopIfTrue="1">
      <formula>$F317=""</formula>
    </cfRule>
    <cfRule type="expression" dxfId="2875" priority="1720" stopIfTrue="1">
      <formula>#REF!&lt;&gt;""</formula>
    </cfRule>
    <cfRule type="expression" dxfId="2874" priority="1721" stopIfTrue="1">
      <formula>AND($G317="",$F317&lt;&gt;"")</formula>
    </cfRule>
  </conditionalFormatting>
  <conditionalFormatting sqref="H404">
    <cfRule type="expression" dxfId="2873" priority="1716" stopIfTrue="1">
      <formula>$F309=""</formula>
    </cfRule>
    <cfRule type="expression" dxfId="2872" priority="1717" stopIfTrue="1">
      <formula>#REF!&lt;&gt;""</formula>
    </cfRule>
    <cfRule type="expression" dxfId="2871" priority="1718" stopIfTrue="1">
      <formula>AND($G309="",$F309&lt;&gt;"")</formula>
    </cfRule>
  </conditionalFormatting>
  <conditionalFormatting sqref="H404">
    <cfRule type="expression" dxfId="2870" priority="1713" stopIfTrue="1">
      <formula>$F311=""</formula>
    </cfRule>
    <cfRule type="expression" dxfId="2869" priority="1714" stopIfTrue="1">
      <formula>#REF!&lt;&gt;""</formula>
    </cfRule>
    <cfRule type="expression" dxfId="2868" priority="1715" stopIfTrue="1">
      <formula>AND($G311="",$F311&lt;&gt;"")</formula>
    </cfRule>
  </conditionalFormatting>
  <conditionalFormatting sqref="H404">
    <cfRule type="expression" dxfId="2867" priority="1710" stopIfTrue="1">
      <formula>$F316=""</formula>
    </cfRule>
    <cfRule type="expression" dxfId="2866" priority="1711" stopIfTrue="1">
      <formula>#REF!&lt;&gt;""</formula>
    </cfRule>
    <cfRule type="expression" dxfId="2865" priority="1712" stopIfTrue="1">
      <formula>AND($G316="",$F316&lt;&gt;"")</formula>
    </cfRule>
  </conditionalFormatting>
  <conditionalFormatting sqref="H404">
    <cfRule type="expression" dxfId="2864" priority="1707" stopIfTrue="1">
      <formula>$F320=""</formula>
    </cfRule>
    <cfRule type="expression" dxfId="2863" priority="1708" stopIfTrue="1">
      <formula>#REF!&lt;&gt;""</formula>
    </cfRule>
    <cfRule type="expression" dxfId="2862" priority="1709" stopIfTrue="1">
      <formula>AND($G320="",$F320&lt;&gt;"")</formula>
    </cfRule>
  </conditionalFormatting>
  <conditionalFormatting sqref="H404">
    <cfRule type="expression" dxfId="2861" priority="1704" stopIfTrue="1">
      <formula>$F315=""</formula>
    </cfRule>
    <cfRule type="expression" dxfId="2860" priority="1705" stopIfTrue="1">
      <formula>#REF!&lt;&gt;""</formula>
    </cfRule>
    <cfRule type="expression" dxfId="2859" priority="1706" stopIfTrue="1">
      <formula>AND($G315="",$F315&lt;&gt;"")</formula>
    </cfRule>
  </conditionalFormatting>
  <conditionalFormatting sqref="D266:D267">
    <cfRule type="expression" dxfId="2858" priority="36553" stopIfTrue="1">
      <formula>$F148=""</formula>
    </cfRule>
    <cfRule type="expression" dxfId="2857" priority="36554" stopIfTrue="1">
      <formula>#REF!&lt;&gt;""</formula>
    </cfRule>
    <cfRule type="expression" dxfId="2856" priority="36555" stopIfTrue="1">
      <formula>AND($G148="",$F148&lt;&gt;"")</formula>
    </cfRule>
  </conditionalFormatting>
  <conditionalFormatting sqref="D266:D267">
    <cfRule type="expression" dxfId="2855" priority="36559" stopIfTrue="1">
      <formula>$F149=""</formula>
    </cfRule>
    <cfRule type="expression" dxfId="2854" priority="36560" stopIfTrue="1">
      <formula>#REF!&lt;&gt;""</formula>
    </cfRule>
    <cfRule type="expression" dxfId="2853" priority="36561" stopIfTrue="1">
      <formula>AND($G149="",$F149&lt;&gt;"")</formula>
    </cfRule>
  </conditionalFormatting>
  <conditionalFormatting sqref="D265">
    <cfRule type="expression" dxfId="2852" priority="36568" stopIfTrue="1">
      <formula>$F150=""</formula>
    </cfRule>
    <cfRule type="expression" dxfId="2851" priority="36569" stopIfTrue="1">
      <formula>#REF!&lt;&gt;""</formula>
    </cfRule>
    <cfRule type="expression" dxfId="2850" priority="36570" stopIfTrue="1">
      <formula>AND($G150="",$F150&lt;&gt;"")</formula>
    </cfRule>
  </conditionalFormatting>
  <conditionalFormatting sqref="D265">
    <cfRule type="expression" dxfId="2849" priority="36574" stopIfTrue="1">
      <formula>$F151=""</formula>
    </cfRule>
    <cfRule type="expression" dxfId="2848" priority="36575" stopIfTrue="1">
      <formula>#REF!&lt;&gt;""</formula>
    </cfRule>
    <cfRule type="expression" dxfId="2847" priority="36576" stopIfTrue="1">
      <formula>AND($G151="",$F151&lt;&gt;"")</formula>
    </cfRule>
  </conditionalFormatting>
  <conditionalFormatting sqref="I265:L265">
    <cfRule type="expression" dxfId="2846" priority="36580" stopIfTrue="1">
      <formula>$F205=""</formula>
    </cfRule>
    <cfRule type="expression" dxfId="2845" priority="36581" stopIfTrue="1">
      <formula>#REF!&lt;&gt;""</formula>
    </cfRule>
    <cfRule type="expression" dxfId="2844" priority="36582" stopIfTrue="1">
      <formula>AND($G205="",$F205&lt;&gt;"")</formula>
    </cfRule>
  </conditionalFormatting>
  <conditionalFormatting sqref="H265">
    <cfRule type="expression" dxfId="2843" priority="36625" stopIfTrue="1">
      <formula>$F198=""</formula>
    </cfRule>
    <cfRule type="expression" dxfId="2842" priority="36626" stopIfTrue="1">
      <formula>#REF!&lt;&gt;""</formula>
    </cfRule>
    <cfRule type="expression" dxfId="2841" priority="36627" stopIfTrue="1">
      <formula>AND($G198="",$F198&lt;&gt;"")</formula>
    </cfRule>
  </conditionalFormatting>
  <conditionalFormatting sqref="D265">
    <cfRule type="expression" dxfId="2840" priority="36637" stopIfTrue="1">
      <formula>$F148=""</formula>
    </cfRule>
    <cfRule type="expression" dxfId="2839" priority="36638" stopIfTrue="1">
      <formula>#REF!&lt;&gt;""</formula>
    </cfRule>
    <cfRule type="expression" dxfId="2838" priority="36639" stopIfTrue="1">
      <formula>AND($G148="",$F148&lt;&gt;"")</formula>
    </cfRule>
  </conditionalFormatting>
  <conditionalFormatting sqref="D265">
    <cfRule type="expression" dxfId="2837" priority="36643" stopIfTrue="1">
      <formula>$F149=""</formula>
    </cfRule>
    <cfRule type="expression" dxfId="2836" priority="36644" stopIfTrue="1">
      <formula>#REF!&lt;&gt;""</formula>
    </cfRule>
    <cfRule type="expression" dxfId="2835" priority="36645" stopIfTrue="1">
      <formula>AND($G149="",$F149&lt;&gt;"")</formula>
    </cfRule>
  </conditionalFormatting>
  <conditionalFormatting sqref="I282:L282">
    <cfRule type="expression" dxfId="2834" priority="43400" stopIfTrue="1">
      <formula>$F207=""</formula>
    </cfRule>
    <cfRule type="expression" dxfId="2833" priority="43401" stopIfTrue="1">
      <formula>#REF!&lt;&gt;""</formula>
    </cfRule>
    <cfRule type="expression" dxfId="2832" priority="43402" stopIfTrue="1">
      <formula>AND($G207="",$F207&lt;&gt;"")</formula>
    </cfRule>
  </conditionalFormatting>
  <conditionalFormatting sqref="D282">
    <cfRule type="expression" dxfId="2831" priority="43502" stopIfTrue="1">
      <formula>$F180=""</formula>
    </cfRule>
    <cfRule type="expression" dxfId="2830" priority="43503" stopIfTrue="1">
      <formula>#REF!&lt;&gt;""</formula>
    </cfRule>
    <cfRule type="expression" dxfId="2829" priority="43504" stopIfTrue="1">
      <formula>AND($G180="",$F180&lt;&gt;"")</formula>
    </cfRule>
  </conditionalFormatting>
  <conditionalFormatting sqref="H287">
    <cfRule type="expression" dxfId="2828" priority="43514" stopIfTrue="1">
      <formula>$F198=""</formula>
    </cfRule>
    <cfRule type="expression" dxfId="2827" priority="43515" stopIfTrue="1">
      <formula>#REF!&lt;&gt;""</formula>
    </cfRule>
    <cfRule type="expression" dxfId="2826" priority="43516" stopIfTrue="1">
      <formula>AND($G198="",$F198&lt;&gt;"")</formula>
    </cfRule>
  </conditionalFormatting>
  <conditionalFormatting sqref="D280:D281">
    <cfRule type="expression" dxfId="2825" priority="43616" stopIfTrue="1">
      <formula>$F201=""</formula>
    </cfRule>
    <cfRule type="expression" dxfId="2824" priority="43617" stopIfTrue="1">
      <formula>#REF!&lt;&gt;""</formula>
    </cfRule>
    <cfRule type="expression" dxfId="2823" priority="43618" stopIfTrue="1">
      <formula>AND($G201="",$F201&lt;&gt;"")</formula>
    </cfRule>
  </conditionalFormatting>
  <conditionalFormatting sqref="D279:D281">
    <cfRule type="expression" dxfId="2822" priority="43790" stopIfTrue="1">
      <formula>$F202=""</formula>
    </cfRule>
    <cfRule type="expression" dxfId="2821" priority="43791" stopIfTrue="1">
      <formula>#REF!&lt;&gt;""</formula>
    </cfRule>
    <cfRule type="expression" dxfId="2820" priority="43792" stopIfTrue="1">
      <formula>AND($G202="",$F202&lt;&gt;"")</formula>
    </cfRule>
  </conditionalFormatting>
  <conditionalFormatting sqref="D321:H321">
    <cfRule type="expression" dxfId="2819" priority="43928" stopIfTrue="1">
      <formula>$F270=""</formula>
    </cfRule>
    <cfRule type="expression" dxfId="2818" priority="43929" stopIfTrue="1">
      <formula>#REF!&lt;&gt;""</formula>
    </cfRule>
    <cfRule type="expression" dxfId="2817" priority="43930" stopIfTrue="1">
      <formula>AND($G270="",$F270&lt;&gt;"")</formula>
    </cfRule>
  </conditionalFormatting>
  <conditionalFormatting sqref="D322:H323">
    <cfRule type="expression" dxfId="2816" priority="43934" stopIfTrue="1">
      <formula>$F270=""</formula>
    </cfRule>
    <cfRule type="expression" dxfId="2815" priority="43935" stopIfTrue="1">
      <formula>#REF!&lt;&gt;""</formula>
    </cfRule>
    <cfRule type="expression" dxfId="2814" priority="43936" stopIfTrue="1">
      <formula>AND($G270="",$F270&lt;&gt;"")</formula>
    </cfRule>
  </conditionalFormatting>
  <conditionalFormatting sqref="D332:H332">
    <cfRule type="expression" dxfId="2813" priority="43940" stopIfTrue="1">
      <formula>$F270=""</formula>
    </cfRule>
    <cfRule type="expression" dxfId="2812" priority="43941" stopIfTrue="1">
      <formula>#REF!&lt;&gt;""</formula>
    </cfRule>
    <cfRule type="expression" dxfId="2811" priority="43942" stopIfTrue="1">
      <formula>AND($G270="",$F270&lt;&gt;"")</formula>
    </cfRule>
  </conditionalFormatting>
  <conditionalFormatting sqref="D333:H333">
    <cfRule type="expression" dxfId="2810" priority="43946" stopIfTrue="1">
      <formula>$F270=""</formula>
    </cfRule>
    <cfRule type="expression" dxfId="2809" priority="43947" stopIfTrue="1">
      <formula>#REF!&lt;&gt;""</formula>
    </cfRule>
    <cfRule type="expression" dxfId="2808" priority="43948" stopIfTrue="1">
      <formula>AND($G270="",$F270&lt;&gt;"")</formula>
    </cfRule>
  </conditionalFormatting>
  <conditionalFormatting sqref="D334:H334">
    <cfRule type="expression" dxfId="2807" priority="43958" stopIfTrue="1">
      <formula>$F270=""</formula>
    </cfRule>
    <cfRule type="expression" dxfId="2806" priority="43959" stopIfTrue="1">
      <formula>#REF!&lt;&gt;""</formula>
    </cfRule>
    <cfRule type="expression" dxfId="2805" priority="43960" stopIfTrue="1">
      <formula>AND($G270="",$F270&lt;&gt;"")</formula>
    </cfRule>
  </conditionalFormatting>
  <conditionalFormatting sqref="J271:L271">
    <cfRule type="expression" dxfId="2804" priority="1029" stopIfTrue="1">
      <formula>$F196=""</formula>
    </cfRule>
    <cfRule type="expression" dxfId="2803" priority="1030" stopIfTrue="1">
      <formula>#REF!&lt;&gt;""</formula>
    </cfRule>
    <cfRule type="expression" dxfId="2802" priority="1031" stopIfTrue="1">
      <formula>AND($G196="",$F196&lt;&gt;"")</formula>
    </cfRule>
  </conditionalFormatting>
  <conditionalFormatting sqref="J276:L276">
    <cfRule type="expression" dxfId="2801" priority="1032" stopIfTrue="1">
      <formula>$F196=""</formula>
    </cfRule>
    <cfRule type="expression" dxfId="2800" priority="1033" stopIfTrue="1">
      <formula>#REF!&lt;&gt;""</formula>
    </cfRule>
    <cfRule type="expression" dxfId="2799" priority="1034" stopIfTrue="1">
      <formula>AND($G196="",$F196&lt;&gt;"")</formula>
    </cfRule>
  </conditionalFormatting>
  <conditionalFormatting sqref="J275:L275">
    <cfRule type="expression" dxfId="2798" priority="1035" stopIfTrue="1">
      <formula>$F196=""</formula>
    </cfRule>
    <cfRule type="expression" dxfId="2797" priority="1036" stopIfTrue="1">
      <formula>#REF!&lt;&gt;""</formula>
    </cfRule>
    <cfRule type="expression" dxfId="2796" priority="1037" stopIfTrue="1">
      <formula>AND($G196="",$F196&lt;&gt;"")</formula>
    </cfRule>
  </conditionalFormatting>
  <conditionalFormatting sqref="J274:L274 D280:D281">
    <cfRule type="expression" dxfId="2795" priority="1038" stopIfTrue="1">
      <formula>$F196=""</formula>
    </cfRule>
    <cfRule type="expression" dxfId="2794" priority="1039" stopIfTrue="1">
      <formula>#REF!&lt;&gt;""</formula>
    </cfRule>
    <cfRule type="expression" dxfId="2793" priority="1040" stopIfTrue="1">
      <formula>AND($G196="",$F196&lt;&gt;"")</formula>
    </cfRule>
  </conditionalFormatting>
  <conditionalFormatting sqref="J273:L273">
    <cfRule type="expression" dxfId="2792" priority="1041" stopIfTrue="1">
      <formula>$F196=""</formula>
    </cfRule>
    <cfRule type="expression" dxfId="2791" priority="1042" stopIfTrue="1">
      <formula>#REF!&lt;&gt;""</formula>
    </cfRule>
    <cfRule type="expression" dxfId="2790" priority="1043" stopIfTrue="1">
      <formula>AND($G196="",$F196&lt;&gt;"")</formula>
    </cfRule>
  </conditionalFormatting>
  <conditionalFormatting sqref="J272:L272">
    <cfRule type="expression" dxfId="2789" priority="1044" stopIfTrue="1">
      <formula>$F196=""</formula>
    </cfRule>
    <cfRule type="expression" dxfId="2788" priority="1045" stopIfTrue="1">
      <formula>#REF!&lt;&gt;""</formula>
    </cfRule>
    <cfRule type="expression" dxfId="2787" priority="1046" stopIfTrue="1">
      <formula>AND($G196="",$F196&lt;&gt;"")</formula>
    </cfRule>
  </conditionalFormatting>
  <conditionalFormatting sqref="E271">
    <cfRule type="expression" dxfId="2786" priority="1007" stopIfTrue="1">
      <formula>#REF!=""</formula>
    </cfRule>
    <cfRule type="expression" dxfId="2785" priority="1008" stopIfTrue="1">
      <formula>#REF!&lt;&gt;""</formula>
    </cfRule>
    <cfRule type="expression" dxfId="2784" priority="1009" stopIfTrue="1">
      <formula>AND(#REF!="",#REF!&lt;&gt;"")</formula>
    </cfRule>
  </conditionalFormatting>
  <conditionalFormatting sqref="E271">
    <cfRule type="expression" dxfId="2783" priority="1004" stopIfTrue="1">
      <formula>#REF!=""</formula>
    </cfRule>
    <cfRule type="expression" dxfId="2782" priority="1005" stopIfTrue="1">
      <formula>#REF!&lt;&gt;""</formula>
    </cfRule>
    <cfRule type="expression" dxfId="2781" priority="1006" stopIfTrue="1">
      <formula>AND(#REF!="",#REF!&lt;&gt;"")</formula>
    </cfRule>
  </conditionalFormatting>
  <conditionalFormatting sqref="E271">
    <cfRule type="expression" dxfId="2780" priority="1010" stopIfTrue="1">
      <formula>$F185=""</formula>
    </cfRule>
    <cfRule type="expression" dxfId="2779" priority="1011" stopIfTrue="1">
      <formula>#REF!&lt;&gt;""</formula>
    </cfRule>
    <cfRule type="expression" dxfId="2778" priority="1012" stopIfTrue="1">
      <formula>AND($G185="",$F185&lt;&gt;"")</formula>
    </cfRule>
  </conditionalFormatting>
  <conditionalFormatting sqref="E271">
    <cfRule type="expression" dxfId="2777" priority="1013" stopIfTrue="1">
      <formula>$F144=""</formula>
    </cfRule>
    <cfRule type="expression" dxfId="2776" priority="1014" stopIfTrue="1">
      <formula>#REF!&lt;&gt;""</formula>
    </cfRule>
    <cfRule type="expression" dxfId="2775" priority="1015" stopIfTrue="1">
      <formula>AND(#REF!="",$F144&lt;&gt;"")</formula>
    </cfRule>
  </conditionalFormatting>
  <conditionalFormatting sqref="E271">
    <cfRule type="expression" dxfId="2774" priority="1016" stopIfTrue="1">
      <formula>$F186=""</formula>
    </cfRule>
    <cfRule type="expression" dxfId="2773" priority="1017" stopIfTrue="1">
      <formula>#REF!&lt;&gt;""</formula>
    </cfRule>
    <cfRule type="expression" dxfId="2772" priority="1018" stopIfTrue="1">
      <formula>AND($G186="",$F186&lt;&gt;"")</formula>
    </cfRule>
  </conditionalFormatting>
  <conditionalFormatting sqref="E271">
    <cfRule type="expression" dxfId="2771" priority="1019" stopIfTrue="1">
      <formula>$F142=""</formula>
    </cfRule>
    <cfRule type="expression" dxfId="2770" priority="1020" stopIfTrue="1">
      <formula>#REF!&lt;&gt;""</formula>
    </cfRule>
    <cfRule type="expression" dxfId="2769" priority="1021" stopIfTrue="1">
      <formula>AND(#REF!="",$F142&lt;&gt;"")</formula>
    </cfRule>
  </conditionalFormatting>
  <conditionalFormatting sqref="E271">
    <cfRule type="expression" dxfId="2768" priority="1022" stopIfTrue="1">
      <formula>$F183=""</formula>
    </cfRule>
    <cfRule type="expression" dxfId="2767" priority="1023" stopIfTrue="1">
      <formula>#REF!&lt;&gt;""</formula>
    </cfRule>
    <cfRule type="expression" dxfId="2766" priority="1024" stopIfTrue="1">
      <formula>AND($G183="",$F183&lt;&gt;"")</formula>
    </cfRule>
  </conditionalFormatting>
  <conditionalFormatting sqref="E271 I291:L293 H285 G303">
    <cfRule type="expression" dxfId="2765" priority="1025" stopIfTrue="1">
      <formula>$F184=""</formula>
    </cfRule>
    <cfRule type="expression" dxfId="2764" priority="1026" stopIfTrue="1">
      <formula>#REF!&lt;&gt;""</formula>
    </cfRule>
    <cfRule type="expression" dxfId="2763" priority="1027" stopIfTrue="1">
      <formula>AND($G184="",$F184&lt;&gt;"")</formula>
    </cfRule>
  </conditionalFormatting>
  <conditionalFormatting sqref="E271">
    <cfRule type="expression" dxfId="2762" priority="1001" stopIfTrue="1">
      <formula>$F146=""</formula>
    </cfRule>
    <cfRule type="expression" dxfId="2761" priority="1002" stopIfTrue="1">
      <formula>#REF!&lt;&gt;""</formula>
    </cfRule>
    <cfRule type="expression" dxfId="2760" priority="1003" stopIfTrue="1">
      <formula>AND(#REF!="",$F146&lt;&gt;"")</formula>
    </cfRule>
  </conditionalFormatting>
  <conditionalFormatting sqref="E271 D290:G295">
    <cfRule type="expression" dxfId="2759" priority="998" stopIfTrue="1">
      <formula>$F187=""</formula>
    </cfRule>
    <cfRule type="expression" dxfId="2758" priority="999" stopIfTrue="1">
      <formula>#REF!&lt;&gt;""</formula>
    </cfRule>
    <cfRule type="expression" dxfId="2757" priority="1000" stopIfTrue="1">
      <formula>AND($G187="",$F187&lt;&gt;"")</formula>
    </cfRule>
  </conditionalFormatting>
  <conditionalFormatting sqref="E271">
    <cfRule type="expression" dxfId="2756" priority="995" stopIfTrue="1">
      <formula>$F186=""</formula>
    </cfRule>
    <cfRule type="expression" dxfId="2755" priority="996" stopIfTrue="1">
      <formula>#REF!&lt;&gt;""</formula>
    </cfRule>
    <cfRule type="expression" dxfId="2754" priority="997" stopIfTrue="1">
      <formula>AND($G186="",$F186&lt;&gt;"")</formula>
    </cfRule>
  </conditionalFormatting>
  <conditionalFormatting sqref="E271">
    <cfRule type="expression" dxfId="2753" priority="992" stopIfTrue="1">
      <formula>$F185=""</formula>
    </cfRule>
    <cfRule type="expression" dxfId="2752" priority="993" stopIfTrue="1">
      <formula>#REF!&lt;&gt;""</formula>
    </cfRule>
    <cfRule type="expression" dxfId="2751" priority="994" stopIfTrue="1">
      <formula>AND($G185="",$F185&lt;&gt;"")</formula>
    </cfRule>
  </conditionalFormatting>
  <conditionalFormatting sqref="E271">
    <cfRule type="expression" dxfId="2750" priority="989" stopIfTrue="1">
      <formula>$F188=""</formula>
    </cfRule>
    <cfRule type="expression" dxfId="2749" priority="990" stopIfTrue="1">
      <formula>#REF!&lt;&gt;""</formula>
    </cfRule>
    <cfRule type="expression" dxfId="2748" priority="991" stopIfTrue="1">
      <formula>AND($G188="",$F188&lt;&gt;"")</formula>
    </cfRule>
  </conditionalFormatting>
  <conditionalFormatting sqref="E271">
    <cfRule type="expression" dxfId="2747" priority="986" stopIfTrue="1">
      <formula>$F144=""</formula>
    </cfRule>
    <cfRule type="expression" dxfId="2746" priority="987" stopIfTrue="1">
      <formula>#REF!&lt;&gt;""</formula>
    </cfRule>
    <cfRule type="expression" dxfId="2745" priority="988" stopIfTrue="1">
      <formula>AND(#REF!="",$F144&lt;&gt;"")</formula>
    </cfRule>
  </conditionalFormatting>
  <conditionalFormatting sqref="E271">
    <cfRule type="expression" dxfId="2744" priority="983" stopIfTrue="1">
      <formula>$F186=""</formula>
    </cfRule>
    <cfRule type="expression" dxfId="2743" priority="984" stopIfTrue="1">
      <formula>#REF!&lt;&gt;""</formula>
    </cfRule>
    <cfRule type="expression" dxfId="2742" priority="985" stopIfTrue="1">
      <formula>AND($G186="",$F186&lt;&gt;"")</formula>
    </cfRule>
  </conditionalFormatting>
  <conditionalFormatting sqref="E271">
    <cfRule type="expression" dxfId="2741" priority="980" stopIfTrue="1">
      <formula>$F145=""</formula>
    </cfRule>
    <cfRule type="expression" dxfId="2740" priority="981" stopIfTrue="1">
      <formula>#REF!&lt;&gt;""</formula>
    </cfRule>
    <cfRule type="expression" dxfId="2739" priority="982" stopIfTrue="1">
      <formula>AND(#REF!="",$F145&lt;&gt;"")</formula>
    </cfRule>
  </conditionalFormatting>
  <conditionalFormatting sqref="E271">
    <cfRule type="expression" dxfId="2738" priority="977" stopIfTrue="1">
      <formula>$F185=""</formula>
    </cfRule>
    <cfRule type="expression" dxfId="2737" priority="978" stopIfTrue="1">
      <formula>#REF!&lt;&gt;""</formula>
    </cfRule>
    <cfRule type="expression" dxfId="2736" priority="979" stopIfTrue="1">
      <formula>AND($G185="",$F185&lt;&gt;"")</formula>
    </cfRule>
  </conditionalFormatting>
  <conditionalFormatting sqref="E271">
    <cfRule type="expression" dxfId="2735" priority="974" stopIfTrue="1">
      <formula>$F184=""</formula>
    </cfRule>
    <cfRule type="expression" dxfId="2734" priority="975" stopIfTrue="1">
      <formula>#REF!&lt;&gt;""</formula>
    </cfRule>
    <cfRule type="expression" dxfId="2733" priority="976" stopIfTrue="1">
      <formula>AND($G184="",$F184&lt;&gt;"")</formula>
    </cfRule>
  </conditionalFormatting>
  <conditionalFormatting sqref="E271">
    <cfRule type="expression" dxfId="2732" priority="971" stopIfTrue="1">
      <formula>$F187=""</formula>
    </cfRule>
    <cfRule type="expression" dxfId="2731" priority="972" stopIfTrue="1">
      <formula>#REF!&lt;&gt;""</formula>
    </cfRule>
    <cfRule type="expression" dxfId="2730" priority="973" stopIfTrue="1">
      <formula>AND($G187="",$F187&lt;&gt;"")</formula>
    </cfRule>
  </conditionalFormatting>
  <conditionalFormatting sqref="E271">
    <cfRule type="expression" dxfId="2729" priority="968" stopIfTrue="1">
      <formula>$F143=""</formula>
    </cfRule>
    <cfRule type="expression" dxfId="2728" priority="969" stopIfTrue="1">
      <formula>#REF!&lt;&gt;""</formula>
    </cfRule>
    <cfRule type="expression" dxfId="2727" priority="970" stopIfTrue="1">
      <formula>AND(#REF!="",$F143&lt;&gt;"")</formula>
    </cfRule>
  </conditionalFormatting>
  <conditionalFormatting sqref="E272:E273">
    <cfRule type="expression" dxfId="2726" priority="947" stopIfTrue="1">
      <formula>#REF!=""</formula>
    </cfRule>
    <cfRule type="expression" dxfId="2725" priority="948" stopIfTrue="1">
      <formula>#REF!&lt;&gt;""</formula>
    </cfRule>
    <cfRule type="expression" dxfId="2724" priority="949" stopIfTrue="1">
      <formula>AND(#REF!="",#REF!&lt;&gt;"")</formula>
    </cfRule>
  </conditionalFormatting>
  <conditionalFormatting sqref="E272:E273">
    <cfRule type="expression" dxfId="2723" priority="944" stopIfTrue="1">
      <formula>#REF!=""</formula>
    </cfRule>
    <cfRule type="expression" dxfId="2722" priority="945" stopIfTrue="1">
      <formula>#REF!&lt;&gt;""</formula>
    </cfRule>
    <cfRule type="expression" dxfId="2721" priority="946" stopIfTrue="1">
      <formula>AND(#REF!="",#REF!&lt;&gt;"")</formula>
    </cfRule>
  </conditionalFormatting>
  <conditionalFormatting sqref="E272:E273">
    <cfRule type="expression" dxfId="2720" priority="950" stopIfTrue="1">
      <formula>$F186=""</formula>
    </cfRule>
    <cfRule type="expression" dxfId="2719" priority="951" stopIfTrue="1">
      <formula>#REF!&lt;&gt;""</formula>
    </cfRule>
    <cfRule type="expression" dxfId="2718" priority="952" stopIfTrue="1">
      <formula>AND($G186="",$F186&lt;&gt;"")</formula>
    </cfRule>
  </conditionalFormatting>
  <conditionalFormatting sqref="E272:E273">
    <cfRule type="expression" dxfId="2717" priority="953" stopIfTrue="1">
      <formula>$F145=""</formula>
    </cfRule>
    <cfRule type="expression" dxfId="2716" priority="954" stopIfTrue="1">
      <formula>#REF!&lt;&gt;""</formula>
    </cfRule>
    <cfRule type="expression" dxfId="2715" priority="955" stopIfTrue="1">
      <formula>AND(#REF!="",$F145&lt;&gt;"")</formula>
    </cfRule>
  </conditionalFormatting>
  <conditionalFormatting sqref="E272:E273">
    <cfRule type="expression" dxfId="2714" priority="956" stopIfTrue="1">
      <formula>$F187=""</formula>
    </cfRule>
    <cfRule type="expression" dxfId="2713" priority="957" stopIfTrue="1">
      <formula>#REF!&lt;&gt;""</formula>
    </cfRule>
    <cfRule type="expression" dxfId="2712" priority="958" stopIfTrue="1">
      <formula>AND($G187="",$F187&lt;&gt;"")</formula>
    </cfRule>
  </conditionalFormatting>
  <conditionalFormatting sqref="E272:E273">
    <cfRule type="expression" dxfId="2711" priority="959" stopIfTrue="1">
      <formula>$F143=""</formula>
    </cfRule>
    <cfRule type="expression" dxfId="2710" priority="960" stopIfTrue="1">
      <formula>#REF!&lt;&gt;""</formula>
    </cfRule>
    <cfRule type="expression" dxfId="2709" priority="961" stopIfTrue="1">
      <formula>AND(#REF!="",$F143&lt;&gt;"")</formula>
    </cfRule>
  </conditionalFormatting>
  <conditionalFormatting sqref="E272:E273">
    <cfRule type="expression" dxfId="2708" priority="962" stopIfTrue="1">
      <formula>$F184=""</formula>
    </cfRule>
    <cfRule type="expression" dxfId="2707" priority="963" stopIfTrue="1">
      <formula>#REF!&lt;&gt;""</formula>
    </cfRule>
    <cfRule type="expression" dxfId="2706" priority="964" stopIfTrue="1">
      <formula>AND($G184="",$F184&lt;&gt;"")</formula>
    </cfRule>
  </conditionalFormatting>
  <conditionalFormatting sqref="E272:E273">
    <cfRule type="expression" dxfId="2705" priority="965" stopIfTrue="1">
      <formula>$F185=""</formula>
    </cfRule>
    <cfRule type="expression" dxfId="2704" priority="966" stopIfTrue="1">
      <formula>#REF!&lt;&gt;""</formula>
    </cfRule>
    <cfRule type="expression" dxfId="2703" priority="967" stopIfTrue="1">
      <formula>AND($G185="",$F185&lt;&gt;"")</formula>
    </cfRule>
  </conditionalFormatting>
  <conditionalFormatting sqref="E272:E273">
    <cfRule type="expression" dxfId="2702" priority="941" stopIfTrue="1">
      <formula>$F147=""</formula>
    </cfRule>
    <cfRule type="expression" dxfId="2701" priority="942" stopIfTrue="1">
      <formula>#REF!&lt;&gt;""</formula>
    </cfRule>
    <cfRule type="expression" dxfId="2700" priority="943" stopIfTrue="1">
      <formula>AND(#REF!="",$F147&lt;&gt;"")</formula>
    </cfRule>
  </conditionalFormatting>
  <conditionalFormatting sqref="E272:E273">
    <cfRule type="expression" dxfId="2699" priority="938" stopIfTrue="1">
      <formula>$F188=""</formula>
    </cfRule>
    <cfRule type="expression" dxfId="2698" priority="939" stopIfTrue="1">
      <formula>#REF!&lt;&gt;""</formula>
    </cfRule>
    <cfRule type="expression" dxfId="2697" priority="940" stopIfTrue="1">
      <formula>AND($G188="",$F188&lt;&gt;"")</formula>
    </cfRule>
  </conditionalFormatting>
  <conditionalFormatting sqref="E272:E273">
    <cfRule type="expression" dxfId="2696" priority="935" stopIfTrue="1">
      <formula>$F187=""</formula>
    </cfRule>
    <cfRule type="expression" dxfId="2695" priority="936" stopIfTrue="1">
      <formula>#REF!&lt;&gt;""</formula>
    </cfRule>
    <cfRule type="expression" dxfId="2694" priority="937" stopIfTrue="1">
      <formula>AND($G187="",$F187&lt;&gt;"")</formula>
    </cfRule>
  </conditionalFormatting>
  <conditionalFormatting sqref="E272:E273">
    <cfRule type="expression" dxfId="2693" priority="932" stopIfTrue="1">
      <formula>$F186=""</formula>
    </cfRule>
    <cfRule type="expression" dxfId="2692" priority="933" stopIfTrue="1">
      <formula>#REF!&lt;&gt;""</formula>
    </cfRule>
    <cfRule type="expression" dxfId="2691" priority="934" stopIfTrue="1">
      <formula>AND($G186="",$F186&lt;&gt;"")</formula>
    </cfRule>
  </conditionalFormatting>
  <conditionalFormatting sqref="E272:E273">
    <cfRule type="expression" dxfId="2690" priority="929" stopIfTrue="1">
      <formula>$F189=""</formula>
    </cfRule>
    <cfRule type="expression" dxfId="2689" priority="930" stopIfTrue="1">
      <formula>#REF!&lt;&gt;""</formula>
    </cfRule>
    <cfRule type="expression" dxfId="2688" priority="931" stopIfTrue="1">
      <formula>AND($G189="",$F189&lt;&gt;"")</formula>
    </cfRule>
  </conditionalFormatting>
  <conditionalFormatting sqref="E272:E273">
    <cfRule type="expression" dxfId="2687" priority="926" stopIfTrue="1">
      <formula>$F145=""</formula>
    </cfRule>
    <cfRule type="expression" dxfId="2686" priority="927" stopIfTrue="1">
      <formula>#REF!&lt;&gt;""</formula>
    </cfRule>
    <cfRule type="expression" dxfId="2685" priority="928" stopIfTrue="1">
      <formula>AND(#REF!="",$F145&lt;&gt;"")</formula>
    </cfRule>
  </conditionalFormatting>
  <conditionalFormatting sqref="E272:E273">
    <cfRule type="expression" dxfId="2684" priority="923" stopIfTrue="1">
      <formula>$F187=""</formula>
    </cfRule>
    <cfRule type="expression" dxfId="2683" priority="924" stopIfTrue="1">
      <formula>#REF!&lt;&gt;""</formula>
    </cfRule>
    <cfRule type="expression" dxfId="2682" priority="925" stopIfTrue="1">
      <formula>AND($G187="",$F187&lt;&gt;"")</formula>
    </cfRule>
  </conditionalFormatting>
  <conditionalFormatting sqref="E272:E273">
    <cfRule type="expression" dxfId="2681" priority="920" stopIfTrue="1">
      <formula>$F146=""</formula>
    </cfRule>
    <cfRule type="expression" dxfId="2680" priority="921" stopIfTrue="1">
      <formula>#REF!&lt;&gt;""</formula>
    </cfRule>
    <cfRule type="expression" dxfId="2679" priority="922" stopIfTrue="1">
      <formula>AND(#REF!="",$F146&lt;&gt;"")</formula>
    </cfRule>
  </conditionalFormatting>
  <conditionalFormatting sqref="E272:E273">
    <cfRule type="expression" dxfId="2678" priority="917" stopIfTrue="1">
      <formula>$F186=""</formula>
    </cfRule>
    <cfRule type="expression" dxfId="2677" priority="918" stopIfTrue="1">
      <formula>#REF!&lt;&gt;""</formula>
    </cfRule>
    <cfRule type="expression" dxfId="2676" priority="919" stopIfTrue="1">
      <formula>AND($G186="",$F186&lt;&gt;"")</formula>
    </cfRule>
  </conditionalFormatting>
  <conditionalFormatting sqref="E272:E273">
    <cfRule type="expression" dxfId="2675" priority="914" stopIfTrue="1">
      <formula>$F185=""</formula>
    </cfRule>
    <cfRule type="expression" dxfId="2674" priority="915" stopIfTrue="1">
      <formula>#REF!&lt;&gt;""</formula>
    </cfRule>
    <cfRule type="expression" dxfId="2673" priority="916" stopIfTrue="1">
      <formula>AND($G185="",$F185&lt;&gt;"")</formula>
    </cfRule>
  </conditionalFormatting>
  <conditionalFormatting sqref="E272:E273">
    <cfRule type="expression" dxfId="2672" priority="911" stopIfTrue="1">
      <formula>$F188=""</formula>
    </cfRule>
    <cfRule type="expression" dxfId="2671" priority="912" stopIfTrue="1">
      <formula>#REF!&lt;&gt;""</formula>
    </cfRule>
    <cfRule type="expression" dxfId="2670" priority="913" stopIfTrue="1">
      <formula>AND($G188="",$F188&lt;&gt;"")</formula>
    </cfRule>
  </conditionalFormatting>
  <conditionalFormatting sqref="E272:E273">
    <cfRule type="expression" dxfId="2669" priority="908" stopIfTrue="1">
      <formula>$F144=""</formula>
    </cfRule>
    <cfRule type="expression" dxfId="2668" priority="909" stopIfTrue="1">
      <formula>#REF!&lt;&gt;""</formula>
    </cfRule>
    <cfRule type="expression" dxfId="2667" priority="910" stopIfTrue="1">
      <formula>AND(#REF!="",$F144&lt;&gt;"")</formula>
    </cfRule>
  </conditionalFormatting>
  <conditionalFormatting sqref="F272:F273">
    <cfRule type="expression" dxfId="2666" priority="887" stopIfTrue="1">
      <formula>#REF!=""</formula>
    </cfRule>
    <cfRule type="expression" dxfId="2665" priority="888" stopIfTrue="1">
      <formula>#REF!&lt;&gt;""</formula>
    </cfRule>
    <cfRule type="expression" dxfId="2664" priority="889" stopIfTrue="1">
      <formula>AND(#REF!="",#REF!&lt;&gt;"")</formula>
    </cfRule>
  </conditionalFormatting>
  <conditionalFormatting sqref="F272:F273">
    <cfRule type="expression" dxfId="2663" priority="884" stopIfTrue="1">
      <formula>#REF!=""</formula>
    </cfRule>
    <cfRule type="expression" dxfId="2662" priority="885" stopIfTrue="1">
      <formula>#REF!&lt;&gt;""</formula>
    </cfRule>
    <cfRule type="expression" dxfId="2661" priority="886" stopIfTrue="1">
      <formula>AND(#REF!="",#REF!&lt;&gt;"")</formula>
    </cfRule>
  </conditionalFormatting>
  <conditionalFormatting sqref="F272:F273">
    <cfRule type="expression" dxfId="2660" priority="890" stopIfTrue="1">
      <formula>$F186=""</formula>
    </cfRule>
    <cfRule type="expression" dxfId="2659" priority="891" stopIfTrue="1">
      <formula>#REF!&lt;&gt;""</formula>
    </cfRule>
    <cfRule type="expression" dxfId="2658" priority="892" stopIfTrue="1">
      <formula>AND($G186="",$F186&lt;&gt;"")</formula>
    </cfRule>
  </conditionalFormatting>
  <conditionalFormatting sqref="F272:F273">
    <cfRule type="expression" dxfId="2657" priority="893" stopIfTrue="1">
      <formula>$F145=""</formula>
    </cfRule>
    <cfRule type="expression" dxfId="2656" priority="894" stopIfTrue="1">
      <formula>#REF!&lt;&gt;""</formula>
    </cfRule>
    <cfRule type="expression" dxfId="2655" priority="895" stopIfTrue="1">
      <formula>AND(#REF!="",$F145&lt;&gt;"")</formula>
    </cfRule>
  </conditionalFormatting>
  <conditionalFormatting sqref="F272:F273">
    <cfRule type="expression" dxfId="2654" priority="896" stopIfTrue="1">
      <formula>$F187=""</formula>
    </cfRule>
    <cfRule type="expression" dxfId="2653" priority="897" stopIfTrue="1">
      <formula>#REF!&lt;&gt;""</formula>
    </cfRule>
    <cfRule type="expression" dxfId="2652" priority="898" stopIfTrue="1">
      <formula>AND($G187="",$F187&lt;&gt;"")</formula>
    </cfRule>
  </conditionalFormatting>
  <conditionalFormatting sqref="F272:F273">
    <cfRule type="expression" dxfId="2651" priority="899" stopIfTrue="1">
      <formula>$F143=""</formula>
    </cfRule>
    <cfRule type="expression" dxfId="2650" priority="900" stopIfTrue="1">
      <formula>#REF!&lt;&gt;""</formula>
    </cfRule>
    <cfRule type="expression" dxfId="2649" priority="901" stopIfTrue="1">
      <formula>AND(#REF!="",$F143&lt;&gt;"")</formula>
    </cfRule>
  </conditionalFormatting>
  <conditionalFormatting sqref="F272:F273">
    <cfRule type="expression" dxfId="2648" priority="902" stopIfTrue="1">
      <formula>$F184=""</formula>
    </cfRule>
    <cfRule type="expression" dxfId="2647" priority="903" stopIfTrue="1">
      <formula>#REF!&lt;&gt;""</formula>
    </cfRule>
    <cfRule type="expression" dxfId="2646" priority="904" stopIfTrue="1">
      <formula>AND($G184="",$F184&lt;&gt;"")</formula>
    </cfRule>
  </conditionalFormatting>
  <conditionalFormatting sqref="F272:F273">
    <cfRule type="expression" dxfId="2645" priority="905" stopIfTrue="1">
      <formula>$F185=""</formula>
    </cfRule>
    <cfRule type="expression" dxfId="2644" priority="906" stopIfTrue="1">
      <formula>#REF!&lt;&gt;""</formula>
    </cfRule>
    <cfRule type="expression" dxfId="2643" priority="907" stopIfTrue="1">
      <formula>AND($G185="",$F185&lt;&gt;"")</formula>
    </cfRule>
  </conditionalFormatting>
  <conditionalFormatting sqref="F272:F273">
    <cfRule type="expression" dxfId="2642" priority="881" stopIfTrue="1">
      <formula>$F147=""</formula>
    </cfRule>
    <cfRule type="expression" dxfId="2641" priority="882" stopIfTrue="1">
      <formula>#REF!&lt;&gt;""</formula>
    </cfRule>
    <cfRule type="expression" dxfId="2640" priority="883" stopIfTrue="1">
      <formula>AND(#REF!="",$F147&lt;&gt;"")</formula>
    </cfRule>
  </conditionalFormatting>
  <conditionalFormatting sqref="F272:F273">
    <cfRule type="expression" dxfId="2639" priority="878" stopIfTrue="1">
      <formula>$F188=""</formula>
    </cfRule>
    <cfRule type="expression" dxfId="2638" priority="879" stopIfTrue="1">
      <formula>#REF!&lt;&gt;""</formula>
    </cfRule>
    <cfRule type="expression" dxfId="2637" priority="880" stopIfTrue="1">
      <formula>AND($G188="",$F188&lt;&gt;"")</formula>
    </cfRule>
  </conditionalFormatting>
  <conditionalFormatting sqref="F272:F273">
    <cfRule type="expression" dxfId="2636" priority="875" stopIfTrue="1">
      <formula>$F187=""</formula>
    </cfRule>
    <cfRule type="expression" dxfId="2635" priority="876" stopIfTrue="1">
      <formula>#REF!&lt;&gt;""</formula>
    </cfRule>
    <cfRule type="expression" dxfId="2634" priority="877" stopIfTrue="1">
      <formula>AND($G187="",$F187&lt;&gt;"")</formula>
    </cfRule>
  </conditionalFormatting>
  <conditionalFormatting sqref="F272:F273">
    <cfRule type="expression" dxfId="2633" priority="872" stopIfTrue="1">
      <formula>$F186=""</formula>
    </cfRule>
    <cfRule type="expression" dxfId="2632" priority="873" stopIfTrue="1">
      <formula>#REF!&lt;&gt;""</formula>
    </cfRule>
    <cfRule type="expression" dxfId="2631" priority="874" stopIfTrue="1">
      <formula>AND($G186="",$F186&lt;&gt;"")</formula>
    </cfRule>
  </conditionalFormatting>
  <conditionalFormatting sqref="F272:F273">
    <cfRule type="expression" dxfId="2630" priority="869" stopIfTrue="1">
      <formula>$F189=""</formula>
    </cfRule>
    <cfRule type="expression" dxfId="2629" priority="870" stopIfTrue="1">
      <formula>#REF!&lt;&gt;""</formula>
    </cfRule>
    <cfRule type="expression" dxfId="2628" priority="871" stopIfTrue="1">
      <formula>AND($G189="",$F189&lt;&gt;"")</formula>
    </cfRule>
  </conditionalFormatting>
  <conditionalFormatting sqref="F272:F273">
    <cfRule type="expression" dxfId="2627" priority="866" stopIfTrue="1">
      <formula>$F145=""</formula>
    </cfRule>
    <cfRule type="expression" dxfId="2626" priority="867" stopIfTrue="1">
      <formula>#REF!&lt;&gt;""</formula>
    </cfRule>
    <cfRule type="expression" dxfId="2625" priority="868" stopIfTrue="1">
      <formula>AND(#REF!="",$F145&lt;&gt;"")</formula>
    </cfRule>
  </conditionalFormatting>
  <conditionalFormatting sqref="F272:F273">
    <cfRule type="expression" dxfId="2624" priority="863" stopIfTrue="1">
      <formula>$F187=""</formula>
    </cfRule>
    <cfRule type="expression" dxfId="2623" priority="864" stopIfTrue="1">
      <formula>#REF!&lt;&gt;""</formula>
    </cfRule>
    <cfRule type="expression" dxfId="2622" priority="865" stopIfTrue="1">
      <formula>AND($G187="",$F187&lt;&gt;"")</formula>
    </cfRule>
  </conditionalFormatting>
  <conditionalFormatting sqref="F272:F273">
    <cfRule type="expression" dxfId="2621" priority="860" stopIfTrue="1">
      <formula>$F146=""</formula>
    </cfRule>
    <cfRule type="expression" dxfId="2620" priority="861" stopIfTrue="1">
      <formula>#REF!&lt;&gt;""</formula>
    </cfRule>
    <cfRule type="expression" dxfId="2619" priority="862" stopIfTrue="1">
      <formula>AND(#REF!="",$F146&lt;&gt;"")</formula>
    </cfRule>
  </conditionalFormatting>
  <conditionalFormatting sqref="F272:F273">
    <cfRule type="expression" dxfId="2618" priority="857" stopIfTrue="1">
      <formula>$F186=""</formula>
    </cfRule>
    <cfRule type="expression" dxfId="2617" priority="858" stopIfTrue="1">
      <formula>#REF!&lt;&gt;""</formula>
    </cfRule>
    <cfRule type="expression" dxfId="2616" priority="859" stopIfTrue="1">
      <formula>AND($G186="",$F186&lt;&gt;"")</formula>
    </cfRule>
  </conditionalFormatting>
  <conditionalFormatting sqref="F272:F273">
    <cfRule type="expression" dxfId="2615" priority="854" stopIfTrue="1">
      <formula>$F185=""</formula>
    </cfRule>
    <cfRule type="expression" dxfId="2614" priority="855" stopIfTrue="1">
      <formula>#REF!&lt;&gt;""</formula>
    </cfRule>
    <cfRule type="expression" dxfId="2613" priority="856" stopIfTrue="1">
      <formula>AND($G185="",$F185&lt;&gt;"")</formula>
    </cfRule>
  </conditionalFormatting>
  <conditionalFormatting sqref="F272:F273">
    <cfRule type="expression" dxfId="2612" priority="851" stopIfTrue="1">
      <formula>$F188=""</formula>
    </cfRule>
    <cfRule type="expression" dxfId="2611" priority="852" stopIfTrue="1">
      <formula>#REF!&lt;&gt;""</formula>
    </cfRule>
    <cfRule type="expression" dxfId="2610" priority="853" stopIfTrue="1">
      <formula>AND($G188="",$F188&lt;&gt;"")</formula>
    </cfRule>
  </conditionalFormatting>
  <conditionalFormatting sqref="F272:F273">
    <cfRule type="expression" dxfId="2609" priority="848" stopIfTrue="1">
      <formula>$F144=""</formula>
    </cfRule>
    <cfRule type="expression" dxfId="2608" priority="849" stopIfTrue="1">
      <formula>#REF!&lt;&gt;""</formula>
    </cfRule>
    <cfRule type="expression" dxfId="2607" priority="850" stopIfTrue="1">
      <formula>AND(#REF!="",$F144&lt;&gt;"")</formula>
    </cfRule>
  </conditionalFormatting>
  <conditionalFormatting sqref="E274">
    <cfRule type="expression" dxfId="2606" priority="827" stopIfTrue="1">
      <formula>#REF!=""</formula>
    </cfRule>
    <cfRule type="expression" dxfId="2605" priority="828" stopIfTrue="1">
      <formula>#REF!&lt;&gt;""</formula>
    </cfRule>
    <cfRule type="expression" dxfId="2604" priority="829" stopIfTrue="1">
      <formula>AND(#REF!="",#REF!&lt;&gt;"")</formula>
    </cfRule>
  </conditionalFormatting>
  <conditionalFormatting sqref="E274">
    <cfRule type="expression" dxfId="2603" priority="824" stopIfTrue="1">
      <formula>#REF!=""</formula>
    </cfRule>
    <cfRule type="expression" dxfId="2602" priority="825" stopIfTrue="1">
      <formula>#REF!&lt;&gt;""</formula>
    </cfRule>
    <cfRule type="expression" dxfId="2601" priority="826" stopIfTrue="1">
      <formula>AND(#REF!="",#REF!&lt;&gt;"")</formula>
    </cfRule>
  </conditionalFormatting>
  <conditionalFormatting sqref="E274">
    <cfRule type="expression" dxfId="2600" priority="830" stopIfTrue="1">
      <formula>$F188=""</formula>
    </cfRule>
    <cfRule type="expression" dxfId="2599" priority="831" stopIfTrue="1">
      <formula>#REF!&lt;&gt;""</formula>
    </cfRule>
    <cfRule type="expression" dxfId="2598" priority="832" stopIfTrue="1">
      <formula>AND($G188="",$F188&lt;&gt;"")</formula>
    </cfRule>
  </conditionalFormatting>
  <conditionalFormatting sqref="E274">
    <cfRule type="expression" dxfId="2597" priority="833" stopIfTrue="1">
      <formula>$F147=""</formula>
    </cfRule>
    <cfRule type="expression" dxfId="2596" priority="834" stopIfTrue="1">
      <formula>#REF!&lt;&gt;""</formula>
    </cfRule>
    <cfRule type="expression" dxfId="2595" priority="835" stopIfTrue="1">
      <formula>AND(#REF!="",$F147&lt;&gt;"")</formula>
    </cfRule>
  </conditionalFormatting>
  <conditionalFormatting sqref="E274">
    <cfRule type="expression" dxfId="2594" priority="836" stopIfTrue="1">
      <formula>$F189=""</formula>
    </cfRule>
    <cfRule type="expression" dxfId="2593" priority="837" stopIfTrue="1">
      <formula>#REF!&lt;&gt;""</formula>
    </cfRule>
    <cfRule type="expression" dxfId="2592" priority="838" stopIfTrue="1">
      <formula>AND($G189="",$F189&lt;&gt;"")</formula>
    </cfRule>
  </conditionalFormatting>
  <conditionalFormatting sqref="E274">
    <cfRule type="expression" dxfId="2591" priority="839" stopIfTrue="1">
      <formula>#REF!&lt;&gt;""</formula>
    </cfRule>
    <cfRule type="expression" dxfId="2590" priority="840" stopIfTrue="1">
      <formula>AND(#REF!="",$F145&lt;&gt;"")</formula>
    </cfRule>
    <cfRule type="expression" dxfId="2589" priority="43961" stopIfTrue="1">
      <formula>$F145=""</formula>
    </cfRule>
  </conditionalFormatting>
  <conditionalFormatting sqref="E274">
    <cfRule type="expression" dxfId="2588" priority="841" stopIfTrue="1">
      <formula>$F186=""</formula>
    </cfRule>
    <cfRule type="expression" dxfId="2587" priority="842" stopIfTrue="1">
      <formula>#REF!&lt;&gt;""</formula>
    </cfRule>
    <cfRule type="expression" dxfId="2586" priority="843" stopIfTrue="1">
      <formula>AND($G186="",$F186&lt;&gt;"")</formula>
    </cfRule>
  </conditionalFormatting>
  <conditionalFormatting sqref="E274">
    <cfRule type="expression" dxfId="2585" priority="844" stopIfTrue="1">
      <formula>$F187=""</formula>
    </cfRule>
    <cfRule type="expression" dxfId="2584" priority="845" stopIfTrue="1">
      <formula>#REF!&lt;&gt;""</formula>
    </cfRule>
    <cfRule type="expression" dxfId="2583" priority="846" stopIfTrue="1">
      <formula>AND($G187="",$F187&lt;&gt;"")</formula>
    </cfRule>
  </conditionalFormatting>
  <conditionalFormatting sqref="E274">
    <cfRule type="expression" dxfId="2582" priority="820" stopIfTrue="1">
      <formula>$F149=""</formula>
    </cfRule>
    <cfRule type="expression" dxfId="2581" priority="821" stopIfTrue="1">
      <formula>#REF!&lt;&gt;""</formula>
    </cfRule>
    <cfRule type="expression" dxfId="2580" priority="822" stopIfTrue="1">
      <formula>AND(#REF!="",$F149&lt;&gt;"")</formula>
    </cfRule>
  </conditionalFormatting>
  <conditionalFormatting sqref="E274">
    <cfRule type="expression" dxfId="2579" priority="817" stopIfTrue="1">
      <formula>$F190=""</formula>
    </cfRule>
    <cfRule type="expression" dxfId="2578" priority="818" stopIfTrue="1">
      <formula>#REF!&lt;&gt;""</formula>
    </cfRule>
    <cfRule type="expression" dxfId="2577" priority="819" stopIfTrue="1">
      <formula>AND($G190="",$F190&lt;&gt;"")</formula>
    </cfRule>
  </conditionalFormatting>
  <conditionalFormatting sqref="E274">
    <cfRule type="expression" dxfId="2576" priority="814" stopIfTrue="1">
      <formula>$F189=""</formula>
    </cfRule>
    <cfRule type="expression" dxfId="2575" priority="815" stopIfTrue="1">
      <formula>#REF!&lt;&gt;""</formula>
    </cfRule>
    <cfRule type="expression" dxfId="2574" priority="816" stopIfTrue="1">
      <formula>AND($G189="",$F189&lt;&gt;"")</formula>
    </cfRule>
  </conditionalFormatting>
  <conditionalFormatting sqref="E274">
    <cfRule type="expression" dxfId="2573" priority="811" stopIfTrue="1">
      <formula>$F188=""</formula>
    </cfRule>
    <cfRule type="expression" dxfId="2572" priority="812" stopIfTrue="1">
      <formula>#REF!&lt;&gt;""</formula>
    </cfRule>
    <cfRule type="expression" dxfId="2571" priority="813" stopIfTrue="1">
      <formula>AND($G188="",$F188&lt;&gt;"")</formula>
    </cfRule>
  </conditionalFormatting>
  <conditionalFormatting sqref="E274">
    <cfRule type="expression" dxfId="2570" priority="808" stopIfTrue="1">
      <formula>$F191=""</formula>
    </cfRule>
    <cfRule type="expression" dxfId="2569" priority="809" stopIfTrue="1">
      <formula>#REF!&lt;&gt;""</formula>
    </cfRule>
    <cfRule type="expression" dxfId="2568" priority="810" stopIfTrue="1">
      <formula>AND($G191="",$F191&lt;&gt;"")</formula>
    </cfRule>
  </conditionalFormatting>
  <conditionalFormatting sqref="E274">
    <cfRule type="expression" dxfId="2567" priority="805" stopIfTrue="1">
      <formula>$F147=""</formula>
    </cfRule>
    <cfRule type="expression" dxfId="2566" priority="806" stopIfTrue="1">
      <formula>#REF!&lt;&gt;""</formula>
    </cfRule>
    <cfRule type="expression" dxfId="2565" priority="807" stopIfTrue="1">
      <formula>AND(#REF!="",$F147&lt;&gt;"")</formula>
    </cfRule>
  </conditionalFormatting>
  <conditionalFormatting sqref="E274">
    <cfRule type="expression" dxfId="2564" priority="802" stopIfTrue="1">
      <formula>$F189=""</formula>
    </cfRule>
    <cfRule type="expression" dxfId="2563" priority="803" stopIfTrue="1">
      <formula>#REF!&lt;&gt;""</formula>
    </cfRule>
    <cfRule type="expression" dxfId="2562" priority="804" stopIfTrue="1">
      <formula>AND($G189="",$F189&lt;&gt;"")</formula>
    </cfRule>
  </conditionalFormatting>
  <conditionalFormatting sqref="E274">
    <cfRule type="expression" dxfId="2561" priority="799" stopIfTrue="1">
      <formula>$F148=""</formula>
    </cfRule>
    <cfRule type="expression" dxfId="2560" priority="800" stopIfTrue="1">
      <formula>#REF!&lt;&gt;""</formula>
    </cfRule>
    <cfRule type="expression" dxfId="2559" priority="801" stopIfTrue="1">
      <formula>AND(#REF!="",$F148&lt;&gt;"")</formula>
    </cfRule>
  </conditionalFormatting>
  <conditionalFormatting sqref="E274">
    <cfRule type="expression" dxfId="2558" priority="796" stopIfTrue="1">
      <formula>$F188=""</formula>
    </cfRule>
    <cfRule type="expression" dxfId="2557" priority="797" stopIfTrue="1">
      <formula>#REF!&lt;&gt;""</formula>
    </cfRule>
    <cfRule type="expression" dxfId="2556" priority="798" stopIfTrue="1">
      <formula>AND($G188="",$F188&lt;&gt;"")</formula>
    </cfRule>
  </conditionalFormatting>
  <conditionalFormatting sqref="E274">
    <cfRule type="expression" dxfId="2555" priority="793" stopIfTrue="1">
      <formula>$F187=""</formula>
    </cfRule>
    <cfRule type="expression" dxfId="2554" priority="794" stopIfTrue="1">
      <formula>#REF!&lt;&gt;""</formula>
    </cfRule>
    <cfRule type="expression" dxfId="2553" priority="795" stopIfTrue="1">
      <formula>AND($G187="",$F187&lt;&gt;"")</formula>
    </cfRule>
  </conditionalFormatting>
  <conditionalFormatting sqref="E274">
    <cfRule type="expression" dxfId="2552" priority="790" stopIfTrue="1">
      <formula>$F190=""</formula>
    </cfRule>
    <cfRule type="expression" dxfId="2551" priority="791" stopIfTrue="1">
      <formula>#REF!&lt;&gt;""</formula>
    </cfRule>
    <cfRule type="expression" dxfId="2550" priority="792" stopIfTrue="1">
      <formula>AND($G190="",$F190&lt;&gt;"")</formula>
    </cfRule>
  </conditionalFormatting>
  <conditionalFormatting sqref="E274">
    <cfRule type="expression" dxfId="2549" priority="787" stopIfTrue="1">
      <formula>$F146=""</formula>
    </cfRule>
    <cfRule type="expression" dxfId="2548" priority="788" stopIfTrue="1">
      <formula>#REF!&lt;&gt;""</formula>
    </cfRule>
    <cfRule type="expression" dxfId="2547" priority="789" stopIfTrue="1">
      <formula>AND(#REF!="",$F146&lt;&gt;"")</formula>
    </cfRule>
  </conditionalFormatting>
  <conditionalFormatting sqref="F274">
    <cfRule type="expression" dxfId="2546" priority="766" stopIfTrue="1">
      <formula>#REF!=""</formula>
    </cfRule>
    <cfRule type="expression" dxfId="2545" priority="767" stopIfTrue="1">
      <formula>#REF!&lt;&gt;""</formula>
    </cfRule>
    <cfRule type="expression" dxfId="2544" priority="768" stopIfTrue="1">
      <formula>AND(#REF!="",#REF!&lt;&gt;"")</formula>
    </cfRule>
  </conditionalFormatting>
  <conditionalFormatting sqref="F274">
    <cfRule type="expression" dxfId="2543" priority="763" stopIfTrue="1">
      <formula>#REF!=""</formula>
    </cfRule>
    <cfRule type="expression" dxfId="2542" priority="764" stopIfTrue="1">
      <formula>#REF!&lt;&gt;""</formula>
    </cfRule>
    <cfRule type="expression" dxfId="2541" priority="765" stopIfTrue="1">
      <formula>AND(#REF!="",#REF!&lt;&gt;"")</formula>
    </cfRule>
  </conditionalFormatting>
  <conditionalFormatting sqref="F274">
    <cfRule type="expression" dxfId="2540" priority="769" stopIfTrue="1">
      <formula>$F188=""</formula>
    </cfRule>
    <cfRule type="expression" dxfId="2539" priority="770" stopIfTrue="1">
      <formula>#REF!&lt;&gt;""</formula>
    </cfRule>
    <cfRule type="expression" dxfId="2538" priority="771" stopIfTrue="1">
      <formula>AND($G188="",$F188&lt;&gt;"")</formula>
    </cfRule>
  </conditionalFormatting>
  <conditionalFormatting sqref="F274">
    <cfRule type="expression" dxfId="2537" priority="772" stopIfTrue="1">
      <formula>$F147=""</formula>
    </cfRule>
    <cfRule type="expression" dxfId="2536" priority="773" stopIfTrue="1">
      <formula>#REF!&lt;&gt;""</formula>
    </cfRule>
    <cfRule type="expression" dxfId="2535" priority="774" stopIfTrue="1">
      <formula>AND(#REF!="",$F147&lt;&gt;"")</formula>
    </cfRule>
  </conditionalFormatting>
  <conditionalFormatting sqref="F274">
    <cfRule type="expression" dxfId="2534" priority="775" stopIfTrue="1">
      <formula>$F189=""</formula>
    </cfRule>
    <cfRule type="expression" dxfId="2533" priority="776" stopIfTrue="1">
      <formula>#REF!&lt;&gt;""</formula>
    </cfRule>
    <cfRule type="expression" dxfId="2532" priority="777" stopIfTrue="1">
      <formula>AND($G189="",$F189&lt;&gt;"")</formula>
    </cfRule>
  </conditionalFormatting>
  <conditionalFormatting sqref="F274">
    <cfRule type="expression" dxfId="2531" priority="778" stopIfTrue="1">
      <formula>#REF!&lt;&gt;""</formula>
    </cfRule>
    <cfRule type="expression" dxfId="2530" priority="779" stopIfTrue="1">
      <formula>AND(#REF!="",$F145&lt;&gt;"")</formula>
    </cfRule>
    <cfRule type="expression" dxfId="2529" priority="43962" stopIfTrue="1">
      <formula>$F145=""</formula>
    </cfRule>
  </conditionalFormatting>
  <conditionalFormatting sqref="F274">
    <cfRule type="expression" dxfId="2528" priority="780" stopIfTrue="1">
      <formula>$F186=""</formula>
    </cfRule>
    <cfRule type="expression" dxfId="2527" priority="781" stopIfTrue="1">
      <formula>#REF!&lt;&gt;""</formula>
    </cfRule>
    <cfRule type="expression" dxfId="2526" priority="782" stopIfTrue="1">
      <formula>AND($G186="",$F186&lt;&gt;"")</formula>
    </cfRule>
  </conditionalFormatting>
  <conditionalFormatting sqref="F274">
    <cfRule type="expression" dxfId="2525" priority="783" stopIfTrue="1">
      <formula>$F187=""</formula>
    </cfRule>
    <cfRule type="expression" dxfId="2524" priority="784" stopIfTrue="1">
      <formula>#REF!&lt;&gt;""</formula>
    </cfRule>
    <cfRule type="expression" dxfId="2523" priority="785" stopIfTrue="1">
      <formula>AND($G187="",$F187&lt;&gt;"")</formula>
    </cfRule>
  </conditionalFormatting>
  <conditionalFormatting sqref="F274">
    <cfRule type="expression" dxfId="2522" priority="759" stopIfTrue="1">
      <formula>$F149=""</formula>
    </cfRule>
    <cfRule type="expression" dxfId="2521" priority="760" stopIfTrue="1">
      <formula>#REF!&lt;&gt;""</formula>
    </cfRule>
    <cfRule type="expression" dxfId="2520" priority="761" stopIfTrue="1">
      <formula>AND(#REF!="",$F149&lt;&gt;"")</formula>
    </cfRule>
  </conditionalFormatting>
  <conditionalFormatting sqref="F274">
    <cfRule type="expression" dxfId="2519" priority="756" stopIfTrue="1">
      <formula>$F190=""</formula>
    </cfRule>
    <cfRule type="expression" dxfId="2518" priority="757" stopIfTrue="1">
      <formula>#REF!&lt;&gt;""</formula>
    </cfRule>
    <cfRule type="expression" dxfId="2517" priority="758" stopIfTrue="1">
      <formula>AND($G190="",$F190&lt;&gt;"")</formula>
    </cfRule>
  </conditionalFormatting>
  <conditionalFormatting sqref="F274">
    <cfRule type="expression" dxfId="2516" priority="753" stopIfTrue="1">
      <formula>$F189=""</formula>
    </cfRule>
    <cfRule type="expression" dxfId="2515" priority="754" stopIfTrue="1">
      <formula>#REF!&lt;&gt;""</formula>
    </cfRule>
    <cfRule type="expression" dxfId="2514" priority="755" stopIfTrue="1">
      <formula>AND($G189="",$F189&lt;&gt;"")</formula>
    </cfRule>
  </conditionalFormatting>
  <conditionalFormatting sqref="F274">
    <cfRule type="expression" dxfId="2513" priority="750" stopIfTrue="1">
      <formula>$F188=""</formula>
    </cfRule>
    <cfRule type="expression" dxfId="2512" priority="751" stopIfTrue="1">
      <formula>#REF!&lt;&gt;""</formula>
    </cfRule>
    <cfRule type="expression" dxfId="2511" priority="752" stopIfTrue="1">
      <formula>AND($G188="",$F188&lt;&gt;"")</formula>
    </cfRule>
  </conditionalFormatting>
  <conditionalFormatting sqref="F274">
    <cfRule type="expression" dxfId="2510" priority="747" stopIfTrue="1">
      <formula>$F191=""</formula>
    </cfRule>
    <cfRule type="expression" dxfId="2509" priority="748" stopIfTrue="1">
      <formula>#REF!&lt;&gt;""</formula>
    </cfRule>
    <cfRule type="expression" dxfId="2508" priority="749" stopIfTrue="1">
      <formula>AND($G191="",$F191&lt;&gt;"")</formula>
    </cfRule>
  </conditionalFormatting>
  <conditionalFormatting sqref="F274">
    <cfRule type="expression" dxfId="2507" priority="744" stopIfTrue="1">
      <formula>$F147=""</formula>
    </cfRule>
    <cfRule type="expression" dxfId="2506" priority="745" stopIfTrue="1">
      <formula>#REF!&lt;&gt;""</formula>
    </cfRule>
    <cfRule type="expression" dxfId="2505" priority="746" stopIfTrue="1">
      <formula>AND(#REF!="",$F147&lt;&gt;"")</formula>
    </cfRule>
  </conditionalFormatting>
  <conditionalFormatting sqref="F274">
    <cfRule type="expression" dxfId="2504" priority="741" stopIfTrue="1">
      <formula>$F189=""</formula>
    </cfRule>
    <cfRule type="expression" dxfId="2503" priority="742" stopIfTrue="1">
      <formula>#REF!&lt;&gt;""</formula>
    </cfRule>
    <cfRule type="expression" dxfId="2502" priority="743" stopIfTrue="1">
      <formula>AND($G189="",$F189&lt;&gt;"")</formula>
    </cfRule>
  </conditionalFormatting>
  <conditionalFormatting sqref="F274">
    <cfRule type="expression" dxfId="2501" priority="738" stopIfTrue="1">
      <formula>$F148=""</formula>
    </cfRule>
    <cfRule type="expression" dxfId="2500" priority="739" stopIfTrue="1">
      <formula>#REF!&lt;&gt;""</formula>
    </cfRule>
    <cfRule type="expression" dxfId="2499" priority="740" stopIfTrue="1">
      <formula>AND(#REF!="",$F148&lt;&gt;"")</formula>
    </cfRule>
  </conditionalFormatting>
  <conditionalFormatting sqref="F274">
    <cfRule type="expression" dxfId="2498" priority="735" stopIfTrue="1">
      <formula>$F188=""</formula>
    </cfRule>
    <cfRule type="expression" dxfId="2497" priority="736" stopIfTrue="1">
      <formula>#REF!&lt;&gt;""</formula>
    </cfRule>
    <cfRule type="expression" dxfId="2496" priority="737" stopIfTrue="1">
      <formula>AND($G188="",$F188&lt;&gt;"")</formula>
    </cfRule>
  </conditionalFormatting>
  <conditionalFormatting sqref="F274">
    <cfRule type="expression" dxfId="2495" priority="732" stopIfTrue="1">
      <formula>$F187=""</formula>
    </cfRule>
    <cfRule type="expression" dxfId="2494" priority="733" stopIfTrue="1">
      <formula>#REF!&lt;&gt;""</formula>
    </cfRule>
    <cfRule type="expression" dxfId="2493" priority="734" stopIfTrue="1">
      <formula>AND($G187="",$F187&lt;&gt;"")</formula>
    </cfRule>
  </conditionalFormatting>
  <conditionalFormatting sqref="F274">
    <cfRule type="expression" dxfId="2492" priority="729" stopIfTrue="1">
      <formula>$F190=""</formula>
    </cfRule>
    <cfRule type="expression" dxfId="2491" priority="730" stopIfTrue="1">
      <formula>#REF!&lt;&gt;""</formula>
    </cfRule>
    <cfRule type="expression" dxfId="2490" priority="731" stopIfTrue="1">
      <formula>AND($G190="",$F190&lt;&gt;"")</formula>
    </cfRule>
  </conditionalFormatting>
  <conditionalFormatting sqref="F274">
    <cfRule type="expression" dxfId="2489" priority="726" stopIfTrue="1">
      <formula>$F146=""</formula>
    </cfRule>
    <cfRule type="expression" dxfId="2488" priority="727" stopIfTrue="1">
      <formula>#REF!&lt;&gt;""</formula>
    </cfRule>
    <cfRule type="expression" dxfId="2487" priority="728" stopIfTrue="1">
      <formula>AND(#REF!="",$F146&lt;&gt;"")</formula>
    </cfRule>
  </conditionalFormatting>
  <conditionalFormatting sqref="E275:E276">
    <cfRule type="expression" dxfId="2486" priority="705" stopIfTrue="1">
      <formula>#REF!=""</formula>
    </cfRule>
    <cfRule type="expression" dxfId="2485" priority="706" stopIfTrue="1">
      <formula>#REF!&lt;&gt;""</formula>
    </cfRule>
    <cfRule type="expression" dxfId="2484" priority="707" stopIfTrue="1">
      <formula>AND(#REF!="",#REF!&lt;&gt;"")</formula>
    </cfRule>
  </conditionalFormatting>
  <conditionalFormatting sqref="E275:E276">
    <cfRule type="expression" dxfId="2483" priority="702" stopIfTrue="1">
      <formula>#REF!=""</formula>
    </cfRule>
    <cfRule type="expression" dxfId="2482" priority="703" stopIfTrue="1">
      <formula>#REF!&lt;&gt;""</formula>
    </cfRule>
    <cfRule type="expression" dxfId="2481" priority="704" stopIfTrue="1">
      <formula>AND(#REF!="",#REF!&lt;&gt;"")</formula>
    </cfRule>
  </conditionalFormatting>
  <conditionalFormatting sqref="E275:E276">
    <cfRule type="expression" dxfId="2480" priority="708" stopIfTrue="1">
      <formula>$F189=""</formula>
    </cfRule>
    <cfRule type="expression" dxfId="2479" priority="709" stopIfTrue="1">
      <formula>#REF!&lt;&gt;""</formula>
    </cfRule>
    <cfRule type="expression" dxfId="2478" priority="710" stopIfTrue="1">
      <formula>AND($G189="",$F189&lt;&gt;"")</formula>
    </cfRule>
  </conditionalFormatting>
  <conditionalFormatting sqref="E275:E276">
    <cfRule type="expression" dxfId="2477" priority="711" stopIfTrue="1">
      <formula>$F148=""</formula>
    </cfRule>
    <cfRule type="expression" dxfId="2476" priority="712" stopIfTrue="1">
      <formula>#REF!&lt;&gt;""</formula>
    </cfRule>
    <cfRule type="expression" dxfId="2475" priority="713" stopIfTrue="1">
      <formula>AND(#REF!="",$F148&lt;&gt;"")</formula>
    </cfRule>
  </conditionalFormatting>
  <conditionalFormatting sqref="E275:E276">
    <cfRule type="expression" dxfId="2474" priority="714" stopIfTrue="1">
      <formula>$F190=""</formula>
    </cfRule>
    <cfRule type="expression" dxfId="2473" priority="715" stopIfTrue="1">
      <formula>#REF!&lt;&gt;""</formula>
    </cfRule>
    <cfRule type="expression" dxfId="2472" priority="716" stopIfTrue="1">
      <formula>AND($G190="",$F190&lt;&gt;"")</formula>
    </cfRule>
  </conditionalFormatting>
  <conditionalFormatting sqref="E275:E276">
    <cfRule type="expression" dxfId="2471" priority="717" stopIfTrue="1">
      <formula>$F146=""</formula>
    </cfRule>
    <cfRule type="expression" dxfId="2470" priority="718" stopIfTrue="1">
      <formula>#REF!&lt;&gt;""</formula>
    </cfRule>
    <cfRule type="expression" dxfId="2469" priority="719" stopIfTrue="1">
      <formula>AND(#REF!="",$F146&lt;&gt;"")</formula>
    </cfRule>
  </conditionalFormatting>
  <conditionalFormatting sqref="E275:E276">
    <cfRule type="expression" dxfId="2468" priority="720" stopIfTrue="1">
      <formula>$F187=""</formula>
    </cfRule>
    <cfRule type="expression" dxfId="2467" priority="721" stopIfTrue="1">
      <formula>#REF!&lt;&gt;""</formula>
    </cfRule>
    <cfRule type="expression" dxfId="2466" priority="722" stopIfTrue="1">
      <formula>AND($G187="",$F187&lt;&gt;"")</formula>
    </cfRule>
  </conditionalFormatting>
  <conditionalFormatting sqref="E275:E276">
    <cfRule type="expression" dxfId="2465" priority="723" stopIfTrue="1">
      <formula>$F188=""</formula>
    </cfRule>
    <cfRule type="expression" dxfId="2464" priority="724" stopIfTrue="1">
      <formula>#REF!&lt;&gt;""</formula>
    </cfRule>
    <cfRule type="expression" dxfId="2463" priority="725" stopIfTrue="1">
      <formula>AND($G188="",$F188&lt;&gt;"")</formula>
    </cfRule>
  </conditionalFormatting>
  <conditionalFormatting sqref="E275:E276">
    <cfRule type="expression" dxfId="2462" priority="699" stopIfTrue="1">
      <formula>$F150=""</formula>
    </cfRule>
    <cfRule type="expression" dxfId="2461" priority="700" stopIfTrue="1">
      <formula>#REF!&lt;&gt;""</formula>
    </cfRule>
    <cfRule type="expression" dxfId="2460" priority="701" stopIfTrue="1">
      <formula>AND(#REF!="",$F150&lt;&gt;"")</formula>
    </cfRule>
  </conditionalFormatting>
  <conditionalFormatting sqref="E275:E276">
    <cfRule type="expression" dxfId="2459" priority="696" stopIfTrue="1">
      <formula>$F191=""</formula>
    </cfRule>
    <cfRule type="expression" dxfId="2458" priority="697" stopIfTrue="1">
      <formula>#REF!&lt;&gt;""</formula>
    </cfRule>
    <cfRule type="expression" dxfId="2457" priority="698" stopIfTrue="1">
      <formula>AND($G191="",$F191&lt;&gt;"")</formula>
    </cfRule>
  </conditionalFormatting>
  <conditionalFormatting sqref="E275:E276">
    <cfRule type="expression" dxfId="2456" priority="693" stopIfTrue="1">
      <formula>$F190=""</formula>
    </cfRule>
    <cfRule type="expression" dxfId="2455" priority="694" stopIfTrue="1">
      <formula>#REF!&lt;&gt;""</formula>
    </cfRule>
    <cfRule type="expression" dxfId="2454" priority="695" stopIfTrue="1">
      <formula>AND($G190="",$F190&lt;&gt;"")</formula>
    </cfRule>
  </conditionalFormatting>
  <conditionalFormatting sqref="E275:E276">
    <cfRule type="expression" dxfId="2453" priority="690" stopIfTrue="1">
      <formula>$F189=""</formula>
    </cfRule>
    <cfRule type="expression" dxfId="2452" priority="691" stopIfTrue="1">
      <formula>#REF!&lt;&gt;""</formula>
    </cfRule>
    <cfRule type="expression" dxfId="2451" priority="692" stopIfTrue="1">
      <formula>AND($G189="",$F189&lt;&gt;"")</formula>
    </cfRule>
  </conditionalFormatting>
  <conditionalFormatting sqref="E275:E276">
    <cfRule type="expression" dxfId="2450" priority="687" stopIfTrue="1">
      <formula>$F192=""</formula>
    </cfRule>
    <cfRule type="expression" dxfId="2449" priority="688" stopIfTrue="1">
      <formula>#REF!&lt;&gt;""</formula>
    </cfRule>
    <cfRule type="expression" dxfId="2448" priority="689" stopIfTrue="1">
      <formula>AND($G192="",$F192&lt;&gt;"")</formula>
    </cfRule>
  </conditionalFormatting>
  <conditionalFormatting sqref="E275:E276">
    <cfRule type="expression" dxfId="2447" priority="684" stopIfTrue="1">
      <formula>$F148=""</formula>
    </cfRule>
    <cfRule type="expression" dxfId="2446" priority="685" stopIfTrue="1">
      <formula>#REF!&lt;&gt;""</formula>
    </cfRule>
    <cfRule type="expression" dxfId="2445" priority="686" stopIfTrue="1">
      <formula>AND(#REF!="",$F148&lt;&gt;"")</formula>
    </cfRule>
  </conditionalFormatting>
  <conditionalFormatting sqref="E275:E276">
    <cfRule type="expression" dxfId="2444" priority="681" stopIfTrue="1">
      <formula>$F190=""</formula>
    </cfRule>
    <cfRule type="expression" dxfId="2443" priority="682" stopIfTrue="1">
      <formula>#REF!&lt;&gt;""</formula>
    </cfRule>
    <cfRule type="expression" dxfId="2442" priority="683" stopIfTrue="1">
      <formula>AND($G190="",$F190&lt;&gt;"")</formula>
    </cfRule>
  </conditionalFormatting>
  <conditionalFormatting sqref="E275:E276">
    <cfRule type="expression" dxfId="2441" priority="678" stopIfTrue="1">
      <formula>$F149=""</formula>
    </cfRule>
    <cfRule type="expression" dxfId="2440" priority="679" stopIfTrue="1">
      <formula>#REF!&lt;&gt;""</formula>
    </cfRule>
    <cfRule type="expression" dxfId="2439" priority="680" stopIfTrue="1">
      <formula>AND(#REF!="",$F149&lt;&gt;"")</formula>
    </cfRule>
  </conditionalFormatting>
  <conditionalFormatting sqref="E275:E276">
    <cfRule type="expression" dxfId="2438" priority="675" stopIfTrue="1">
      <formula>$F189=""</formula>
    </cfRule>
    <cfRule type="expression" dxfId="2437" priority="676" stopIfTrue="1">
      <formula>#REF!&lt;&gt;""</formula>
    </cfRule>
    <cfRule type="expression" dxfId="2436" priority="677" stopIfTrue="1">
      <formula>AND($G189="",$F189&lt;&gt;"")</formula>
    </cfRule>
  </conditionalFormatting>
  <conditionalFormatting sqref="E275:E276">
    <cfRule type="expression" dxfId="2435" priority="672" stopIfTrue="1">
      <formula>$F188=""</formula>
    </cfRule>
    <cfRule type="expression" dxfId="2434" priority="673" stopIfTrue="1">
      <formula>#REF!&lt;&gt;""</formula>
    </cfRule>
    <cfRule type="expression" dxfId="2433" priority="674" stopIfTrue="1">
      <formula>AND($G188="",$F188&lt;&gt;"")</formula>
    </cfRule>
  </conditionalFormatting>
  <conditionalFormatting sqref="E275:E276">
    <cfRule type="expression" dxfId="2432" priority="669" stopIfTrue="1">
      <formula>$F191=""</formula>
    </cfRule>
    <cfRule type="expression" dxfId="2431" priority="670" stopIfTrue="1">
      <formula>#REF!&lt;&gt;""</formula>
    </cfRule>
    <cfRule type="expression" dxfId="2430" priority="671" stopIfTrue="1">
      <formula>AND($G191="",$F191&lt;&gt;"")</formula>
    </cfRule>
  </conditionalFormatting>
  <conditionalFormatting sqref="E275:E276">
    <cfRule type="expression" dxfId="2429" priority="666" stopIfTrue="1">
      <formula>$F147=""</formula>
    </cfRule>
    <cfRule type="expression" dxfId="2428" priority="667" stopIfTrue="1">
      <formula>#REF!&lt;&gt;""</formula>
    </cfRule>
    <cfRule type="expression" dxfId="2427" priority="668" stopIfTrue="1">
      <formula>AND(#REF!="",$F147&lt;&gt;"")</formula>
    </cfRule>
  </conditionalFormatting>
  <conditionalFormatting sqref="F275:F276">
    <cfRule type="expression" dxfId="2426" priority="645" stopIfTrue="1">
      <formula>#REF!=""</formula>
    </cfRule>
    <cfRule type="expression" dxfId="2425" priority="646" stopIfTrue="1">
      <formula>#REF!&lt;&gt;""</formula>
    </cfRule>
    <cfRule type="expression" dxfId="2424" priority="647" stopIfTrue="1">
      <formula>AND(#REF!="",#REF!&lt;&gt;"")</formula>
    </cfRule>
  </conditionalFormatting>
  <conditionalFormatting sqref="F275:F276">
    <cfRule type="expression" dxfId="2423" priority="642" stopIfTrue="1">
      <formula>#REF!=""</formula>
    </cfRule>
    <cfRule type="expression" dxfId="2422" priority="643" stopIfTrue="1">
      <formula>#REF!&lt;&gt;""</formula>
    </cfRule>
    <cfRule type="expression" dxfId="2421" priority="644" stopIfTrue="1">
      <formula>AND(#REF!="",#REF!&lt;&gt;"")</formula>
    </cfRule>
  </conditionalFormatting>
  <conditionalFormatting sqref="F275:F276">
    <cfRule type="expression" dxfId="2420" priority="648" stopIfTrue="1">
      <formula>$F189=""</formula>
    </cfRule>
    <cfRule type="expression" dxfId="2419" priority="649" stopIfTrue="1">
      <formula>#REF!&lt;&gt;""</formula>
    </cfRule>
    <cfRule type="expression" dxfId="2418" priority="650" stopIfTrue="1">
      <formula>AND($G189="",$F189&lt;&gt;"")</formula>
    </cfRule>
  </conditionalFormatting>
  <conditionalFormatting sqref="F275:F276">
    <cfRule type="expression" dxfId="2417" priority="651" stopIfTrue="1">
      <formula>$F148=""</formula>
    </cfRule>
    <cfRule type="expression" dxfId="2416" priority="652" stopIfTrue="1">
      <formula>#REF!&lt;&gt;""</formula>
    </cfRule>
    <cfRule type="expression" dxfId="2415" priority="653" stopIfTrue="1">
      <formula>AND(#REF!="",$F148&lt;&gt;"")</formula>
    </cfRule>
  </conditionalFormatting>
  <conditionalFormatting sqref="F275:F276">
    <cfRule type="expression" dxfId="2414" priority="654" stopIfTrue="1">
      <formula>$F190=""</formula>
    </cfRule>
    <cfRule type="expression" dxfId="2413" priority="655" stopIfTrue="1">
      <formula>#REF!&lt;&gt;""</formula>
    </cfRule>
    <cfRule type="expression" dxfId="2412" priority="656" stopIfTrue="1">
      <formula>AND($G190="",$F190&lt;&gt;"")</formula>
    </cfRule>
  </conditionalFormatting>
  <conditionalFormatting sqref="F275:F276">
    <cfRule type="expression" dxfId="2411" priority="657" stopIfTrue="1">
      <formula>$F146=""</formula>
    </cfRule>
    <cfRule type="expression" dxfId="2410" priority="658" stopIfTrue="1">
      <formula>#REF!&lt;&gt;""</formula>
    </cfRule>
    <cfRule type="expression" dxfId="2409" priority="659" stopIfTrue="1">
      <formula>AND(#REF!="",$F146&lt;&gt;"")</formula>
    </cfRule>
  </conditionalFormatting>
  <conditionalFormatting sqref="F275:F276">
    <cfRule type="expression" dxfId="2408" priority="660" stopIfTrue="1">
      <formula>$F187=""</formula>
    </cfRule>
    <cfRule type="expression" dxfId="2407" priority="661" stopIfTrue="1">
      <formula>#REF!&lt;&gt;""</formula>
    </cfRule>
    <cfRule type="expression" dxfId="2406" priority="662" stopIfTrue="1">
      <formula>AND($G187="",$F187&lt;&gt;"")</formula>
    </cfRule>
  </conditionalFormatting>
  <conditionalFormatting sqref="F275:F276">
    <cfRule type="expression" dxfId="2405" priority="663" stopIfTrue="1">
      <formula>$F188=""</formula>
    </cfRule>
    <cfRule type="expression" dxfId="2404" priority="664" stopIfTrue="1">
      <formula>#REF!&lt;&gt;""</formula>
    </cfRule>
    <cfRule type="expression" dxfId="2403" priority="665" stopIfTrue="1">
      <formula>AND($G188="",$F188&lt;&gt;"")</formula>
    </cfRule>
  </conditionalFormatting>
  <conditionalFormatting sqref="F275:F276">
    <cfRule type="expression" dxfId="2402" priority="639" stopIfTrue="1">
      <formula>$F150=""</formula>
    </cfRule>
    <cfRule type="expression" dxfId="2401" priority="640" stopIfTrue="1">
      <formula>#REF!&lt;&gt;""</formula>
    </cfRule>
    <cfRule type="expression" dxfId="2400" priority="641" stopIfTrue="1">
      <formula>AND(#REF!="",$F150&lt;&gt;"")</formula>
    </cfRule>
  </conditionalFormatting>
  <conditionalFormatting sqref="F275:F276">
    <cfRule type="expression" dxfId="2399" priority="636" stopIfTrue="1">
      <formula>$F191=""</formula>
    </cfRule>
    <cfRule type="expression" dxfId="2398" priority="637" stopIfTrue="1">
      <formula>#REF!&lt;&gt;""</formula>
    </cfRule>
    <cfRule type="expression" dxfId="2397" priority="638" stopIfTrue="1">
      <formula>AND($G191="",$F191&lt;&gt;"")</formula>
    </cfRule>
  </conditionalFormatting>
  <conditionalFormatting sqref="F275:F276">
    <cfRule type="expression" dxfId="2396" priority="633" stopIfTrue="1">
      <formula>$F190=""</formula>
    </cfRule>
    <cfRule type="expression" dxfId="2395" priority="634" stopIfTrue="1">
      <formula>#REF!&lt;&gt;""</formula>
    </cfRule>
    <cfRule type="expression" dxfId="2394" priority="635" stopIfTrue="1">
      <formula>AND($G190="",$F190&lt;&gt;"")</formula>
    </cfRule>
  </conditionalFormatting>
  <conditionalFormatting sqref="F275:F276">
    <cfRule type="expression" dxfId="2393" priority="630" stopIfTrue="1">
      <formula>$F189=""</formula>
    </cfRule>
    <cfRule type="expression" dxfId="2392" priority="631" stopIfTrue="1">
      <formula>#REF!&lt;&gt;""</formula>
    </cfRule>
    <cfRule type="expression" dxfId="2391" priority="632" stopIfTrue="1">
      <formula>AND($G189="",$F189&lt;&gt;"")</formula>
    </cfRule>
  </conditionalFormatting>
  <conditionalFormatting sqref="F275:F276">
    <cfRule type="expression" dxfId="2390" priority="627" stopIfTrue="1">
      <formula>$F192=""</formula>
    </cfRule>
    <cfRule type="expression" dxfId="2389" priority="628" stopIfTrue="1">
      <formula>#REF!&lt;&gt;""</formula>
    </cfRule>
    <cfRule type="expression" dxfId="2388" priority="629" stopIfTrue="1">
      <formula>AND($G192="",$F192&lt;&gt;"")</formula>
    </cfRule>
  </conditionalFormatting>
  <conditionalFormatting sqref="F275:F276">
    <cfRule type="expression" dxfId="2387" priority="624" stopIfTrue="1">
      <formula>$F148=""</formula>
    </cfRule>
    <cfRule type="expression" dxfId="2386" priority="625" stopIfTrue="1">
      <formula>#REF!&lt;&gt;""</formula>
    </cfRule>
    <cfRule type="expression" dxfId="2385" priority="626" stopIfTrue="1">
      <formula>AND(#REF!="",$F148&lt;&gt;"")</formula>
    </cfRule>
  </conditionalFormatting>
  <conditionalFormatting sqref="F275:F276">
    <cfRule type="expression" dxfId="2384" priority="621" stopIfTrue="1">
      <formula>$F190=""</formula>
    </cfRule>
    <cfRule type="expression" dxfId="2383" priority="622" stopIfTrue="1">
      <formula>#REF!&lt;&gt;""</formula>
    </cfRule>
    <cfRule type="expression" dxfId="2382" priority="623" stopIfTrue="1">
      <formula>AND($G190="",$F190&lt;&gt;"")</formula>
    </cfRule>
  </conditionalFormatting>
  <conditionalFormatting sqref="F275:F276">
    <cfRule type="expression" dxfId="2381" priority="618" stopIfTrue="1">
      <formula>$F149=""</formula>
    </cfRule>
    <cfRule type="expression" dxfId="2380" priority="619" stopIfTrue="1">
      <formula>#REF!&lt;&gt;""</formula>
    </cfRule>
    <cfRule type="expression" dxfId="2379" priority="620" stopIfTrue="1">
      <formula>AND(#REF!="",$F149&lt;&gt;"")</formula>
    </cfRule>
  </conditionalFormatting>
  <conditionalFormatting sqref="F275:F276">
    <cfRule type="expression" dxfId="2378" priority="615" stopIfTrue="1">
      <formula>$F189=""</formula>
    </cfRule>
    <cfRule type="expression" dxfId="2377" priority="616" stopIfTrue="1">
      <formula>#REF!&lt;&gt;""</formula>
    </cfRule>
    <cfRule type="expression" dxfId="2376" priority="617" stopIfTrue="1">
      <formula>AND($G189="",$F189&lt;&gt;"")</formula>
    </cfRule>
  </conditionalFormatting>
  <conditionalFormatting sqref="F275:F276">
    <cfRule type="expression" dxfId="2375" priority="612" stopIfTrue="1">
      <formula>$F188=""</formula>
    </cfRule>
    <cfRule type="expression" dxfId="2374" priority="613" stopIfTrue="1">
      <formula>#REF!&lt;&gt;""</formula>
    </cfRule>
    <cfRule type="expression" dxfId="2373" priority="614" stopIfTrue="1">
      <formula>AND($G188="",$F188&lt;&gt;"")</formula>
    </cfRule>
  </conditionalFormatting>
  <conditionalFormatting sqref="F275:F276">
    <cfRule type="expression" dxfId="2372" priority="609" stopIfTrue="1">
      <formula>$F191=""</formula>
    </cfRule>
    <cfRule type="expression" dxfId="2371" priority="610" stopIfTrue="1">
      <formula>#REF!&lt;&gt;""</formula>
    </cfRule>
    <cfRule type="expression" dxfId="2370" priority="611" stopIfTrue="1">
      <formula>AND($G191="",$F191&lt;&gt;"")</formula>
    </cfRule>
  </conditionalFormatting>
  <conditionalFormatting sqref="F275:F276">
    <cfRule type="expression" dxfId="2369" priority="606" stopIfTrue="1">
      <formula>$F147=""</formula>
    </cfRule>
    <cfRule type="expression" dxfId="2368" priority="607" stopIfTrue="1">
      <formula>#REF!&lt;&gt;""</formula>
    </cfRule>
    <cfRule type="expression" dxfId="2367" priority="608" stopIfTrue="1">
      <formula>AND(#REF!="",$F147&lt;&gt;"")</formula>
    </cfRule>
  </conditionalFormatting>
  <conditionalFormatting sqref="D271">
    <cfRule type="expression" dxfId="2366" priority="603" stopIfTrue="1">
      <formula>#REF!=""</formula>
    </cfRule>
    <cfRule type="expression" dxfId="2365" priority="604" stopIfTrue="1">
      <formula>#REF!&lt;&gt;""</formula>
    </cfRule>
    <cfRule type="expression" dxfId="2364" priority="605" stopIfTrue="1">
      <formula>AND(#REF!="",#REF!&lt;&gt;"")</formula>
    </cfRule>
  </conditionalFormatting>
  <conditionalFormatting sqref="D271">
    <cfRule type="expression" dxfId="2363" priority="600" stopIfTrue="1">
      <formula>#REF!=""</formula>
    </cfRule>
    <cfRule type="expression" dxfId="2362" priority="601" stopIfTrue="1">
      <formula>#REF!&lt;&gt;""</formula>
    </cfRule>
    <cfRule type="expression" dxfId="2361" priority="602" stopIfTrue="1">
      <formula>AND(#REF!="",#REF!&lt;&gt;"")</formula>
    </cfRule>
  </conditionalFormatting>
  <conditionalFormatting sqref="D271">
    <cfRule type="expression" dxfId="2360" priority="597" stopIfTrue="1">
      <formula>$F185=""</formula>
    </cfRule>
    <cfRule type="expression" dxfId="2359" priority="598" stopIfTrue="1">
      <formula>#REF!&lt;&gt;""</formula>
    </cfRule>
    <cfRule type="expression" dxfId="2358" priority="599" stopIfTrue="1">
      <formula>AND($G185="",$F185&lt;&gt;"")</formula>
    </cfRule>
  </conditionalFormatting>
  <conditionalFormatting sqref="D271">
    <cfRule type="expression" dxfId="2357" priority="594" stopIfTrue="1">
      <formula>$F144=""</formula>
    </cfRule>
    <cfRule type="expression" dxfId="2356" priority="595" stopIfTrue="1">
      <formula>#REF!&lt;&gt;""</formula>
    </cfRule>
    <cfRule type="expression" dxfId="2355" priority="596" stopIfTrue="1">
      <formula>AND(#REF!="",$F144&lt;&gt;"")</formula>
    </cfRule>
  </conditionalFormatting>
  <conditionalFormatting sqref="D271">
    <cfRule type="expression" dxfId="2354" priority="591" stopIfTrue="1">
      <formula>$F186=""</formula>
    </cfRule>
    <cfRule type="expression" dxfId="2353" priority="592" stopIfTrue="1">
      <formula>#REF!&lt;&gt;""</formula>
    </cfRule>
    <cfRule type="expression" dxfId="2352" priority="593" stopIfTrue="1">
      <formula>AND($G186="",$F186&lt;&gt;"")</formula>
    </cfRule>
  </conditionalFormatting>
  <conditionalFormatting sqref="D271">
    <cfRule type="expression" dxfId="2351" priority="588" stopIfTrue="1">
      <formula>$F142=""</formula>
    </cfRule>
    <cfRule type="expression" dxfId="2350" priority="589" stopIfTrue="1">
      <formula>#REF!&lt;&gt;""</formula>
    </cfRule>
    <cfRule type="expression" dxfId="2349" priority="590" stopIfTrue="1">
      <formula>AND(#REF!="",$F142&lt;&gt;"")</formula>
    </cfRule>
  </conditionalFormatting>
  <conditionalFormatting sqref="D271">
    <cfRule type="expression" dxfId="2348" priority="585" stopIfTrue="1">
      <formula>$F183=""</formula>
    </cfRule>
    <cfRule type="expression" dxfId="2347" priority="586" stopIfTrue="1">
      <formula>#REF!&lt;&gt;""</formula>
    </cfRule>
    <cfRule type="expression" dxfId="2346" priority="587" stopIfTrue="1">
      <formula>AND($G183="",$F183&lt;&gt;"")</formula>
    </cfRule>
  </conditionalFormatting>
  <conditionalFormatting sqref="D271">
    <cfRule type="expression" dxfId="2345" priority="582" stopIfTrue="1">
      <formula>$F184=""</formula>
    </cfRule>
    <cfRule type="expression" dxfId="2344" priority="583" stopIfTrue="1">
      <formula>#REF!&lt;&gt;""</formula>
    </cfRule>
    <cfRule type="expression" dxfId="2343" priority="584" stopIfTrue="1">
      <formula>AND($G184="",$F184&lt;&gt;"")</formula>
    </cfRule>
  </conditionalFormatting>
  <conditionalFormatting sqref="D271">
    <cfRule type="expression" dxfId="2342" priority="579" stopIfTrue="1">
      <formula>$F146=""</formula>
    </cfRule>
    <cfRule type="expression" dxfId="2341" priority="580" stopIfTrue="1">
      <formula>#REF!&lt;&gt;""</formula>
    </cfRule>
    <cfRule type="expression" dxfId="2340" priority="581" stopIfTrue="1">
      <formula>AND(#REF!="",$F146&lt;&gt;"")</formula>
    </cfRule>
  </conditionalFormatting>
  <conditionalFormatting sqref="D271">
    <cfRule type="expression" dxfId="2339" priority="576" stopIfTrue="1">
      <formula>$F187=""</formula>
    </cfRule>
    <cfRule type="expression" dxfId="2338" priority="577" stopIfTrue="1">
      <formula>#REF!&lt;&gt;""</formula>
    </cfRule>
    <cfRule type="expression" dxfId="2337" priority="578" stopIfTrue="1">
      <formula>AND($G187="",$F187&lt;&gt;"")</formula>
    </cfRule>
  </conditionalFormatting>
  <conditionalFormatting sqref="D271">
    <cfRule type="expression" dxfId="2336" priority="573" stopIfTrue="1">
      <formula>$F186=""</formula>
    </cfRule>
    <cfRule type="expression" dxfId="2335" priority="574" stopIfTrue="1">
      <formula>#REF!&lt;&gt;""</formula>
    </cfRule>
    <cfRule type="expression" dxfId="2334" priority="575" stopIfTrue="1">
      <formula>AND($G186="",$F186&lt;&gt;"")</formula>
    </cfRule>
  </conditionalFormatting>
  <conditionalFormatting sqref="D271">
    <cfRule type="expression" dxfId="2333" priority="570" stopIfTrue="1">
      <formula>$F185=""</formula>
    </cfRule>
    <cfRule type="expression" dxfId="2332" priority="571" stopIfTrue="1">
      <formula>#REF!&lt;&gt;""</formula>
    </cfRule>
    <cfRule type="expression" dxfId="2331" priority="572" stopIfTrue="1">
      <formula>AND($G185="",$F185&lt;&gt;"")</formula>
    </cfRule>
  </conditionalFormatting>
  <conditionalFormatting sqref="D271">
    <cfRule type="expression" dxfId="2330" priority="567" stopIfTrue="1">
      <formula>$F188=""</formula>
    </cfRule>
    <cfRule type="expression" dxfId="2329" priority="568" stopIfTrue="1">
      <formula>#REF!&lt;&gt;""</formula>
    </cfRule>
    <cfRule type="expression" dxfId="2328" priority="569" stopIfTrue="1">
      <formula>AND($G188="",$F188&lt;&gt;"")</formula>
    </cfRule>
  </conditionalFormatting>
  <conditionalFormatting sqref="D271">
    <cfRule type="expression" dxfId="2327" priority="564" stopIfTrue="1">
      <formula>$F144=""</formula>
    </cfRule>
    <cfRule type="expression" dxfId="2326" priority="565" stopIfTrue="1">
      <formula>#REF!&lt;&gt;""</formula>
    </cfRule>
    <cfRule type="expression" dxfId="2325" priority="566" stopIfTrue="1">
      <formula>AND(#REF!="",$F144&lt;&gt;"")</formula>
    </cfRule>
  </conditionalFormatting>
  <conditionalFormatting sqref="D271">
    <cfRule type="expression" dxfId="2324" priority="561" stopIfTrue="1">
      <formula>$F186=""</formula>
    </cfRule>
    <cfRule type="expression" dxfId="2323" priority="562" stopIfTrue="1">
      <formula>#REF!&lt;&gt;""</formula>
    </cfRule>
    <cfRule type="expression" dxfId="2322" priority="563" stopIfTrue="1">
      <formula>AND($G186="",$F186&lt;&gt;"")</formula>
    </cfRule>
  </conditionalFormatting>
  <conditionalFormatting sqref="D271">
    <cfRule type="expression" dxfId="2321" priority="558" stopIfTrue="1">
      <formula>$F145=""</formula>
    </cfRule>
    <cfRule type="expression" dxfId="2320" priority="559" stopIfTrue="1">
      <formula>#REF!&lt;&gt;""</formula>
    </cfRule>
    <cfRule type="expression" dxfId="2319" priority="560" stopIfTrue="1">
      <formula>AND(#REF!="",$F145&lt;&gt;"")</formula>
    </cfRule>
  </conditionalFormatting>
  <conditionalFormatting sqref="D271">
    <cfRule type="expression" dxfId="2318" priority="555" stopIfTrue="1">
      <formula>$F185=""</formula>
    </cfRule>
    <cfRule type="expression" dxfId="2317" priority="556" stopIfTrue="1">
      <formula>#REF!&lt;&gt;""</formula>
    </cfRule>
    <cfRule type="expression" dxfId="2316" priority="557" stopIfTrue="1">
      <formula>AND($G185="",$F185&lt;&gt;"")</formula>
    </cfRule>
  </conditionalFormatting>
  <conditionalFormatting sqref="D271">
    <cfRule type="expression" dxfId="2315" priority="552" stopIfTrue="1">
      <formula>$F184=""</formula>
    </cfRule>
    <cfRule type="expression" dxfId="2314" priority="553" stopIfTrue="1">
      <formula>#REF!&lt;&gt;""</formula>
    </cfRule>
    <cfRule type="expression" dxfId="2313" priority="554" stopIfTrue="1">
      <formula>AND($G184="",$F184&lt;&gt;"")</formula>
    </cfRule>
  </conditionalFormatting>
  <conditionalFormatting sqref="D271">
    <cfRule type="expression" dxfId="2312" priority="549" stopIfTrue="1">
      <formula>$F187=""</formula>
    </cfRule>
    <cfRule type="expression" dxfId="2311" priority="550" stopIfTrue="1">
      <formula>#REF!&lt;&gt;""</formula>
    </cfRule>
    <cfRule type="expression" dxfId="2310" priority="551" stopIfTrue="1">
      <formula>AND($G187="",$F187&lt;&gt;"")</formula>
    </cfRule>
  </conditionalFormatting>
  <conditionalFormatting sqref="D271">
    <cfRule type="expression" dxfId="2309" priority="546" stopIfTrue="1">
      <formula>$F143=""</formula>
    </cfRule>
    <cfRule type="expression" dxfId="2308" priority="547" stopIfTrue="1">
      <formula>#REF!&lt;&gt;""</formula>
    </cfRule>
    <cfRule type="expression" dxfId="2307" priority="548" stopIfTrue="1">
      <formula>AND(#REF!="",$F143&lt;&gt;"")</formula>
    </cfRule>
  </conditionalFormatting>
  <conditionalFormatting sqref="D272:D273">
    <cfRule type="expression" dxfId="2306" priority="543" stopIfTrue="1">
      <formula>#REF!=""</formula>
    </cfRule>
    <cfRule type="expression" dxfId="2305" priority="544" stopIfTrue="1">
      <formula>#REF!&lt;&gt;""</formula>
    </cfRule>
    <cfRule type="expression" dxfId="2304" priority="545" stopIfTrue="1">
      <formula>AND(#REF!="",#REF!&lt;&gt;"")</formula>
    </cfRule>
  </conditionalFormatting>
  <conditionalFormatting sqref="D272:D273">
    <cfRule type="expression" dxfId="2303" priority="540" stopIfTrue="1">
      <formula>#REF!=""</formula>
    </cfRule>
    <cfRule type="expression" dxfId="2302" priority="541" stopIfTrue="1">
      <formula>#REF!&lt;&gt;""</formula>
    </cfRule>
    <cfRule type="expression" dxfId="2301" priority="542" stopIfTrue="1">
      <formula>AND(#REF!="",#REF!&lt;&gt;"")</formula>
    </cfRule>
  </conditionalFormatting>
  <conditionalFormatting sqref="D272:D273">
    <cfRule type="expression" dxfId="2300" priority="537" stopIfTrue="1">
      <formula>$F186=""</formula>
    </cfRule>
    <cfRule type="expression" dxfId="2299" priority="538" stopIfTrue="1">
      <formula>#REF!&lt;&gt;""</formula>
    </cfRule>
    <cfRule type="expression" dxfId="2298" priority="539" stopIfTrue="1">
      <formula>AND($G186="",$F186&lt;&gt;"")</formula>
    </cfRule>
  </conditionalFormatting>
  <conditionalFormatting sqref="D272:D273">
    <cfRule type="expression" dxfId="2297" priority="534" stopIfTrue="1">
      <formula>$F145=""</formula>
    </cfRule>
    <cfRule type="expression" dxfId="2296" priority="535" stopIfTrue="1">
      <formula>#REF!&lt;&gt;""</formula>
    </cfRule>
    <cfRule type="expression" dxfId="2295" priority="536" stopIfTrue="1">
      <formula>AND(#REF!="",$F145&lt;&gt;"")</formula>
    </cfRule>
  </conditionalFormatting>
  <conditionalFormatting sqref="D272:D273">
    <cfRule type="expression" dxfId="2294" priority="531" stopIfTrue="1">
      <formula>$F187=""</formula>
    </cfRule>
    <cfRule type="expression" dxfId="2293" priority="532" stopIfTrue="1">
      <formula>#REF!&lt;&gt;""</formula>
    </cfRule>
    <cfRule type="expression" dxfId="2292" priority="533" stopIfTrue="1">
      <formula>AND($G187="",$F187&lt;&gt;"")</formula>
    </cfRule>
  </conditionalFormatting>
  <conditionalFormatting sqref="D272:D273">
    <cfRule type="expression" dxfId="2291" priority="528" stopIfTrue="1">
      <formula>$F143=""</formula>
    </cfRule>
    <cfRule type="expression" dxfId="2290" priority="529" stopIfTrue="1">
      <formula>#REF!&lt;&gt;""</formula>
    </cfRule>
    <cfRule type="expression" dxfId="2289" priority="530" stopIfTrue="1">
      <formula>AND(#REF!="",$F143&lt;&gt;"")</formula>
    </cfRule>
  </conditionalFormatting>
  <conditionalFormatting sqref="D272:D273">
    <cfRule type="expression" dxfId="2288" priority="525" stopIfTrue="1">
      <formula>$F184=""</formula>
    </cfRule>
    <cfRule type="expression" dxfId="2287" priority="526" stopIfTrue="1">
      <formula>#REF!&lt;&gt;""</formula>
    </cfRule>
    <cfRule type="expression" dxfId="2286" priority="527" stopIfTrue="1">
      <formula>AND($G184="",$F184&lt;&gt;"")</formula>
    </cfRule>
  </conditionalFormatting>
  <conditionalFormatting sqref="D272:D273">
    <cfRule type="expression" dxfId="2285" priority="522" stopIfTrue="1">
      <formula>$F185=""</formula>
    </cfRule>
    <cfRule type="expression" dxfId="2284" priority="523" stopIfTrue="1">
      <formula>#REF!&lt;&gt;""</formula>
    </cfRule>
    <cfRule type="expression" dxfId="2283" priority="524" stopIfTrue="1">
      <formula>AND($G185="",$F185&lt;&gt;"")</formula>
    </cfRule>
  </conditionalFormatting>
  <conditionalFormatting sqref="D272:D273">
    <cfRule type="expression" dxfId="2282" priority="519" stopIfTrue="1">
      <formula>$F147=""</formula>
    </cfRule>
    <cfRule type="expression" dxfId="2281" priority="520" stopIfTrue="1">
      <formula>#REF!&lt;&gt;""</formula>
    </cfRule>
    <cfRule type="expression" dxfId="2280" priority="521" stopIfTrue="1">
      <formula>AND(#REF!="",$F147&lt;&gt;"")</formula>
    </cfRule>
  </conditionalFormatting>
  <conditionalFormatting sqref="D272:D273">
    <cfRule type="expression" dxfId="2279" priority="516" stopIfTrue="1">
      <formula>$F188=""</formula>
    </cfRule>
    <cfRule type="expression" dxfId="2278" priority="517" stopIfTrue="1">
      <formula>#REF!&lt;&gt;""</formula>
    </cfRule>
    <cfRule type="expression" dxfId="2277" priority="518" stopIfTrue="1">
      <formula>AND($G188="",$F188&lt;&gt;"")</formula>
    </cfRule>
  </conditionalFormatting>
  <conditionalFormatting sqref="D272:D273">
    <cfRule type="expression" dxfId="2276" priority="513" stopIfTrue="1">
      <formula>$F187=""</formula>
    </cfRule>
    <cfRule type="expression" dxfId="2275" priority="514" stopIfTrue="1">
      <formula>#REF!&lt;&gt;""</formula>
    </cfRule>
    <cfRule type="expression" dxfId="2274" priority="515" stopIfTrue="1">
      <formula>AND($G187="",$F187&lt;&gt;"")</formula>
    </cfRule>
  </conditionalFormatting>
  <conditionalFormatting sqref="D272:D273">
    <cfRule type="expression" dxfId="2273" priority="510" stopIfTrue="1">
      <formula>$F186=""</formula>
    </cfRule>
    <cfRule type="expression" dxfId="2272" priority="511" stopIfTrue="1">
      <formula>#REF!&lt;&gt;""</formula>
    </cfRule>
    <cfRule type="expression" dxfId="2271" priority="512" stopIfTrue="1">
      <formula>AND($G186="",$F186&lt;&gt;"")</formula>
    </cfRule>
  </conditionalFormatting>
  <conditionalFormatting sqref="D272:D273">
    <cfRule type="expression" dxfId="2270" priority="507" stopIfTrue="1">
      <formula>$F189=""</formula>
    </cfRule>
    <cfRule type="expression" dxfId="2269" priority="508" stopIfTrue="1">
      <formula>#REF!&lt;&gt;""</formula>
    </cfRule>
    <cfRule type="expression" dxfId="2268" priority="509" stopIfTrue="1">
      <formula>AND($G189="",$F189&lt;&gt;"")</formula>
    </cfRule>
  </conditionalFormatting>
  <conditionalFormatting sqref="D272:D273">
    <cfRule type="expression" dxfId="2267" priority="504" stopIfTrue="1">
      <formula>$F145=""</formula>
    </cfRule>
    <cfRule type="expression" dxfId="2266" priority="505" stopIfTrue="1">
      <formula>#REF!&lt;&gt;""</formula>
    </cfRule>
    <cfRule type="expression" dxfId="2265" priority="506" stopIfTrue="1">
      <formula>AND(#REF!="",$F145&lt;&gt;"")</formula>
    </cfRule>
  </conditionalFormatting>
  <conditionalFormatting sqref="D272:D273">
    <cfRule type="expression" dxfId="2264" priority="501" stopIfTrue="1">
      <formula>$F187=""</formula>
    </cfRule>
    <cfRule type="expression" dxfId="2263" priority="502" stopIfTrue="1">
      <formula>#REF!&lt;&gt;""</formula>
    </cfRule>
    <cfRule type="expression" dxfId="2262" priority="503" stopIfTrue="1">
      <formula>AND($G187="",$F187&lt;&gt;"")</formula>
    </cfRule>
  </conditionalFormatting>
  <conditionalFormatting sqref="D272:D273">
    <cfRule type="expression" dxfId="2261" priority="498" stopIfTrue="1">
      <formula>$F146=""</formula>
    </cfRule>
    <cfRule type="expression" dxfId="2260" priority="499" stopIfTrue="1">
      <formula>#REF!&lt;&gt;""</formula>
    </cfRule>
    <cfRule type="expression" dxfId="2259" priority="500" stopIfTrue="1">
      <formula>AND(#REF!="",$F146&lt;&gt;"")</formula>
    </cfRule>
  </conditionalFormatting>
  <conditionalFormatting sqref="D272:D273">
    <cfRule type="expression" dxfId="2258" priority="495" stopIfTrue="1">
      <formula>$F186=""</formula>
    </cfRule>
    <cfRule type="expression" dxfId="2257" priority="496" stopIfTrue="1">
      <formula>#REF!&lt;&gt;""</formula>
    </cfRule>
    <cfRule type="expression" dxfId="2256" priority="497" stopIfTrue="1">
      <formula>AND($G186="",$F186&lt;&gt;"")</formula>
    </cfRule>
  </conditionalFormatting>
  <conditionalFormatting sqref="D272:D273">
    <cfRule type="expression" dxfId="2255" priority="492" stopIfTrue="1">
      <formula>$F185=""</formula>
    </cfRule>
    <cfRule type="expression" dxfId="2254" priority="493" stopIfTrue="1">
      <formula>#REF!&lt;&gt;""</formula>
    </cfRule>
    <cfRule type="expression" dxfId="2253" priority="494" stopIfTrue="1">
      <formula>AND($G185="",$F185&lt;&gt;"")</formula>
    </cfRule>
  </conditionalFormatting>
  <conditionalFormatting sqref="D272:D273">
    <cfRule type="expression" dxfId="2252" priority="489" stopIfTrue="1">
      <formula>$F188=""</formula>
    </cfRule>
    <cfRule type="expression" dxfId="2251" priority="490" stopIfTrue="1">
      <formula>#REF!&lt;&gt;""</formula>
    </cfRule>
    <cfRule type="expression" dxfId="2250" priority="491" stopIfTrue="1">
      <formula>AND($G188="",$F188&lt;&gt;"")</formula>
    </cfRule>
  </conditionalFormatting>
  <conditionalFormatting sqref="D272:D273">
    <cfRule type="expression" dxfId="2249" priority="486" stopIfTrue="1">
      <formula>$F144=""</formula>
    </cfRule>
    <cfRule type="expression" dxfId="2248" priority="487" stopIfTrue="1">
      <formula>#REF!&lt;&gt;""</formula>
    </cfRule>
    <cfRule type="expression" dxfId="2247" priority="488" stopIfTrue="1">
      <formula>AND(#REF!="",$F144&lt;&gt;"")</formula>
    </cfRule>
  </conditionalFormatting>
  <conditionalFormatting sqref="D274">
    <cfRule type="expression" dxfId="2246" priority="483" stopIfTrue="1">
      <formula>#REF!=""</formula>
    </cfRule>
    <cfRule type="expression" dxfId="2245" priority="484" stopIfTrue="1">
      <formula>#REF!&lt;&gt;""</formula>
    </cfRule>
    <cfRule type="expression" dxfId="2244" priority="485" stopIfTrue="1">
      <formula>AND(#REF!="",#REF!&lt;&gt;"")</formula>
    </cfRule>
  </conditionalFormatting>
  <conditionalFormatting sqref="D274">
    <cfRule type="expression" dxfId="2243" priority="480" stopIfTrue="1">
      <formula>#REF!=""</formula>
    </cfRule>
    <cfRule type="expression" dxfId="2242" priority="481" stopIfTrue="1">
      <formula>#REF!&lt;&gt;""</formula>
    </cfRule>
    <cfRule type="expression" dxfId="2241" priority="482" stopIfTrue="1">
      <formula>AND(#REF!="",#REF!&lt;&gt;"")</formula>
    </cfRule>
  </conditionalFormatting>
  <conditionalFormatting sqref="D274">
    <cfRule type="expression" dxfId="2240" priority="477" stopIfTrue="1">
      <formula>$F188=""</formula>
    </cfRule>
    <cfRule type="expression" dxfId="2239" priority="478" stopIfTrue="1">
      <formula>#REF!&lt;&gt;""</formula>
    </cfRule>
    <cfRule type="expression" dxfId="2238" priority="479" stopIfTrue="1">
      <formula>AND($G188="",$F188&lt;&gt;"")</formula>
    </cfRule>
  </conditionalFormatting>
  <conditionalFormatting sqref="D274">
    <cfRule type="expression" dxfId="2237" priority="474" stopIfTrue="1">
      <formula>$F147=""</formula>
    </cfRule>
    <cfRule type="expression" dxfId="2236" priority="475" stopIfTrue="1">
      <formula>#REF!&lt;&gt;""</formula>
    </cfRule>
    <cfRule type="expression" dxfId="2235" priority="476" stopIfTrue="1">
      <formula>AND(#REF!="",$F147&lt;&gt;"")</formula>
    </cfRule>
  </conditionalFormatting>
  <conditionalFormatting sqref="D274">
    <cfRule type="expression" dxfId="2234" priority="471" stopIfTrue="1">
      <formula>$F189=""</formula>
    </cfRule>
    <cfRule type="expression" dxfId="2233" priority="472" stopIfTrue="1">
      <formula>#REF!&lt;&gt;""</formula>
    </cfRule>
    <cfRule type="expression" dxfId="2232" priority="473" stopIfTrue="1">
      <formula>AND($G189="",$F189&lt;&gt;"")</formula>
    </cfRule>
  </conditionalFormatting>
  <conditionalFormatting sqref="D274">
    <cfRule type="expression" dxfId="2231" priority="468" stopIfTrue="1">
      <formula>$F145=""</formula>
    </cfRule>
    <cfRule type="expression" dxfId="2230" priority="469" stopIfTrue="1">
      <formula>#REF!&lt;&gt;""</formula>
    </cfRule>
    <cfRule type="expression" dxfId="2229" priority="470" stopIfTrue="1">
      <formula>AND(#REF!="",$F145&lt;&gt;"")</formula>
    </cfRule>
  </conditionalFormatting>
  <conditionalFormatting sqref="D274">
    <cfRule type="expression" dxfId="2228" priority="465" stopIfTrue="1">
      <formula>$F186=""</formula>
    </cfRule>
    <cfRule type="expression" dxfId="2227" priority="466" stopIfTrue="1">
      <formula>#REF!&lt;&gt;""</formula>
    </cfRule>
    <cfRule type="expression" dxfId="2226" priority="467" stopIfTrue="1">
      <formula>AND($G186="",$F186&lt;&gt;"")</formula>
    </cfRule>
  </conditionalFormatting>
  <conditionalFormatting sqref="D274">
    <cfRule type="expression" dxfId="2225" priority="462" stopIfTrue="1">
      <formula>$F187=""</formula>
    </cfRule>
    <cfRule type="expression" dxfId="2224" priority="463" stopIfTrue="1">
      <formula>#REF!&lt;&gt;""</formula>
    </cfRule>
    <cfRule type="expression" dxfId="2223" priority="464" stopIfTrue="1">
      <formula>AND($G187="",$F187&lt;&gt;"")</formula>
    </cfRule>
  </conditionalFormatting>
  <conditionalFormatting sqref="D274">
    <cfRule type="expression" dxfId="2222" priority="459" stopIfTrue="1">
      <formula>$F149=""</formula>
    </cfRule>
    <cfRule type="expression" dxfId="2221" priority="460" stopIfTrue="1">
      <formula>#REF!&lt;&gt;""</formula>
    </cfRule>
    <cfRule type="expression" dxfId="2220" priority="461" stopIfTrue="1">
      <formula>AND(#REF!="",$F149&lt;&gt;"")</formula>
    </cfRule>
  </conditionalFormatting>
  <conditionalFormatting sqref="D274">
    <cfRule type="expression" dxfId="2219" priority="456" stopIfTrue="1">
      <formula>$F190=""</formula>
    </cfRule>
    <cfRule type="expression" dxfId="2218" priority="457" stopIfTrue="1">
      <formula>#REF!&lt;&gt;""</formula>
    </cfRule>
    <cfRule type="expression" dxfId="2217" priority="458" stopIfTrue="1">
      <formula>AND($G190="",$F190&lt;&gt;"")</formula>
    </cfRule>
  </conditionalFormatting>
  <conditionalFormatting sqref="D274">
    <cfRule type="expression" dxfId="2216" priority="453" stopIfTrue="1">
      <formula>$F189=""</formula>
    </cfRule>
    <cfRule type="expression" dxfId="2215" priority="454" stopIfTrue="1">
      <formula>#REF!&lt;&gt;""</formula>
    </cfRule>
    <cfRule type="expression" dxfId="2214" priority="455" stopIfTrue="1">
      <formula>AND($G189="",$F189&lt;&gt;"")</formula>
    </cfRule>
  </conditionalFormatting>
  <conditionalFormatting sqref="D274">
    <cfRule type="expression" dxfId="2213" priority="450" stopIfTrue="1">
      <formula>$F188=""</formula>
    </cfRule>
    <cfRule type="expression" dxfId="2212" priority="451" stopIfTrue="1">
      <formula>#REF!&lt;&gt;""</formula>
    </cfRule>
    <cfRule type="expression" dxfId="2211" priority="452" stopIfTrue="1">
      <formula>AND($G188="",$F188&lt;&gt;"")</formula>
    </cfRule>
  </conditionalFormatting>
  <conditionalFormatting sqref="D274">
    <cfRule type="expression" dxfId="2210" priority="447" stopIfTrue="1">
      <formula>$F191=""</formula>
    </cfRule>
    <cfRule type="expression" dxfId="2209" priority="448" stopIfTrue="1">
      <formula>#REF!&lt;&gt;""</formula>
    </cfRule>
    <cfRule type="expression" dxfId="2208" priority="449" stopIfTrue="1">
      <formula>AND($G191="",$F191&lt;&gt;"")</formula>
    </cfRule>
  </conditionalFormatting>
  <conditionalFormatting sqref="D274">
    <cfRule type="expression" dxfId="2207" priority="444" stopIfTrue="1">
      <formula>$F147=""</formula>
    </cfRule>
    <cfRule type="expression" dxfId="2206" priority="445" stopIfTrue="1">
      <formula>#REF!&lt;&gt;""</formula>
    </cfRule>
    <cfRule type="expression" dxfId="2205" priority="446" stopIfTrue="1">
      <formula>AND(#REF!="",$F147&lt;&gt;"")</formula>
    </cfRule>
  </conditionalFormatting>
  <conditionalFormatting sqref="D274">
    <cfRule type="expression" dxfId="2204" priority="441" stopIfTrue="1">
      <formula>$F189=""</formula>
    </cfRule>
    <cfRule type="expression" dxfId="2203" priority="442" stopIfTrue="1">
      <formula>#REF!&lt;&gt;""</formula>
    </cfRule>
    <cfRule type="expression" dxfId="2202" priority="443" stopIfTrue="1">
      <formula>AND($G189="",$F189&lt;&gt;"")</formula>
    </cfRule>
  </conditionalFormatting>
  <conditionalFormatting sqref="D274">
    <cfRule type="expression" dxfId="2201" priority="438" stopIfTrue="1">
      <formula>$F148=""</formula>
    </cfRule>
    <cfRule type="expression" dxfId="2200" priority="439" stopIfTrue="1">
      <formula>#REF!&lt;&gt;""</formula>
    </cfRule>
    <cfRule type="expression" dxfId="2199" priority="440" stopIfTrue="1">
      <formula>AND(#REF!="",$F148&lt;&gt;"")</formula>
    </cfRule>
  </conditionalFormatting>
  <conditionalFormatting sqref="D274">
    <cfRule type="expression" dxfId="2198" priority="435" stopIfTrue="1">
      <formula>$F188=""</formula>
    </cfRule>
    <cfRule type="expression" dxfId="2197" priority="436" stopIfTrue="1">
      <formula>#REF!&lt;&gt;""</formula>
    </cfRule>
    <cfRule type="expression" dxfId="2196" priority="437" stopIfTrue="1">
      <formula>AND($G188="",$F188&lt;&gt;"")</formula>
    </cfRule>
  </conditionalFormatting>
  <conditionalFormatting sqref="D274">
    <cfRule type="expression" dxfId="2195" priority="432" stopIfTrue="1">
      <formula>$F187=""</formula>
    </cfRule>
    <cfRule type="expression" dxfId="2194" priority="433" stopIfTrue="1">
      <formula>#REF!&lt;&gt;""</formula>
    </cfRule>
    <cfRule type="expression" dxfId="2193" priority="434" stopIfTrue="1">
      <formula>AND($G187="",$F187&lt;&gt;"")</formula>
    </cfRule>
  </conditionalFormatting>
  <conditionalFormatting sqref="D274">
    <cfRule type="expression" dxfId="2192" priority="429" stopIfTrue="1">
      <formula>$F190=""</formula>
    </cfRule>
    <cfRule type="expression" dxfId="2191" priority="430" stopIfTrue="1">
      <formula>#REF!&lt;&gt;""</formula>
    </cfRule>
    <cfRule type="expression" dxfId="2190" priority="431" stopIfTrue="1">
      <formula>AND($G190="",$F190&lt;&gt;"")</formula>
    </cfRule>
  </conditionalFormatting>
  <conditionalFormatting sqref="D274">
    <cfRule type="expression" dxfId="2189" priority="426" stopIfTrue="1">
      <formula>$F146=""</formula>
    </cfRule>
    <cfRule type="expression" dxfId="2188" priority="427" stopIfTrue="1">
      <formula>#REF!&lt;&gt;""</formula>
    </cfRule>
    <cfRule type="expression" dxfId="2187" priority="428" stopIfTrue="1">
      <formula>AND(#REF!="",$F146&lt;&gt;"")</formula>
    </cfRule>
  </conditionalFormatting>
  <conditionalFormatting sqref="D275:D276">
    <cfRule type="expression" dxfId="2186" priority="423" stopIfTrue="1">
      <formula>#REF!=""</formula>
    </cfRule>
    <cfRule type="expression" dxfId="2185" priority="424" stopIfTrue="1">
      <formula>#REF!&lt;&gt;""</formula>
    </cfRule>
    <cfRule type="expression" dxfId="2184" priority="425" stopIfTrue="1">
      <formula>AND(#REF!="",#REF!&lt;&gt;"")</formula>
    </cfRule>
  </conditionalFormatting>
  <conditionalFormatting sqref="D275:D276">
    <cfRule type="expression" dxfId="2183" priority="420" stopIfTrue="1">
      <formula>#REF!=""</formula>
    </cfRule>
    <cfRule type="expression" dxfId="2182" priority="421" stopIfTrue="1">
      <formula>#REF!&lt;&gt;""</formula>
    </cfRule>
    <cfRule type="expression" dxfId="2181" priority="422" stopIfTrue="1">
      <formula>AND(#REF!="",#REF!&lt;&gt;"")</formula>
    </cfRule>
  </conditionalFormatting>
  <conditionalFormatting sqref="D275:D276">
    <cfRule type="expression" dxfId="2180" priority="417" stopIfTrue="1">
      <formula>$F189=""</formula>
    </cfRule>
    <cfRule type="expression" dxfId="2179" priority="418" stopIfTrue="1">
      <formula>#REF!&lt;&gt;""</formula>
    </cfRule>
    <cfRule type="expression" dxfId="2178" priority="419" stopIfTrue="1">
      <formula>AND($G189="",$F189&lt;&gt;"")</formula>
    </cfRule>
  </conditionalFormatting>
  <conditionalFormatting sqref="D275:D276">
    <cfRule type="expression" dxfId="2177" priority="414" stopIfTrue="1">
      <formula>$F148=""</formula>
    </cfRule>
    <cfRule type="expression" dxfId="2176" priority="415" stopIfTrue="1">
      <formula>#REF!&lt;&gt;""</formula>
    </cfRule>
    <cfRule type="expression" dxfId="2175" priority="416" stopIfTrue="1">
      <formula>AND(#REF!="",$F148&lt;&gt;"")</formula>
    </cfRule>
  </conditionalFormatting>
  <conditionalFormatting sqref="D275:D276">
    <cfRule type="expression" dxfId="2174" priority="411" stopIfTrue="1">
      <formula>$F190=""</formula>
    </cfRule>
    <cfRule type="expression" dxfId="2173" priority="412" stopIfTrue="1">
      <formula>#REF!&lt;&gt;""</formula>
    </cfRule>
    <cfRule type="expression" dxfId="2172" priority="413" stopIfTrue="1">
      <formula>AND($G190="",$F190&lt;&gt;"")</formula>
    </cfRule>
  </conditionalFormatting>
  <conditionalFormatting sqref="D275:D276">
    <cfRule type="expression" dxfId="2171" priority="408" stopIfTrue="1">
      <formula>$F146=""</formula>
    </cfRule>
    <cfRule type="expression" dxfId="2170" priority="409" stopIfTrue="1">
      <formula>#REF!&lt;&gt;""</formula>
    </cfRule>
    <cfRule type="expression" dxfId="2169" priority="410" stopIfTrue="1">
      <formula>AND(#REF!="",$F146&lt;&gt;"")</formula>
    </cfRule>
  </conditionalFormatting>
  <conditionalFormatting sqref="D275:D276">
    <cfRule type="expression" dxfId="2168" priority="405" stopIfTrue="1">
      <formula>$F187=""</formula>
    </cfRule>
    <cfRule type="expression" dxfId="2167" priority="406" stopIfTrue="1">
      <formula>#REF!&lt;&gt;""</formula>
    </cfRule>
    <cfRule type="expression" dxfId="2166" priority="407" stopIfTrue="1">
      <formula>AND($G187="",$F187&lt;&gt;"")</formula>
    </cfRule>
  </conditionalFormatting>
  <conditionalFormatting sqref="D275:D276">
    <cfRule type="expression" dxfId="2165" priority="402" stopIfTrue="1">
      <formula>$F188=""</formula>
    </cfRule>
    <cfRule type="expression" dxfId="2164" priority="403" stopIfTrue="1">
      <formula>#REF!&lt;&gt;""</formula>
    </cfRule>
    <cfRule type="expression" dxfId="2163" priority="404" stopIfTrue="1">
      <formula>AND($G188="",$F188&lt;&gt;"")</formula>
    </cfRule>
  </conditionalFormatting>
  <conditionalFormatting sqref="D275:D276">
    <cfRule type="expression" dxfId="2162" priority="399" stopIfTrue="1">
      <formula>$F150=""</formula>
    </cfRule>
    <cfRule type="expression" dxfId="2161" priority="400" stopIfTrue="1">
      <formula>#REF!&lt;&gt;""</formula>
    </cfRule>
    <cfRule type="expression" dxfId="2160" priority="401" stopIfTrue="1">
      <formula>AND(#REF!="",$F150&lt;&gt;"")</formula>
    </cfRule>
  </conditionalFormatting>
  <conditionalFormatting sqref="D275:D276">
    <cfRule type="expression" dxfId="2159" priority="396" stopIfTrue="1">
      <formula>$F191=""</formula>
    </cfRule>
    <cfRule type="expression" dxfId="2158" priority="397" stopIfTrue="1">
      <formula>#REF!&lt;&gt;""</formula>
    </cfRule>
    <cfRule type="expression" dxfId="2157" priority="398" stopIfTrue="1">
      <formula>AND($G191="",$F191&lt;&gt;"")</formula>
    </cfRule>
  </conditionalFormatting>
  <conditionalFormatting sqref="D275:D276">
    <cfRule type="expression" dxfId="2156" priority="393" stopIfTrue="1">
      <formula>$F190=""</formula>
    </cfRule>
    <cfRule type="expression" dxfId="2155" priority="394" stopIfTrue="1">
      <formula>#REF!&lt;&gt;""</formula>
    </cfRule>
    <cfRule type="expression" dxfId="2154" priority="395" stopIfTrue="1">
      <formula>AND($G190="",$F190&lt;&gt;"")</formula>
    </cfRule>
  </conditionalFormatting>
  <conditionalFormatting sqref="D275:D276">
    <cfRule type="expression" dxfId="2153" priority="390" stopIfTrue="1">
      <formula>$F189=""</formula>
    </cfRule>
    <cfRule type="expression" dxfId="2152" priority="391" stopIfTrue="1">
      <formula>#REF!&lt;&gt;""</formula>
    </cfRule>
    <cfRule type="expression" dxfId="2151" priority="392" stopIfTrue="1">
      <formula>AND($G189="",$F189&lt;&gt;"")</formula>
    </cfRule>
  </conditionalFormatting>
  <conditionalFormatting sqref="D275:D276">
    <cfRule type="expression" dxfId="2150" priority="387" stopIfTrue="1">
      <formula>$F192=""</formula>
    </cfRule>
    <cfRule type="expression" dxfId="2149" priority="388" stopIfTrue="1">
      <formula>#REF!&lt;&gt;""</formula>
    </cfRule>
    <cfRule type="expression" dxfId="2148" priority="389" stopIfTrue="1">
      <formula>AND($G192="",$F192&lt;&gt;"")</formula>
    </cfRule>
  </conditionalFormatting>
  <conditionalFormatting sqref="D275:D276">
    <cfRule type="expression" dxfId="2147" priority="384" stopIfTrue="1">
      <formula>$F148=""</formula>
    </cfRule>
    <cfRule type="expression" dxfId="2146" priority="385" stopIfTrue="1">
      <formula>#REF!&lt;&gt;""</formula>
    </cfRule>
    <cfRule type="expression" dxfId="2145" priority="386" stopIfTrue="1">
      <formula>AND(#REF!="",$F148&lt;&gt;"")</formula>
    </cfRule>
  </conditionalFormatting>
  <conditionalFormatting sqref="D275:D276">
    <cfRule type="expression" dxfId="2144" priority="381" stopIfTrue="1">
      <formula>$F190=""</formula>
    </cfRule>
    <cfRule type="expression" dxfId="2143" priority="382" stopIfTrue="1">
      <formula>#REF!&lt;&gt;""</formula>
    </cfRule>
    <cfRule type="expression" dxfId="2142" priority="383" stopIfTrue="1">
      <formula>AND($G190="",$F190&lt;&gt;"")</formula>
    </cfRule>
  </conditionalFormatting>
  <conditionalFormatting sqref="D275:D276">
    <cfRule type="expression" dxfId="2141" priority="378" stopIfTrue="1">
      <formula>$F149=""</formula>
    </cfRule>
    <cfRule type="expression" dxfId="2140" priority="379" stopIfTrue="1">
      <formula>#REF!&lt;&gt;""</formula>
    </cfRule>
    <cfRule type="expression" dxfId="2139" priority="380" stopIfTrue="1">
      <formula>AND(#REF!="",$F149&lt;&gt;"")</formula>
    </cfRule>
  </conditionalFormatting>
  <conditionalFormatting sqref="D275:D276">
    <cfRule type="expression" dxfId="2138" priority="375" stopIfTrue="1">
      <formula>$F189=""</formula>
    </cfRule>
    <cfRule type="expression" dxfId="2137" priority="376" stopIfTrue="1">
      <formula>#REF!&lt;&gt;""</formula>
    </cfRule>
    <cfRule type="expression" dxfId="2136" priority="377" stopIfTrue="1">
      <formula>AND($G189="",$F189&lt;&gt;"")</formula>
    </cfRule>
  </conditionalFormatting>
  <conditionalFormatting sqref="D275:D276">
    <cfRule type="expression" dxfId="2135" priority="372" stopIfTrue="1">
      <formula>$F188=""</formula>
    </cfRule>
    <cfRule type="expression" dxfId="2134" priority="373" stopIfTrue="1">
      <formula>#REF!&lt;&gt;""</formula>
    </cfRule>
    <cfRule type="expression" dxfId="2133" priority="374" stopIfTrue="1">
      <formula>AND($G188="",$F188&lt;&gt;"")</formula>
    </cfRule>
  </conditionalFormatting>
  <conditionalFormatting sqref="D275:D276">
    <cfRule type="expression" dxfId="2132" priority="369" stopIfTrue="1">
      <formula>$F191=""</formula>
    </cfRule>
    <cfRule type="expression" dxfId="2131" priority="370" stopIfTrue="1">
      <formula>#REF!&lt;&gt;""</formula>
    </cfRule>
    <cfRule type="expression" dxfId="2130" priority="371" stopIfTrue="1">
      <formula>AND($G191="",$F191&lt;&gt;"")</formula>
    </cfRule>
  </conditionalFormatting>
  <conditionalFormatting sqref="D296:G296">
    <cfRule type="expression" dxfId="2129" priority="43973" stopIfTrue="1">
      <formula>$F234=""</formula>
    </cfRule>
    <cfRule type="expression" dxfId="2128" priority="43974" stopIfTrue="1">
      <formula>#REF!&lt;&gt;""</formula>
    </cfRule>
    <cfRule type="expression" dxfId="2127" priority="43975" stopIfTrue="1">
      <formula>AND($G234="",$F234&lt;&gt;"")</formula>
    </cfRule>
  </conditionalFormatting>
  <conditionalFormatting sqref="D296:G296">
    <cfRule type="expression" dxfId="2126" priority="43976" stopIfTrue="1">
      <formula>$F232=""</formula>
    </cfRule>
    <cfRule type="expression" dxfId="2125" priority="43977" stopIfTrue="1">
      <formula>#REF!&lt;&gt;""</formula>
    </cfRule>
    <cfRule type="expression" dxfId="2124" priority="43978" stopIfTrue="1">
      <formula>AND($G232="",$F232&lt;&gt;"")</formula>
    </cfRule>
  </conditionalFormatting>
  <conditionalFormatting sqref="D368:H372">
    <cfRule type="expression" dxfId="2123" priority="43985" stopIfTrue="1">
      <formula>$F290=""</formula>
    </cfRule>
    <cfRule type="expression" dxfId="2122" priority="43986" stopIfTrue="1">
      <formula>#REF!&lt;&gt;""</formula>
    </cfRule>
    <cfRule type="expression" dxfId="2121" priority="43987" stopIfTrue="1">
      <formula>AND($G290="",$F290&lt;&gt;"")</formula>
    </cfRule>
  </conditionalFormatting>
  <conditionalFormatting sqref="D357:H357">
    <cfRule type="expression" dxfId="2120" priority="44018" stopIfTrue="1">
      <formula>$F270=""</formula>
    </cfRule>
    <cfRule type="expression" dxfId="2119" priority="44019" stopIfTrue="1">
      <formula>#REF!&lt;&gt;""</formula>
    </cfRule>
    <cfRule type="expression" dxfId="2118" priority="44020" stopIfTrue="1">
      <formula>AND($G270="",$F270&lt;&gt;"")</formula>
    </cfRule>
  </conditionalFormatting>
  <conditionalFormatting sqref="D361:H363">
    <cfRule type="expression" dxfId="2117" priority="44039" stopIfTrue="1">
      <formula>$F279=""</formula>
    </cfRule>
    <cfRule type="expression" dxfId="2116" priority="44040" stopIfTrue="1">
      <formula>#REF!&lt;&gt;""</formula>
    </cfRule>
    <cfRule type="expression" dxfId="2115" priority="44041" stopIfTrue="1">
      <formula>AND($G279="",$F279&lt;&gt;"")</formula>
    </cfRule>
  </conditionalFormatting>
  <conditionalFormatting sqref="D389:H392">
    <cfRule type="expression" dxfId="2114" priority="44060" stopIfTrue="1">
      <formula>$F291=""</formula>
    </cfRule>
    <cfRule type="expression" dxfId="2113" priority="44061" stopIfTrue="1">
      <formula>#REF!&lt;&gt;""</formula>
    </cfRule>
    <cfRule type="expression" dxfId="2112" priority="44062" stopIfTrue="1">
      <formula>AND($G291="",$F291&lt;&gt;"")</formula>
    </cfRule>
  </conditionalFormatting>
  <conditionalFormatting sqref="D392:H396">
    <cfRule type="expression" dxfId="2111" priority="44066" stopIfTrue="1">
      <formula>$F290=""</formula>
    </cfRule>
    <cfRule type="expression" dxfId="2110" priority="44067" stopIfTrue="1">
      <formula>#REF!&lt;&gt;""</formula>
    </cfRule>
    <cfRule type="expression" dxfId="2109" priority="44068" stopIfTrue="1">
      <formula>AND($G290="",$F290&lt;&gt;"")</formula>
    </cfRule>
  </conditionalFormatting>
  <conditionalFormatting sqref="D390:H394">
    <cfRule type="expression" dxfId="2108" priority="44072" stopIfTrue="1">
      <formula>$F290=""</formula>
    </cfRule>
    <cfRule type="expression" dxfId="2107" priority="44073" stopIfTrue="1">
      <formula>#REF!&lt;&gt;""</formula>
    </cfRule>
    <cfRule type="expression" dxfId="2106" priority="44074" stopIfTrue="1">
      <formula>AND($G290="",$F290&lt;&gt;"")</formula>
    </cfRule>
  </conditionalFormatting>
  <conditionalFormatting sqref="D335:H335">
    <cfRule type="expression" dxfId="2105" priority="44078" stopIfTrue="1">
      <formula>$F270=""</formula>
    </cfRule>
    <cfRule type="expression" dxfId="2104" priority="44079" stopIfTrue="1">
      <formula>#REF!&lt;&gt;""</formula>
    </cfRule>
    <cfRule type="expression" dxfId="2103" priority="44080" stopIfTrue="1">
      <formula>AND($G270="",$F270&lt;&gt;"")</formula>
    </cfRule>
  </conditionalFormatting>
  <conditionalFormatting sqref="G417">
    <cfRule type="expression" dxfId="2102" priority="44081" stopIfTrue="1">
      <formula>$F294=""</formula>
    </cfRule>
    <cfRule type="expression" dxfId="2101" priority="44082" stopIfTrue="1">
      <formula>#REF!&lt;&gt;""</formula>
    </cfRule>
    <cfRule type="expression" dxfId="2100" priority="44083" stopIfTrue="1">
      <formula>AND($G294="",$F294&lt;&gt;"")</formula>
    </cfRule>
  </conditionalFormatting>
  <conditionalFormatting sqref="D300:G300">
    <cfRule type="expression" dxfId="2099" priority="44228" stopIfTrue="1">
      <formula>$F235=""</formula>
    </cfRule>
    <cfRule type="expression" dxfId="2098" priority="44229" stopIfTrue="1">
      <formula>#REF!&lt;&gt;""</formula>
    </cfRule>
    <cfRule type="expression" dxfId="2097" priority="44230" stopIfTrue="1">
      <formula>AND($G235="",$F235&lt;&gt;"")</formula>
    </cfRule>
  </conditionalFormatting>
  <conditionalFormatting sqref="E298:E302 D300:G302 G304">
    <cfRule type="expression" dxfId="2096" priority="44234" stopIfTrue="1">
      <formula>$F232=""</formula>
    </cfRule>
    <cfRule type="expression" dxfId="2095" priority="44235" stopIfTrue="1">
      <formula>#REF!&lt;&gt;""</formula>
    </cfRule>
    <cfRule type="expression" dxfId="2094" priority="44236" stopIfTrue="1">
      <formula>AND($G232="",$F232&lt;&gt;"")</formula>
    </cfRule>
  </conditionalFormatting>
  <conditionalFormatting sqref="D300:G300">
    <cfRule type="expression" dxfId="2093" priority="44240" stopIfTrue="1">
      <formula>$F236=""</formula>
    </cfRule>
    <cfRule type="expression" dxfId="2092" priority="44241" stopIfTrue="1">
      <formula>#REF!&lt;&gt;""</formula>
    </cfRule>
    <cfRule type="expression" dxfId="2091" priority="44242" stopIfTrue="1">
      <formula>AND($G236="",$F236&lt;&gt;"")</formula>
    </cfRule>
  </conditionalFormatting>
  <conditionalFormatting sqref="D300:G300">
    <cfRule type="expression" dxfId="2090" priority="44249" stopIfTrue="1">
      <formula>$F231=""</formula>
    </cfRule>
    <cfRule type="expression" dxfId="2089" priority="44250" stopIfTrue="1">
      <formula>#REF!&lt;&gt;""</formula>
    </cfRule>
    <cfRule type="expression" dxfId="2088" priority="44251" stopIfTrue="1">
      <formula>AND($G231="",$F231&lt;&gt;"")</formula>
    </cfRule>
  </conditionalFormatting>
  <conditionalFormatting sqref="D300:G300">
    <cfRule type="expression" dxfId="2087" priority="44255" stopIfTrue="1">
      <formula>$F232=""</formula>
    </cfRule>
    <cfRule type="expression" dxfId="2086" priority="44256" stopIfTrue="1">
      <formula>#REF!&lt;&gt;""</formula>
    </cfRule>
    <cfRule type="expression" dxfId="2085" priority="44257" stopIfTrue="1">
      <formula>AND($G232="",$F232&lt;&gt;"")</formula>
    </cfRule>
  </conditionalFormatting>
  <conditionalFormatting sqref="D300:G302">
    <cfRule type="expression" dxfId="2084" priority="44261" stopIfTrue="1">
      <formula>$F233=""</formula>
    </cfRule>
    <cfRule type="expression" dxfId="2083" priority="44262" stopIfTrue="1">
      <formula>#REF!&lt;&gt;""</formula>
    </cfRule>
    <cfRule type="expression" dxfId="2082" priority="44263" stopIfTrue="1">
      <formula>AND($G233="",$F233&lt;&gt;"")</formula>
    </cfRule>
  </conditionalFormatting>
  <conditionalFormatting sqref="D300">
    <cfRule type="expression" dxfId="2081" priority="44267" stopIfTrue="1">
      <formula>$F204=""</formula>
    </cfRule>
    <cfRule type="expression" dxfId="2080" priority="44268" stopIfTrue="1">
      <formula>#REF!&lt;&gt;""</formula>
    </cfRule>
    <cfRule type="expression" dxfId="2079" priority="44269" stopIfTrue="1">
      <formula>AND($G204="",$F204&lt;&gt;"")</formula>
    </cfRule>
  </conditionalFormatting>
  <conditionalFormatting sqref="D300:G300">
    <cfRule type="expression" dxfId="2078" priority="44315" stopIfTrue="1">
      <formula>$F211=""</formula>
    </cfRule>
    <cfRule type="expression" dxfId="2077" priority="44316" stopIfTrue="1">
      <formula>#REF!&lt;&gt;""</formula>
    </cfRule>
    <cfRule type="expression" dxfId="2076" priority="44317" stopIfTrue="1">
      <formula>AND($G211="",$F211&lt;&gt;"")</formula>
    </cfRule>
  </conditionalFormatting>
  <conditionalFormatting sqref="D300:G300">
    <cfRule type="expression" dxfId="2075" priority="44321" stopIfTrue="1">
      <formula>$F213=""</formula>
    </cfRule>
    <cfRule type="expression" dxfId="2074" priority="44322" stopIfTrue="1">
      <formula>#REF!&lt;&gt;""</formula>
    </cfRule>
    <cfRule type="expression" dxfId="2073" priority="44323" stopIfTrue="1">
      <formula>AND($G213="",$F213&lt;&gt;"")</formula>
    </cfRule>
  </conditionalFormatting>
  <conditionalFormatting sqref="I300:L300">
    <cfRule type="expression" dxfId="2072" priority="44327" stopIfTrue="1">
      <formula>$F206=""</formula>
    </cfRule>
    <cfRule type="expression" dxfId="2071" priority="44328" stopIfTrue="1">
      <formula>#REF!&lt;&gt;""</formula>
    </cfRule>
    <cfRule type="expression" dxfId="2070" priority="44329" stopIfTrue="1">
      <formula>AND($G206="",$F206&lt;&gt;"")</formula>
    </cfRule>
  </conditionalFormatting>
  <conditionalFormatting sqref="D300:G300">
    <cfRule type="expression" dxfId="2069" priority="44333" stopIfTrue="1">
      <formula>$F210=""</formula>
    </cfRule>
    <cfRule type="expression" dxfId="2068" priority="44334" stopIfTrue="1">
      <formula>#REF!&lt;&gt;""</formula>
    </cfRule>
    <cfRule type="expression" dxfId="2067" priority="44335" stopIfTrue="1">
      <formula>AND($G210="",$F210&lt;&gt;"")</formula>
    </cfRule>
  </conditionalFormatting>
  <conditionalFormatting sqref="D299:G299">
    <cfRule type="expression" dxfId="2066" priority="44354" stopIfTrue="1">
      <formula>$F235=""</formula>
    </cfRule>
    <cfRule type="expression" dxfId="2065" priority="44355" stopIfTrue="1">
      <formula>#REF!&lt;&gt;""</formula>
    </cfRule>
    <cfRule type="expression" dxfId="2064" priority="44356" stopIfTrue="1">
      <formula>AND($G235="",$F235&lt;&gt;"")</formula>
    </cfRule>
  </conditionalFormatting>
  <conditionalFormatting sqref="D299:G299">
    <cfRule type="expression" dxfId="2063" priority="44360" stopIfTrue="1">
      <formula>$F234=""</formula>
    </cfRule>
    <cfRule type="expression" dxfId="2062" priority="44361" stopIfTrue="1">
      <formula>#REF!&lt;&gt;""</formula>
    </cfRule>
    <cfRule type="expression" dxfId="2061" priority="44362" stopIfTrue="1">
      <formula>AND($G234="",$F234&lt;&gt;"")</formula>
    </cfRule>
  </conditionalFormatting>
  <conditionalFormatting sqref="D299:G299">
    <cfRule type="expression" dxfId="2060" priority="44366" stopIfTrue="1">
      <formula>$F236=""</formula>
    </cfRule>
    <cfRule type="expression" dxfId="2059" priority="44367" stopIfTrue="1">
      <formula>#REF!&lt;&gt;""</formula>
    </cfRule>
    <cfRule type="expression" dxfId="2058" priority="44368" stopIfTrue="1">
      <formula>AND($G236="",$F236&lt;&gt;"")</formula>
    </cfRule>
  </conditionalFormatting>
  <conditionalFormatting sqref="D299:G299">
    <cfRule type="expression" dxfId="2057" priority="44375" stopIfTrue="1">
      <formula>$F231=""</formula>
    </cfRule>
    <cfRule type="expression" dxfId="2056" priority="44376" stopIfTrue="1">
      <formula>#REF!&lt;&gt;""</formula>
    </cfRule>
    <cfRule type="expression" dxfId="2055" priority="44377" stopIfTrue="1">
      <formula>AND($G231="",$F231&lt;&gt;"")</formula>
    </cfRule>
  </conditionalFormatting>
  <conditionalFormatting sqref="D299:G299">
    <cfRule type="expression" dxfId="2054" priority="44381" stopIfTrue="1">
      <formula>$F232=""</formula>
    </cfRule>
    <cfRule type="expression" dxfId="2053" priority="44382" stopIfTrue="1">
      <formula>#REF!&lt;&gt;""</formula>
    </cfRule>
    <cfRule type="expression" dxfId="2052" priority="44383" stopIfTrue="1">
      <formula>AND($G232="",$F232&lt;&gt;"")</formula>
    </cfRule>
  </conditionalFormatting>
  <conditionalFormatting sqref="D299:G299">
    <cfRule type="expression" dxfId="2051" priority="44387" stopIfTrue="1">
      <formula>$F233=""</formula>
    </cfRule>
    <cfRule type="expression" dxfId="2050" priority="44388" stopIfTrue="1">
      <formula>#REF!&lt;&gt;""</formula>
    </cfRule>
    <cfRule type="expression" dxfId="2049" priority="44389" stopIfTrue="1">
      <formula>AND($G233="",$F233&lt;&gt;"")</formula>
    </cfRule>
  </conditionalFormatting>
  <conditionalFormatting sqref="D299">
    <cfRule type="expression" dxfId="2048" priority="44393" stopIfTrue="1">
      <formula>$F204=""</formula>
    </cfRule>
    <cfRule type="expression" dxfId="2047" priority="44394" stopIfTrue="1">
      <formula>#REF!&lt;&gt;""</formula>
    </cfRule>
    <cfRule type="expression" dxfId="2046" priority="44395" stopIfTrue="1">
      <formula>AND($G204="",$F204&lt;&gt;"")</formula>
    </cfRule>
  </conditionalFormatting>
  <conditionalFormatting sqref="H299">
    <cfRule type="expression" dxfId="2045" priority="44435" stopIfTrue="1">
      <formula>$F199=""</formula>
    </cfRule>
    <cfRule type="expression" dxfId="2044" priority="44436" stopIfTrue="1">
      <formula>#REF!&lt;&gt;""</formula>
    </cfRule>
    <cfRule type="expression" dxfId="2043" priority="44437" stopIfTrue="1">
      <formula>AND($G199="",$F199&lt;&gt;"")</formula>
    </cfRule>
  </conditionalFormatting>
  <conditionalFormatting sqref="D299:G299">
    <cfRule type="expression" dxfId="2042" priority="44441" stopIfTrue="1">
      <formula>$F211=""</formula>
    </cfRule>
    <cfRule type="expression" dxfId="2041" priority="44442" stopIfTrue="1">
      <formula>#REF!&lt;&gt;""</formula>
    </cfRule>
    <cfRule type="expression" dxfId="2040" priority="44443" stopIfTrue="1">
      <formula>AND($G211="",$F211&lt;&gt;"")</formula>
    </cfRule>
  </conditionalFormatting>
  <conditionalFormatting sqref="D299:G299">
    <cfRule type="expression" dxfId="2039" priority="44447" stopIfTrue="1">
      <formula>$F213=""</formula>
    </cfRule>
    <cfRule type="expression" dxfId="2038" priority="44448" stopIfTrue="1">
      <formula>#REF!&lt;&gt;""</formula>
    </cfRule>
    <cfRule type="expression" dxfId="2037" priority="44449" stopIfTrue="1">
      <formula>AND($G213="",$F213&lt;&gt;"")</formula>
    </cfRule>
  </conditionalFormatting>
  <conditionalFormatting sqref="I299:L299">
    <cfRule type="expression" dxfId="2036" priority="44453" stopIfTrue="1">
      <formula>$F206=""</formula>
    </cfRule>
    <cfRule type="expression" dxfId="2035" priority="44454" stopIfTrue="1">
      <formula>#REF!&lt;&gt;""</formula>
    </cfRule>
    <cfRule type="expression" dxfId="2034" priority="44455" stopIfTrue="1">
      <formula>AND($G206="",$F206&lt;&gt;"")</formula>
    </cfRule>
  </conditionalFormatting>
  <conditionalFormatting sqref="D299:G299">
    <cfRule type="expression" dxfId="2033" priority="44459" stopIfTrue="1">
      <formula>$F210=""</formula>
    </cfRule>
    <cfRule type="expression" dxfId="2032" priority="44460" stopIfTrue="1">
      <formula>#REF!&lt;&gt;""</formula>
    </cfRule>
    <cfRule type="expression" dxfId="2031" priority="44461" stopIfTrue="1">
      <formula>AND($G210="",$F210&lt;&gt;"")</formula>
    </cfRule>
  </conditionalFormatting>
  <conditionalFormatting sqref="D298:G298">
    <cfRule type="expression" dxfId="2030" priority="44480" stopIfTrue="1">
      <formula>$F235=""</formula>
    </cfRule>
    <cfRule type="expression" dxfId="2029" priority="44481" stopIfTrue="1">
      <formula>#REF!&lt;&gt;""</formula>
    </cfRule>
    <cfRule type="expression" dxfId="2028" priority="44482" stopIfTrue="1">
      <formula>AND($G235="",$F235&lt;&gt;"")</formula>
    </cfRule>
  </conditionalFormatting>
  <conditionalFormatting sqref="D298:G298">
    <cfRule type="expression" dxfId="2027" priority="44486" stopIfTrue="1">
      <formula>$F234=""</formula>
    </cfRule>
    <cfRule type="expression" dxfId="2026" priority="44487" stopIfTrue="1">
      <formula>#REF!&lt;&gt;""</formula>
    </cfRule>
    <cfRule type="expression" dxfId="2025" priority="44488" stopIfTrue="1">
      <formula>AND($G234="",$F234&lt;&gt;"")</formula>
    </cfRule>
  </conditionalFormatting>
  <conditionalFormatting sqref="D298:G298">
    <cfRule type="expression" dxfId="2024" priority="44492" stopIfTrue="1">
      <formula>$F236=""</formula>
    </cfRule>
    <cfRule type="expression" dxfId="2023" priority="44493" stopIfTrue="1">
      <formula>#REF!&lt;&gt;""</formula>
    </cfRule>
    <cfRule type="expression" dxfId="2022" priority="44494" stopIfTrue="1">
      <formula>AND($G236="",$F236&lt;&gt;"")</formula>
    </cfRule>
  </conditionalFormatting>
  <conditionalFormatting sqref="D298:G298">
    <cfRule type="expression" dxfId="2021" priority="44501" stopIfTrue="1">
      <formula>$F231=""</formula>
    </cfRule>
    <cfRule type="expression" dxfId="2020" priority="44502" stopIfTrue="1">
      <formula>#REF!&lt;&gt;""</formula>
    </cfRule>
    <cfRule type="expression" dxfId="2019" priority="44503" stopIfTrue="1">
      <formula>AND($G231="",$F231&lt;&gt;"")</formula>
    </cfRule>
  </conditionalFormatting>
  <conditionalFormatting sqref="D298:G298">
    <cfRule type="expression" dxfId="2018" priority="44507" stopIfTrue="1">
      <formula>$F232=""</formula>
    </cfRule>
    <cfRule type="expression" dxfId="2017" priority="44508" stopIfTrue="1">
      <formula>#REF!&lt;&gt;""</formula>
    </cfRule>
    <cfRule type="expression" dxfId="2016" priority="44509" stopIfTrue="1">
      <formula>AND($G232="",$F232&lt;&gt;"")</formula>
    </cfRule>
  </conditionalFormatting>
  <conditionalFormatting sqref="D298:G298">
    <cfRule type="expression" dxfId="2015" priority="44513" stopIfTrue="1">
      <formula>$F233=""</formula>
    </cfRule>
    <cfRule type="expression" dxfId="2014" priority="44514" stopIfTrue="1">
      <formula>#REF!&lt;&gt;""</formula>
    </cfRule>
    <cfRule type="expression" dxfId="2013" priority="44515" stopIfTrue="1">
      <formula>AND($G233="",$F233&lt;&gt;"")</formula>
    </cfRule>
  </conditionalFormatting>
  <conditionalFormatting sqref="D298">
    <cfRule type="expression" dxfId="2012" priority="44519" stopIfTrue="1">
      <formula>$F204=""</formula>
    </cfRule>
    <cfRule type="expression" dxfId="2011" priority="44520" stopIfTrue="1">
      <formula>#REF!&lt;&gt;""</formula>
    </cfRule>
    <cfRule type="expression" dxfId="2010" priority="44521" stopIfTrue="1">
      <formula>AND($G204="",$F204&lt;&gt;"")</formula>
    </cfRule>
  </conditionalFormatting>
  <conditionalFormatting sqref="H298">
    <cfRule type="expression" dxfId="2009" priority="44561" stopIfTrue="1">
      <formula>$F199=""</formula>
    </cfRule>
    <cfRule type="expression" dxfId="2008" priority="44562" stopIfTrue="1">
      <formula>#REF!&lt;&gt;""</formula>
    </cfRule>
    <cfRule type="expression" dxfId="2007" priority="44563" stopIfTrue="1">
      <formula>AND($G199="",$F199&lt;&gt;"")</formula>
    </cfRule>
  </conditionalFormatting>
  <conditionalFormatting sqref="D298:G298">
    <cfRule type="expression" dxfId="2006" priority="44567" stopIfTrue="1">
      <formula>$F211=""</formula>
    </cfRule>
    <cfRule type="expression" dxfId="2005" priority="44568" stopIfTrue="1">
      <formula>#REF!&lt;&gt;""</formula>
    </cfRule>
    <cfRule type="expression" dxfId="2004" priority="44569" stopIfTrue="1">
      <formula>AND($G211="",$F211&lt;&gt;"")</formula>
    </cfRule>
  </conditionalFormatting>
  <conditionalFormatting sqref="D298:G298">
    <cfRule type="expression" dxfId="2003" priority="44573" stopIfTrue="1">
      <formula>$F213=""</formula>
    </cfRule>
    <cfRule type="expression" dxfId="2002" priority="44574" stopIfTrue="1">
      <formula>#REF!&lt;&gt;""</formula>
    </cfRule>
    <cfRule type="expression" dxfId="2001" priority="44575" stopIfTrue="1">
      <formula>AND($G213="",$F213&lt;&gt;"")</formula>
    </cfRule>
  </conditionalFormatting>
  <conditionalFormatting sqref="I298:L298">
    <cfRule type="expression" dxfId="2000" priority="44579" stopIfTrue="1">
      <formula>$F206=""</formula>
    </cfRule>
    <cfRule type="expression" dxfId="1999" priority="44580" stopIfTrue="1">
      <formula>#REF!&lt;&gt;""</formula>
    </cfRule>
    <cfRule type="expression" dxfId="1998" priority="44581" stopIfTrue="1">
      <formula>AND($G206="",$F206&lt;&gt;"")</formula>
    </cfRule>
  </conditionalFormatting>
  <conditionalFormatting sqref="D298:G298">
    <cfRule type="expression" dxfId="1997" priority="44585" stopIfTrue="1">
      <formula>$F210=""</formula>
    </cfRule>
    <cfRule type="expression" dxfId="1996" priority="44586" stopIfTrue="1">
      <formula>#REF!&lt;&gt;""</formula>
    </cfRule>
    <cfRule type="expression" dxfId="1995" priority="44587" stopIfTrue="1">
      <formula>AND($G210="",$F210&lt;&gt;"")</formula>
    </cfRule>
  </conditionalFormatting>
  <conditionalFormatting sqref="D297:G297">
    <cfRule type="expression" dxfId="1994" priority="44606" stopIfTrue="1">
      <formula>$F235=""</formula>
    </cfRule>
    <cfRule type="expression" dxfId="1993" priority="44607" stopIfTrue="1">
      <formula>#REF!&lt;&gt;""</formula>
    </cfRule>
    <cfRule type="expression" dxfId="1992" priority="44608" stopIfTrue="1">
      <formula>AND($G235="",$F235&lt;&gt;"")</formula>
    </cfRule>
  </conditionalFormatting>
  <conditionalFormatting sqref="D297:G297">
    <cfRule type="expression" dxfId="1991" priority="44612" stopIfTrue="1">
      <formula>$F234=""</formula>
    </cfRule>
    <cfRule type="expression" dxfId="1990" priority="44613" stopIfTrue="1">
      <formula>#REF!&lt;&gt;""</formula>
    </cfRule>
    <cfRule type="expression" dxfId="1989" priority="44614" stopIfTrue="1">
      <formula>AND($G234="",$F234&lt;&gt;"")</formula>
    </cfRule>
  </conditionalFormatting>
  <conditionalFormatting sqref="D297:G297">
    <cfRule type="expression" dxfId="1988" priority="44618" stopIfTrue="1">
      <formula>$F236=""</formula>
    </cfRule>
    <cfRule type="expression" dxfId="1987" priority="44619" stopIfTrue="1">
      <formula>#REF!&lt;&gt;""</formula>
    </cfRule>
    <cfRule type="expression" dxfId="1986" priority="44620" stopIfTrue="1">
      <formula>AND($G236="",$F236&lt;&gt;"")</formula>
    </cfRule>
  </conditionalFormatting>
  <conditionalFormatting sqref="D297:G297">
    <cfRule type="expression" dxfId="1985" priority="44627" stopIfTrue="1">
      <formula>$F231=""</formula>
    </cfRule>
    <cfRule type="expression" dxfId="1984" priority="44628" stopIfTrue="1">
      <formula>#REF!&lt;&gt;""</formula>
    </cfRule>
    <cfRule type="expression" dxfId="1983" priority="44629" stopIfTrue="1">
      <formula>AND($G231="",$F231&lt;&gt;"")</formula>
    </cfRule>
  </conditionalFormatting>
  <conditionalFormatting sqref="D297:G297">
    <cfRule type="expression" dxfId="1982" priority="44633" stopIfTrue="1">
      <formula>$F232=""</formula>
    </cfRule>
    <cfRule type="expression" dxfId="1981" priority="44634" stopIfTrue="1">
      <formula>#REF!&lt;&gt;""</formula>
    </cfRule>
    <cfRule type="expression" dxfId="1980" priority="44635" stopIfTrue="1">
      <formula>AND($G232="",$F232&lt;&gt;"")</formula>
    </cfRule>
  </conditionalFormatting>
  <conditionalFormatting sqref="D297:G297">
    <cfRule type="expression" dxfId="1979" priority="44639" stopIfTrue="1">
      <formula>$F233=""</formula>
    </cfRule>
    <cfRule type="expression" dxfId="1978" priority="44640" stopIfTrue="1">
      <formula>#REF!&lt;&gt;""</formula>
    </cfRule>
    <cfRule type="expression" dxfId="1977" priority="44641" stopIfTrue="1">
      <formula>AND($G233="",$F233&lt;&gt;"")</formula>
    </cfRule>
  </conditionalFormatting>
  <conditionalFormatting sqref="D297">
    <cfRule type="expression" dxfId="1976" priority="44645" stopIfTrue="1">
      <formula>$F204=""</formula>
    </cfRule>
    <cfRule type="expression" dxfId="1975" priority="44646" stopIfTrue="1">
      <formula>#REF!&lt;&gt;""</formula>
    </cfRule>
    <cfRule type="expression" dxfId="1974" priority="44647" stopIfTrue="1">
      <formula>AND($G204="",$F204&lt;&gt;"")</formula>
    </cfRule>
  </conditionalFormatting>
  <conditionalFormatting sqref="H297">
    <cfRule type="expression" dxfId="1973" priority="44687" stopIfTrue="1">
      <formula>$F199=""</formula>
    </cfRule>
    <cfRule type="expression" dxfId="1972" priority="44688" stopIfTrue="1">
      <formula>#REF!&lt;&gt;""</formula>
    </cfRule>
    <cfRule type="expression" dxfId="1971" priority="44689" stopIfTrue="1">
      <formula>AND($G199="",$F199&lt;&gt;"")</formula>
    </cfRule>
  </conditionalFormatting>
  <conditionalFormatting sqref="D297:G297">
    <cfRule type="expression" dxfId="1970" priority="44693" stopIfTrue="1">
      <formula>$F211=""</formula>
    </cfRule>
    <cfRule type="expression" dxfId="1969" priority="44694" stopIfTrue="1">
      <formula>#REF!&lt;&gt;""</formula>
    </cfRule>
    <cfRule type="expression" dxfId="1968" priority="44695" stopIfTrue="1">
      <formula>AND($G211="",$F211&lt;&gt;"")</formula>
    </cfRule>
  </conditionalFormatting>
  <conditionalFormatting sqref="D297:G297">
    <cfRule type="expression" dxfId="1967" priority="44699" stopIfTrue="1">
      <formula>$F213=""</formula>
    </cfRule>
    <cfRule type="expression" dxfId="1966" priority="44700" stopIfTrue="1">
      <formula>#REF!&lt;&gt;""</formula>
    </cfRule>
    <cfRule type="expression" dxfId="1965" priority="44701" stopIfTrue="1">
      <formula>AND($G213="",$F213&lt;&gt;"")</formula>
    </cfRule>
  </conditionalFormatting>
  <conditionalFormatting sqref="I297:L297">
    <cfRule type="expression" dxfId="1964" priority="44705" stopIfTrue="1">
      <formula>$F206=""</formula>
    </cfRule>
    <cfRule type="expression" dxfId="1963" priority="44706" stopIfTrue="1">
      <formula>#REF!&lt;&gt;""</formula>
    </cfRule>
    <cfRule type="expression" dxfId="1962" priority="44707" stopIfTrue="1">
      <formula>AND($G206="",$F206&lt;&gt;"")</formula>
    </cfRule>
  </conditionalFormatting>
  <conditionalFormatting sqref="D297:G297">
    <cfRule type="expression" dxfId="1961" priority="44711" stopIfTrue="1">
      <formula>$F210=""</formula>
    </cfRule>
    <cfRule type="expression" dxfId="1960" priority="44712" stopIfTrue="1">
      <formula>#REF!&lt;&gt;""</formula>
    </cfRule>
    <cfRule type="expression" dxfId="1959" priority="44713" stopIfTrue="1">
      <formula>AND($G210="",$F210&lt;&gt;"")</formula>
    </cfRule>
  </conditionalFormatting>
  <conditionalFormatting sqref="D296:G296">
    <cfRule type="expression" dxfId="1958" priority="44732" stopIfTrue="1">
      <formula>$F235=""</formula>
    </cfRule>
    <cfRule type="expression" dxfId="1957" priority="44733" stopIfTrue="1">
      <formula>#REF!&lt;&gt;""</formula>
    </cfRule>
    <cfRule type="expression" dxfId="1956" priority="44734" stopIfTrue="1">
      <formula>AND($G235="",$F235&lt;&gt;"")</formula>
    </cfRule>
  </conditionalFormatting>
  <conditionalFormatting sqref="D297:D302 D290:G296">
    <cfRule type="expression" dxfId="1955" priority="44744" stopIfTrue="1">
      <formula>$F230=""</formula>
    </cfRule>
    <cfRule type="expression" dxfId="1954" priority="44745" stopIfTrue="1">
      <formula>#REF!&lt;&gt;""</formula>
    </cfRule>
    <cfRule type="expression" dxfId="1953" priority="44746" stopIfTrue="1">
      <formula>AND($G230="",$F230&lt;&gt;"")</formula>
    </cfRule>
  </conditionalFormatting>
  <conditionalFormatting sqref="D296:G296">
    <cfRule type="expression" dxfId="1952" priority="44753" stopIfTrue="1">
      <formula>$F231=""</formula>
    </cfRule>
    <cfRule type="expression" dxfId="1951" priority="44754" stopIfTrue="1">
      <formula>#REF!&lt;&gt;""</formula>
    </cfRule>
    <cfRule type="expression" dxfId="1950" priority="44755" stopIfTrue="1">
      <formula>AND($G231="",$F231&lt;&gt;"")</formula>
    </cfRule>
  </conditionalFormatting>
  <conditionalFormatting sqref="D296">
    <cfRule type="expression" dxfId="1949" priority="44771" stopIfTrue="1">
      <formula>$F204=""</formula>
    </cfRule>
    <cfRule type="expression" dxfId="1948" priority="44772" stopIfTrue="1">
      <formula>#REF!&lt;&gt;""</formula>
    </cfRule>
    <cfRule type="expression" dxfId="1947" priority="44773" stopIfTrue="1">
      <formula>AND($G204="",$F204&lt;&gt;"")</formula>
    </cfRule>
  </conditionalFormatting>
  <conditionalFormatting sqref="H296">
    <cfRule type="expression" dxfId="1946" priority="44813" stopIfTrue="1">
      <formula>$F199=""</formula>
    </cfRule>
    <cfRule type="expression" dxfId="1945" priority="44814" stopIfTrue="1">
      <formula>#REF!&lt;&gt;""</formula>
    </cfRule>
    <cfRule type="expression" dxfId="1944" priority="44815" stopIfTrue="1">
      <formula>AND($G199="",$F199&lt;&gt;"")</formula>
    </cfRule>
  </conditionalFormatting>
  <conditionalFormatting sqref="D296:G296">
    <cfRule type="expression" dxfId="1943" priority="44819" stopIfTrue="1">
      <formula>$F211=""</formula>
    </cfRule>
    <cfRule type="expression" dxfId="1942" priority="44820" stopIfTrue="1">
      <formula>#REF!&lt;&gt;""</formula>
    </cfRule>
    <cfRule type="expression" dxfId="1941" priority="44821" stopIfTrue="1">
      <formula>AND($G211="",$F211&lt;&gt;"")</formula>
    </cfRule>
  </conditionalFormatting>
  <conditionalFormatting sqref="D296:G296">
    <cfRule type="expression" dxfId="1940" priority="44825" stopIfTrue="1">
      <formula>$F213=""</formula>
    </cfRule>
    <cfRule type="expression" dxfId="1939" priority="44826" stopIfTrue="1">
      <formula>#REF!&lt;&gt;""</formula>
    </cfRule>
    <cfRule type="expression" dxfId="1938" priority="44827" stopIfTrue="1">
      <formula>AND($G213="",$F213&lt;&gt;"")</formula>
    </cfRule>
  </conditionalFormatting>
  <conditionalFormatting sqref="I296:L296">
    <cfRule type="expression" dxfId="1937" priority="44831" stopIfTrue="1">
      <formula>$F206=""</formula>
    </cfRule>
    <cfRule type="expression" dxfId="1936" priority="44832" stopIfTrue="1">
      <formula>#REF!&lt;&gt;""</formula>
    </cfRule>
    <cfRule type="expression" dxfId="1935" priority="44833" stopIfTrue="1">
      <formula>AND($G206="",$F206&lt;&gt;"")</formula>
    </cfRule>
  </conditionalFormatting>
  <conditionalFormatting sqref="D296:G296">
    <cfRule type="expression" dxfId="1934" priority="44837" stopIfTrue="1">
      <formula>$F210=""</formula>
    </cfRule>
    <cfRule type="expression" dxfId="1933" priority="44838" stopIfTrue="1">
      <formula>#REF!&lt;&gt;""</formula>
    </cfRule>
    <cfRule type="expression" dxfId="1932" priority="44839" stopIfTrue="1">
      <formula>AND($G210="",$F210&lt;&gt;"")</formula>
    </cfRule>
  </conditionalFormatting>
  <conditionalFormatting sqref="H300">
    <cfRule type="expression" dxfId="1931" priority="363" stopIfTrue="1">
      <formula>$F206=""</formula>
    </cfRule>
    <cfRule type="expression" dxfId="1930" priority="364" stopIfTrue="1">
      <formula>#REF!&lt;&gt;""</formula>
    </cfRule>
    <cfRule type="expression" dxfId="1929" priority="365" stopIfTrue="1">
      <formula>AND($G206="",$F206&lt;&gt;"")</formula>
    </cfRule>
  </conditionalFormatting>
  <conditionalFormatting sqref="D359:H359">
    <cfRule type="expression" dxfId="1928" priority="44960" stopIfTrue="1">
      <formula>$F270=""</formula>
    </cfRule>
    <cfRule type="expression" dxfId="1927" priority="44961" stopIfTrue="1">
      <formula>#REF!&lt;&gt;""</formula>
    </cfRule>
    <cfRule type="expression" dxfId="1926" priority="44962" stopIfTrue="1">
      <formula>AND($G270="",$F270&lt;&gt;"")</formula>
    </cfRule>
  </conditionalFormatting>
  <conditionalFormatting sqref="H325:H326">
    <cfRule type="expression" dxfId="1925" priority="45143" stopIfTrue="1">
      <formula>$F271=""</formula>
    </cfRule>
    <cfRule type="expression" dxfId="1924" priority="45144" stopIfTrue="1">
      <formula>#REF!&lt;&gt;""</formula>
    </cfRule>
    <cfRule type="expression" dxfId="1923" priority="45145" stopIfTrue="1">
      <formula>AND($G271="",$F271&lt;&gt;"")</formula>
    </cfRule>
  </conditionalFormatting>
  <conditionalFormatting sqref="H324">
    <cfRule type="expression" dxfId="1922" priority="45155" stopIfTrue="1">
      <formula>$F255=""</formula>
    </cfRule>
    <cfRule type="expression" dxfId="1921" priority="45156" stopIfTrue="1">
      <formula>#REF!&lt;&gt;""</formula>
    </cfRule>
    <cfRule type="expression" dxfId="1920" priority="45157" stopIfTrue="1">
      <formula>AND($G255="",$F255&lt;&gt;"")</formula>
    </cfRule>
  </conditionalFormatting>
  <conditionalFormatting sqref="H324">
    <cfRule type="expression" dxfId="1919" priority="45197" stopIfTrue="1">
      <formula>$F253=""</formula>
    </cfRule>
    <cfRule type="expression" dxfId="1918" priority="45198" stopIfTrue="1">
      <formula>#REF!&lt;&gt;""</formula>
    </cfRule>
    <cfRule type="expression" dxfId="1917" priority="45199" stopIfTrue="1">
      <formula>AND($G253="",$F253&lt;&gt;"")</formula>
    </cfRule>
  </conditionalFormatting>
  <conditionalFormatting sqref="H324">
    <cfRule type="expression" dxfId="1916" priority="45227" stopIfTrue="1">
      <formula>$F278=""</formula>
    </cfRule>
    <cfRule type="expression" dxfId="1915" priority="45228" stopIfTrue="1">
      <formula>#REF!&lt;&gt;""</formula>
    </cfRule>
    <cfRule type="expression" dxfId="1914" priority="45229" stopIfTrue="1">
      <formula>AND($G278="",$F278&lt;&gt;"")</formula>
    </cfRule>
  </conditionalFormatting>
  <conditionalFormatting sqref="H324">
    <cfRule type="expression" dxfId="1913" priority="45320" stopIfTrue="1">
      <formula>$F271=""</formula>
    </cfRule>
    <cfRule type="expression" dxfId="1912" priority="45321" stopIfTrue="1">
      <formula>#REF!&lt;&gt;""</formula>
    </cfRule>
    <cfRule type="expression" dxfId="1911" priority="45322" stopIfTrue="1">
      <formula>AND($G271="",$F271&lt;&gt;"")</formula>
    </cfRule>
  </conditionalFormatting>
  <conditionalFormatting sqref="H324">
    <cfRule type="expression" dxfId="1910" priority="283" stopIfTrue="1">
      <formula>#REF!=""</formula>
    </cfRule>
    <cfRule type="expression" dxfId="1909" priority="284" stopIfTrue="1">
      <formula>#REF!&lt;&gt;""</formula>
    </cfRule>
    <cfRule type="expression" dxfId="1908" priority="285" stopIfTrue="1">
      <formula>AND(#REF!="",#REF!&lt;&gt;"")</formula>
    </cfRule>
  </conditionalFormatting>
  <conditionalFormatting sqref="H324">
    <cfRule type="expression" dxfId="1907" priority="277" stopIfTrue="1">
      <formula>$F254=""</formula>
    </cfRule>
    <cfRule type="expression" dxfId="1906" priority="278" stopIfTrue="1">
      <formula>#REF!&lt;&gt;""</formula>
    </cfRule>
    <cfRule type="expression" dxfId="1905" priority="279" stopIfTrue="1">
      <formula>AND($G254="",$F254&lt;&gt;"")</formula>
    </cfRule>
  </conditionalFormatting>
  <conditionalFormatting sqref="H324">
    <cfRule type="expression" dxfId="1904" priority="271" stopIfTrue="1">
      <formula>$F273=""</formula>
    </cfRule>
    <cfRule type="expression" dxfId="1903" priority="272" stopIfTrue="1">
      <formula>#REF!&lt;&gt;""</formula>
    </cfRule>
    <cfRule type="expression" dxfId="1902" priority="273" stopIfTrue="1">
      <formula>AND($G273="",$F273&lt;&gt;"")</formula>
    </cfRule>
  </conditionalFormatting>
  <conditionalFormatting sqref="D324:G324">
    <cfRule type="expression" dxfId="1901" priority="262" stopIfTrue="1">
      <formula>$F256=""</formula>
    </cfRule>
    <cfRule type="expression" dxfId="1900" priority="263" stopIfTrue="1">
      <formula>#REF!&lt;&gt;""</formula>
    </cfRule>
    <cfRule type="expression" dxfId="1899" priority="264" stopIfTrue="1">
      <formula>AND($G256="",$F256&lt;&gt;"")</formula>
    </cfRule>
  </conditionalFormatting>
  <conditionalFormatting sqref="D324:G324">
    <cfRule type="expression" dxfId="1898" priority="259" stopIfTrue="1">
      <formula>#REF!=""</formula>
    </cfRule>
    <cfRule type="expression" dxfId="1897" priority="260" stopIfTrue="1">
      <formula>#REF!&lt;&gt;""</formula>
    </cfRule>
    <cfRule type="expression" dxfId="1896" priority="261" stopIfTrue="1">
      <formula>AND(#REF!="",#REF!&lt;&gt;"")</formula>
    </cfRule>
  </conditionalFormatting>
  <conditionalFormatting sqref="D324:G324">
    <cfRule type="expression" dxfId="1895" priority="265" stopIfTrue="1">
      <formula>#REF!=""</formula>
    </cfRule>
    <cfRule type="expression" dxfId="1894" priority="266" stopIfTrue="1">
      <formula>#REF!&lt;&gt;""</formula>
    </cfRule>
    <cfRule type="expression" dxfId="1893" priority="267" stopIfTrue="1">
      <formula>AND(#REF!="",#REF!&lt;&gt;"")</formula>
    </cfRule>
  </conditionalFormatting>
  <conditionalFormatting sqref="D324:G324">
    <cfRule type="expression" dxfId="1892" priority="256" stopIfTrue="1">
      <formula>$F254=""</formula>
    </cfRule>
    <cfRule type="expression" dxfId="1891" priority="257" stopIfTrue="1">
      <formula>#REF!&lt;&gt;""</formula>
    </cfRule>
    <cfRule type="expression" dxfId="1890" priority="258" stopIfTrue="1">
      <formula>AND($G254="",$F254&lt;&gt;"")</formula>
    </cfRule>
  </conditionalFormatting>
  <conditionalFormatting sqref="D324:G324">
    <cfRule type="expression" dxfId="1889" priority="253" stopIfTrue="1">
      <formula>#REF!=""</formula>
    </cfRule>
    <cfRule type="expression" dxfId="1888" priority="254" stopIfTrue="1">
      <formula>#REF!&lt;&gt;""</formula>
    </cfRule>
    <cfRule type="expression" dxfId="1887" priority="255" stopIfTrue="1">
      <formula>AND(#REF!="",#REF!&lt;&gt;"")</formula>
    </cfRule>
  </conditionalFormatting>
  <conditionalFormatting sqref="D324:G324">
    <cfRule type="expression" dxfId="1886" priority="250" stopIfTrue="1">
      <formula>#REF!=""</formula>
    </cfRule>
    <cfRule type="expression" dxfId="1885" priority="251" stopIfTrue="1">
      <formula>#REF!&lt;&gt;""</formula>
    </cfRule>
    <cfRule type="expression" dxfId="1884" priority="252" stopIfTrue="1">
      <formula>AND(#REF!="",#REF!&lt;&gt;"")</formula>
    </cfRule>
  </conditionalFormatting>
  <conditionalFormatting sqref="D324:G324">
    <cfRule type="expression" dxfId="1883" priority="247" stopIfTrue="1">
      <formula>$F279=""</formula>
    </cfRule>
    <cfRule type="expression" dxfId="1882" priority="248" stopIfTrue="1">
      <formula>#REF!&lt;&gt;""</formula>
    </cfRule>
    <cfRule type="expression" dxfId="1881" priority="249" stopIfTrue="1">
      <formula>AND($G279="",$F279&lt;&gt;"")</formula>
    </cfRule>
  </conditionalFormatting>
  <conditionalFormatting sqref="D324:G324">
    <cfRule type="expression" dxfId="1880" priority="268" stopIfTrue="1">
      <formula>$F272=""</formula>
    </cfRule>
    <cfRule type="expression" dxfId="1879" priority="269" stopIfTrue="1">
      <formula>#REF!&lt;&gt;""</formula>
    </cfRule>
    <cfRule type="expression" dxfId="1878" priority="270" stopIfTrue="1">
      <formula>AND($G272="",$F272&lt;&gt;"")</formula>
    </cfRule>
  </conditionalFormatting>
  <conditionalFormatting sqref="D325:G331">
    <cfRule type="expression" dxfId="1877" priority="241" stopIfTrue="1">
      <formula>#REF!=""</formula>
    </cfRule>
    <cfRule type="expression" dxfId="1876" priority="242" stopIfTrue="1">
      <formula>#REF!&lt;&gt;""</formula>
    </cfRule>
    <cfRule type="expression" dxfId="1875" priority="243" stopIfTrue="1">
      <formula>AND(#REF!="",#REF!&lt;&gt;"")</formula>
    </cfRule>
  </conditionalFormatting>
  <conditionalFormatting sqref="D325:G331">
    <cfRule type="expression" dxfId="1874" priority="238" stopIfTrue="1">
      <formula>#REF!=""</formula>
    </cfRule>
    <cfRule type="expression" dxfId="1873" priority="239" stopIfTrue="1">
      <formula>#REF!&lt;&gt;""</formula>
    </cfRule>
    <cfRule type="expression" dxfId="1872" priority="240" stopIfTrue="1">
      <formula>AND(#REF!="",#REF!&lt;&gt;"")</formula>
    </cfRule>
  </conditionalFormatting>
  <conditionalFormatting sqref="D325:G331">
    <cfRule type="expression" dxfId="1871" priority="232" stopIfTrue="1">
      <formula>#REF!=""</formula>
    </cfRule>
    <cfRule type="expression" dxfId="1870" priority="233" stopIfTrue="1">
      <formula>#REF!&lt;&gt;""</formula>
    </cfRule>
    <cfRule type="expression" dxfId="1869" priority="234" stopIfTrue="1">
      <formula>AND(#REF!="",#REF!&lt;&gt;"")</formula>
    </cfRule>
  </conditionalFormatting>
  <conditionalFormatting sqref="D325:G331">
    <cfRule type="expression" dxfId="1868" priority="229" stopIfTrue="1">
      <formula>#REF!=""</formula>
    </cfRule>
    <cfRule type="expression" dxfId="1867" priority="230" stopIfTrue="1">
      <formula>#REF!&lt;&gt;""</formula>
    </cfRule>
    <cfRule type="expression" dxfId="1866" priority="231" stopIfTrue="1">
      <formula>AND(#REF!="",#REF!&lt;&gt;"")</formula>
    </cfRule>
  </conditionalFormatting>
  <conditionalFormatting sqref="D436:H437">
    <cfRule type="expression" dxfId="1865" priority="45338" stopIfTrue="1">
      <formula>$F332=""</formula>
    </cfRule>
    <cfRule type="expression" dxfId="1864" priority="45339" stopIfTrue="1">
      <formula>#REF!&lt;&gt;""</formula>
    </cfRule>
    <cfRule type="expression" dxfId="1863" priority="45340" stopIfTrue="1">
      <formula>AND($G332="",$F332&lt;&gt;"")</formula>
    </cfRule>
  </conditionalFormatting>
  <conditionalFormatting sqref="D368:H371">
    <cfRule type="expression" dxfId="1862" priority="45389" stopIfTrue="1">
      <formula>$F291=""</formula>
    </cfRule>
    <cfRule type="expression" dxfId="1861" priority="45390" stopIfTrue="1">
      <formula>#REF!&lt;&gt;""</formula>
    </cfRule>
    <cfRule type="expression" dxfId="1860" priority="45391" stopIfTrue="1">
      <formula>AND($G291="",$F291&lt;&gt;"")</formula>
    </cfRule>
  </conditionalFormatting>
  <conditionalFormatting sqref="D365:F367">
    <cfRule type="expression" dxfId="1859" priority="45392" stopIfTrue="1">
      <formula>$F284=""</formula>
    </cfRule>
    <cfRule type="expression" dxfId="1858" priority="45393" stopIfTrue="1">
      <formula>#REF!&lt;&gt;""</formula>
    </cfRule>
    <cfRule type="expression" dxfId="1857" priority="45394" stopIfTrue="1">
      <formula>AND($G284="",$F284&lt;&gt;"")</formula>
    </cfRule>
  </conditionalFormatting>
  <conditionalFormatting sqref="D370:H374">
    <cfRule type="expression" dxfId="1856" priority="45404" stopIfTrue="1">
      <formula>$F290=""</formula>
    </cfRule>
    <cfRule type="expression" dxfId="1855" priority="45405" stopIfTrue="1">
      <formula>#REF!&lt;&gt;""</formula>
    </cfRule>
    <cfRule type="expression" dxfId="1854" priority="45406" stopIfTrue="1">
      <formula>AND($G290="",$F290&lt;&gt;"")</formula>
    </cfRule>
  </conditionalFormatting>
  <conditionalFormatting sqref="D432:H437">
    <cfRule type="expression" dxfId="1853" priority="45458" stopIfTrue="1">
      <formula>$F332=""</formula>
    </cfRule>
    <cfRule type="expression" dxfId="1852" priority="45459" stopIfTrue="1">
      <formula>#REF!&lt;&gt;""</formula>
    </cfRule>
    <cfRule type="expression" dxfId="1851" priority="45460" stopIfTrue="1">
      <formula>AND($G332="",$F332&lt;&gt;"")</formula>
    </cfRule>
  </conditionalFormatting>
  <conditionalFormatting sqref="D345">
    <cfRule type="expression" dxfId="1850" priority="45590" stopIfTrue="1">
      <formula>$F291=""</formula>
    </cfRule>
    <cfRule type="expression" dxfId="1849" priority="45591" stopIfTrue="1">
      <formula>#REF!&lt;&gt;""</formula>
    </cfRule>
    <cfRule type="expression" dxfId="1848" priority="45592" stopIfTrue="1">
      <formula>AND($G291="",$F291&lt;&gt;"")</formula>
    </cfRule>
  </conditionalFormatting>
  <conditionalFormatting sqref="D345:F345">
    <cfRule type="expression" dxfId="1847" priority="45596" stopIfTrue="1">
      <formula>$F271=""</formula>
    </cfRule>
    <cfRule type="expression" dxfId="1846" priority="45597" stopIfTrue="1">
      <formula>#REF!&lt;&gt;""</formula>
    </cfRule>
    <cfRule type="expression" dxfId="1845" priority="45598" stopIfTrue="1">
      <formula>AND($G271="",$F271&lt;&gt;"")</formula>
    </cfRule>
  </conditionalFormatting>
  <conditionalFormatting sqref="D358:H362">
    <cfRule type="expression" dxfId="1844" priority="45704" stopIfTrue="1">
      <formula>$F277=""</formula>
    </cfRule>
    <cfRule type="expression" dxfId="1843" priority="45705" stopIfTrue="1">
      <formula>#REF!&lt;&gt;""</formula>
    </cfRule>
    <cfRule type="expression" dxfId="1842" priority="45706" stopIfTrue="1">
      <formula>AND($G277="",$F277&lt;&gt;"")</formula>
    </cfRule>
  </conditionalFormatting>
  <conditionalFormatting sqref="G344">
    <cfRule type="expression" dxfId="1841" priority="224" stopIfTrue="1">
      <formula>$F247=""</formula>
    </cfRule>
    <cfRule type="expression" dxfId="1840" priority="225" stopIfTrue="1">
      <formula>#REF!&lt;&gt;""</formula>
    </cfRule>
    <cfRule type="expression" dxfId="1839" priority="226" stopIfTrue="1">
      <formula>AND($G247="",$F247&lt;&gt;"")</formula>
    </cfRule>
  </conditionalFormatting>
  <conditionalFormatting sqref="G344">
    <cfRule type="expression" dxfId="1838" priority="221" stopIfTrue="1">
      <formula>$F245=""</formula>
    </cfRule>
    <cfRule type="expression" dxfId="1837" priority="222" stopIfTrue="1">
      <formula>#REF!&lt;&gt;""</formula>
    </cfRule>
    <cfRule type="expression" dxfId="1836" priority="223" stopIfTrue="1">
      <formula>AND($G245="",$F245&lt;&gt;"")</formula>
    </cfRule>
  </conditionalFormatting>
  <conditionalFormatting sqref="G344">
    <cfRule type="expression" dxfId="1835" priority="218" stopIfTrue="1">
      <formula>$F270=""</formula>
    </cfRule>
    <cfRule type="expression" dxfId="1834" priority="219" stopIfTrue="1">
      <formula>#REF!&lt;&gt;""</formula>
    </cfRule>
    <cfRule type="expression" dxfId="1833" priority="220" stopIfTrue="1">
      <formula>AND($G270="",$F270&lt;&gt;"")</formula>
    </cfRule>
  </conditionalFormatting>
  <conditionalFormatting sqref="G344">
    <cfRule type="expression" dxfId="1832" priority="215" stopIfTrue="1">
      <formula>$F272=""</formula>
    </cfRule>
    <cfRule type="expression" dxfId="1831" priority="216" stopIfTrue="1">
      <formula>#REF!&lt;&gt;""</formula>
    </cfRule>
    <cfRule type="expression" dxfId="1830" priority="217" stopIfTrue="1">
      <formula>AND($G272="",$F272&lt;&gt;"")</formula>
    </cfRule>
  </conditionalFormatting>
  <conditionalFormatting sqref="G344">
    <cfRule type="expression" dxfId="1829" priority="212" stopIfTrue="1">
      <formula>$F271=""</formula>
    </cfRule>
    <cfRule type="expression" dxfId="1828" priority="213" stopIfTrue="1">
      <formula>#REF!&lt;&gt;""</formula>
    </cfRule>
    <cfRule type="expression" dxfId="1827" priority="214" stopIfTrue="1">
      <formula>AND($G271="",$F271&lt;&gt;"")</formula>
    </cfRule>
  </conditionalFormatting>
  <conditionalFormatting sqref="G344">
    <cfRule type="expression" dxfId="1826" priority="209" stopIfTrue="1">
      <formula>$F265=""</formula>
    </cfRule>
    <cfRule type="expression" dxfId="1825" priority="210" stopIfTrue="1">
      <formula>#REF!&lt;&gt;""</formula>
    </cfRule>
    <cfRule type="expression" dxfId="1824" priority="211" stopIfTrue="1">
      <formula>AND($G265="",$F265&lt;&gt;"")</formula>
    </cfRule>
  </conditionalFormatting>
  <conditionalFormatting sqref="G344">
    <cfRule type="expression" dxfId="1823" priority="206" stopIfTrue="1">
      <formula>$F266=""</formula>
    </cfRule>
    <cfRule type="expression" dxfId="1822" priority="207" stopIfTrue="1">
      <formula>#REF!&lt;&gt;""</formula>
    </cfRule>
    <cfRule type="expression" dxfId="1821" priority="208" stopIfTrue="1">
      <formula>AND($G266="",$F266&lt;&gt;"")</formula>
    </cfRule>
  </conditionalFormatting>
  <conditionalFormatting sqref="G344">
    <cfRule type="expression" dxfId="1820" priority="203" stopIfTrue="1">
      <formula>#REF!=""</formula>
    </cfRule>
    <cfRule type="expression" dxfId="1819" priority="204" stopIfTrue="1">
      <formula>#REF!&lt;&gt;""</formula>
    </cfRule>
    <cfRule type="expression" dxfId="1818" priority="205" stopIfTrue="1">
      <formula>AND(#REF!="",#REF!&lt;&gt;"")</formula>
    </cfRule>
  </conditionalFormatting>
  <conditionalFormatting sqref="D408:H408">
    <cfRule type="expression" dxfId="1817" priority="45710" stopIfTrue="1">
      <formula>$F313=""</formula>
    </cfRule>
    <cfRule type="expression" dxfId="1816" priority="45711" stopIfTrue="1">
      <formula>#REF!&lt;&gt;""</formula>
    </cfRule>
    <cfRule type="expression" dxfId="1815" priority="45712" stopIfTrue="1">
      <formula>AND($G313="",$F313&lt;&gt;"")</formula>
    </cfRule>
  </conditionalFormatting>
  <conditionalFormatting sqref="D408:F408">
    <cfRule type="expression" dxfId="1814" priority="45716" stopIfTrue="1">
      <formula>$F312=""</formula>
    </cfRule>
    <cfRule type="expression" dxfId="1813" priority="45717" stopIfTrue="1">
      <formula>#REF!&lt;&gt;""</formula>
    </cfRule>
    <cfRule type="expression" dxfId="1812" priority="45718" stopIfTrue="1">
      <formula>AND($G312="",$F312&lt;&gt;"")</formula>
    </cfRule>
  </conditionalFormatting>
  <conditionalFormatting sqref="D408:H408">
    <cfRule type="expression" dxfId="1811" priority="45728" stopIfTrue="1">
      <formula>$F320=""</formula>
    </cfRule>
    <cfRule type="expression" dxfId="1810" priority="45729" stopIfTrue="1">
      <formula>#REF!&lt;&gt;""</formula>
    </cfRule>
    <cfRule type="expression" dxfId="1809" priority="45730" stopIfTrue="1">
      <formula>AND($G320="",$F320&lt;&gt;"")</formula>
    </cfRule>
  </conditionalFormatting>
  <conditionalFormatting sqref="D408:H408">
    <cfRule type="expression" dxfId="1808" priority="45740" stopIfTrue="1">
      <formula>$F318=""</formula>
    </cfRule>
    <cfRule type="expression" dxfId="1807" priority="45741" stopIfTrue="1">
      <formula>#REF!&lt;&gt;""</formula>
    </cfRule>
    <cfRule type="expression" dxfId="1806" priority="45742" stopIfTrue="1">
      <formula>AND($G318="",$F318&lt;&gt;"")</formula>
    </cfRule>
  </conditionalFormatting>
  <conditionalFormatting sqref="D408:H408">
    <cfRule type="expression" dxfId="1805" priority="45758" stopIfTrue="1">
      <formula>$F322=""</formula>
    </cfRule>
    <cfRule type="expression" dxfId="1804" priority="45759" stopIfTrue="1">
      <formula>#REF!&lt;&gt;""</formula>
    </cfRule>
    <cfRule type="expression" dxfId="1803" priority="45760" stopIfTrue="1">
      <formula>AND($G322="",$F322&lt;&gt;"")</formula>
    </cfRule>
  </conditionalFormatting>
  <conditionalFormatting sqref="D408:H408">
    <cfRule type="expression" dxfId="1802" priority="45764" stopIfTrue="1">
      <formula>$F314=""</formula>
    </cfRule>
    <cfRule type="expression" dxfId="1801" priority="45765" stopIfTrue="1">
      <formula>#REF!&lt;&gt;""</formula>
    </cfRule>
    <cfRule type="expression" dxfId="1800" priority="45766" stopIfTrue="1">
      <formula>AND($G314="",$F314&lt;&gt;"")</formula>
    </cfRule>
  </conditionalFormatting>
  <conditionalFormatting sqref="D408:H408">
    <cfRule type="expression" dxfId="1799" priority="45776" stopIfTrue="1">
      <formula>$F315=""</formula>
    </cfRule>
    <cfRule type="expression" dxfId="1798" priority="45777" stopIfTrue="1">
      <formula>#REF!&lt;&gt;""</formula>
    </cfRule>
    <cfRule type="expression" dxfId="1797" priority="45778" stopIfTrue="1">
      <formula>AND($G315="",$F315&lt;&gt;"")</formula>
    </cfRule>
  </conditionalFormatting>
  <conditionalFormatting sqref="D408:H408">
    <cfRule type="expression" dxfId="1796" priority="45794" stopIfTrue="1">
      <formula>$F317=""</formula>
    </cfRule>
    <cfRule type="expression" dxfId="1795" priority="45795" stopIfTrue="1">
      <formula>#REF!&lt;&gt;""</formula>
    </cfRule>
    <cfRule type="expression" dxfId="1794" priority="45796" stopIfTrue="1">
      <formula>AND($G317="",$F317&lt;&gt;"")</formula>
    </cfRule>
  </conditionalFormatting>
  <conditionalFormatting sqref="D408:F408">
    <cfRule type="expression" dxfId="1793" priority="45809" stopIfTrue="1">
      <formula>$F311=""</formula>
    </cfRule>
    <cfRule type="expression" dxfId="1792" priority="45810" stopIfTrue="1">
      <formula>#REF!&lt;&gt;""</formula>
    </cfRule>
    <cfRule type="expression" dxfId="1791" priority="45811" stopIfTrue="1">
      <formula>AND($G311="",$F311&lt;&gt;"")</formula>
    </cfRule>
  </conditionalFormatting>
  <conditionalFormatting sqref="D408:H408">
    <cfRule type="expression" dxfId="1790" priority="45857" stopIfTrue="1">
      <formula>$F316=""</formula>
    </cfRule>
    <cfRule type="expression" dxfId="1789" priority="45858" stopIfTrue="1">
      <formula>#REF!&lt;&gt;""</formula>
    </cfRule>
    <cfRule type="expression" dxfId="1788" priority="45859" stopIfTrue="1">
      <formula>AND($G316="",$F316&lt;&gt;"")</formula>
    </cfRule>
  </conditionalFormatting>
  <conditionalFormatting sqref="D408:H408">
    <cfRule type="expression" dxfId="1787" priority="45863" stopIfTrue="1">
      <formula>$F310=""</formula>
    </cfRule>
    <cfRule type="expression" dxfId="1786" priority="45864" stopIfTrue="1">
      <formula>#REF!&lt;&gt;""</formula>
    </cfRule>
    <cfRule type="expression" dxfId="1785" priority="45865" stopIfTrue="1">
      <formula>AND($G310="",$F310&lt;&gt;"")</formula>
    </cfRule>
  </conditionalFormatting>
  <conditionalFormatting sqref="D408:H408">
    <cfRule type="expression" dxfId="1784" priority="45899" stopIfTrue="1">
      <formula>$F308=""</formula>
    </cfRule>
    <cfRule type="expression" dxfId="1783" priority="45900" stopIfTrue="1">
      <formula>#REF!&lt;&gt;""</formula>
    </cfRule>
    <cfRule type="expression" dxfId="1782" priority="45901" stopIfTrue="1">
      <formula>AND($G308="",$F308&lt;&gt;"")</formula>
    </cfRule>
  </conditionalFormatting>
  <conditionalFormatting sqref="D408:H408">
    <cfRule type="expression" dxfId="1781" priority="45905" stopIfTrue="1">
      <formula>$F309=""</formula>
    </cfRule>
    <cfRule type="expression" dxfId="1780" priority="45906" stopIfTrue="1">
      <formula>#REF!&lt;&gt;""</formula>
    </cfRule>
    <cfRule type="expression" dxfId="1779" priority="45907" stopIfTrue="1">
      <formula>AND($G309="",$F309&lt;&gt;"")</formula>
    </cfRule>
  </conditionalFormatting>
  <conditionalFormatting sqref="G408">
    <cfRule type="expression" dxfId="1778" priority="45935" stopIfTrue="1">
      <formula>$F307=""</formula>
    </cfRule>
    <cfRule type="expression" dxfId="1777" priority="45936" stopIfTrue="1">
      <formula>#REF!&lt;&gt;""</formula>
    </cfRule>
    <cfRule type="expression" dxfId="1776" priority="45937" stopIfTrue="1">
      <formula>AND($G307="",$F307&lt;&gt;"")</formula>
    </cfRule>
  </conditionalFormatting>
  <conditionalFormatting sqref="G408">
    <cfRule type="expression" dxfId="1775" priority="45959" stopIfTrue="1">
      <formula>$F319=""</formula>
    </cfRule>
    <cfRule type="expression" dxfId="1774" priority="45960" stopIfTrue="1">
      <formula>#REF!&lt;&gt;""</formula>
    </cfRule>
    <cfRule type="expression" dxfId="1773" priority="45961" stopIfTrue="1">
      <formula>AND($G319="",$F319&lt;&gt;"")</formula>
    </cfRule>
  </conditionalFormatting>
  <conditionalFormatting sqref="G408">
    <cfRule type="expression" dxfId="1772" priority="46001" stopIfTrue="1">
      <formula>$F321=""</formula>
    </cfRule>
    <cfRule type="expression" dxfId="1771" priority="46002" stopIfTrue="1">
      <formula>#REF!&lt;&gt;""</formula>
    </cfRule>
    <cfRule type="expression" dxfId="1770" priority="46003" stopIfTrue="1">
      <formula>AND($G321="",$F321&lt;&gt;"")</formula>
    </cfRule>
  </conditionalFormatting>
  <conditionalFormatting sqref="D407:H407">
    <cfRule type="expression" dxfId="1769" priority="46007" stopIfTrue="1">
      <formula>$F313=""</formula>
    </cfRule>
    <cfRule type="expression" dxfId="1768" priority="46008" stopIfTrue="1">
      <formula>#REF!&lt;&gt;""</formula>
    </cfRule>
    <cfRule type="expression" dxfId="1767" priority="46009" stopIfTrue="1">
      <formula>AND($G313="",$F313&lt;&gt;"")</formula>
    </cfRule>
  </conditionalFormatting>
  <conditionalFormatting sqref="D407:H407">
    <cfRule type="expression" dxfId="1766" priority="46025" stopIfTrue="1">
      <formula>$F310=""</formula>
    </cfRule>
    <cfRule type="expression" dxfId="1765" priority="46026" stopIfTrue="1">
      <formula>#REF!&lt;&gt;""</formula>
    </cfRule>
    <cfRule type="expression" dxfId="1764" priority="46027" stopIfTrue="1">
      <formula>AND($G310="",$F310&lt;&gt;"")</formula>
    </cfRule>
  </conditionalFormatting>
  <conditionalFormatting sqref="D407:F407">
    <cfRule type="expression" dxfId="1763" priority="46031" stopIfTrue="1">
      <formula>$F312=""</formula>
    </cfRule>
    <cfRule type="expression" dxfId="1762" priority="46032" stopIfTrue="1">
      <formula>#REF!&lt;&gt;""</formula>
    </cfRule>
    <cfRule type="expression" dxfId="1761" priority="46033" stopIfTrue="1">
      <formula>AND($G312="",$F312&lt;&gt;"")</formula>
    </cfRule>
  </conditionalFormatting>
  <conditionalFormatting sqref="G407">
    <cfRule type="expression" dxfId="1760" priority="46043" stopIfTrue="1">
      <formula>$F321=""</formula>
    </cfRule>
    <cfRule type="expression" dxfId="1759" priority="46044" stopIfTrue="1">
      <formula>#REF!&lt;&gt;""</formula>
    </cfRule>
    <cfRule type="expression" dxfId="1758" priority="46045" stopIfTrue="1">
      <formula>AND($G321="",$F321&lt;&gt;"")</formula>
    </cfRule>
  </conditionalFormatting>
  <conditionalFormatting sqref="D407:H407">
    <cfRule type="expression" dxfId="1757" priority="46049" stopIfTrue="1">
      <formula>$F320=""</formula>
    </cfRule>
    <cfRule type="expression" dxfId="1756" priority="46050" stopIfTrue="1">
      <formula>#REF!&lt;&gt;""</formula>
    </cfRule>
    <cfRule type="expression" dxfId="1755" priority="46051" stopIfTrue="1">
      <formula>AND($G320="",$F320&lt;&gt;"")</formula>
    </cfRule>
  </conditionalFormatting>
  <conditionalFormatting sqref="D407:H407">
    <cfRule type="expression" dxfId="1754" priority="46061" stopIfTrue="1">
      <formula>$F318=""</formula>
    </cfRule>
    <cfRule type="expression" dxfId="1753" priority="46062" stopIfTrue="1">
      <formula>#REF!&lt;&gt;""</formula>
    </cfRule>
    <cfRule type="expression" dxfId="1752" priority="46063" stopIfTrue="1">
      <formula>AND($G318="",$F318&lt;&gt;"")</formula>
    </cfRule>
  </conditionalFormatting>
  <conditionalFormatting sqref="D407:H407">
    <cfRule type="expression" dxfId="1751" priority="46079" stopIfTrue="1">
      <formula>$F317=""</formula>
    </cfRule>
    <cfRule type="expression" dxfId="1750" priority="46080" stopIfTrue="1">
      <formula>#REF!&lt;&gt;""</formula>
    </cfRule>
    <cfRule type="expression" dxfId="1749" priority="46081" stopIfTrue="1">
      <formula>AND($G317="",$F317&lt;&gt;"")</formula>
    </cfRule>
  </conditionalFormatting>
  <conditionalFormatting sqref="D407:H407">
    <cfRule type="expression" dxfId="1748" priority="46097" stopIfTrue="1">
      <formula>$F315=""</formula>
    </cfRule>
    <cfRule type="expression" dxfId="1747" priority="46098" stopIfTrue="1">
      <formula>#REF!&lt;&gt;""</formula>
    </cfRule>
    <cfRule type="expression" dxfId="1746" priority="46099" stopIfTrue="1">
      <formula>AND($G315="",$F315&lt;&gt;"")</formula>
    </cfRule>
  </conditionalFormatting>
  <conditionalFormatting sqref="D407:H407">
    <cfRule type="expression" dxfId="1745" priority="46127" stopIfTrue="1">
      <formula>$F322=""</formula>
    </cfRule>
    <cfRule type="expression" dxfId="1744" priority="46128" stopIfTrue="1">
      <formula>#REF!&lt;&gt;""</formula>
    </cfRule>
    <cfRule type="expression" dxfId="1743" priority="46129" stopIfTrue="1">
      <formula>AND($G322="",$F322&lt;&gt;"")</formula>
    </cfRule>
  </conditionalFormatting>
  <conditionalFormatting sqref="D407:H407">
    <cfRule type="expression" dxfId="1742" priority="46145" stopIfTrue="1">
      <formula>$F314=""</formula>
    </cfRule>
    <cfRule type="expression" dxfId="1741" priority="46146" stopIfTrue="1">
      <formula>#REF!&lt;&gt;""</formula>
    </cfRule>
    <cfRule type="expression" dxfId="1740" priority="46147" stopIfTrue="1">
      <formula>AND($G314="",$F314&lt;&gt;"")</formula>
    </cfRule>
  </conditionalFormatting>
  <conditionalFormatting sqref="D407:H407">
    <cfRule type="expression" dxfId="1739" priority="46163" stopIfTrue="1">
      <formula>$F316=""</formula>
    </cfRule>
    <cfRule type="expression" dxfId="1738" priority="46164" stopIfTrue="1">
      <formula>#REF!&lt;&gt;""</formula>
    </cfRule>
    <cfRule type="expression" dxfId="1737" priority="46165" stopIfTrue="1">
      <formula>AND($G316="",$F316&lt;&gt;"")</formula>
    </cfRule>
  </conditionalFormatting>
  <conditionalFormatting sqref="D407:H407">
    <cfRule type="expression" dxfId="1736" priority="46193" stopIfTrue="1">
      <formula>$F308=""</formula>
    </cfRule>
    <cfRule type="expression" dxfId="1735" priority="46194" stopIfTrue="1">
      <formula>#REF!&lt;&gt;""</formula>
    </cfRule>
    <cfRule type="expression" dxfId="1734" priority="46195" stopIfTrue="1">
      <formula>AND($G308="",$F308&lt;&gt;"")</formula>
    </cfRule>
  </conditionalFormatting>
  <conditionalFormatting sqref="D407:H407">
    <cfRule type="expression" dxfId="1733" priority="46199" stopIfTrue="1">
      <formula>$F309=""</formula>
    </cfRule>
    <cfRule type="expression" dxfId="1732" priority="46200" stopIfTrue="1">
      <formula>#REF!&lt;&gt;""</formula>
    </cfRule>
    <cfRule type="expression" dxfId="1731" priority="46201" stopIfTrue="1">
      <formula>AND($G309="",$F309&lt;&gt;"")</formula>
    </cfRule>
  </conditionalFormatting>
  <conditionalFormatting sqref="D407:F407">
    <cfRule type="expression" dxfId="1730" priority="46220" stopIfTrue="1">
      <formula>$F311=""</formula>
    </cfRule>
    <cfRule type="expression" dxfId="1729" priority="46221" stopIfTrue="1">
      <formula>#REF!&lt;&gt;""</formula>
    </cfRule>
    <cfRule type="expression" dxfId="1728" priority="46222" stopIfTrue="1">
      <formula>AND($G311="",$F311&lt;&gt;"")</formula>
    </cfRule>
  </conditionalFormatting>
  <conditionalFormatting sqref="G407">
    <cfRule type="expression" dxfId="1727" priority="46241" stopIfTrue="1">
      <formula>$F307=""</formula>
    </cfRule>
    <cfRule type="expression" dxfId="1726" priority="46242" stopIfTrue="1">
      <formula>#REF!&lt;&gt;""</formula>
    </cfRule>
    <cfRule type="expression" dxfId="1725" priority="46243" stopIfTrue="1">
      <formula>AND($G307="",$F307&lt;&gt;"")</formula>
    </cfRule>
  </conditionalFormatting>
  <conditionalFormatting sqref="G407">
    <cfRule type="expression" dxfId="1724" priority="46268" stopIfTrue="1">
      <formula>$F319=""</formula>
    </cfRule>
    <cfRule type="expression" dxfId="1723" priority="46269" stopIfTrue="1">
      <formula>#REF!&lt;&gt;""</formula>
    </cfRule>
    <cfRule type="expression" dxfId="1722" priority="46270" stopIfTrue="1">
      <formula>AND($G319="",$F319&lt;&gt;"")</formula>
    </cfRule>
  </conditionalFormatting>
  <conditionalFormatting sqref="H407:H408">
    <cfRule type="expression" dxfId="1721" priority="193" stopIfTrue="1">
      <formula>$F314=""</formula>
    </cfRule>
    <cfRule type="expression" dxfId="1720" priority="194" stopIfTrue="1">
      <formula>#REF!&lt;&gt;""</formula>
    </cfRule>
    <cfRule type="expression" dxfId="1719" priority="195" stopIfTrue="1">
      <formula>AND($G314="",$F314&lt;&gt;"")</formula>
    </cfRule>
  </conditionalFormatting>
  <conditionalFormatting sqref="H408">
    <cfRule type="expression" dxfId="1718" priority="190" stopIfTrue="1">
      <formula>$F312=""</formula>
    </cfRule>
    <cfRule type="expression" dxfId="1717" priority="191" stopIfTrue="1">
      <formula>#REF!&lt;&gt;""</formula>
    </cfRule>
    <cfRule type="expression" dxfId="1716" priority="192" stopIfTrue="1">
      <formula>AND($G312="",$F312&lt;&gt;"")</formula>
    </cfRule>
  </conditionalFormatting>
  <conditionalFormatting sqref="H407:H408">
    <cfRule type="expression" dxfId="1715" priority="187" stopIfTrue="1">
      <formula>$F313=""</formula>
    </cfRule>
    <cfRule type="expression" dxfId="1714" priority="188" stopIfTrue="1">
      <formula>#REF!&lt;&gt;""</formula>
    </cfRule>
    <cfRule type="expression" dxfId="1713" priority="189" stopIfTrue="1">
      <formula>AND($G313="",$F313&lt;&gt;"")</formula>
    </cfRule>
  </conditionalFormatting>
  <conditionalFormatting sqref="H407">
    <cfRule type="expression" dxfId="1712" priority="184" stopIfTrue="1">
      <formula>$F322=""</formula>
    </cfRule>
    <cfRule type="expression" dxfId="1711" priority="185" stopIfTrue="1">
      <formula>#REF!&lt;&gt;""</formula>
    </cfRule>
    <cfRule type="expression" dxfId="1710" priority="186" stopIfTrue="1">
      <formula>AND($G322="",$F322&lt;&gt;"")</formula>
    </cfRule>
  </conditionalFormatting>
  <conditionalFormatting sqref="H407:H408">
    <cfRule type="expression" dxfId="1709" priority="181" stopIfTrue="1">
      <formula>$F321=""</formula>
    </cfRule>
    <cfRule type="expression" dxfId="1708" priority="182" stopIfTrue="1">
      <formula>#REF!&lt;&gt;""</formula>
    </cfRule>
    <cfRule type="expression" dxfId="1707" priority="183" stopIfTrue="1">
      <formula>AND($G321="",$F321&lt;&gt;"")</formula>
    </cfRule>
  </conditionalFormatting>
  <conditionalFormatting sqref="H408">
    <cfRule type="expression" dxfId="1706" priority="178" stopIfTrue="1">
      <formula>$F320=""</formula>
    </cfRule>
    <cfRule type="expression" dxfId="1705" priority="179" stopIfTrue="1">
      <formula>#REF!&lt;&gt;""</formula>
    </cfRule>
    <cfRule type="expression" dxfId="1704" priority="180" stopIfTrue="1">
      <formula>AND($G320="",$F320&lt;&gt;"")</formula>
    </cfRule>
  </conditionalFormatting>
  <conditionalFormatting sqref="H408">
    <cfRule type="expression" dxfId="1703" priority="175" stopIfTrue="1">
      <formula>$F319=""</formula>
    </cfRule>
    <cfRule type="expression" dxfId="1702" priority="176" stopIfTrue="1">
      <formula>#REF!&lt;&gt;""</formula>
    </cfRule>
    <cfRule type="expression" dxfId="1701" priority="177" stopIfTrue="1">
      <formula>AND($G319="",$F319&lt;&gt;"")</formula>
    </cfRule>
  </conditionalFormatting>
  <conditionalFormatting sqref="H408">
    <cfRule type="expression" dxfId="1700" priority="172" stopIfTrue="1">
      <formula>$F317=""</formula>
    </cfRule>
    <cfRule type="expression" dxfId="1699" priority="173" stopIfTrue="1">
      <formula>#REF!&lt;&gt;""</formula>
    </cfRule>
    <cfRule type="expression" dxfId="1698" priority="174" stopIfTrue="1">
      <formula>AND($G317="",$F317&lt;&gt;"")</formula>
    </cfRule>
  </conditionalFormatting>
  <conditionalFormatting sqref="H408">
    <cfRule type="expression" dxfId="1697" priority="169" stopIfTrue="1">
      <formula>$F324=""</formula>
    </cfRule>
    <cfRule type="expression" dxfId="1696" priority="170" stopIfTrue="1">
      <formula>#REF!&lt;&gt;""</formula>
    </cfRule>
    <cfRule type="expression" dxfId="1695" priority="171" stopIfTrue="1">
      <formula>AND($G324="",$F324&lt;&gt;"")</formula>
    </cfRule>
  </conditionalFormatting>
  <conditionalFormatting sqref="H407:H408">
    <cfRule type="expression" dxfId="1694" priority="166" stopIfTrue="1">
      <formula>$F315=""</formula>
    </cfRule>
    <cfRule type="expression" dxfId="1693" priority="167" stopIfTrue="1">
      <formula>#REF!&lt;&gt;""</formula>
    </cfRule>
    <cfRule type="expression" dxfId="1692" priority="168" stopIfTrue="1">
      <formula>AND($G315="",$F315&lt;&gt;"")</formula>
    </cfRule>
  </conditionalFormatting>
  <conditionalFormatting sqref="H407:H408">
    <cfRule type="expression" dxfId="1691" priority="163" stopIfTrue="1">
      <formula>$F317=""</formula>
    </cfRule>
    <cfRule type="expression" dxfId="1690" priority="164" stopIfTrue="1">
      <formula>#REF!&lt;&gt;""</formula>
    </cfRule>
    <cfRule type="expression" dxfId="1689" priority="165" stopIfTrue="1">
      <formula>AND($G317="",$F317&lt;&gt;"")</formula>
    </cfRule>
  </conditionalFormatting>
  <conditionalFormatting sqref="H408">
    <cfRule type="expression" dxfId="1688" priority="160" stopIfTrue="1">
      <formula>$F310=""</formula>
    </cfRule>
    <cfRule type="expression" dxfId="1687" priority="161" stopIfTrue="1">
      <formula>#REF!&lt;&gt;""</formula>
    </cfRule>
    <cfRule type="expression" dxfId="1686" priority="162" stopIfTrue="1">
      <formula>AND($G310="",$F310&lt;&gt;"")</formula>
    </cfRule>
  </conditionalFormatting>
  <conditionalFormatting sqref="H408">
    <cfRule type="expression" dxfId="1685" priority="157" stopIfTrue="1">
      <formula>$F311=""</formula>
    </cfRule>
    <cfRule type="expression" dxfId="1684" priority="158" stopIfTrue="1">
      <formula>#REF!&lt;&gt;""</formula>
    </cfRule>
    <cfRule type="expression" dxfId="1683" priority="159" stopIfTrue="1">
      <formula>AND($G311="",$F311&lt;&gt;"")</formula>
    </cfRule>
  </conditionalFormatting>
  <conditionalFormatting sqref="H408">
    <cfRule type="expression" dxfId="1682" priority="154" stopIfTrue="1">
      <formula>$F313=""</formula>
    </cfRule>
    <cfRule type="expression" dxfId="1681" priority="155" stopIfTrue="1">
      <formula>#REF!&lt;&gt;""</formula>
    </cfRule>
    <cfRule type="expression" dxfId="1680" priority="156" stopIfTrue="1">
      <formula>AND($G313="",$F313&lt;&gt;"")</formula>
    </cfRule>
  </conditionalFormatting>
  <conditionalFormatting sqref="H407">
    <cfRule type="expression" dxfId="1679" priority="151" stopIfTrue="1">
      <formula>$F312=""</formula>
    </cfRule>
    <cfRule type="expression" dxfId="1678" priority="152" stopIfTrue="1">
      <formula>#REF!&lt;&gt;""</formula>
    </cfRule>
    <cfRule type="expression" dxfId="1677" priority="153" stopIfTrue="1">
      <formula>AND($G312="",$F312&lt;&gt;"")</formula>
    </cfRule>
  </conditionalFormatting>
  <conditionalFormatting sqref="H407">
    <cfRule type="expression" dxfId="1676" priority="148" stopIfTrue="1">
      <formula>$F320=""</formula>
    </cfRule>
    <cfRule type="expression" dxfId="1675" priority="149" stopIfTrue="1">
      <formula>#REF!&lt;&gt;""</formula>
    </cfRule>
    <cfRule type="expression" dxfId="1674" priority="150" stopIfTrue="1">
      <formula>AND($G320="",$F320&lt;&gt;"")</formula>
    </cfRule>
  </conditionalFormatting>
  <conditionalFormatting sqref="H407">
    <cfRule type="expression" dxfId="1673" priority="145" stopIfTrue="1">
      <formula>$F311=""</formula>
    </cfRule>
    <cfRule type="expression" dxfId="1672" priority="146" stopIfTrue="1">
      <formula>#REF!&lt;&gt;""</formula>
    </cfRule>
    <cfRule type="expression" dxfId="1671" priority="147" stopIfTrue="1">
      <formula>AND($G311="",$F311&lt;&gt;"")</formula>
    </cfRule>
  </conditionalFormatting>
  <conditionalFormatting sqref="H407">
    <cfRule type="expression" dxfId="1670" priority="142" stopIfTrue="1">
      <formula>$F318=""</formula>
    </cfRule>
    <cfRule type="expression" dxfId="1669" priority="143" stopIfTrue="1">
      <formula>#REF!&lt;&gt;""</formula>
    </cfRule>
    <cfRule type="expression" dxfId="1668" priority="144" stopIfTrue="1">
      <formula>AND($G318="",$F318&lt;&gt;"")</formula>
    </cfRule>
  </conditionalFormatting>
  <conditionalFormatting sqref="H407">
    <cfRule type="expression" dxfId="1667" priority="139" stopIfTrue="1">
      <formula>$F316=""</formula>
    </cfRule>
    <cfRule type="expression" dxfId="1666" priority="140" stopIfTrue="1">
      <formula>#REF!&lt;&gt;""</formula>
    </cfRule>
    <cfRule type="expression" dxfId="1665" priority="141" stopIfTrue="1">
      <formula>AND($G316="",$F316&lt;&gt;"")</formula>
    </cfRule>
  </conditionalFormatting>
  <conditionalFormatting sqref="H407">
    <cfRule type="expression" dxfId="1664" priority="136" stopIfTrue="1">
      <formula>$F315=""</formula>
    </cfRule>
    <cfRule type="expression" dxfId="1663" priority="137" stopIfTrue="1">
      <formula>#REF!&lt;&gt;""</formula>
    </cfRule>
    <cfRule type="expression" dxfId="1662" priority="138" stopIfTrue="1">
      <formula>AND($G315="",$F315&lt;&gt;"")</formula>
    </cfRule>
  </conditionalFormatting>
  <conditionalFormatting sqref="H407">
    <cfRule type="expression" dxfId="1661" priority="133" stopIfTrue="1">
      <formula>$F310=""</formula>
    </cfRule>
    <cfRule type="expression" dxfId="1660" priority="134" stopIfTrue="1">
      <formula>#REF!&lt;&gt;""</formula>
    </cfRule>
    <cfRule type="expression" dxfId="1659" priority="135" stopIfTrue="1">
      <formula>AND($G310="",$F310&lt;&gt;"")</formula>
    </cfRule>
  </conditionalFormatting>
  <conditionalFormatting sqref="H407">
    <cfRule type="expression" dxfId="1658" priority="130" stopIfTrue="1">
      <formula>$F318=""</formula>
    </cfRule>
    <cfRule type="expression" dxfId="1657" priority="131" stopIfTrue="1">
      <formula>#REF!&lt;&gt;""</formula>
    </cfRule>
    <cfRule type="expression" dxfId="1656" priority="132" stopIfTrue="1">
      <formula>AND($G318="",$F318&lt;&gt;"")</formula>
    </cfRule>
  </conditionalFormatting>
  <conditionalFormatting sqref="H407">
    <cfRule type="expression" dxfId="1655" priority="127" stopIfTrue="1">
      <formula>$F313=""</formula>
    </cfRule>
    <cfRule type="expression" dxfId="1654" priority="128" stopIfTrue="1">
      <formula>#REF!&lt;&gt;""</formula>
    </cfRule>
    <cfRule type="expression" dxfId="1653" priority="129" stopIfTrue="1">
      <formula>AND($G313="",$F313&lt;&gt;"")</formula>
    </cfRule>
  </conditionalFormatting>
  <conditionalFormatting sqref="H407">
    <cfRule type="expression" dxfId="1652" priority="124" stopIfTrue="1">
      <formula>$F322=""</formula>
    </cfRule>
    <cfRule type="expression" dxfId="1651" priority="125" stopIfTrue="1">
      <formula>#REF!&lt;&gt;""</formula>
    </cfRule>
    <cfRule type="expression" dxfId="1650" priority="126" stopIfTrue="1">
      <formula>AND($G322="",$F322&lt;&gt;"")</formula>
    </cfRule>
  </conditionalFormatting>
  <conditionalFormatting sqref="H407">
    <cfRule type="expression" dxfId="1649" priority="121" stopIfTrue="1">
      <formula>$F317=""</formula>
    </cfRule>
    <cfRule type="expression" dxfId="1648" priority="122" stopIfTrue="1">
      <formula>#REF!&lt;&gt;""</formula>
    </cfRule>
    <cfRule type="expression" dxfId="1647" priority="123" stopIfTrue="1">
      <formula>AND($G317="",$F317&lt;&gt;"")</formula>
    </cfRule>
  </conditionalFormatting>
  <conditionalFormatting sqref="H407">
    <cfRule type="expression" dxfId="1646" priority="118" stopIfTrue="1">
      <formula>$F320=""</formula>
    </cfRule>
    <cfRule type="expression" dxfId="1645" priority="119" stopIfTrue="1">
      <formula>#REF!&lt;&gt;""</formula>
    </cfRule>
    <cfRule type="expression" dxfId="1644" priority="120" stopIfTrue="1">
      <formula>AND($G320="",$F320&lt;&gt;"")</formula>
    </cfRule>
  </conditionalFormatting>
  <conditionalFormatting sqref="H407">
    <cfRule type="expression" dxfId="1643" priority="115" stopIfTrue="1">
      <formula>$F312=""</formula>
    </cfRule>
    <cfRule type="expression" dxfId="1642" priority="116" stopIfTrue="1">
      <formula>#REF!&lt;&gt;""</formula>
    </cfRule>
    <cfRule type="expression" dxfId="1641" priority="117" stopIfTrue="1">
      <formula>AND($G312="",$F312&lt;&gt;"")</formula>
    </cfRule>
  </conditionalFormatting>
  <conditionalFormatting sqref="H407">
    <cfRule type="expression" dxfId="1640" priority="112" stopIfTrue="1">
      <formula>$F314=""</formula>
    </cfRule>
    <cfRule type="expression" dxfId="1639" priority="113" stopIfTrue="1">
      <formula>#REF!&lt;&gt;""</formula>
    </cfRule>
    <cfRule type="expression" dxfId="1638" priority="114" stopIfTrue="1">
      <formula>AND($G314="",$F314&lt;&gt;"")</formula>
    </cfRule>
  </conditionalFormatting>
  <conditionalFormatting sqref="H407">
    <cfRule type="expression" dxfId="1637" priority="109" stopIfTrue="1">
      <formula>$F319=""</formula>
    </cfRule>
    <cfRule type="expression" dxfId="1636" priority="110" stopIfTrue="1">
      <formula>#REF!&lt;&gt;""</formula>
    </cfRule>
    <cfRule type="expression" dxfId="1635" priority="111" stopIfTrue="1">
      <formula>AND($G319="",$F319&lt;&gt;"")</formula>
    </cfRule>
  </conditionalFormatting>
  <conditionalFormatting sqref="H407">
    <cfRule type="expression" dxfId="1634" priority="106" stopIfTrue="1">
      <formula>$F323=""</formula>
    </cfRule>
    <cfRule type="expression" dxfId="1633" priority="107" stopIfTrue="1">
      <formula>#REF!&lt;&gt;""</formula>
    </cfRule>
    <cfRule type="expression" dxfId="1632" priority="108" stopIfTrue="1">
      <formula>AND($G323="",$F323&lt;&gt;"")</formula>
    </cfRule>
  </conditionalFormatting>
  <conditionalFormatting sqref="H243">
    <cfRule type="expression" dxfId="1631" priority="46816" stopIfTrue="1">
      <formula>$F80=""</formula>
    </cfRule>
    <cfRule type="expression" dxfId="1630" priority="46817" stopIfTrue="1">
      <formula>#REF!&lt;&gt;""</formula>
    </cfRule>
    <cfRule type="expression" dxfId="1629" priority="46818" stopIfTrue="1">
      <formula>AND($G80="",$F80&lt;&gt;"")</formula>
    </cfRule>
  </conditionalFormatting>
  <conditionalFormatting sqref="D304:G304">
    <cfRule type="expression" dxfId="1628" priority="47950" stopIfTrue="1">
      <formula>$F236=""</formula>
    </cfRule>
    <cfRule type="expression" dxfId="1627" priority="47951" stopIfTrue="1">
      <formula>#REF!&lt;&gt;""</formula>
    </cfRule>
    <cfRule type="expression" dxfId="1626" priority="47952" stopIfTrue="1">
      <formula>AND($G236="",$F236&lt;&gt;"")</formula>
    </cfRule>
  </conditionalFormatting>
  <conditionalFormatting sqref="D304:G304">
    <cfRule type="expression" dxfId="1625" priority="47956" stopIfTrue="1">
      <formula>$F233=""</formula>
    </cfRule>
    <cfRule type="expression" dxfId="1624" priority="47957" stopIfTrue="1">
      <formula>#REF!&lt;&gt;""</formula>
    </cfRule>
    <cfRule type="expression" dxfId="1623" priority="47958" stopIfTrue="1">
      <formula>AND($G233="",$F233&lt;&gt;"")</formula>
    </cfRule>
  </conditionalFormatting>
  <conditionalFormatting sqref="D304">
    <cfRule type="expression" dxfId="1622" priority="47962" stopIfTrue="1">
      <formula>$F205=""</formula>
    </cfRule>
    <cfRule type="expression" dxfId="1621" priority="47963" stopIfTrue="1">
      <formula>#REF!&lt;&gt;""</formula>
    </cfRule>
    <cfRule type="expression" dxfId="1620" priority="47964" stopIfTrue="1">
      <formula>AND($G205="",$F205&lt;&gt;"")</formula>
    </cfRule>
  </conditionalFormatting>
  <conditionalFormatting sqref="D304:G304">
    <cfRule type="expression" dxfId="1619" priority="47968" stopIfTrue="1">
      <formula>$F232=""</formula>
    </cfRule>
    <cfRule type="expression" dxfId="1618" priority="47969" stopIfTrue="1">
      <formula>#REF!&lt;&gt;""</formula>
    </cfRule>
    <cfRule type="expression" dxfId="1617" priority="47970" stopIfTrue="1">
      <formula>AND($G232="",$F232&lt;&gt;"")</formula>
    </cfRule>
  </conditionalFormatting>
  <conditionalFormatting sqref="D304:G304">
    <cfRule type="expression" dxfId="1616" priority="47974" stopIfTrue="1">
      <formula>$F237=""</formula>
    </cfRule>
    <cfRule type="expression" dxfId="1615" priority="47975" stopIfTrue="1">
      <formula>#REF!&lt;&gt;""</formula>
    </cfRule>
    <cfRule type="expression" dxfId="1614" priority="47976" stopIfTrue="1">
      <formula>AND($G237="",$F237&lt;&gt;"")</formula>
    </cfRule>
  </conditionalFormatting>
  <conditionalFormatting sqref="D304:G304">
    <cfRule type="expression" dxfId="1613" priority="47980" stopIfTrue="1">
      <formula>$F235=""</formula>
    </cfRule>
    <cfRule type="expression" dxfId="1612" priority="47981" stopIfTrue="1">
      <formula>#REF!&lt;&gt;""</formula>
    </cfRule>
    <cfRule type="expression" dxfId="1611" priority="47982" stopIfTrue="1">
      <formula>AND($G235="",$F235&lt;&gt;"")</formula>
    </cfRule>
  </conditionalFormatting>
  <conditionalFormatting sqref="D304:G304">
    <cfRule type="expression" dxfId="1610" priority="47986" stopIfTrue="1">
      <formula>$F214=""</formula>
    </cfRule>
    <cfRule type="expression" dxfId="1609" priority="47987" stopIfTrue="1">
      <formula>#REF!&lt;&gt;""</formula>
    </cfRule>
    <cfRule type="expression" dxfId="1608" priority="47988" stopIfTrue="1">
      <formula>AND($G214="",$F214&lt;&gt;"")</formula>
    </cfRule>
  </conditionalFormatting>
  <conditionalFormatting sqref="I304:L304">
    <cfRule type="expression" dxfId="1607" priority="47992" stopIfTrue="1">
      <formula>$F207=""</formula>
    </cfRule>
    <cfRule type="expression" dxfId="1606" priority="47993" stopIfTrue="1">
      <formula>#REF!&lt;&gt;""</formula>
    </cfRule>
    <cfRule type="expression" dxfId="1605" priority="47994" stopIfTrue="1">
      <formula>AND($G207="",$F207&lt;&gt;"")</formula>
    </cfRule>
  </conditionalFormatting>
  <conditionalFormatting sqref="D304:G304">
    <cfRule type="expression" dxfId="1604" priority="47998" stopIfTrue="1">
      <formula>$F211=""</formula>
    </cfRule>
    <cfRule type="expression" dxfId="1603" priority="47999" stopIfTrue="1">
      <formula>#REF!&lt;&gt;""</formula>
    </cfRule>
    <cfRule type="expression" dxfId="1602" priority="48000" stopIfTrue="1">
      <formula>AND($G211="",$F211&lt;&gt;"")</formula>
    </cfRule>
  </conditionalFormatting>
  <conditionalFormatting sqref="D304:G304">
    <cfRule type="expression" dxfId="1601" priority="48004" stopIfTrue="1">
      <formula>$F212=""</formula>
    </cfRule>
    <cfRule type="expression" dxfId="1600" priority="48005" stopIfTrue="1">
      <formula>#REF!&lt;&gt;""</formula>
    </cfRule>
    <cfRule type="expression" dxfId="1599" priority="48006" stopIfTrue="1">
      <formula>AND($G212="",$F212&lt;&gt;"")</formula>
    </cfRule>
  </conditionalFormatting>
  <conditionalFormatting sqref="D304:G304">
    <cfRule type="expression" dxfId="1598" priority="48010" stopIfTrue="1">
      <formula>$F234=""</formula>
    </cfRule>
    <cfRule type="expression" dxfId="1597" priority="48011" stopIfTrue="1">
      <formula>#REF!&lt;&gt;""</formula>
    </cfRule>
    <cfRule type="expression" dxfId="1596" priority="48012" stopIfTrue="1">
      <formula>AND($G234="",$F234&lt;&gt;"")</formula>
    </cfRule>
  </conditionalFormatting>
  <conditionalFormatting sqref="H304">
    <cfRule type="expression" dxfId="1595" priority="48016" stopIfTrue="1">
      <formula>$F206=""</formula>
    </cfRule>
    <cfRule type="expression" dxfId="1594" priority="48017" stopIfTrue="1">
      <formula>#REF!&lt;&gt;""</formula>
    </cfRule>
    <cfRule type="expression" dxfId="1593" priority="48018" stopIfTrue="1">
      <formula>AND($G206="",$F206&lt;&gt;"")</formula>
    </cfRule>
  </conditionalFormatting>
  <conditionalFormatting sqref="D304:E304">
    <cfRule type="expression" dxfId="1592" priority="48022" stopIfTrue="1">
      <formula>$F239=""</formula>
    </cfRule>
    <cfRule type="expression" dxfId="1591" priority="48023" stopIfTrue="1">
      <formula>#REF!&lt;&gt;""</formula>
    </cfRule>
    <cfRule type="expression" dxfId="1590" priority="48024" stopIfTrue="1">
      <formula>AND($G239="",$F239&lt;&gt;"")</formula>
    </cfRule>
  </conditionalFormatting>
  <conditionalFormatting sqref="D304:E304">
    <cfRule type="expression" dxfId="1589" priority="48028" stopIfTrue="1">
      <formula>$F240=""</formula>
    </cfRule>
    <cfRule type="expression" dxfId="1588" priority="48029" stopIfTrue="1">
      <formula>#REF!&lt;&gt;""</formula>
    </cfRule>
    <cfRule type="expression" dxfId="1587" priority="48030" stopIfTrue="1">
      <formula>AND($G240="",$F240&lt;&gt;"")</formula>
    </cfRule>
  </conditionalFormatting>
  <conditionalFormatting sqref="D304">
    <cfRule type="expression" dxfId="1586" priority="48034" stopIfTrue="1">
      <formula>$F238=""</formula>
    </cfRule>
    <cfRule type="expression" dxfId="1585" priority="48035" stopIfTrue="1">
      <formula>#REF!&lt;&gt;""</formula>
    </cfRule>
    <cfRule type="expression" dxfId="1584" priority="48036" stopIfTrue="1">
      <formula>AND($G238="",$F238&lt;&gt;"")</formula>
    </cfRule>
  </conditionalFormatting>
  <conditionalFormatting sqref="D304:E304">
    <cfRule type="expression" dxfId="1583" priority="48040" stopIfTrue="1">
      <formula>$F241=""</formula>
    </cfRule>
    <cfRule type="expression" dxfId="1582" priority="48041" stopIfTrue="1">
      <formula>#REF!&lt;&gt;""</formula>
    </cfRule>
    <cfRule type="expression" dxfId="1581" priority="48042" stopIfTrue="1">
      <formula>AND($G241="",$F241&lt;&gt;"")</formula>
    </cfRule>
  </conditionalFormatting>
  <conditionalFormatting sqref="D304">
    <cfRule type="expression" dxfId="1580" priority="48046" stopIfTrue="1">
      <formula>$F242=""</formula>
    </cfRule>
    <cfRule type="expression" dxfId="1579" priority="48047" stopIfTrue="1">
      <formula>#REF!&lt;&gt;""</formula>
    </cfRule>
    <cfRule type="expression" dxfId="1578" priority="48048" stopIfTrue="1">
      <formula>AND($G242="",$F242&lt;&gt;"")</formula>
    </cfRule>
  </conditionalFormatting>
  <conditionalFormatting sqref="D304">
    <cfRule type="expression" dxfId="1577" priority="48058" stopIfTrue="1">
      <formula>$F210=""</formula>
    </cfRule>
    <cfRule type="expression" dxfId="1576" priority="48059" stopIfTrue="1">
      <formula>#REF!&lt;&gt;""</formula>
    </cfRule>
    <cfRule type="expression" dxfId="1575" priority="48060" stopIfTrue="1">
      <formula>AND($G210="",$F210&lt;&gt;"")</formula>
    </cfRule>
  </conditionalFormatting>
  <conditionalFormatting sqref="D304">
    <cfRule type="expression" dxfId="1574" priority="48064" stopIfTrue="1">
      <formula>$F217=""</formula>
    </cfRule>
    <cfRule type="expression" dxfId="1573" priority="48065" stopIfTrue="1">
      <formula>#REF!&lt;&gt;""</formula>
    </cfRule>
    <cfRule type="expression" dxfId="1572" priority="48066" stopIfTrue="1">
      <formula>AND($G217="",$F217&lt;&gt;"")</formula>
    </cfRule>
  </conditionalFormatting>
  <conditionalFormatting sqref="D304">
    <cfRule type="expression" dxfId="1571" priority="48070" stopIfTrue="1">
      <formula>$F219=""</formula>
    </cfRule>
    <cfRule type="expression" dxfId="1570" priority="48071" stopIfTrue="1">
      <formula>#REF!&lt;&gt;""</formula>
    </cfRule>
    <cfRule type="expression" dxfId="1569" priority="48072" stopIfTrue="1">
      <formula>AND($G219="",$F219&lt;&gt;"")</formula>
    </cfRule>
  </conditionalFormatting>
  <conditionalFormatting sqref="D304">
    <cfRule type="expression" dxfId="1568" priority="48076" stopIfTrue="1">
      <formula>$F216=""</formula>
    </cfRule>
    <cfRule type="expression" dxfId="1567" priority="48077" stopIfTrue="1">
      <formula>#REF!&lt;&gt;""</formula>
    </cfRule>
    <cfRule type="expression" dxfId="1566" priority="48078" stopIfTrue="1">
      <formula>AND($G216="",$F216&lt;&gt;"")</formula>
    </cfRule>
  </conditionalFormatting>
  <conditionalFormatting sqref="G304">
    <cfRule type="expression" dxfId="1565" priority="48160" stopIfTrue="1">
      <formula>$F213=""</formula>
    </cfRule>
    <cfRule type="expression" dxfId="1564" priority="48161" stopIfTrue="1">
      <formula>#REF!&lt;&gt;""</formula>
    </cfRule>
    <cfRule type="expression" dxfId="1563" priority="48162" stopIfTrue="1">
      <formula>AND($G213="",$F213&lt;&gt;"")</formula>
    </cfRule>
  </conditionalFormatting>
  <conditionalFormatting sqref="D303:E303">
    <cfRule type="expression" dxfId="1562" priority="48166" stopIfTrue="1">
      <formula>$F239=""</formula>
    </cfRule>
    <cfRule type="expression" dxfId="1561" priority="48167" stopIfTrue="1">
      <formula>#REF!&lt;&gt;""</formula>
    </cfRule>
    <cfRule type="expression" dxfId="1560" priority="48168" stopIfTrue="1">
      <formula>AND($G239="",$F239&lt;&gt;"")</formula>
    </cfRule>
  </conditionalFormatting>
  <conditionalFormatting sqref="D303:E303">
    <cfRule type="expression" dxfId="1559" priority="48184" stopIfTrue="1">
      <formula>$F241=""</formula>
    </cfRule>
    <cfRule type="expression" dxfId="1558" priority="48185" stopIfTrue="1">
      <formula>#REF!&lt;&gt;""</formula>
    </cfRule>
    <cfRule type="expression" dxfId="1557" priority="48186" stopIfTrue="1">
      <formula>AND($G241="",$F241&lt;&gt;"")</formula>
    </cfRule>
  </conditionalFormatting>
  <conditionalFormatting sqref="D303">
    <cfRule type="expression" dxfId="1556" priority="48202" stopIfTrue="1">
      <formula>$F242=""</formula>
    </cfRule>
    <cfRule type="expression" dxfId="1555" priority="48203" stopIfTrue="1">
      <formula>#REF!&lt;&gt;""</formula>
    </cfRule>
    <cfRule type="expression" dxfId="1554" priority="48204" stopIfTrue="1">
      <formula>AND($G242="",$F242&lt;&gt;"")</formula>
    </cfRule>
  </conditionalFormatting>
  <conditionalFormatting sqref="D303">
    <cfRule type="expression" dxfId="1553" priority="48208" stopIfTrue="1">
      <formula>$F216=""</formula>
    </cfRule>
    <cfRule type="expression" dxfId="1552" priority="48209" stopIfTrue="1">
      <formula>#REF!&lt;&gt;""</formula>
    </cfRule>
    <cfRule type="expression" dxfId="1551" priority="48210" stopIfTrue="1">
      <formula>AND($G216="",$F216&lt;&gt;"")</formula>
    </cfRule>
  </conditionalFormatting>
  <conditionalFormatting sqref="G303">
    <cfRule type="expression" dxfId="1550" priority="48220" stopIfTrue="1">
      <formula>$F213=""</formula>
    </cfRule>
    <cfRule type="expression" dxfId="1549" priority="48221" stopIfTrue="1">
      <formula>#REF!&lt;&gt;""</formula>
    </cfRule>
    <cfRule type="expression" dxfId="1548" priority="48222" stopIfTrue="1">
      <formula>AND($G213="",$F213&lt;&gt;"")</formula>
    </cfRule>
  </conditionalFormatting>
  <conditionalFormatting sqref="D303:E303">
    <cfRule type="expression" dxfId="1547" priority="48226" stopIfTrue="1">
      <formula>$F240=""</formula>
    </cfRule>
    <cfRule type="expression" dxfId="1546" priority="48227" stopIfTrue="1">
      <formula>#REF!&lt;&gt;""</formula>
    </cfRule>
    <cfRule type="expression" dxfId="1545" priority="48228" stopIfTrue="1">
      <formula>AND($G240="",$F240&lt;&gt;"")</formula>
    </cfRule>
  </conditionalFormatting>
  <conditionalFormatting sqref="D303:G303">
    <cfRule type="expression" dxfId="1544" priority="48238" stopIfTrue="1">
      <formula>$F235=""</formula>
    </cfRule>
    <cfRule type="expression" dxfId="1543" priority="48239" stopIfTrue="1">
      <formula>#REF!&lt;&gt;""</formula>
    </cfRule>
    <cfRule type="expression" dxfId="1542" priority="48240" stopIfTrue="1">
      <formula>AND($G235="",$F235&lt;&gt;"")</formula>
    </cfRule>
  </conditionalFormatting>
  <conditionalFormatting sqref="D303:G303">
    <cfRule type="expression" dxfId="1541" priority="48250" stopIfTrue="1">
      <formula>$F236=""</formula>
    </cfRule>
    <cfRule type="expression" dxfId="1540" priority="48251" stopIfTrue="1">
      <formula>#REF!&lt;&gt;""</formula>
    </cfRule>
    <cfRule type="expression" dxfId="1539" priority="48252" stopIfTrue="1">
      <formula>AND($G236="",$F236&lt;&gt;"")</formula>
    </cfRule>
  </conditionalFormatting>
  <conditionalFormatting sqref="D303">
    <cfRule type="expression" dxfId="1538" priority="48271" stopIfTrue="1">
      <formula>$F238=""</formula>
    </cfRule>
    <cfRule type="expression" dxfId="1537" priority="48272" stopIfTrue="1">
      <formula>#REF!&lt;&gt;""</formula>
    </cfRule>
    <cfRule type="expression" dxfId="1536" priority="48273" stopIfTrue="1">
      <formula>AND($G238="",$F238&lt;&gt;"")</formula>
    </cfRule>
  </conditionalFormatting>
  <conditionalFormatting sqref="D303">
    <cfRule type="expression" dxfId="1535" priority="48283" stopIfTrue="1">
      <formula>$F205=""</formula>
    </cfRule>
    <cfRule type="expression" dxfId="1534" priority="48284" stopIfTrue="1">
      <formula>#REF!&lt;&gt;""</formula>
    </cfRule>
    <cfRule type="expression" dxfId="1533" priority="48285" stopIfTrue="1">
      <formula>AND($G205="",$F205&lt;&gt;"")</formula>
    </cfRule>
  </conditionalFormatting>
  <conditionalFormatting sqref="D303:G303">
    <cfRule type="expression" dxfId="1532" priority="48289" stopIfTrue="1">
      <formula>$F211=""</formula>
    </cfRule>
    <cfRule type="expression" dxfId="1531" priority="48290" stopIfTrue="1">
      <formula>#REF!&lt;&gt;""</formula>
    </cfRule>
    <cfRule type="expression" dxfId="1530" priority="48291" stopIfTrue="1">
      <formula>AND($G211="",$F211&lt;&gt;"")</formula>
    </cfRule>
  </conditionalFormatting>
  <conditionalFormatting sqref="I303:L303">
    <cfRule type="expression" dxfId="1529" priority="48295" stopIfTrue="1">
      <formula>$F207=""</formula>
    </cfRule>
    <cfRule type="expression" dxfId="1528" priority="48296" stopIfTrue="1">
      <formula>#REF!&lt;&gt;""</formula>
    </cfRule>
    <cfRule type="expression" dxfId="1527" priority="48297" stopIfTrue="1">
      <formula>AND($G207="",$F207&lt;&gt;"")</formula>
    </cfRule>
  </conditionalFormatting>
  <conditionalFormatting sqref="D303">
    <cfRule type="expression" dxfId="1526" priority="48301" stopIfTrue="1">
      <formula>$F219=""</formula>
    </cfRule>
    <cfRule type="expression" dxfId="1525" priority="48302" stopIfTrue="1">
      <formula>#REF!&lt;&gt;""</formula>
    </cfRule>
    <cfRule type="expression" dxfId="1524" priority="48303" stopIfTrue="1">
      <formula>AND($G219="",$F219&lt;&gt;"")</formula>
    </cfRule>
  </conditionalFormatting>
  <conditionalFormatting sqref="D303:G303">
    <cfRule type="expression" dxfId="1523" priority="48346" stopIfTrue="1">
      <formula>$F237=""</formula>
    </cfRule>
    <cfRule type="expression" dxfId="1522" priority="48347" stopIfTrue="1">
      <formula>#REF!&lt;&gt;""</formula>
    </cfRule>
    <cfRule type="expression" dxfId="1521" priority="48348" stopIfTrue="1">
      <formula>AND($G237="",$F237&lt;&gt;"")</formula>
    </cfRule>
  </conditionalFormatting>
  <conditionalFormatting sqref="D303">
    <cfRule type="expression" dxfId="1520" priority="48370" stopIfTrue="1">
      <formula>$F217=""</formula>
    </cfRule>
    <cfRule type="expression" dxfId="1519" priority="48371" stopIfTrue="1">
      <formula>#REF!&lt;&gt;""</formula>
    </cfRule>
    <cfRule type="expression" dxfId="1518" priority="48372" stopIfTrue="1">
      <formula>AND($G217="",$F217&lt;&gt;"")</formula>
    </cfRule>
  </conditionalFormatting>
  <conditionalFormatting sqref="H303">
    <cfRule type="expression" dxfId="1517" priority="48376" stopIfTrue="1">
      <formula>$F206=""</formula>
    </cfRule>
    <cfRule type="expression" dxfId="1516" priority="48377" stopIfTrue="1">
      <formula>#REF!&lt;&gt;""</formula>
    </cfRule>
    <cfRule type="expression" dxfId="1515" priority="48378" stopIfTrue="1">
      <formula>AND($G206="",$F206&lt;&gt;"")</formula>
    </cfRule>
  </conditionalFormatting>
  <conditionalFormatting sqref="D303:G303">
    <cfRule type="expression" dxfId="1514" priority="48382" stopIfTrue="1">
      <formula>$F233=""</formula>
    </cfRule>
    <cfRule type="expression" dxfId="1513" priority="48383" stopIfTrue="1">
      <formula>#REF!&lt;&gt;""</formula>
    </cfRule>
    <cfRule type="expression" dxfId="1512" priority="48384" stopIfTrue="1">
      <formula>AND($G233="",$F233&lt;&gt;"")</formula>
    </cfRule>
  </conditionalFormatting>
  <conditionalFormatting sqref="D303:G303">
    <cfRule type="expression" dxfId="1511" priority="48388" stopIfTrue="1">
      <formula>$F232=""</formula>
    </cfRule>
    <cfRule type="expression" dxfId="1510" priority="48389" stopIfTrue="1">
      <formula>#REF!&lt;&gt;""</formula>
    </cfRule>
    <cfRule type="expression" dxfId="1509" priority="48390" stopIfTrue="1">
      <formula>AND($G232="",$F232&lt;&gt;"")</formula>
    </cfRule>
  </conditionalFormatting>
  <conditionalFormatting sqref="D303:G303">
    <cfRule type="expression" dxfId="1508" priority="48394" stopIfTrue="1">
      <formula>$F212=""</formula>
    </cfRule>
    <cfRule type="expression" dxfId="1507" priority="48395" stopIfTrue="1">
      <formula>#REF!&lt;&gt;""</formula>
    </cfRule>
    <cfRule type="expression" dxfId="1506" priority="48396" stopIfTrue="1">
      <formula>AND($G212="",$F212&lt;&gt;"")</formula>
    </cfRule>
  </conditionalFormatting>
  <conditionalFormatting sqref="D303">
    <cfRule type="expression" dxfId="1505" priority="48400" stopIfTrue="1">
      <formula>$F210=""</formula>
    </cfRule>
    <cfRule type="expression" dxfId="1504" priority="48401" stopIfTrue="1">
      <formula>#REF!&lt;&gt;""</formula>
    </cfRule>
    <cfRule type="expression" dxfId="1503" priority="48402" stopIfTrue="1">
      <formula>AND($G210="",$F210&lt;&gt;"")</formula>
    </cfRule>
  </conditionalFormatting>
  <conditionalFormatting sqref="D303:G303">
    <cfRule type="expression" dxfId="1502" priority="48406" stopIfTrue="1">
      <formula>$F214=""</formula>
    </cfRule>
    <cfRule type="expression" dxfId="1501" priority="48407" stopIfTrue="1">
      <formula>#REF!&lt;&gt;""</formula>
    </cfRule>
    <cfRule type="expression" dxfId="1500" priority="48408" stopIfTrue="1">
      <formula>AND($G214="",$F214&lt;&gt;"")</formula>
    </cfRule>
  </conditionalFormatting>
  <conditionalFormatting sqref="D303:G303">
    <cfRule type="expression" dxfId="1499" priority="48418" stopIfTrue="1">
      <formula>$F234=""</formula>
    </cfRule>
    <cfRule type="expression" dxfId="1498" priority="48419" stopIfTrue="1">
      <formula>#REF!&lt;&gt;""</formula>
    </cfRule>
    <cfRule type="expression" dxfId="1497" priority="48420" stopIfTrue="1">
      <formula>AND($G234="",$F234&lt;&gt;"")</formula>
    </cfRule>
  </conditionalFormatting>
  <conditionalFormatting sqref="G303">
    <cfRule type="expression" dxfId="1496" priority="71" stopIfTrue="1">
      <formula>$F240=""</formula>
    </cfRule>
    <cfRule type="expression" dxfId="1495" priority="72" stopIfTrue="1">
      <formula>#REF!&lt;&gt;""</formula>
    </cfRule>
    <cfRule type="expression" dxfId="1494" priority="73" stopIfTrue="1">
      <formula>AND($G240="",$F240&lt;&gt;"")</formula>
    </cfRule>
  </conditionalFormatting>
  <conditionalFormatting sqref="G303">
    <cfRule type="expression" dxfId="1493" priority="74" stopIfTrue="1">
      <formula>$F217=""</formula>
    </cfRule>
    <cfRule type="expression" dxfId="1492" priority="75" stopIfTrue="1">
      <formula>#REF!&lt;&gt;""</formula>
    </cfRule>
    <cfRule type="expression" dxfId="1491" priority="76" stopIfTrue="1">
      <formula>AND($G217="",$F217&lt;&gt;"")</formula>
    </cfRule>
  </conditionalFormatting>
  <conditionalFormatting sqref="G303">
    <cfRule type="expression" dxfId="1490" priority="77" stopIfTrue="1">
      <formula>$F214=""</formula>
    </cfRule>
    <cfRule type="expression" dxfId="1489" priority="78" stopIfTrue="1">
      <formula>#REF!&lt;&gt;""</formula>
    </cfRule>
    <cfRule type="expression" dxfId="1488" priority="79" stopIfTrue="1">
      <formula>AND($G214="",$F214&lt;&gt;"")</formula>
    </cfRule>
  </conditionalFormatting>
  <conditionalFormatting sqref="G303">
    <cfRule type="expression" dxfId="1487" priority="80" stopIfTrue="1">
      <formula>$F236=""</formula>
    </cfRule>
    <cfRule type="expression" dxfId="1486" priority="81" stopIfTrue="1">
      <formula>#REF!&lt;&gt;""</formula>
    </cfRule>
    <cfRule type="expression" dxfId="1485" priority="82" stopIfTrue="1">
      <formula>AND($G236="",$F236&lt;&gt;"")</formula>
    </cfRule>
  </conditionalFormatting>
  <conditionalFormatting sqref="G303">
    <cfRule type="expression" dxfId="1484" priority="83" stopIfTrue="1">
      <formula>$F237=""</formula>
    </cfRule>
    <cfRule type="expression" dxfId="1483" priority="84" stopIfTrue="1">
      <formula>#REF!&lt;&gt;""</formula>
    </cfRule>
    <cfRule type="expression" dxfId="1482" priority="85" stopIfTrue="1">
      <formula>AND($G237="",$F237&lt;&gt;"")</formula>
    </cfRule>
  </conditionalFormatting>
  <conditionalFormatting sqref="G303">
    <cfRule type="expression" dxfId="1481" priority="86" stopIfTrue="1">
      <formula>$F239=""</formula>
    </cfRule>
    <cfRule type="expression" dxfId="1480" priority="87" stopIfTrue="1">
      <formula>#REF!&lt;&gt;""</formula>
    </cfRule>
    <cfRule type="expression" dxfId="1479" priority="88" stopIfTrue="1">
      <formula>AND($G239="",$F239&lt;&gt;"")</formula>
    </cfRule>
  </conditionalFormatting>
  <conditionalFormatting sqref="G303">
    <cfRule type="expression" dxfId="1478" priority="89" stopIfTrue="1">
      <formula>$F212=""</formula>
    </cfRule>
    <cfRule type="expression" dxfId="1477" priority="90" stopIfTrue="1">
      <formula>#REF!&lt;&gt;""</formula>
    </cfRule>
    <cfRule type="expression" dxfId="1476" priority="91" stopIfTrue="1">
      <formula>AND($G212="",$F212&lt;&gt;"")</formula>
    </cfRule>
  </conditionalFormatting>
  <conditionalFormatting sqref="G303">
    <cfRule type="expression" dxfId="1475" priority="92" stopIfTrue="1">
      <formula>$F238=""</formula>
    </cfRule>
    <cfRule type="expression" dxfId="1474" priority="93" stopIfTrue="1">
      <formula>#REF!&lt;&gt;""</formula>
    </cfRule>
    <cfRule type="expression" dxfId="1473" priority="94" stopIfTrue="1">
      <formula>AND($G238="",$F238&lt;&gt;"")</formula>
    </cfRule>
  </conditionalFormatting>
  <conditionalFormatting sqref="G303">
    <cfRule type="expression" dxfId="1472" priority="68" stopIfTrue="1">
      <formula>$F234=""</formula>
    </cfRule>
    <cfRule type="expression" dxfId="1471" priority="69" stopIfTrue="1">
      <formula>#REF!&lt;&gt;""</formula>
    </cfRule>
    <cfRule type="expression" dxfId="1470" priority="70" stopIfTrue="1">
      <formula>AND($G234="",$F234&lt;&gt;"")</formula>
    </cfRule>
  </conditionalFormatting>
  <conditionalFormatting sqref="G303">
    <cfRule type="expression" dxfId="1469" priority="65" stopIfTrue="1">
      <formula>$F233=""</formula>
    </cfRule>
    <cfRule type="expression" dxfId="1468" priority="66" stopIfTrue="1">
      <formula>#REF!&lt;&gt;""</formula>
    </cfRule>
    <cfRule type="expression" dxfId="1467" priority="67" stopIfTrue="1">
      <formula>AND($G233="",$F233&lt;&gt;"")</formula>
    </cfRule>
  </conditionalFormatting>
  <conditionalFormatting sqref="G303">
    <cfRule type="expression" dxfId="1466" priority="95" stopIfTrue="1">
      <formula>$F213=""</formula>
    </cfRule>
    <cfRule type="expression" dxfId="1465" priority="96" stopIfTrue="1">
      <formula>#REF!&lt;&gt;""</formula>
    </cfRule>
    <cfRule type="expression" dxfId="1464" priority="97" stopIfTrue="1">
      <formula>AND($G213="",$F213&lt;&gt;"")</formula>
    </cfRule>
  </conditionalFormatting>
  <conditionalFormatting sqref="G303">
    <cfRule type="expression" dxfId="1463" priority="98" stopIfTrue="1">
      <formula>$F215=""</formula>
    </cfRule>
    <cfRule type="expression" dxfId="1462" priority="99" stopIfTrue="1">
      <formula>#REF!&lt;&gt;""</formula>
    </cfRule>
    <cfRule type="expression" dxfId="1461" priority="100" stopIfTrue="1">
      <formula>AND($G215="",$F215&lt;&gt;"")</formula>
    </cfRule>
  </conditionalFormatting>
  <conditionalFormatting sqref="G303">
    <cfRule type="expression" dxfId="1460" priority="101" stopIfTrue="1">
      <formula>$F235=""</formula>
    </cfRule>
    <cfRule type="expression" dxfId="1459" priority="102" stopIfTrue="1">
      <formula>#REF!&lt;&gt;""</formula>
    </cfRule>
    <cfRule type="expression" dxfId="1458" priority="103" stopIfTrue="1">
      <formula>AND($G235="",$F235&lt;&gt;"")</formula>
    </cfRule>
  </conditionalFormatting>
  <conditionalFormatting sqref="G304">
    <cfRule type="expression" dxfId="1457" priority="32" stopIfTrue="1">
      <formula>$F241=""</formula>
    </cfRule>
    <cfRule type="expression" dxfId="1456" priority="33" stopIfTrue="1">
      <formula>#REF!&lt;&gt;""</formula>
    </cfRule>
    <cfRule type="expression" dxfId="1455" priority="34" stopIfTrue="1">
      <formula>AND($G241="",$F241&lt;&gt;"")</formula>
    </cfRule>
  </conditionalFormatting>
  <conditionalFormatting sqref="G304">
    <cfRule type="expression" dxfId="1454" priority="35" stopIfTrue="1">
      <formula>$F218=""</formula>
    </cfRule>
    <cfRule type="expression" dxfId="1453" priority="36" stopIfTrue="1">
      <formula>#REF!&lt;&gt;""</formula>
    </cfRule>
    <cfRule type="expression" dxfId="1452" priority="37" stopIfTrue="1">
      <formula>AND($G218="",$F218&lt;&gt;"")</formula>
    </cfRule>
  </conditionalFormatting>
  <conditionalFormatting sqref="G304">
    <cfRule type="expression" dxfId="1451" priority="38" stopIfTrue="1">
      <formula>$F215=""</formula>
    </cfRule>
    <cfRule type="expression" dxfId="1450" priority="39" stopIfTrue="1">
      <formula>#REF!&lt;&gt;""</formula>
    </cfRule>
    <cfRule type="expression" dxfId="1449" priority="40" stopIfTrue="1">
      <formula>AND($G215="",$F215&lt;&gt;"")</formula>
    </cfRule>
  </conditionalFormatting>
  <conditionalFormatting sqref="G304">
    <cfRule type="expression" dxfId="1448" priority="41" stopIfTrue="1">
      <formula>$F237=""</formula>
    </cfRule>
    <cfRule type="expression" dxfId="1447" priority="42" stopIfTrue="1">
      <formula>#REF!&lt;&gt;""</formula>
    </cfRule>
    <cfRule type="expression" dxfId="1446" priority="43" stopIfTrue="1">
      <formula>AND($G237="",$F237&lt;&gt;"")</formula>
    </cfRule>
  </conditionalFormatting>
  <conditionalFormatting sqref="G304">
    <cfRule type="expression" dxfId="1445" priority="44" stopIfTrue="1">
      <formula>$F238=""</formula>
    </cfRule>
    <cfRule type="expression" dxfId="1444" priority="45" stopIfTrue="1">
      <formula>#REF!&lt;&gt;""</formula>
    </cfRule>
    <cfRule type="expression" dxfId="1443" priority="46" stopIfTrue="1">
      <formula>AND($G238="",$F238&lt;&gt;"")</formula>
    </cfRule>
  </conditionalFormatting>
  <conditionalFormatting sqref="G304">
    <cfRule type="expression" dxfId="1442" priority="47" stopIfTrue="1">
      <formula>$F240=""</formula>
    </cfRule>
    <cfRule type="expression" dxfId="1441" priority="48" stopIfTrue="1">
      <formula>#REF!&lt;&gt;""</formula>
    </cfRule>
    <cfRule type="expression" dxfId="1440" priority="49" stopIfTrue="1">
      <formula>AND($G240="",$F240&lt;&gt;"")</formula>
    </cfRule>
  </conditionalFormatting>
  <conditionalFormatting sqref="G304">
    <cfRule type="expression" dxfId="1439" priority="50" stopIfTrue="1">
      <formula>$F213=""</formula>
    </cfRule>
    <cfRule type="expression" dxfId="1438" priority="51" stopIfTrue="1">
      <formula>#REF!&lt;&gt;""</formula>
    </cfRule>
    <cfRule type="expression" dxfId="1437" priority="52" stopIfTrue="1">
      <formula>AND($G213="",$F213&lt;&gt;"")</formula>
    </cfRule>
  </conditionalFormatting>
  <conditionalFormatting sqref="G304">
    <cfRule type="expression" dxfId="1436" priority="53" stopIfTrue="1">
      <formula>$F239=""</formula>
    </cfRule>
    <cfRule type="expression" dxfId="1435" priority="54" stopIfTrue="1">
      <formula>#REF!&lt;&gt;""</formula>
    </cfRule>
    <cfRule type="expression" dxfId="1434" priority="55" stopIfTrue="1">
      <formula>AND($G239="",$F239&lt;&gt;"")</formula>
    </cfRule>
  </conditionalFormatting>
  <conditionalFormatting sqref="G304">
    <cfRule type="expression" dxfId="1433" priority="29" stopIfTrue="1">
      <formula>$F235=""</formula>
    </cfRule>
    <cfRule type="expression" dxfId="1432" priority="30" stopIfTrue="1">
      <formula>#REF!&lt;&gt;""</formula>
    </cfRule>
    <cfRule type="expression" dxfId="1431" priority="31" stopIfTrue="1">
      <formula>AND($G235="",$F235&lt;&gt;"")</formula>
    </cfRule>
  </conditionalFormatting>
  <conditionalFormatting sqref="G304">
    <cfRule type="expression" dxfId="1430" priority="26" stopIfTrue="1">
      <formula>$F234=""</formula>
    </cfRule>
    <cfRule type="expression" dxfId="1429" priority="27" stopIfTrue="1">
      <formula>#REF!&lt;&gt;""</formula>
    </cfRule>
    <cfRule type="expression" dxfId="1428" priority="28" stopIfTrue="1">
      <formula>AND($G234="",$F234&lt;&gt;"")</formula>
    </cfRule>
  </conditionalFormatting>
  <conditionalFormatting sqref="G304">
    <cfRule type="expression" dxfId="1427" priority="56" stopIfTrue="1">
      <formula>$F214=""</formula>
    </cfRule>
    <cfRule type="expression" dxfId="1426" priority="57" stopIfTrue="1">
      <formula>#REF!&lt;&gt;""</formula>
    </cfRule>
    <cfRule type="expression" dxfId="1425" priority="58" stopIfTrue="1">
      <formula>AND($G214="",$F214&lt;&gt;"")</formula>
    </cfRule>
  </conditionalFormatting>
  <conditionalFormatting sqref="G304">
    <cfRule type="expression" dxfId="1424" priority="59" stopIfTrue="1">
      <formula>$F216=""</formula>
    </cfRule>
    <cfRule type="expression" dxfId="1423" priority="60" stopIfTrue="1">
      <formula>#REF!&lt;&gt;""</formula>
    </cfRule>
    <cfRule type="expression" dxfId="1422" priority="61" stopIfTrue="1">
      <formula>AND($G216="",$F216&lt;&gt;"")</formula>
    </cfRule>
  </conditionalFormatting>
  <conditionalFormatting sqref="G304">
    <cfRule type="expression" dxfId="1421" priority="62" stopIfTrue="1">
      <formula>$F236=""</formula>
    </cfRule>
    <cfRule type="expression" dxfId="1420" priority="63" stopIfTrue="1">
      <formula>#REF!&lt;&gt;""</formula>
    </cfRule>
    <cfRule type="expression" dxfId="1419" priority="64" stopIfTrue="1">
      <formula>AND($G236="",$F236&lt;&gt;"")</formula>
    </cfRule>
  </conditionalFormatting>
  <conditionalFormatting sqref="D331:H331">
    <cfRule type="expression" dxfId="1418" priority="48619" stopIfTrue="1">
      <formula>$F256=""</formula>
    </cfRule>
    <cfRule type="expression" dxfId="1417" priority="48620" stopIfTrue="1">
      <formula>#REF!&lt;&gt;""</formula>
    </cfRule>
    <cfRule type="expression" dxfId="1416" priority="48621" stopIfTrue="1">
      <formula>AND($G256="",$F256&lt;&gt;"")</formula>
    </cfRule>
  </conditionalFormatting>
  <conditionalFormatting sqref="H331">
    <cfRule type="expression" dxfId="1415" priority="48625" stopIfTrue="1">
      <formula>$F254=""</formula>
    </cfRule>
    <cfRule type="expression" dxfId="1414" priority="48626" stopIfTrue="1">
      <formula>#REF!&lt;&gt;""</formula>
    </cfRule>
    <cfRule type="expression" dxfId="1413" priority="48627" stopIfTrue="1">
      <formula>AND($G254="",$F254&lt;&gt;"")</formula>
    </cfRule>
  </conditionalFormatting>
  <conditionalFormatting sqref="H331">
    <cfRule type="expression" dxfId="1412" priority="48631" stopIfTrue="1">
      <formula>$F279=""</formula>
    </cfRule>
    <cfRule type="expression" dxfId="1411" priority="48632" stopIfTrue="1">
      <formula>#REF!&lt;&gt;""</formula>
    </cfRule>
    <cfRule type="expression" dxfId="1410" priority="48633" stopIfTrue="1">
      <formula>AND($G279="",$F279&lt;&gt;"")</formula>
    </cfRule>
  </conditionalFormatting>
  <conditionalFormatting sqref="H331">
    <cfRule type="expression" dxfId="1409" priority="48637" stopIfTrue="1">
      <formula>$F272=""</formula>
    </cfRule>
    <cfRule type="expression" dxfId="1408" priority="48638" stopIfTrue="1">
      <formula>#REF!&lt;&gt;""</formula>
    </cfRule>
    <cfRule type="expression" dxfId="1407" priority="48639" stopIfTrue="1">
      <formula>AND($G272="",$F272&lt;&gt;"")</formula>
    </cfRule>
  </conditionalFormatting>
  <conditionalFormatting sqref="D331:H331">
    <cfRule type="expression" dxfId="1406" priority="48643" stopIfTrue="1">
      <formula>$F258=""</formula>
    </cfRule>
    <cfRule type="expression" dxfId="1405" priority="48644" stopIfTrue="1">
      <formula>#REF!&lt;&gt;""</formula>
    </cfRule>
    <cfRule type="expression" dxfId="1404" priority="48645" stopIfTrue="1">
      <formula>AND($G258="",$F258&lt;&gt;"")</formula>
    </cfRule>
  </conditionalFormatting>
  <conditionalFormatting sqref="H331">
    <cfRule type="expression" dxfId="1403" priority="48655" stopIfTrue="1">
      <formula>$F281=""</formula>
    </cfRule>
    <cfRule type="expression" dxfId="1402" priority="48656" stopIfTrue="1">
      <formula>#REF!&lt;&gt;""</formula>
    </cfRule>
    <cfRule type="expression" dxfId="1401" priority="48657" stopIfTrue="1">
      <formula>AND($G281="",$F281&lt;&gt;"")</formula>
    </cfRule>
  </conditionalFormatting>
  <conditionalFormatting sqref="D330:H330">
    <cfRule type="expression" dxfId="1400" priority="48661" stopIfTrue="1">
      <formula>$F258=""</formula>
    </cfRule>
    <cfRule type="expression" dxfId="1399" priority="48662" stopIfTrue="1">
      <formula>#REF!&lt;&gt;""</formula>
    </cfRule>
    <cfRule type="expression" dxfId="1398" priority="48663" stopIfTrue="1">
      <formula>AND($G258="",$F258&lt;&gt;"")</formula>
    </cfRule>
  </conditionalFormatting>
  <conditionalFormatting sqref="D330:H330">
    <cfRule type="expression" dxfId="1397" priority="48739" stopIfTrue="1">
      <formula>$F256=""</formula>
    </cfRule>
    <cfRule type="expression" dxfId="1396" priority="48740" stopIfTrue="1">
      <formula>#REF!&lt;&gt;""</formula>
    </cfRule>
    <cfRule type="expression" dxfId="1395" priority="48741" stopIfTrue="1">
      <formula>AND($G256="",$F256&lt;&gt;"")</formula>
    </cfRule>
  </conditionalFormatting>
  <conditionalFormatting sqref="H330">
    <cfRule type="expression" dxfId="1394" priority="48745" stopIfTrue="1">
      <formula>$F254=""</formula>
    </cfRule>
    <cfRule type="expression" dxfId="1393" priority="48746" stopIfTrue="1">
      <formula>#REF!&lt;&gt;""</formula>
    </cfRule>
    <cfRule type="expression" dxfId="1392" priority="48747" stopIfTrue="1">
      <formula>AND($G254="",$F254&lt;&gt;"")</formula>
    </cfRule>
  </conditionalFormatting>
  <conditionalFormatting sqref="H330">
    <cfRule type="expression" dxfId="1391" priority="48751" stopIfTrue="1">
      <formula>$F281=""</formula>
    </cfRule>
    <cfRule type="expression" dxfId="1390" priority="48752" stopIfTrue="1">
      <formula>#REF!&lt;&gt;""</formula>
    </cfRule>
    <cfRule type="expression" dxfId="1389" priority="48753" stopIfTrue="1">
      <formula>AND($G281="",$F281&lt;&gt;"")</formula>
    </cfRule>
  </conditionalFormatting>
  <conditionalFormatting sqref="H330">
    <cfRule type="expression" dxfId="1388" priority="48847" stopIfTrue="1">
      <formula>$F279=""</formula>
    </cfRule>
    <cfRule type="expression" dxfId="1387" priority="48848" stopIfTrue="1">
      <formula>#REF!&lt;&gt;""</formula>
    </cfRule>
    <cfRule type="expression" dxfId="1386" priority="48849" stopIfTrue="1">
      <formula>AND($G279="",$F279&lt;&gt;"")</formula>
    </cfRule>
  </conditionalFormatting>
  <conditionalFormatting sqref="H330">
    <cfRule type="expression" dxfId="1385" priority="48892" stopIfTrue="1">
      <formula>$F272=""</formula>
    </cfRule>
    <cfRule type="expression" dxfId="1384" priority="48893" stopIfTrue="1">
      <formula>#REF!&lt;&gt;""</formula>
    </cfRule>
    <cfRule type="expression" dxfId="1383" priority="48894" stopIfTrue="1">
      <formula>AND($G272="",$F272&lt;&gt;"")</formula>
    </cfRule>
  </conditionalFormatting>
  <conditionalFormatting sqref="D329:H329">
    <cfRule type="expression" dxfId="1382" priority="48898" stopIfTrue="1">
      <formula>$F258=""</formula>
    </cfRule>
    <cfRule type="expression" dxfId="1381" priority="48899" stopIfTrue="1">
      <formula>#REF!&lt;&gt;""</formula>
    </cfRule>
    <cfRule type="expression" dxfId="1380" priority="48900" stopIfTrue="1">
      <formula>AND($G258="",$F258&lt;&gt;"")</formula>
    </cfRule>
  </conditionalFormatting>
  <conditionalFormatting sqref="D329:H329">
    <cfRule type="expression" dxfId="1379" priority="48982" stopIfTrue="1">
      <formula>$F256=""</formula>
    </cfRule>
    <cfRule type="expression" dxfId="1378" priority="48983" stopIfTrue="1">
      <formula>#REF!&lt;&gt;""</formula>
    </cfRule>
    <cfRule type="expression" dxfId="1377" priority="48984" stopIfTrue="1">
      <formula>AND($G256="",$F256&lt;&gt;"")</formula>
    </cfRule>
  </conditionalFormatting>
  <conditionalFormatting sqref="H329">
    <cfRule type="expression" dxfId="1376" priority="48988" stopIfTrue="1">
      <formula>$F254=""</formula>
    </cfRule>
    <cfRule type="expression" dxfId="1375" priority="48989" stopIfTrue="1">
      <formula>#REF!&lt;&gt;""</formula>
    </cfRule>
    <cfRule type="expression" dxfId="1374" priority="48990" stopIfTrue="1">
      <formula>AND($G254="",$F254&lt;&gt;"")</formula>
    </cfRule>
  </conditionalFormatting>
  <conditionalFormatting sqref="H329">
    <cfRule type="expression" dxfId="1373" priority="48994" stopIfTrue="1">
      <formula>$F281=""</formula>
    </cfRule>
    <cfRule type="expression" dxfId="1372" priority="48995" stopIfTrue="1">
      <formula>#REF!&lt;&gt;""</formula>
    </cfRule>
    <cfRule type="expression" dxfId="1371" priority="48996" stopIfTrue="1">
      <formula>AND($G281="",$F281&lt;&gt;"")</formula>
    </cfRule>
  </conditionalFormatting>
  <conditionalFormatting sqref="H329">
    <cfRule type="expression" dxfId="1370" priority="49090" stopIfTrue="1">
      <formula>$F279=""</formula>
    </cfRule>
    <cfRule type="expression" dxfId="1369" priority="49091" stopIfTrue="1">
      <formula>#REF!&lt;&gt;""</formula>
    </cfRule>
    <cfRule type="expression" dxfId="1368" priority="49092" stopIfTrue="1">
      <formula>AND($G279="",$F279&lt;&gt;"")</formula>
    </cfRule>
  </conditionalFormatting>
  <conditionalFormatting sqref="H329">
    <cfRule type="expression" dxfId="1367" priority="49135" stopIfTrue="1">
      <formula>$F272=""</formula>
    </cfRule>
    <cfRule type="expression" dxfId="1366" priority="49136" stopIfTrue="1">
      <formula>#REF!&lt;&gt;""</formula>
    </cfRule>
    <cfRule type="expression" dxfId="1365" priority="49137" stopIfTrue="1">
      <formula>AND($G272="",$F272&lt;&gt;"")</formula>
    </cfRule>
  </conditionalFormatting>
  <conditionalFormatting sqref="D328:H328">
    <cfRule type="expression" dxfId="1364" priority="49141" stopIfTrue="1">
      <formula>$F258=""</formula>
    </cfRule>
    <cfRule type="expression" dxfId="1363" priority="49142" stopIfTrue="1">
      <formula>#REF!&lt;&gt;""</formula>
    </cfRule>
    <cfRule type="expression" dxfId="1362" priority="49143" stopIfTrue="1">
      <formula>AND($G258="",$F258&lt;&gt;"")</formula>
    </cfRule>
  </conditionalFormatting>
  <conditionalFormatting sqref="D328:H328">
    <cfRule type="expression" dxfId="1361" priority="49219" stopIfTrue="1">
      <formula>$F256=""</formula>
    </cfRule>
    <cfRule type="expression" dxfId="1360" priority="49220" stopIfTrue="1">
      <formula>#REF!&lt;&gt;""</formula>
    </cfRule>
    <cfRule type="expression" dxfId="1359" priority="49221" stopIfTrue="1">
      <formula>AND($G256="",$F256&lt;&gt;"")</formula>
    </cfRule>
  </conditionalFormatting>
  <conditionalFormatting sqref="H328">
    <cfRule type="expression" dxfId="1358" priority="49225" stopIfTrue="1">
      <formula>$F254=""</formula>
    </cfRule>
    <cfRule type="expression" dxfId="1357" priority="49226" stopIfTrue="1">
      <formula>#REF!&lt;&gt;""</formula>
    </cfRule>
    <cfRule type="expression" dxfId="1356" priority="49227" stopIfTrue="1">
      <formula>AND($G254="",$F254&lt;&gt;"")</formula>
    </cfRule>
  </conditionalFormatting>
  <conditionalFormatting sqref="H328">
    <cfRule type="expression" dxfId="1355" priority="49231" stopIfTrue="1">
      <formula>$F281=""</formula>
    </cfRule>
    <cfRule type="expression" dxfId="1354" priority="49232" stopIfTrue="1">
      <formula>#REF!&lt;&gt;""</formula>
    </cfRule>
    <cfRule type="expression" dxfId="1353" priority="49233" stopIfTrue="1">
      <formula>AND($G281="",$F281&lt;&gt;"")</formula>
    </cfRule>
  </conditionalFormatting>
  <conditionalFormatting sqref="H328">
    <cfRule type="expression" dxfId="1352" priority="49327" stopIfTrue="1">
      <formula>$F279=""</formula>
    </cfRule>
    <cfRule type="expression" dxfId="1351" priority="49328" stopIfTrue="1">
      <formula>#REF!&lt;&gt;""</formula>
    </cfRule>
    <cfRule type="expression" dxfId="1350" priority="49329" stopIfTrue="1">
      <formula>AND($G279="",$F279&lt;&gt;"")</formula>
    </cfRule>
  </conditionalFormatting>
  <conditionalFormatting sqref="H328">
    <cfRule type="expression" dxfId="1349" priority="49372" stopIfTrue="1">
      <formula>$F272=""</formula>
    </cfRule>
    <cfRule type="expression" dxfId="1348" priority="49373" stopIfTrue="1">
      <formula>#REF!&lt;&gt;""</formula>
    </cfRule>
    <cfRule type="expression" dxfId="1347" priority="49374" stopIfTrue="1">
      <formula>AND($G272="",$F272&lt;&gt;"")</formula>
    </cfRule>
  </conditionalFormatting>
  <conditionalFormatting sqref="D327:H327">
    <cfRule type="expression" dxfId="1346" priority="49378" stopIfTrue="1">
      <formula>$F258=""</formula>
    </cfRule>
    <cfRule type="expression" dxfId="1345" priority="49379" stopIfTrue="1">
      <formula>#REF!&lt;&gt;""</formula>
    </cfRule>
    <cfRule type="expression" dxfId="1344" priority="49380" stopIfTrue="1">
      <formula>AND($G258="",$F258&lt;&gt;"")</formula>
    </cfRule>
  </conditionalFormatting>
  <conditionalFormatting sqref="D327:H327">
    <cfRule type="expression" dxfId="1343" priority="49456" stopIfTrue="1">
      <formula>$F256=""</formula>
    </cfRule>
    <cfRule type="expression" dxfId="1342" priority="49457" stopIfTrue="1">
      <formula>#REF!&lt;&gt;""</formula>
    </cfRule>
    <cfRule type="expression" dxfId="1341" priority="49458" stopIfTrue="1">
      <formula>AND($G256="",$F256&lt;&gt;"")</formula>
    </cfRule>
  </conditionalFormatting>
  <conditionalFormatting sqref="H327">
    <cfRule type="expression" dxfId="1340" priority="49462" stopIfTrue="1">
      <formula>$F254=""</formula>
    </cfRule>
    <cfRule type="expression" dxfId="1339" priority="49463" stopIfTrue="1">
      <formula>#REF!&lt;&gt;""</formula>
    </cfRule>
    <cfRule type="expression" dxfId="1338" priority="49464" stopIfTrue="1">
      <formula>AND($G254="",$F254&lt;&gt;"")</formula>
    </cfRule>
  </conditionalFormatting>
  <conditionalFormatting sqref="H327">
    <cfRule type="expression" dxfId="1337" priority="49468" stopIfTrue="1">
      <formula>$F281=""</formula>
    </cfRule>
    <cfRule type="expression" dxfId="1336" priority="49469" stopIfTrue="1">
      <formula>#REF!&lt;&gt;""</formula>
    </cfRule>
    <cfRule type="expression" dxfId="1335" priority="49470" stopIfTrue="1">
      <formula>AND($G281="",$F281&lt;&gt;"")</formula>
    </cfRule>
  </conditionalFormatting>
  <conditionalFormatting sqref="H327">
    <cfRule type="expression" dxfId="1334" priority="49564" stopIfTrue="1">
      <formula>$F279=""</formula>
    </cfRule>
    <cfRule type="expression" dxfId="1333" priority="49565" stopIfTrue="1">
      <formula>#REF!&lt;&gt;""</formula>
    </cfRule>
    <cfRule type="expression" dxfId="1332" priority="49566" stopIfTrue="1">
      <formula>AND($G279="",$F279&lt;&gt;"")</formula>
    </cfRule>
  </conditionalFormatting>
  <conditionalFormatting sqref="H327">
    <cfRule type="expression" dxfId="1331" priority="49609" stopIfTrue="1">
      <formula>$F272=""</formula>
    </cfRule>
    <cfRule type="expression" dxfId="1330" priority="49610" stopIfTrue="1">
      <formula>#REF!&lt;&gt;""</formula>
    </cfRule>
    <cfRule type="expression" dxfId="1329" priority="49611" stopIfTrue="1">
      <formula>AND($G272="",$F272&lt;&gt;"")</formula>
    </cfRule>
  </conditionalFormatting>
  <conditionalFormatting sqref="D377:H381 D392:H393">
    <cfRule type="expression" dxfId="1328" priority="50330" stopIfTrue="1">
      <formula>$F305=""</formula>
    </cfRule>
    <cfRule type="expression" dxfId="1327" priority="50331" stopIfTrue="1">
      <formula>#REF!&lt;&gt;""</formula>
    </cfRule>
    <cfRule type="expression" dxfId="1326" priority="50332" stopIfTrue="1">
      <formula>AND($G305="",$F305&lt;&gt;"")</formula>
    </cfRule>
  </conditionalFormatting>
  <conditionalFormatting sqref="H349:H350 D349:F350">
    <cfRule type="expression" dxfId="1325" priority="50447" stopIfTrue="1">
      <formula>$F272=""</formula>
    </cfRule>
    <cfRule type="expression" dxfId="1324" priority="50448" stopIfTrue="1">
      <formula>#REF!&lt;&gt;""</formula>
    </cfRule>
    <cfRule type="expression" dxfId="1323" priority="50449" stopIfTrue="1">
      <formula>AND($G272="",$F272&lt;&gt;"")</formula>
    </cfRule>
  </conditionalFormatting>
  <conditionalFormatting sqref="D349:D350">
    <cfRule type="expression" dxfId="1322" priority="50561" stopIfTrue="1">
      <formula>$F292=""</formula>
    </cfRule>
    <cfRule type="expression" dxfId="1321" priority="50562" stopIfTrue="1">
      <formula>#REF!&lt;&gt;""</formula>
    </cfRule>
    <cfRule type="expression" dxfId="1320" priority="50563" stopIfTrue="1">
      <formula>AND($G292="",$F292&lt;&gt;"")</formula>
    </cfRule>
  </conditionalFormatting>
  <conditionalFormatting sqref="G349:G350">
    <cfRule type="expression" dxfId="1319" priority="50573" stopIfTrue="1">
      <formula>$F250=""</formula>
    </cfRule>
    <cfRule type="expression" dxfId="1318" priority="50574" stopIfTrue="1">
      <formula>#REF!&lt;&gt;""</formula>
    </cfRule>
    <cfRule type="expression" dxfId="1317" priority="50575" stopIfTrue="1">
      <formula>AND($G250="",$F250&lt;&gt;"")</formula>
    </cfRule>
  </conditionalFormatting>
  <conditionalFormatting sqref="G349:G350">
    <cfRule type="expression" dxfId="1316" priority="50579" stopIfTrue="1">
      <formula>$F248=""</formula>
    </cfRule>
    <cfRule type="expression" dxfId="1315" priority="50580" stopIfTrue="1">
      <formula>#REF!&lt;&gt;""</formula>
    </cfRule>
    <cfRule type="expression" dxfId="1314" priority="50581" stopIfTrue="1">
      <formula>AND($G248="",$F248&lt;&gt;"")</formula>
    </cfRule>
  </conditionalFormatting>
  <conditionalFormatting sqref="H348 D348:F348">
    <cfRule type="expression" dxfId="1313" priority="50666" stopIfTrue="1">
      <formula>$F272=""</formula>
    </cfRule>
    <cfRule type="expression" dxfId="1312" priority="50667" stopIfTrue="1">
      <formula>#REF!&lt;&gt;""</formula>
    </cfRule>
    <cfRule type="expression" dxfId="1311" priority="50668" stopIfTrue="1">
      <formula>AND($G272="",$F272&lt;&gt;"")</formula>
    </cfRule>
  </conditionalFormatting>
  <conditionalFormatting sqref="G348">
    <cfRule type="expression" dxfId="1310" priority="50678" stopIfTrue="1">
      <formula>$F250=""</formula>
    </cfRule>
    <cfRule type="expression" dxfId="1309" priority="50679" stopIfTrue="1">
      <formula>#REF!&lt;&gt;""</formula>
    </cfRule>
    <cfRule type="expression" dxfId="1308" priority="50680" stopIfTrue="1">
      <formula>AND($G250="",$F250&lt;&gt;"")</formula>
    </cfRule>
  </conditionalFormatting>
  <conditionalFormatting sqref="D348">
    <cfRule type="expression" dxfId="1307" priority="50684" stopIfTrue="1">
      <formula>$F292=""</formula>
    </cfRule>
    <cfRule type="expression" dxfId="1306" priority="50685" stopIfTrue="1">
      <formula>#REF!&lt;&gt;""</formula>
    </cfRule>
    <cfRule type="expression" dxfId="1305" priority="50686" stopIfTrue="1">
      <formula>AND($G292="",$F292&lt;&gt;"")</formula>
    </cfRule>
  </conditionalFormatting>
  <conditionalFormatting sqref="G348">
    <cfRule type="expression" dxfId="1304" priority="50807" stopIfTrue="1">
      <formula>$F248=""</formula>
    </cfRule>
    <cfRule type="expression" dxfId="1303" priority="50808" stopIfTrue="1">
      <formula>#REF!&lt;&gt;""</formula>
    </cfRule>
    <cfRule type="expression" dxfId="1302" priority="50809" stopIfTrue="1">
      <formula>AND($G248="",$F248&lt;&gt;"")</formula>
    </cfRule>
  </conditionalFormatting>
  <conditionalFormatting sqref="E347:G347">
    <cfRule type="expression" dxfId="1301" priority="23" stopIfTrue="1">
      <formula>$F275=""</formula>
    </cfRule>
    <cfRule type="expression" dxfId="1300" priority="24" stopIfTrue="1">
      <formula>#REF!&lt;&gt;""</formula>
    </cfRule>
    <cfRule type="expression" dxfId="1299" priority="25" stopIfTrue="1">
      <formula>AND($G275="",$F275&lt;&gt;"")</formula>
    </cfRule>
  </conditionalFormatting>
  <conditionalFormatting sqref="E347:G347">
    <cfRule type="expression" dxfId="1298" priority="20" stopIfTrue="1">
      <formula>$F274=""</formula>
    </cfRule>
    <cfRule type="expression" dxfId="1297" priority="21" stopIfTrue="1">
      <formula>#REF!&lt;&gt;""</formula>
    </cfRule>
    <cfRule type="expression" dxfId="1296" priority="22" stopIfTrue="1">
      <formula>AND($G274="",$F274&lt;&gt;"")</formula>
    </cfRule>
  </conditionalFormatting>
  <conditionalFormatting sqref="E347:G347">
    <cfRule type="expression" dxfId="1295" priority="17" stopIfTrue="1">
      <formula>$F277=""</formula>
    </cfRule>
    <cfRule type="expression" dxfId="1294" priority="18" stopIfTrue="1">
      <formula>#REF!&lt;&gt;""</formula>
    </cfRule>
    <cfRule type="expression" dxfId="1293" priority="19" stopIfTrue="1">
      <formula>AND($G277="",$F277&lt;&gt;"")</formula>
    </cfRule>
  </conditionalFormatting>
  <conditionalFormatting sqref="E347:G347">
    <cfRule type="expression" dxfId="1292" priority="14" stopIfTrue="1">
      <formula>$F278=""</formula>
    </cfRule>
    <cfRule type="expression" dxfId="1291" priority="15" stopIfTrue="1">
      <formula>#REF!&lt;&gt;""</formula>
    </cfRule>
    <cfRule type="expression" dxfId="1290" priority="16" stopIfTrue="1">
      <formula>AND($G278="",$F278&lt;&gt;"")</formula>
    </cfRule>
  </conditionalFormatting>
  <conditionalFormatting sqref="E347:G347">
    <cfRule type="expression" dxfId="1289" priority="11" stopIfTrue="1">
      <formula>$F253=""</formula>
    </cfRule>
    <cfRule type="expression" dxfId="1288" priority="12" stopIfTrue="1">
      <formula>#REF!&lt;&gt;""</formula>
    </cfRule>
    <cfRule type="expression" dxfId="1287" priority="13" stopIfTrue="1">
      <formula>AND($G253="",$F253&lt;&gt;"")</formula>
    </cfRule>
  </conditionalFormatting>
  <conditionalFormatting sqref="E347:G347">
    <cfRule type="expression" dxfId="1286" priority="8" stopIfTrue="1">
      <formula>$F251=""</formula>
    </cfRule>
    <cfRule type="expression" dxfId="1285" priority="9" stopIfTrue="1">
      <formula>#REF!&lt;&gt;""</formula>
    </cfRule>
    <cfRule type="expression" dxfId="1284" priority="10" stopIfTrue="1">
      <formula>AND($G251="",$F251&lt;&gt;"")</formula>
    </cfRule>
  </conditionalFormatting>
  <conditionalFormatting sqref="E347:G347">
    <cfRule type="expression" dxfId="1283" priority="5" stopIfTrue="1">
      <formula>$F276=""</formula>
    </cfRule>
    <cfRule type="expression" dxfId="1282" priority="6" stopIfTrue="1">
      <formula>#REF!&lt;&gt;""</formula>
    </cfRule>
    <cfRule type="expression" dxfId="1281" priority="7" stopIfTrue="1">
      <formula>AND($G276="",$F276&lt;&gt;"")</formula>
    </cfRule>
  </conditionalFormatting>
  <conditionalFormatting sqref="E347:G347">
    <cfRule type="expression" dxfId="1280" priority="2" stopIfTrue="1">
      <formula>$F248=""</formula>
    </cfRule>
    <cfRule type="expression" dxfId="1279" priority="3" stopIfTrue="1">
      <formula>#REF!&lt;&gt;""</formula>
    </cfRule>
    <cfRule type="expression" dxfId="1278" priority="4" stopIfTrue="1">
      <formula>AND($G248="",$F248&lt;&gt;"")</formula>
    </cfRule>
  </conditionalFormatting>
  <conditionalFormatting sqref="D305:G310">
    <cfRule type="expression" dxfId="1277" priority="51263" stopIfTrue="1">
      <formula>$F255=""</formula>
    </cfRule>
    <cfRule type="expression" dxfId="1276" priority="51264" stopIfTrue="1">
      <formula>#REF!&lt;&gt;""</formula>
    </cfRule>
    <cfRule type="expression" dxfId="1275" priority="51265" stopIfTrue="1">
      <formula>AND($G255="",$F255&lt;&gt;"")</formula>
    </cfRule>
  </conditionalFormatting>
  <conditionalFormatting sqref="D269">
    <cfRule type="expression" dxfId="1274" priority="51323" stopIfTrue="1">
      <formula>$F153=""</formula>
    </cfRule>
    <cfRule type="expression" dxfId="1273" priority="51324" stopIfTrue="1">
      <formula>#REF!&lt;&gt;""</formula>
    </cfRule>
    <cfRule type="expression" dxfId="1272" priority="51325" stopIfTrue="1">
      <formula>AND($G153="",$F153&lt;&gt;"")</formula>
    </cfRule>
  </conditionalFormatting>
  <conditionalFormatting sqref="D269">
    <cfRule type="expression" dxfId="1271" priority="51329" stopIfTrue="1">
      <formula>$F154=""</formula>
    </cfRule>
    <cfRule type="expression" dxfId="1270" priority="51330" stopIfTrue="1">
      <formula>#REF!&lt;&gt;""</formula>
    </cfRule>
    <cfRule type="expression" dxfId="1269" priority="51331" stopIfTrue="1">
      <formula>AND($G154="",$F154&lt;&gt;"")</formula>
    </cfRule>
  </conditionalFormatting>
  <conditionalFormatting sqref="D269">
    <cfRule type="expression" dxfId="1268" priority="51434" stopIfTrue="1">
      <formula>$F151=""</formula>
    </cfRule>
    <cfRule type="expression" dxfId="1267" priority="51435" stopIfTrue="1">
      <formula>#REF!&lt;&gt;""</formula>
    </cfRule>
    <cfRule type="expression" dxfId="1266" priority="51436" stopIfTrue="1">
      <formula>AND($G151="",$F151&lt;&gt;"")</formula>
    </cfRule>
  </conditionalFormatting>
  <conditionalFormatting sqref="D269">
    <cfRule type="expression" dxfId="1265" priority="51440" stopIfTrue="1">
      <formula>$F152=""</formula>
    </cfRule>
    <cfRule type="expression" dxfId="1264" priority="51441" stopIfTrue="1">
      <formula>#REF!&lt;&gt;""</formula>
    </cfRule>
    <cfRule type="expression" dxfId="1263" priority="51442" stopIfTrue="1">
      <formula>AND($G152="",$F152&lt;&gt;"")</formula>
    </cfRule>
  </conditionalFormatting>
  <conditionalFormatting sqref="I269:L269">
    <cfRule type="expression" dxfId="1262" priority="51461" stopIfTrue="1">
      <formula>$F206=""</formula>
    </cfRule>
    <cfRule type="expression" dxfId="1261" priority="51462" stopIfTrue="1">
      <formula>#REF!&lt;&gt;""</formula>
    </cfRule>
    <cfRule type="expression" dxfId="1260" priority="51463" stopIfTrue="1">
      <formula>AND($G206="",$F206&lt;&gt;"")</formula>
    </cfRule>
  </conditionalFormatting>
  <conditionalFormatting sqref="H269">
    <cfRule type="expression" dxfId="1259" priority="51467" stopIfTrue="1">
      <formula>$F199=""</formula>
    </cfRule>
    <cfRule type="expression" dxfId="1258" priority="51468" stopIfTrue="1">
      <formula>#REF!&lt;&gt;""</formula>
    </cfRule>
    <cfRule type="expression" dxfId="1257" priority="51469" stopIfTrue="1">
      <formula>AND($G199="",$F199&lt;&gt;"")</formula>
    </cfRule>
  </conditionalFormatting>
  <conditionalFormatting sqref="D269">
    <cfRule type="expression" dxfId="1256" priority="51473" stopIfTrue="1">
      <formula>$F149=""</formula>
    </cfRule>
    <cfRule type="expression" dxfId="1255" priority="51474" stopIfTrue="1">
      <formula>#REF!&lt;&gt;""</formula>
    </cfRule>
    <cfRule type="expression" dxfId="1254" priority="51475" stopIfTrue="1">
      <formula>AND($G149="",$F149&lt;&gt;"")</formula>
    </cfRule>
  </conditionalFormatting>
  <conditionalFormatting sqref="D269">
    <cfRule type="expression" dxfId="1253" priority="51479" stopIfTrue="1">
      <formula>$F150=""</formula>
    </cfRule>
    <cfRule type="expression" dxfId="1252" priority="51480" stopIfTrue="1">
      <formula>#REF!&lt;&gt;""</formula>
    </cfRule>
    <cfRule type="expression" dxfId="1251" priority="51481" stopIfTrue="1">
      <formula>AND($G150="",$F150&lt;&gt;"")</formula>
    </cfRule>
  </conditionalFormatting>
  <conditionalFormatting sqref="D268">
    <cfRule type="expression" dxfId="1250" priority="51539" stopIfTrue="1">
      <formula>$F153=""</formula>
    </cfRule>
    <cfRule type="expression" dxfId="1249" priority="51540" stopIfTrue="1">
      <formula>#REF!&lt;&gt;""</formula>
    </cfRule>
    <cfRule type="expression" dxfId="1248" priority="51541" stopIfTrue="1">
      <formula>AND($G153="",$F153&lt;&gt;"")</formula>
    </cfRule>
  </conditionalFormatting>
  <conditionalFormatting sqref="D268">
    <cfRule type="expression" dxfId="1247" priority="51545" stopIfTrue="1">
      <formula>$F154=""</formula>
    </cfRule>
    <cfRule type="expression" dxfId="1246" priority="51546" stopIfTrue="1">
      <formula>#REF!&lt;&gt;""</formula>
    </cfRule>
    <cfRule type="expression" dxfId="1245" priority="51547" stopIfTrue="1">
      <formula>AND($G154="",$F154&lt;&gt;"")</formula>
    </cfRule>
  </conditionalFormatting>
  <conditionalFormatting sqref="I268:L268">
    <cfRule type="expression" dxfId="1244" priority="51551" stopIfTrue="1">
      <formula>$F206=""</formula>
    </cfRule>
    <cfRule type="expression" dxfId="1243" priority="51552" stopIfTrue="1">
      <formula>#REF!&lt;&gt;""</formula>
    </cfRule>
    <cfRule type="expression" dxfId="1242" priority="51553" stopIfTrue="1">
      <formula>AND($G206="",$F206&lt;&gt;"")</formula>
    </cfRule>
  </conditionalFormatting>
  <conditionalFormatting sqref="H268">
    <cfRule type="expression" dxfId="1241" priority="51608" stopIfTrue="1">
      <formula>$F199=""</formula>
    </cfRule>
    <cfRule type="expression" dxfId="1240" priority="51609" stopIfTrue="1">
      <formula>#REF!&lt;&gt;""</formula>
    </cfRule>
    <cfRule type="expression" dxfId="1239" priority="51610" stopIfTrue="1">
      <formula>AND($G199="",$F199&lt;&gt;"")</formula>
    </cfRule>
  </conditionalFormatting>
  <conditionalFormatting sqref="D268">
    <cfRule type="expression" dxfId="1238" priority="51635" stopIfTrue="1">
      <formula>$F151=""</formula>
    </cfRule>
    <cfRule type="expression" dxfId="1237" priority="51636" stopIfTrue="1">
      <formula>#REF!&lt;&gt;""</formula>
    </cfRule>
    <cfRule type="expression" dxfId="1236" priority="51637" stopIfTrue="1">
      <formula>AND($G151="",$F151&lt;&gt;"")</formula>
    </cfRule>
  </conditionalFormatting>
  <conditionalFormatting sqref="D268">
    <cfRule type="expression" dxfId="1235" priority="51668" stopIfTrue="1">
      <formula>$F152=""</formula>
    </cfRule>
    <cfRule type="expression" dxfId="1234" priority="51669" stopIfTrue="1">
      <formula>#REF!&lt;&gt;""</formula>
    </cfRule>
    <cfRule type="expression" dxfId="1233" priority="51670" stopIfTrue="1">
      <formula>AND($G152="",$F152&lt;&gt;"")</formula>
    </cfRule>
  </conditionalFormatting>
  <conditionalFormatting sqref="D268">
    <cfRule type="expression" dxfId="1232" priority="51677" stopIfTrue="1">
      <formula>$F149=""</formula>
    </cfRule>
    <cfRule type="expression" dxfId="1231" priority="51678" stopIfTrue="1">
      <formula>#REF!&lt;&gt;""</formula>
    </cfRule>
    <cfRule type="expression" dxfId="1230" priority="51679" stopIfTrue="1">
      <formula>AND($G149="",$F149&lt;&gt;"")</formula>
    </cfRule>
  </conditionalFormatting>
  <conditionalFormatting sqref="D268">
    <cfRule type="expression" dxfId="1229" priority="51683" stopIfTrue="1">
      <formula>$F150=""</formula>
    </cfRule>
    <cfRule type="expression" dxfId="1228" priority="51684" stopIfTrue="1">
      <formula>#REF!&lt;&gt;""</formula>
    </cfRule>
    <cfRule type="expression" dxfId="1227" priority="51685" stopIfTrue="1">
      <formula>AND($G150="",$F150&lt;&gt;"")</formula>
    </cfRule>
  </conditionalFormatting>
  <pageMargins left="0.78740157480314965" right="0" top="0.39370078740157483" bottom="0.19685039370078741" header="0.51181102362204722" footer="0.51181102362204722"/>
  <pageSetup paperSize="9" scale="46" fitToHeight="13" orientation="portrait" r:id="rId1"/>
  <headerFooter alignWithMargins="0">
    <oddFooter>&amp;R&amp;P</oddFooter>
  </headerFooter>
  <rowBreaks count="3" manualBreakCount="3">
    <brk id="39" max="11" man="1"/>
    <brk id="61" max="11" man="1"/>
    <brk id="363" max="11" man="1"/>
  </rowBreaks>
  <colBreaks count="1" manualBreakCount="1">
    <brk id="12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FF0000"/>
    <pageSetUpPr fitToPage="1"/>
  </sheetPr>
  <dimension ref="A1:XFD761"/>
  <sheetViews>
    <sheetView view="pageBreakPreview" zoomScaleNormal="100" zoomScaleSheetLayoutView="100" workbookViewId="0">
      <pane xSplit="1" ySplit="7" topLeftCell="B413" activePane="bottomRight" state="frozen"/>
      <selection pane="topRight" activeCell="B1" sqref="B1"/>
      <selection pane="bottomLeft" activeCell="A8" sqref="A8"/>
      <selection pane="bottomRight" activeCell="I1" sqref="I1:L1"/>
    </sheetView>
  </sheetViews>
  <sheetFormatPr defaultRowHeight="15.75" x14ac:dyDescent="0.25"/>
  <cols>
    <col min="1" max="1" width="44" style="65" customWidth="1"/>
    <col min="2" max="2" width="5.85546875" style="63" customWidth="1"/>
    <col min="3" max="3" width="6.42578125" style="61" customWidth="1"/>
    <col min="4" max="4" width="6" style="61" customWidth="1"/>
    <col min="5" max="5" width="7.85546875" style="61" customWidth="1"/>
    <col min="6" max="6" width="6.85546875" style="67" customWidth="1"/>
    <col min="7" max="7" width="6.85546875" style="61" customWidth="1"/>
    <col min="8" max="8" width="8.42578125" style="61" customWidth="1"/>
    <col min="9" max="9" width="7.28515625" style="61" customWidth="1"/>
    <col min="10" max="10" width="17.85546875" style="55" customWidth="1"/>
    <col min="11" max="11" width="14.42578125" style="55" customWidth="1"/>
    <col min="12" max="12" width="14.5703125" style="55" customWidth="1"/>
    <col min="13" max="13" width="57" style="562" customWidth="1"/>
    <col min="14" max="14" width="13.5703125" style="102" customWidth="1"/>
    <col min="15" max="15" width="14.42578125" style="55" customWidth="1"/>
    <col min="16" max="16" width="10.140625" style="55" bestFit="1" customWidth="1"/>
    <col min="17" max="16384" width="9.140625" style="55"/>
  </cols>
  <sheetData>
    <row r="1" spans="1:19" ht="92.25" customHeight="1" x14ac:dyDescent="0.25">
      <c r="C1" s="63"/>
      <c r="D1" s="63"/>
      <c r="E1" s="130"/>
      <c r="F1" s="130"/>
      <c r="G1" s="130"/>
      <c r="H1" s="130"/>
      <c r="I1" s="657" t="s">
        <v>559</v>
      </c>
      <c r="J1" s="658"/>
      <c r="K1" s="658"/>
      <c r="L1" s="658"/>
      <c r="M1" s="553"/>
      <c r="N1" s="372"/>
    </row>
    <row r="2" spans="1:19" ht="79.5" customHeight="1" x14ac:dyDescent="0.25">
      <c r="A2" s="659" t="s">
        <v>435</v>
      </c>
      <c r="B2" s="659"/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138"/>
      <c r="N2" s="373"/>
    </row>
    <row r="3" spans="1:19" ht="15" customHeight="1" x14ac:dyDescent="0.25">
      <c r="A3" s="132"/>
      <c r="B3" s="132"/>
      <c r="C3" s="132"/>
      <c r="D3" s="132"/>
      <c r="E3" s="132"/>
      <c r="F3" s="132"/>
      <c r="G3" s="132"/>
      <c r="H3" s="132"/>
      <c r="I3" s="647" t="s">
        <v>340</v>
      </c>
      <c r="J3" s="647"/>
      <c r="K3" s="647"/>
      <c r="L3" s="647"/>
      <c r="M3" s="553"/>
      <c r="N3" s="373"/>
    </row>
    <row r="4" spans="1:19" ht="21" customHeight="1" x14ac:dyDescent="0.25">
      <c r="A4" s="655" t="s">
        <v>14</v>
      </c>
      <c r="B4" s="653" t="s">
        <v>18</v>
      </c>
      <c r="C4" s="654"/>
      <c r="D4" s="654"/>
      <c r="E4" s="654"/>
      <c r="F4" s="660" t="s">
        <v>19</v>
      </c>
      <c r="G4" s="653" t="s">
        <v>16</v>
      </c>
      <c r="H4" s="653" t="s">
        <v>17</v>
      </c>
      <c r="I4" s="653" t="s">
        <v>15</v>
      </c>
      <c r="J4" s="626" t="s">
        <v>433</v>
      </c>
      <c r="K4" s="626"/>
      <c r="L4" s="627"/>
      <c r="M4" s="102"/>
    </row>
    <row r="5" spans="1:19" ht="21" customHeight="1" x14ac:dyDescent="0.25">
      <c r="A5" s="656"/>
      <c r="B5" s="654"/>
      <c r="C5" s="654"/>
      <c r="D5" s="654"/>
      <c r="E5" s="654"/>
      <c r="F5" s="654"/>
      <c r="G5" s="654"/>
      <c r="H5" s="654"/>
      <c r="I5" s="654"/>
      <c r="J5" s="59" t="s">
        <v>154</v>
      </c>
      <c r="K5" s="135">
        <v>2023</v>
      </c>
      <c r="L5" s="135" t="s">
        <v>415</v>
      </c>
      <c r="M5" s="373"/>
      <c r="N5" s="373"/>
    </row>
    <row r="6" spans="1:19" s="303" customFormat="1" ht="21" customHeight="1" x14ac:dyDescent="0.2">
      <c r="A6" s="300">
        <v>1</v>
      </c>
      <c r="B6" s="150">
        <v>2</v>
      </c>
      <c r="C6" s="150">
        <v>3</v>
      </c>
      <c r="D6" s="150">
        <v>4</v>
      </c>
      <c r="E6" s="150">
        <v>5</v>
      </c>
      <c r="F6" s="301">
        <v>6</v>
      </c>
      <c r="G6" s="150">
        <v>7</v>
      </c>
      <c r="H6" s="150">
        <v>8</v>
      </c>
      <c r="I6" s="150">
        <v>9</v>
      </c>
      <c r="J6" s="302">
        <v>11</v>
      </c>
      <c r="K6" s="302"/>
      <c r="L6" s="302">
        <v>12</v>
      </c>
      <c r="M6" s="555"/>
      <c r="N6" s="328"/>
    </row>
    <row r="7" spans="1:19" s="303" customFormat="1" ht="21" customHeight="1" x14ac:dyDescent="0.2">
      <c r="A7" s="283" t="s">
        <v>258</v>
      </c>
      <c r="B7" s="304"/>
      <c r="C7" s="304"/>
      <c r="D7" s="304"/>
      <c r="E7" s="305"/>
      <c r="F7" s="306"/>
      <c r="G7" s="150"/>
      <c r="H7" s="150"/>
      <c r="I7" s="150"/>
      <c r="J7" s="307">
        <f>J8+J19+J175+J190+J283+J291+J299+J331+J352+J483+J521+J537+J553+J584+J623+J576+J219+J381+J427+J499+J545+J561+2</f>
        <v>200543.24000000002</v>
      </c>
      <c r="K7" s="307">
        <f>K8+K19+K175+K190+K283+K291+K299+K331+K352+K483+K521+K537+K553+K584+K623+K576+K219+K381+K427+K499+K545+K561</f>
        <v>111943.69999999998</v>
      </c>
      <c r="L7" s="307">
        <f>L8+L19+L175+L190+L283+L291+L299+L331+L352+L483+L521+L537+L553+L584+L623+L576+L219+L381+L427+L499+L545+L561</f>
        <v>85104.1</v>
      </c>
      <c r="M7" s="554"/>
      <c r="N7" s="292"/>
    </row>
    <row r="8" spans="1:19" s="165" customFormat="1" ht="48" customHeight="1" x14ac:dyDescent="0.25">
      <c r="A8" s="180" t="s">
        <v>299</v>
      </c>
      <c r="B8" s="133" t="s">
        <v>22</v>
      </c>
      <c r="C8" s="133"/>
      <c r="D8" s="133"/>
      <c r="E8" s="133"/>
      <c r="F8" s="308"/>
      <c r="G8" s="285"/>
      <c r="H8" s="285"/>
      <c r="I8" s="285"/>
      <c r="J8" s="309">
        <f t="shared" ref="J8:L11" si="0">J9</f>
        <v>12</v>
      </c>
      <c r="K8" s="309">
        <f t="shared" si="0"/>
        <v>30</v>
      </c>
      <c r="L8" s="309">
        <f t="shared" si="0"/>
        <v>30</v>
      </c>
      <c r="M8" s="554"/>
      <c r="N8" s="292"/>
      <c r="O8" s="106"/>
      <c r="P8" s="106"/>
      <c r="Q8" s="106"/>
    </row>
    <row r="9" spans="1:19" s="165" customFormat="1" ht="30" x14ac:dyDescent="0.25">
      <c r="A9" s="180" t="s">
        <v>127</v>
      </c>
      <c r="B9" s="133" t="s">
        <v>22</v>
      </c>
      <c r="C9" s="133">
        <v>0</v>
      </c>
      <c r="D9" s="133" t="s">
        <v>22</v>
      </c>
      <c r="E9" s="133"/>
      <c r="F9" s="308"/>
      <c r="G9" s="285"/>
      <c r="H9" s="285"/>
      <c r="I9" s="285"/>
      <c r="J9" s="156">
        <f t="shared" si="0"/>
        <v>12</v>
      </c>
      <c r="K9" s="156">
        <f t="shared" si="0"/>
        <v>30</v>
      </c>
      <c r="L9" s="156">
        <f t="shared" si="0"/>
        <v>30</v>
      </c>
      <c r="M9" s="556"/>
      <c r="N9" s="363"/>
      <c r="O9" s="287"/>
      <c r="P9" s="287"/>
      <c r="Q9" s="287"/>
    </row>
    <row r="10" spans="1:19" s="165" customFormat="1" ht="33" customHeight="1" x14ac:dyDescent="0.25">
      <c r="A10" s="310" t="s">
        <v>130</v>
      </c>
      <c r="B10" s="133" t="s">
        <v>22</v>
      </c>
      <c r="C10" s="133">
        <v>0</v>
      </c>
      <c r="D10" s="133" t="s">
        <v>22</v>
      </c>
      <c r="E10" s="133" t="s">
        <v>346</v>
      </c>
      <c r="F10" s="308"/>
      <c r="G10" s="285"/>
      <c r="H10" s="285"/>
      <c r="I10" s="285"/>
      <c r="J10" s="156">
        <f t="shared" si="0"/>
        <v>12</v>
      </c>
      <c r="K10" s="156">
        <f t="shared" si="0"/>
        <v>30</v>
      </c>
      <c r="L10" s="156">
        <f t="shared" si="0"/>
        <v>30</v>
      </c>
      <c r="M10" s="556"/>
      <c r="N10" s="363"/>
      <c r="O10" s="287"/>
      <c r="P10" s="287"/>
      <c r="Q10" s="287"/>
      <c r="R10" s="287"/>
      <c r="S10" s="287"/>
    </row>
    <row r="11" spans="1:19" s="165" customFormat="1" ht="32.25" customHeight="1" x14ac:dyDescent="0.25">
      <c r="A11" s="311" t="s">
        <v>185</v>
      </c>
      <c r="B11" s="133" t="s">
        <v>22</v>
      </c>
      <c r="C11" s="133">
        <v>0</v>
      </c>
      <c r="D11" s="133" t="s">
        <v>22</v>
      </c>
      <c r="E11" s="133" t="s">
        <v>346</v>
      </c>
      <c r="F11" s="312" t="s">
        <v>186</v>
      </c>
      <c r="G11" s="285"/>
      <c r="H11" s="285"/>
      <c r="I11" s="285"/>
      <c r="J11" s="156">
        <f t="shared" si="0"/>
        <v>12</v>
      </c>
      <c r="K11" s="156">
        <f t="shared" si="0"/>
        <v>30</v>
      </c>
      <c r="L11" s="156">
        <f t="shared" si="0"/>
        <v>30</v>
      </c>
      <c r="M11" s="556"/>
      <c r="N11" s="328"/>
    </row>
    <row r="12" spans="1:19" s="165" customFormat="1" ht="33" customHeight="1" x14ac:dyDescent="0.25">
      <c r="A12" s="313" t="s">
        <v>199</v>
      </c>
      <c r="B12" s="133" t="s">
        <v>22</v>
      </c>
      <c r="C12" s="133">
        <v>0</v>
      </c>
      <c r="D12" s="133" t="s">
        <v>22</v>
      </c>
      <c r="E12" s="133" t="s">
        <v>346</v>
      </c>
      <c r="F12" s="312">
        <v>120</v>
      </c>
      <c r="G12" s="285"/>
      <c r="H12" s="285"/>
      <c r="I12" s="285"/>
      <c r="J12" s="156">
        <f>J13</f>
        <v>12</v>
      </c>
      <c r="K12" s="156">
        <f>K13</f>
        <v>30</v>
      </c>
      <c r="L12" s="156">
        <f>L13</f>
        <v>30</v>
      </c>
      <c r="M12" s="556"/>
      <c r="N12" s="328"/>
    </row>
    <row r="13" spans="1:19" s="165" customFormat="1" ht="18" customHeight="1" x14ac:dyDescent="0.25">
      <c r="A13" s="180" t="s">
        <v>21</v>
      </c>
      <c r="B13" s="133" t="s">
        <v>22</v>
      </c>
      <c r="C13" s="133">
        <v>0</v>
      </c>
      <c r="D13" s="133" t="s">
        <v>22</v>
      </c>
      <c r="E13" s="133" t="s">
        <v>346</v>
      </c>
      <c r="F13" s="312">
        <v>120</v>
      </c>
      <c r="G13" s="87" t="s">
        <v>22</v>
      </c>
      <c r="H13" s="285"/>
      <c r="I13" s="285"/>
      <c r="J13" s="156">
        <f>J14+J18</f>
        <v>12</v>
      </c>
      <c r="K13" s="156">
        <f>K14+K18</f>
        <v>30</v>
      </c>
      <c r="L13" s="156">
        <f>L14+L18</f>
        <v>30</v>
      </c>
      <c r="M13" s="556"/>
      <c r="N13" s="328"/>
    </row>
    <row r="14" spans="1:19" s="165" customFormat="1" ht="45.75" customHeight="1" x14ac:dyDescent="0.25">
      <c r="A14" s="180" t="s">
        <v>87</v>
      </c>
      <c r="B14" s="133" t="s">
        <v>22</v>
      </c>
      <c r="C14" s="133">
        <v>0</v>
      </c>
      <c r="D14" s="133" t="s">
        <v>22</v>
      </c>
      <c r="E14" s="133" t="s">
        <v>346</v>
      </c>
      <c r="F14" s="312">
        <v>120</v>
      </c>
      <c r="G14" s="87" t="s">
        <v>22</v>
      </c>
      <c r="H14" s="87" t="s">
        <v>25</v>
      </c>
      <c r="I14" s="285"/>
      <c r="J14" s="156">
        <f>J15+J16</f>
        <v>12</v>
      </c>
      <c r="K14" s="156">
        <f>K15+K16</f>
        <v>28</v>
      </c>
      <c r="L14" s="156">
        <f>L15+L16</f>
        <v>28</v>
      </c>
      <c r="M14" s="556"/>
      <c r="N14" s="328"/>
    </row>
    <row r="15" spans="1:19" s="165" customFormat="1" ht="30.75" customHeight="1" x14ac:dyDescent="0.25">
      <c r="A15" s="180" t="s">
        <v>85</v>
      </c>
      <c r="B15" s="133" t="s">
        <v>22</v>
      </c>
      <c r="C15" s="133">
        <v>0</v>
      </c>
      <c r="D15" s="133" t="s">
        <v>22</v>
      </c>
      <c r="E15" s="133" t="s">
        <v>346</v>
      </c>
      <c r="F15" s="312">
        <v>120</v>
      </c>
      <c r="G15" s="87" t="s">
        <v>22</v>
      </c>
      <c r="H15" s="87" t="s">
        <v>25</v>
      </c>
      <c r="I15" s="143">
        <v>900</v>
      </c>
      <c r="J15" s="156">
        <f>'ведомст 3'!K29</f>
        <v>12</v>
      </c>
      <c r="K15" s="156">
        <f>'ведомст 3'!L29</f>
        <v>25</v>
      </c>
      <c r="L15" s="156">
        <f>'ведомст 3'!M29</f>
        <v>25</v>
      </c>
      <c r="M15" s="556"/>
      <c r="N15" s="328"/>
    </row>
    <row r="16" spans="1:19" s="165" customFormat="1" ht="56.25" customHeight="1" x14ac:dyDescent="0.25">
      <c r="A16" s="180" t="s">
        <v>318</v>
      </c>
      <c r="B16" s="133" t="s">
        <v>22</v>
      </c>
      <c r="C16" s="133">
        <v>0</v>
      </c>
      <c r="D16" s="133" t="s">
        <v>22</v>
      </c>
      <c r="E16" s="133" t="s">
        <v>346</v>
      </c>
      <c r="F16" s="312">
        <v>120</v>
      </c>
      <c r="G16" s="87" t="s">
        <v>22</v>
      </c>
      <c r="H16" s="87" t="s">
        <v>25</v>
      </c>
      <c r="I16" s="143">
        <v>926</v>
      </c>
      <c r="J16" s="156">
        <f>'ведомст 3'!K382</f>
        <v>0</v>
      </c>
      <c r="K16" s="156">
        <f>'ведомст 3'!L382</f>
        <v>3</v>
      </c>
      <c r="L16" s="156">
        <f>'ведомст 3'!M382</f>
        <v>3</v>
      </c>
      <c r="M16" s="556"/>
      <c r="N16" s="328"/>
    </row>
    <row r="17" spans="1:20" s="165" customFormat="1" ht="27.75" customHeight="1" x14ac:dyDescent="0.25">
      <c r="A17" s="180" t="s">
        <v>55</v>
      </c>
      <c r="B17" s="133" t="s">
        <v>22</v>
      </c>
      <c r="C17" s="133">
        <v>0</v>
      </c>
      <c r="D17" s="133" t="s">
        <v>22</v>
      </c>
      <c r="E17" s="133" t="s">
        <v>346</v>
      </c>
      <c r="F17" s="314">
        <v>120</v>
      </c>
      <c r="G17" s="87" t="s">
        <v>22</v>
      </c>
      <c r="H17" s="87" t="s">
        <v>40</v>
      </c>
      <c r="I17" s="143"/>
      <c r="J17" s="156">
        <f>J18</f>
        <v>0</v>
      </c>
      <c r="K17" s="156">
        <f>K18</f>
        <v>2</v>
      </c>
      <c r="L17" s="156">
        <f>L18</f>
        <v>2</v>
      </c>
      <c r="M17" s="554"/>
      <c r="N17" s="104"/>
    </row>
    <row r="18" spans="1:20" s="165" customFormat="1" ht="27.75" customHeight="1" x14ac:dyDescent="0.25">
      <c r="A18" s="180" t="s">
        <v>317</v>
      </c>
      <c r="B18" s="133" t="s">
        <v>22</v>
      </c>
      <c r="C18" s="133">
        <v>0</v>
      </c>
      <c r="D18" s="133" t="s">
        <v>22</v>
      </c>
      <c r="E18" s="133" t="s">
        <v>346</v>
      </c>
      <c r="F18" s="314">
        <v>120</v>
      </c>
      <c r="G18" s="87" t="s">
        <v>22</v>
      </c>
      <c r="H18" s="87" t="s">
        <v>40</v>
      </c>
      <c r="I18" s="143">
        <v>901</v>
      </c>
      <c r="J18" s="156">
        <f>'ведомст 3'!K302</f>
        <v>0</v>
      </c>
      <c r="K18" s="156">
        <f>'ведомст 3'!L302</f>
        <v>2</v>
      </c>
      <c r="L18" s="156">
        <f>'ведомст 3'!M302</f>
        <v>2</v>
      </c>
      <c r="M18" s="554"/>
      <c r="N18" s="104"/>
    </row>
    <row r="19" spans="1:20" s="165" customFormat="1" ht="63.75" customHeight="1" x14ac:dyDescent="0.25">
      <c r="A19" s="180" t="s">
        <v>300</v>
      </c>
      <c r="B19" s="133" t="s">
        <v>53</v>
      </c>
      <c r="C19" s="133"/>
      <c r="D19" s="133"/>
      <c r="E19" s="133"/>
      <c r="F19" s="308"/>
      <c r="G19" s="87"/>
      <c r="H19" s="87"/>
      <c r="I19" s="87"/>
      <c r="J19" s="141">
        <f>J20+J122+J156</f>
        <v>86715.499999999985</v>
      </c>
      <c r="K19" s="141">
        <f>K20+K122+K156</f>
        <v>45068.299999999996</v>
      </c>
      <c r="L19" s="141">
        <f>L20+L122+L156</f>
        <v>41521.599999999999</v>
      </c>
      <c r="M19" s="292"/>
      <c r="N19" s="293">
        <f>J27+J33+J40+J64+J70+J76+J81+J88+J101+J107+J114+J129+J135+J148+J155+J163+J167+J174</f>
        <v>84471</v>
      </c>
      <c r="O19" s="315">
        <f>K27+K33+K40+K64+K70+K76+K81+K88+K101+K107+K114+K129+K135+K148+K155+K163+K167+K174</f>
        <v>45068.30000000001</v>
      </c>
      <c r="P19" s="315">
        <f>L27+L33+L40+L64+L70+L76+L81+L88+L101+L107+L114+L129+L135+L148+L155+L163+L167+L174</f>
        <v>41521.600000000006</v>
      </c>
      <c r="Q19" s="315">
        <f>N27+N33+N40+N64+N70+N76+N81+N88+N101+N107+N114+N129+N135+N148+N155+N163+N167+N174</f>
        <v>0</v>
      </c>
      <c r="R19" s="315">
        <f>O27+O33+O40+O64+O70+O76+O81+O88+O101+O107+O114+O129+O135+O148+O155+O163+O167+O174</f>
        <v>0</v>
      </c>
      <c r="S19" s="315">
        <f>P27+P33+P40+P64+P70+P76+P81+P88+P101+P107+P114+P129+P135+P148+P155+P163+P167+P174</f>
        <v>0</v>
      </c>
      <c r="T19" s="315">
        <f>Q27+Q33+Q40+Q64+Q70+Q76+Q81+Q88+Q101+Q107+Q114+Q129+Q135+Q148+Q155+Q163+Q167+Q174</f>
        <v>0</v>
      </c>
    </row>
    <row r="20" spans="1:20" s="165" customFormat="1" ht="60.75" customHeight="1" x14ac:dyDescent="0.25">
      <c r="A20" s="180" t="s">
        <v>315</v>
      </c>
      <c r="B20" s="133" t="s">
        <v>23</v>
      </c>
      <c r="C20" s="133" t="s">
        <v>24</v>
      </c>
      <c r="D20" s="133"/>
      <c r="E20" s="133"/>
      <c r="F20" s="308"/>
      <c r="G20" s="87"/>
      <c r="H20" s="87"/>
      <c r="I20" s="87"/>
      <c r="J20" s="141">
        <f>J21+J34+J95+J108+J115</f>
        <v>83417.7</v>
      </c>
      <c r="K20" s="141">
        <f t="shared" ref="K20:L20" si="1">K21+K34+K95+K108+K115</f>
        <v>41460.799999999996</v>
      </c>
      <c r="L20" s="141">
        <f t="shared" si="1"/>
        <v>37914</v>
      </c>
      <c r="M20" s="292"/>
      <c r="N20" s="104"/>
      <c r="O20" s="316"/>
      <c r="P20" s="316"/>
      <c r="Q20" s="316"/>
      <c r="R20" s="316"/>
      <c r="S20" s="316"/>
      <c r="T20" s="316"/>
    </row>
    <row r="21" spans="1:20" s="165" customFormat="1" ht="33" customHeight="1" x14ac:dyDescent="0.25">
      <c r="A21" s="180" t="s">
        <v>118</v>
      </c>
      <c r="B21" s="133" t="s">
        <v>23</v>
      </c>
      <c r="C21" s="133" t="s">
        <v>24</v>
      </c>
      <c r="D21" s="133" t="s">
        <v>22</v>
      </c>
      <c r="E21" s="133"/>
      <c r="F21" s="308"/>
      <c r="G21" s="87"/>
      <c r="H21" s="87"/>
      <c r="I21" s="87"/>
      <c r="J21" s="141">
        <f>J22+J28</f>
        <v>7862.7</v>
      </c>
      <c r="K21" s="141">
        <f>K22+K28</f>
        <v>5021.5</v>
      </c>
      <c r="L21" s="141">
        <f>L22+L28</f>
        <v>5043.6000000000004</v>
      </c>
      <c r="M21" s="292"/>
      <c r="N21" s="104"/>
    </row>
    <row r="22" spans="1:20" s="165" customFormat="1" ht="21.75" customHeight="1" x14ac:dyDescent="0.25">
      <c r="A22" s="180" t="s">
        <v>83</v>
      </c>
      <c r="B22" s="133" t="s">
        <v>23</v>
      </c>
      <c r="C22" s="133" t="s">
        <v>24</v>
      </c>
      <c r="D22" s="133" t="s">
        <v>22</v>
      </c>
      <c r="E22" s="133" t="s">
        <v>385</v>
      </c>
      <c r="F22" s="308"/>
      <c r="G22" s="87"/>
      <c r="H22" s="87"/>
      <c r="I22" s="87"/>
      <c r="J22" s="141">
        <f t="shared" ref="J22:L24" si="2">J23</f>
        <v>1470</v>
      </c>
      <c r="K22" s="141">
        <f t="shared" si="2"/>
        <v>1488.9</v>
      </c>
      <c r="L22" s="141">
        <f t="shared" si="2"/>
        <v>2248.1000000000004</v>
      </c>
      <c r="M22" s="292"/>
      <c r="N22" s="104"/>
    </row>
    <row r="23" spans="1:20" s="165" customFormat="1" ht="33" customHeight="1" x14ac:dyDescent="0.25">
      <c r="A23" s="180" t="s">
        <v>243</v>
      </c>
      <c r="B23" s="133" t="s">
        <v>23</v>
      </c>
      <c r="C23" s="133" t="s">
        <v>24</v>
      </c>
      <c r="D23" s="133" t="s">
        <v>22</v>
      </c>
      <c r="E23" s="133" t="s">
        <v>385</v>
      </c>
      <c r="F23" s="308">
        <v>600</v>
      </c>
      <c r="G23" s="87"/>
      <c r="H23" s="87"/>
      <c r="I23" s="87"/>
      <c r="J23" s="141">
        <f t="shared" si="2"/>
        <v>1470</v>
      </c>
      <c r="K23" s="141">
        <f t="shared" si="2"/>
        <v>1488.9</v>
      </c>
      <c r="L23" s="141">
        <f t="shared" si="2"/>
        <v>2248.1000000000004</v>
      </c>
      <c r="M23" s="292"/>
      <c r="N23" s="104"/>
    </row>
    <row r="24" spans="1:20" s="165" customFormat="1" ht="24.75" customHeight="1" x14ac:dyDescent="0.25">
      <c r="A24" s="180" t="s">
        <v>244</v>
      </c>
      <c r="B24" s="133" t="s">
        <v>23</v>
      </c>
      <c r="C24" s="133" t="s">
        <v>24</v>
      </c>
      <c r="D24" s="133" t="s">
        <v>22</v>
      </c>
      <c r="E24" s="133" t="s">
        <v>385</v>
      </c>
      <c r="F24" s="308">
        <v>610</v>
      </c>
      <c r="G24" s="87"/>
      <c r="H24" s="87"/>
      <c r="I24" s="87"/>
      <c r="J24" s="141">
        <f t="shared" si="2"/>
        <v>1470</v>
      </c>
      <c r="K24" s="141">
        <f t="shared" si="2"/>
        <v>1488.9</v>
      </c>
      <c r="L24" s="141">
        <f t="shared" si="2"/>
        <v>2248.1000000000004</v>
      </c>
      <c r="M24" s="292"/>
      <c r="N24" s="104"/>
    </row>
    <row r="25" spans="1:20" s="165" customFormat="1" ht="21" customHeight="1" x14ac:dyDescent="0.25">
      <c r="A25" s="180" t="s">
        <v>56</v>
      </c>
      <c r="B25" s="133" t="s">
        <v>23</v>
      </c>
      <c r="C25" s="133" t="s">
        <v>24</v>
      </c>
      <c r="D25" s="133" t="s">
        <v>22</v>
      </c>
      <c r="E25" s="133" t="s">
        <v>385</v>
      </c>
      <c r="F25" s="308">
        <v>610</v>
      </c>
      <c r="G25" s="87" t="s">
        <v>41</v>
      </c>
      <c r="H25" s="87"/>
      <c r="I25" s="87"/>
      <c r="J25" s="141">
        <f t="shared" ref="J25:L26" si="3">J26</f>
        <v>1470</v>
      </c>
      <c r="K25" s="141">
        <f t="shared" si="3"/>
        <v>1488.9</v>
      </c>
      <c r="L25" s="141">
        <f t="shared" si="3"/>
        <v>2248.1000000000004</v>
      </c>
      <c r="M25" s="292"/>
      <c r="N25" s="104"/>
    </row>
    <row r="26" spans="1:20" s="165" customFormat="1" ht="18" customHeight="1" x14ac:dyDescent="0.25">
      <c r="A26" s="180" t="s">
        <v>73</v>
      </c>
      <c r="B26" s="133" t="s">
        <v>23</v>
      </c>
      <c r="C26" s="133" t="s">
        <v>24</v>
      </c>
      <c r="D26" s="133" t="s">
        <v>22</v>
      </c>
      <c r="E26" s="133" t="s">
        <v>385</v>
      </c>
      <c r="F26" s="308">
        <v>610</v>
      </c>
      <c r="G26" s="87" t="s">
        <v>41</v>
      </c>
      <c r="H26" s="87" t="s">
        <v>22</v>
      </c>
      <c r="I26" s="87"/>
      <c r="J26" s="141">
        <f t="shared" si="3"/>
        <v>1470</v>
      </c>
      <c r="K26" s="141">
        <f t="shared" si="3"/>
        <v>1488.9</v>
      </c>
      <c r="L26" s="141">
        <f t="shared" si="3"/>
        <v>2248.1000000000004</v>
      </c>
      <c r="M26" s="292"/>
      <c r="N26" s="104"/>
    </row>
    <row r="27" spans="1:20" s="165" customFormat="1" ht="60" customHeight="1" x14ac:dyDescent="0.25">
      <c r="A27" s="180" t="s">
        <v>318</v>
      </c>
      <c r="B27" s="133" t="s">
        <v>23</v>
      </c>
      <c r="C27" s="133" t="s">
        <v>24</v>
      </c>
      <c r="D27" s="133" t="s">
        <v>22</v>
      </c>
      <c r="E27" s="133" t="s">
        <v>385</v>
      </c>
      <c r="F27" s="308">
        <v>610</v>
      </c>
      <c r="G27" s="87" t="s">
        <v>41</v>
      </c>
      <c r="H27" s="87" t="s">
        <v>22</v>
      </c>
      <c r="I27" s="87" t="s">
        <v>89</v>
      </c>
      <c r="J27" s="141">
        <f>'ведомст 3'!K421</f>
        <v>1470</v>
      </c>
      <c r="K27" s="141">
        <f>'ведомст 3'!L421</f>
        <v>1488.9</v>
      </c>
      <c r="L27" s="141">
        <f>'ведомст 3'!M421</f>
        <v>2248.1000000000004</v>
      </c>
      <c r="M27" s="292"/>
      <c r="N27" s="104"/>
    </row>
    <row r="28" spans="1:20" s="165" customFormat="1" ht="46.5" customHeight="1" x14ac:dyDescent="0.25">
      <c r="A28" s="201" t="s">
        <v>333</v>
      </c>
      <c r="B28" s="133" t="s">
        <v>23</v>
      </c>
      <c r="C28" s="133" t="s">
        <v>24</v>
      </c>
      <c r="D28" s="133" t="s">
        <v>22</v>
      </c>
      <c r="E28" s="133" t="s">
        <v>386</v>
      </c>
      <c r="F28" s="308"/>
      <c r="G28" s="191"/>
      <c r="H28" s="191"/>
      <c r="I28" s="87"/>
      <c r="J28" s="141">
        <f t="shared" ref="J28:L32" si="4">J29</f>
        <v>6392.7</v>
      </c>
      <c r="K28" s="141">
        <f t="shared" si="4"/>
        <v>3532.6</v>
      </c>
      <c r="L28" s="141">
        <f t="shared" si="4"/>
        <v>2795.5</v>
      </c>
      <c r="M28" s="292"/>
      <c r="N28" s="104"/>
    </row>
    <row r="29" spans="1:20" s="165" customFormat="1" ht="45" customHeight="1" x14ac:dyDescent="0.25">
      <c r="A29" s="180" t="s">
        <v>243</v>
      </c>
      <c r="B29" s="133" t="s">
        <v>23</v>
      </c>
      <c r="C29" s="133" t="s">
        <v>24</v>
      </c>
      <c r="D29" s="133" t="s">
        <v>22</v>
      </c>
      <c r="E29" s="133" t="s">
        <v>386</v>
      </c>
      <c r="F29" s="308">
        <v>600</v>
      </c>
      <c r="G29" s="191"/>
      <c r="H29" s="191"/>
      <c r="I29" s="87"/>
      <c r="J29" s="141">
        <f t="shared" si="4"/>
        <v>6392.7</v>
      </c>
      <c r="K29" s="141">
        <f t="shared" si="4"/>
        <v>3532.6</v>
      </c>
      <c r="L29" s="141">
        <f t="shared" si="4"/>
        <v>2795.5</v>
      </c>
      <c r="M29" s="292"/>
      <c r="N29" s="104"/>
    </row>
    <row r="30" spans="1:20" s="165" customFormat="1" ht="26.25" customHeight="1" x14ac:dyDescent="0.25">
      <c r="A30" s="180" t="s">
        <v>244</v>
      </c>
      <c r="B30" s="133" t="s">
        <v>23</v>
      </c>
      <c r="C30" s="133" t="s">
        <v>24</v>
      </c>
      <c r="D30" s="133" t="s">
        <v>22</v>
      </c>
      <c r="E30" s="133" t="s">
        <v>386</v>
      </c>
      <c r="F30" s="308">
        <v>610</v>
      </c>
      <c r="G30" s="191"/>
      <c r="H30" s="191"/>
      <c r="I30" s="87"/>
      <c r="J30" s="141">
        <f t="shared" si="4"/>
        <v>6392.7</v>
      </c>
      <c r="K30" s="141">
        <f t="shared" si="4"/>
        <v>3532.6</v>
      </c>
      <c r="L30" s="141">
        <f t="shared" si="4"/>
        <v>2795.5</v>
      </c>
      <c r="M30" s="292"/>
      <c r="N30" s="104"/>
    </row>
    <row r="31" spans="1:20" s="165" customFormat="1" ht="21" customHeight="1" x14ac:dyDescent="0.25">
      <c r="A31" s="180" t="s">
        <v>56</v>
      </c>
      <c r="B31" s="133" t="s">
        <v>23</v>
      </c>
      <c r="C31" s="133" t="s">
        <v>24</v>
      </c>
      <c r="D31" s="133" t="s">
        <v>22</v>
      </c>
      <c r="E31" s="133" t="s">
        <v>386</v>
      </c>
      <c r="F31" s="308">
        <v>610</v>
      </c>
      <c r="G31" s="191" t="s">
        <v>41</v>
      </c>
      <c r="H31" s="191"/>
      <c r="I31" s="87"/>
      <c r="J31" s="141">
        <f t="shared" si="4"/>
        <v>6392.7</v>
      </c>
      <c r="K31" s="141">
        <f t="shared" si="4"/>
        <v>3532.6</v>
      </c>
      <c r="L31" s="141">
        <f t="shared" si="4"/>
        <v>2795.5</v>
      </c>
      <c r="M31" s="292"/>
      <c r="N31" s="104"/>
    </row>
    <row r="32" spans="1:20" s="165" customFormat="1" ht="22.5" customHeight="1" x14ac:dyDescent="0.25">
      <c r="A32" s="317" t="s">
        <v>86</v>
      </c>
      <c r="B32" s="133" t="s">
        <v>23</v>
      </c>
      <c r="C32" s="133" t="s">
        <v>24</v>
      </c>
      <c r="D32" s="133" t="s">
        <v>22</v>
      </c>
      <c r="E32" s="133" t="s">
        <v>386</v>
      </c>
      <c r="F32" s="308">
        <v>610</v>
      </c>
      <c r="G32" s="87" t="s">
        <v>41</v>
      </c>
      <c r="H32" s="141" t="s">
        <v>22</v>
      </c>
      <c r="I32" s="176"/>
      <c r="J32" s="141">
        <f t="shared" si="4"/>
        <v>6392.7</v>
      </c>
      <c r="K32" s="141">
        <f t="shared" si="4"/>
        <v>3532.6</v>
      </c>
      <c r="L32" s="141">
        <f t="shared" si="4"/>
        <v>2795.5</v>
      </c>
      <c r="M32" s="292"/>
      <c r="N32" s="104"/>
    </row>
    <row r="33" spans="1:14" s="165" customFormat="1" ht="32.25" customHeight="1" x14ac:dyDescent="0.25">
      <c r="A33" s="180" t="s">
        <v>318</v>
      </c>
      <c r="B33" s="133" t="s">
        <v>23</v>
      </c>
      <c r="C33" s="133" t="s">
        <v>24</v>
      </c>
      <c r="D33" s="133" t="s">
        <v>22</v>
      </c>
      <c r="E33" s="133" t="s">
        <v>386</v>
      </c>
      <c r="F33" s="308">
        <v>610</v>
      </c>
      <c r="G33" s="87" t="s">
        <v>41</v>
      </c>
      <c r="H33" s="141" t="s">
        <v>22</v>
      </c>
      <c r="I33" s="87">
        <v>926</v>
      </c>
      <c r="J33" s="141">
        <f>'ведомст 3'!K424</f>
        <v>6392.7</v>
      </c>
      <c r="K33" s="141">
        <f>'ведомст 3'!L424</f>
        <v>3532.6</v>
      </c>
      <c r="L33" s="141">
        <f>'ведомст 3'!M424</f>
        <v>2795.5</v>
      </c>
      <c r="M33" s="292"/>
      <c r="N33" s="104"/>
    </row>
    <row r="34" spans="1:14" s="165" customFormat="1" ht="32.25" customHeight="1" x14ac:dyDescent="0.25">
      <c r="A34" s="318" t="s">
        <v>81</v>
      </c>
      <c r="B34" s="133" t="s">
        <v>23</v>
      </c>
      <c r="C34" s="133" t="s">
        <v>24</v>
      </c>
      <c r="D34" s="133" t="s">
        <v>23</v>
      </c>
      <c r="E34" s="133"/>
      <c r="F34" s="308"/>
      <c r="G34" s="87"/>
      <c r="H34" s="141"/>
      <c r="I34" s="87"/>
      <c r="J34" s="141">
        <f>J65+J71+J77+J35+J83+J64+J41+J89+J47+J53</f>
        <v>64032</v>
      </c>
      <c r="K34" s="141">
        <f>K65+K71+K77+K35+K83+K64+K41+K89</f>
        <v>33736.799999999996</v>
      </c>
      <c r="L34" s="141">
        <f>L65+L71+L77+L35+L83+L64+L41+L89</f>
        <v>28814.9</v>
      </c>
      <c r="M34" s="292"/>
      <c r="N34" s="104"/>
    </row>
    <row r="35" spans="1:14" s="165" customFormat="1" ht="77.25" customHeight="1" x14ac:dyDescent="0.25">
      <c r="A35" s="179" t="s">
        <v>292</v>
      </c>
      <c r="B35" s="133" t="s">
        <v>23</v>
      </c>
      <c r="C35" s="133" t="s">
        <v>24</v>
      </c>
      <c r="D35" s="133" t="s">
        <v>23</v>
      </c>
      <c r="E35" s="133" t="s">
        <v>387</v>
      </c>
      <c r="F35" s="308"/>
      <c r="G35" s="87"/>
      <c r="H35" s="141"/>
      <c r="I35" s="87"/>
      <c r="J35" s="141">
        <f t="shared" ref="J35:L38" si="5">J36</f>
        <v>150</v>
      </c>
      <c r="K35" s="141">
        <f t="shared" si="5"/>
        <v>100</v>
      </c>
      <c r="L35" s="141">
        <f t="shared" si="5"/>
        <v>100</v>
      </c>
      <c r="M35" s="292"/>
      <c r="N35" s="104"/>
    </row>
    <row r="36" spans="1:14" s="165" customFormat="1" ht="32.25" customHeight="1" x14ac:dyDescent="0.25">
      <c r="A36" s="180" t="s">
        <v>243</v>
      </c>
      <c r="B36" s="133" t="s">
        <v>23</v>
      </c>
      <c r="C36" s="133" t="s">
        <v>24</v>
      </c>
      <c r="D36" s="133" t="s">
        <v>23</v>
      </c>
      <c r="E36" s="133" t="s">
        <v>387</v>
      </c>
      <c r="F36" s="308">
        <v>600</v>
      </c>
      <c r="G36" s="87"/>
      <c r="H36" s="141"/>
      <c r="I36" s="87"/>
      <c r="J36" s="141">
        <f t="shared" si="5"/>
        <v>150</v>
      </c>
      <c r="K36" s="141">
        <f t="shared" si="5"/>
        <v>100</v>
      </c>
      <c r="L36" s="141">
        <f t="shared" si="5"/>
        <v>100</v>
      </c>
      <c r="M36" s="292"/>
      <c r="N36" s="104"/>
    </row>
    <row r="37" spans="1:14" s="165" customFormat="1" ht="21" customHeight="1" x14ac:dyDescent="0.25">
      <c r="A37" s="180" t="s">
        <v>244</v>
      </c>
      <c r="B37" s="133" t="s">
        <v>23</v>
      </c>
      <c r="C37" s="133" t="s">
        <v>24</v>
      </c>
      <c r="D37" s="133" t="s">
        <v>23</v>
      </c>
      <c r="E37" s="133" t="s">
        <v>387</v>
      </c>
      <c r="F37" s="308">
        <v>610</v>
      </c>
      <c r="G37" s="87"/>
      <c r="H37" s="141"/>
      <c r="I37" s="87"/>
      <c r="J37" s="141">
        <f t="shared" si="5"/>
        <v>150</v>
      </c>
      <c r="K37" s="141">
        <f t="shared" si="5"/>
        <v>100</v>
      </c>
      <c r="L37" s="141">
        <f t="shared" si="5"/>
        <v>100</v>
      </c>
      <c r="M37" s="292"/>
      <c r="N37" s="104"/>
    </row>
    <row r="38" spans="1:14" s="165" customFormat="1" ht="21" customHeight="1" x14ac:dyDescent="0.25">
      <c r="A38" s="180" t="s">
        <v>56</v>
      </c>
      <c r="B38" s="133" t="s">
        <v>23</v>
      </c>
      <c r="C38" s="133" t="s">
        <v>24</v>
      </c>
      <c r="D38" s="133" t="s">
        <v>23</v>
      </c>
      <c r="E38" s="133" t="s">
        <v>387</v>
      </c>
      <c r="F38" s="308">
        <v>610</v>
      </c>
      <c r="G38" s="87" t="s">
        <v>41</v>
      </c>
      <c r="H38" s="87"/>
      <c r="I38" s="87"/>
      <c r="J38" s="141">
        <f t="shared" si="5"/>
        <v>150</v>
      </c>
      <c r="K38" s="141">
        <f t="shared" si="5"/>
        <v>100</v>
      </c>
      <c r="L38" s="141">
        <f t="shared" si="5"/>
        <v>100</v>
      </c>
      <c r="M38" s="292"/>
      <c r="N38" s="104"/>
    </row>
    <row r="39" spans="1:14" s="165" customFormat="1" ht="21" customHeight="1" x14ac:dyDescent="0.25">
      <c r="A39" s="180" t="s">
        <v>57</v>
      </c>
      <c r="B39" s="133" t="s">
        <v>23</v>
      </c>
      <c r="C39" s="133" t="s">
        <v>24</v>
      </c>
      <c r="D39" s="133" t="s">
        <v>23</v>
      </c>
      <c r="E39" s="133" t="s">
        <v>387</v>
      </c>
      <c r="F39" s="308">
        <v>610</v>
      </c>
      <c r="G39" s="87" t="s">
        <v>41</v>
      </c>
      <c r="H39" s="87" t="s">
        <v>23</v>
      </c>
      <c r="I39" s="87"/>
      <c r="J39" s="141">
        <f>J40</f>
        <v>150</v>
      </c>
      <c r="K39" s="141">
        <f>K40</f>
        <v>100</v>
      </c>
      <c r="L39" s="141">
        <f>L40</f>
        <v>100</v>
      </c>
      <c r="M39" s="292"/>
      <c r="N39" s="104"/>
    </row>
    <row r="40" spans="1:14" s="165" customFormat="1" ht="48" customHeight="1" x14ac:dyDescent="0.25">
      <c r="A40" s="180" t="s">
        <v>318</v>
      </c>
      <c r="B40" s="133" t="s">
        <v>23</v>
      </c>
      <c r="C40" s="133" t="s">
        <v>24</v>
      </c>
      <c r="D40" s="133" t="s">
        <v>23</v>
      </c>
      <c r="E40" s="133" t="s">
        <v>387</v>
      </c>
      <c r="F40" s="308">
        <v>610</v>
      </c>
      <c r="G40" s="87" t="s">
        <v>41</v>
      </c>
      <c r="H40" s="87" t="s">
        <v>23</v>
      </c>
      <c r="I40" s="87" t="s">
        <v>89</v>
      </c>
      <c r="J40" s="141">
        <f>'ведомст 3'!K431</f>
        <v>150</v>
      </c>
      <c r="K40" s="141">
        <f>'ведомст 3'!L431</f>
        <v>100</v>
      </c>
      <c r="L40" s="141">
        <f>'ведомст 3'!M431</f>
        <v>100</v>
      </c>
      <c r="M40" s="292"/>
      <c r="N40" s="104"/>
    </row>
    <row r="41" spans="1:14" s="165" customFormat="1" ht="21.75" customHeight="1" x14ac:dyDescent="0.25">
      <c r="A41" s="177" t="s">
        <v>527</v>
      </c>
      <c r="B41" s="133" t="s">
        <v>23</v>
      </c>
      <c r="C41" s="133" t="s">
        <v>24</v>
      </c>
      <c r="D41" s="133" t="s">
        <v>23</v>
      </c>
      <c r="E41" s="133" t="s">
        <v>526</v>
      </c>
      <c r="F41" s="308"/>
      <c r="G41" s="87"/>
      <c r="H41" s="87"/>
      <c r="I41" s="87"/>
      <c r="J41" s="141">
        <f>J42</f>
        <v>1000</v>
      </c>
      <c r="K41" s="141">
        <f t="shared" ref="K41:L45" si="6">K42</f>
        <v>0</v>
      </c>
      <c r="L41" s="141">
        <f t="shared" si="6"/>
        <v>0</v>
      </c>
      <c r="M41" s="292"/>
      <c r="N41" s="104"/>
    </row>
    <row r="42" spans="1:14" s="165" customFormat="1" ht="48" customHeight="1" x14ac:dyDescent="0.25">
      <c r="A42" s="205" t="s">
        <v>243</v>
      </c>
      <c r="B42" s="133" t="s">
        <v>23</v>
      </c>
      <c r="C42" s="133" t="s">
        <v>24</v>
      </c>
      <c r="D42" s="133" t="s">
        <v>23</v>
      </c>
      <c r="E42" s="133" t="s">
        <v>526</v>
      </c>
      <c r="F42" s="308">
        <v>600</v>
      </c>
      <c r="G42" s="87"/>
      <c r="H42" s="87"/>
      <c r="I42" s="87"/>
      <c r="J42" s="141">
        <f>J43</f>
        <v>1000</v>
      </c>
      <c r="K42" s="141">
        <f t="shared" si="6"/>
        <v>0</v>
      </c>
      <c r="L42" s="141">
        <f t="shared" si="6"/>
        <v>0</v>
      </c>
      <c r="M42" s="292"/>
      <c r="N42" s="104"/>
    </row>
    <row r="43" spans="1:14" s="165" customFormat="1" ht="25.5" customHeight="1" x14ac:dyDescent="0.25">
      <c r="A43" s="177" t="s">
        <v>244</v>
      </c>
      <c r="B43" s="133" t="s">
        <v>23</v>
      </c>
      <c r="C43" s="133" t="s">
        <v>24</v>
      </c>
      <c r="D43" s="133" t="s">
        <v>23</v>
      </c>
      <c r="E43" s="133" t="s">
        <v>526</v>
      </c>
      <c r="F43" s="308">
        <v>610</v>
      </c>
      <c r="G43" s="87"/>
      <c r="H43" s="87"/>
      <c r="I43" s="87"/>
      <c r="J43" s="141">
        <f>J44</f>
        <v>1000</v>
      </c>
      <c r="K43" s="141">
        <f t="shared" si="6"/>
        <v>0</v>
      </c>
      <c r="L43" s="141">
        <f t="shared" si="6"/>
        <v>0</v>
      </c>
      <c r="M43" s="292"/>
      <c r="N43" s="104"/>
    </row>
    <row r="44" spans="1:14" s="165" customFormat="1" ht="22.5" customHeight="1" x14ac:dyDescent="0.25">
      <c r="A44" s="180" t="s">
        <v>56</v>
      </c>
      <c r="B44" s="133" t="s">
        <v>23</v>
      </c>
      <c r="C44" s="133" t="s">
        <v>24</v>
      </c>
      <c r="D44" s="133" t="s">
        <v>23</v>
      </c>
      <c r="E44" s="133" t="s">
        <v>526</v>
      </c>
      <c r="F44" s="308">
        <v>610</v>
      </c>
      <c r="G44" s="87" t="s">
        <v>41</v>
      </c>
      <c r="H44" s="87"/>
      <c r="I44" s="87"/>
      <c r="J44" s="141">
        <f>J45</f>
        <v>1000</v>
      </c>
      <c r="K44" s="141">
        <f t="shared" si="6"/>
        <v>0</v>
      </c>
      <c r="L44" s="141">
        <f t="shared" si="6"/>
        <v>0</v>
      </c>
      <c r="M44" s="292"/>
      <c r="N44" s="104"/>
    </row>
    <row r="45" spans="1:14" s="165" customFormat="1" ht="23.25" customHeight="1" x14ac:dyDescent="0.25">
      <c r="A45" s="180" t="s">
        <v>57</v>
      </c>
      <c r="B45" s="133" t="s">
        <v>23</v>
      </c>
      <c r="C45" s="133" t="s">
        <v>24</v>
      </c>
      <c r="D45" s="133" t="s">
        <v>23</v>
      </c>
      <c r="E45" s="133" t="s">
        <v>526</v>
      </c>
      <c r="F45" s="308">
        <v>610</v>
      </c>
      <c r="G45" s="87" t="s">
        <v>41</v>
      </c>
      <c r="H45" s="87" t="s">
        <v>23</v>
      </c>
      <c r="I45" s="87"/>
      <c r="J45" s="141">
        <f>J46</f>
        <v>1000</v>
      </c>
      <c r="K45" s="141">
        <f t="shared" si="6"/>
        <v>0</v>
      </c>
      <c r="L45" s="141">
        <f t="shared" si="6"/>
        <v>0</v>
      </c>
      <c r="M45" s="292"/>
      <c r="N45" s="104"/>
    </row>
    <row r="46" spans="1:14" s="165" customFormat="1" ht="45" customHeight="1" x14ac:dyDescent="0.25">
      <c r="A46" s="180" t="s">
        <v>318</v>
      </c>
      <c r="B46" s="133" t="s">
        <v>23</v>
      </c>
      <c r="C46" s="133" t="s">
        <v>24</v>
      </c>
      <c r="D46" s="133" t="s">
        <v>23</v>
      </c>
      <c r="E46" s="133" t="s">
        <v>526</v>
      </c>
      <c r="F46" s="308">
        <v>610</v>
      </c>
      <c r="G46" s="87" t="s">
        <v>41</v>
      </c>
      <c r="H46" s="87" t="s">
        <v>23</v>
      </c>
      <c r="I46" s="87" t="s">
        <v>89</v>
      </c>
      <c r="J46" s="141">
        <f>'ведомст 3'!K434</f>
        <v>1000</v>
      </c>
      <c r="K46" s="141">
        <f>'ведомст 3'!L434</f>
        <v>0</v>
      </c>
      <c r="L46" s="141">
        <f>'ведомст 3'!M434</f>
        <v>0</v>
      </c>
      <c r="M46" s="292"/>
      <c r="N46" s="104"/>
    </row>
    <row r="47" spans="1:14" s="165" customFormat="1" ht="96.75" customHeight="1" x14ac:dyDescent="0.25">
      <c r="A47" s="595" t="s">
        <v>543</v>
      </c>
      <c r="B47" s="133" t="s">
        <v>23</v>
      </c>
      <c r="C47" s="133" t="s">
        <v>24</v>
      </c>
      <c r="D47" s="133" t="s">
        <v>23</v>
      </c>
      <c r="E47" s="133" t="s">
        <v>539</v>
      </c>
      <c r="F47" s="308"/>
      <c r="G47" s="87"/>
      <c r="H47" s="87"/>
      <c r="I47" s="87"/>
      <c r="J47" s="141">
        <f t="shared" ref="J47:L51" si="7">J48</f>
        <v>12</v>
      </c>
      <c r="K47" s="141">
        <f t="shared" si="7"/>
        <v>0</v>
      </c>
      <c r="L47" s="141">
        <f t="shared" si="7"/>
        <v>0</v>
      </c>
      <c r="M47" s="292"/>
      <c r="N47" s="104"/>
    </row>
    <row r="48" spans="1:14" s="165" customFormat="1" ht="45" customHeight="1" x14ac:dyDescent="0.25">
      <c r="A48" s="205" t="s">
        <v>243</v>
      </c>
      <c r="B48" s="133" t="s">
        <v>23</v>
      </c>
      <c r="C48" s="133" t="s">
        <v>24</v>
      </c>
      <c r="D48" s="133" t="s">
        <v>23</v>
      </c>
      <c r="E48" s="133" t="s">
        <v>539</v>
      </c>
      <c r="F48" s="308">
        <v>600</v>
      </c>
      <c r="G48" s="87"/>
      <c r="H48" s="87"/>
      <c r="I48" s="87"/>
      <c r="J48" s="141">
        <f t="shared" si="7"/>
        <v>12</v>
      </c>
      <c r="K48" s="141">
        <f t="shared" si="7"/>
        <v>0</v>
      </c>
      <c r="L48" s="141">
        <f t="shared" si="7"/>
        <v>0</v>
      </c>
      <c r="M48" s="292"/>
      <c r="N48" s="104"/>
    </row>
    <row r="49" spans="1:14" s="165" customFormat="1" ht="25.5" customHeight="1" x14ac:dyDescent="0.25">
      <c r="A49" s="177" t="s">
        <v>244</v>
      </c>
      <c r="B49" s="133" t="s">
        <v>23</v>
      </c>
      <c r="C49" s="133" t="s">
        <v>24</v>
      </c>
      <c r="D49" s="133" t="s">
        <v>23</v>
      </c>
      <c r="E49" s="133" t="s">
        <v>539</v>
      </c>
      <c r="F49" s="308">
        <v>610</v>
      </c>
      <c r="G49" s="87"/>
      <c r="H49" s="87"/>
      <c r="I49" s="87"/>
      <c r="J49" s="141">
        <f t="shared" si="7"/>
        <v>12</v>
      </c>
      <c r="K49" s="141">
        <f t="shared" si="7"/>
        <v>0</v>
      </c>
      <c r="L49" s="141">
        <f t="shared" si="7"/>
        <v>0</v>
      </c>
      <c r="M49" s="292"/>
      <c r="N49" s="104"/>
    </row>
    <row r="50" spans="1:14" s="165" customFormat="1" ht="21.75" customHeight="1" x14ac:dyDescent="0.25">
      <c r="A50" s="180" t="s">
        <v>56</v>
      </c>
      <c r="B50" s="133" t="s">
        <v>23</v>
      </c>
      <c r="C50" s="133" t="s">
        <v>24</v>
      </c>
      <c r="D50" s="133" t="s">
        <v>23</v>
      </c>
      <c r="E50" s="133" t="s">
        <v>539</v>
      </c>
      <c r="F50" s="308">
        <v>610</v>
      </c>
      <c r="G50" s="87" t="s">
        <v>41</v>
      </c>
      <c r="H50" s="87"/>
      <c r="I50" s="87"/>
      <c r="J50" s="141">
        <f t="shared" si="7"/>
        <v>12</v>
      </c>
      <c r="K50" s="141">
        <f t="shared" si="7"/>
        <v>0</v>
      </c>
      <c r="L50" s="141">
        <f t="shared" si="7"/>
        <v>0</v>
      </c>
      <c r="M50" s="292"/>
      <c r="N50" s="104"/>
    </row>
    <row r="51" spans="1:14" s="165" customFormat="1" ht="24" customHeight="1" x14ac:dyDescent="0.25">
      <c r="A51" s="180" t="s">
        <v>57</v>
      </c>
      <c r="B51" s="133" t="s">
        <v>23</v>
      </c>
      <c r="C51" s="133" t="s">
        <v>24</v>
      </c>
      <c r="D51" s="133" t="s">
        <v>23</v>
      </c>
      <c r="E51" s="133" t="s">
        <v>539</v>
      </c>
      <c r="F51" s="308">
        <v>610</v>
      </c>
      <c r="G51" s="87" t="s">
        <v>41</v>
      </c>
      <c r="H51" s="87" t="s">
        <v>23</v>
      </c>
      <c r="I51" s="87"/>
      <c r="J51" s="141">
        <f t="shared" si="7"/>
        <v>12</v>
      </c>
      <c r="K51" s="141">
        <f t="shared" si="7"/>
        <v>0</v>
      </c>
      <c r="L51" s="141">
        <f t="shared" si="7"/>
        <v>0</v>
      </c>
      <c r="M51" s="292"/>
      <c r="N51" s="104"/>
    </row>
    <row r="52" spans="1:14" s="165" customFormat="1" ht="45" customHeight="1" x14ac:dyDescent="0.25">
      <c r="A52" s="180" t="s">
        <v>318</v>
      </c>
      <c r="B52" s="133" t="s">
        <v>23</v>
      </c>
      <c r="C52" s="133" t="s">
        <v>24</v>
      </c>
      <c r="D52" s="133" t="s">
        <v>23</v>
      </c>
      <c r="E52" s="133" t="s">
        <v>539</v>
      </c>
      <c r="F52" s="308">
        <v>610</v>
      </c>
      <c r="G52" s="87" t="s">
        <v>41</v>
      </c>
      <c r="H52" s="87" t="s">
        <v>23</v>
      </c>
      <c r="I52" s="87" t="s">
        <v>89</v>
      </c>
      <c r="J52" s="141">
        <f>'ведомст 3'!K437</f>
        <v>12</v>
      </c>
      <c r="K52" s="141">
        <f>'ведомст 3'!L437</f>
        <v>0</v>
      </c>
      <c r="L52" s="141">
        <f>'ведомст 3'!M437</f>
        <v>0</v>
      </c>
      <c r="M52" s="292"/>
      <c r="N52" s="104"/>
    </row>
    <row r="53" spans="1:14" s="165" customFormat="1" ht="114" customHeight="1" x14ac:dyDescent="0.25">
      <c r="A53" s="595" t="s">
        <v>544</v>
      </c>
      <c r="B53" s="133" t="s">
        <v>23</v>
      </c>
      <c r="C53" s="133" t="s">
        <v>24</v>
      </c>
      <c r="D53" s="133" t="s">
        <v>23</v>
      </c>
      <c r="E53" s="133" t="s">
        <v>540</v>
      </c>
      <c r="F53" s="308"/>
      <c r="G53" s="87"/>
      <c r="H53" s="87"/>
      <c r="I53" s="87"/>
      <c r="J53" s="141">
        <f t="shared" ref="J53:L57" si="8">J54</f>
        <v>6</v>
      </c>
      <c r="K53" s="141">
        <f t="shared" si="8"/>
        <v>0</v>
      </c>
      <c r="L53" s="141">
        <f t="shared" si="8"/>
        <v>0</v>
      </c>
      <c r="M53" s="292"/>
      <c r="N53" s="104"/>
    </row>
    <row r="54" spans="1:14" s="165" customFormat="1" ht="45" customHeight="1" x14ac:dyDescent="0.25">
      <c r="A54" s="205" t="s">
        <v>243</v>
      </c>
      <c r="B54" s="133" t="s">
        <v>23</v>
      </c>
      <c r="C54" s="133" t="s">
        <v>24</v>
      </c>
      <c r="D54" s="133" t="s">
        <v>23</v>
      </c>
      <c r="E54" s="133" t="s">
        <v>540</v>
      </c>
      <c r="F54" s="308">
        <v>600</v>
      </c>
      <c r="G54" s="87"/>
      <c r="H54" s="87"/>
      <c r="I54" s="87"/>
      <c r="J54" s="141">
        <f t="shared" si="8"/>
        <v>6</v>
      </c>
      <c r="K54" s="141">
        <f t="shared" si="8"/>
        <v>0</v>
      </c>
      <c r="L54" s="141">
        <f t="shared" si="8"/>
        <v>0</v>
      </c>
      <c r="M54" s="292"/>
      <c r="N54" s="104"/>
    </row>
    <row r="55" spans="1:14" s="165" customFormat="1" ht="21" customHeight="1" x14ac:dyDescent="0.25">
      <c r="A55" s="177" t="s">
        <v>244</v>
      </c>
      <c r="B55" s="133" t="s">
        <v>23</v>
      </c>
      <c r="C55" s="133" t="s">
        <v>24</v>
      </c>
      <c r="D55" s="133" t="s">
        <v>23</v>
      </c>
      <c r="E55" s="133" t="s">
        <v>540</v>
      </c>
      <c r="F55" s="308">
        <v>610</v>
      </c>
      <c r="G55" s="87"/>
      <c r="H55" s="87"/>
      <c r="I55" s="87"/>
      <c r="J55" s="141">
        <f t="shared" si="8"/>
        <v>6</v>
      </c>
      <c r="K55" s="141">
        <f t="shared" si="8"/>
        <v>0</v>
      </c>
      <c r="L55" s="141">
        <f t="shared" si="8"/>
        <v>0</v>
      </c>
      <c r="M55" s="292"/>
      <c r="N55" s="104"/>
    </row>
    <row r="56" spans="1:14" s="165" customFormat="1" ht="18.75" customHeight="1" x14ac:dyDescent="0.25">
      <c r="A56" s="180" t="s">
        <v>56</v>
      </c>
      <c r="B56" s="133" t="s">
        <v>23</v>
      </c>
      <c r="C56" s="133" t="s">
        <v>24</v>
      </c>
      <c r="D56" s="133" t="s">
        <v>23</v>
      </c>
      <c r="E56" s="133" t="s">
        <v>540</v>
      </c>
      <c r="F56" s="308">
        <v>610</v>
      </c>
      <c r="G56" s="87" t="s">
        <v>41</v>
      </c>
      <c r="H56" s="87"/>
      <c r="I56" s="87"/>
      <c r="J56" s="141">
        <f t="shared" si="8"/>
        <v>6</v>
      </c>
      <c r="K56" s="141">
        <f t="shared" si="8"/>
        <v>0</v>
      </c>
      <c r="L56" s="141">
        <f t="shared" si="8"/>
        <v>0</v>
      </c>
      <c r="M56" s="292"/>
      <c r="N56" s="104"/>
    </row>
    <row r="57" spans="1:14" s="165" customFormat="1" ht="18" customHeight="1" x14ac:dyDescent="0.25">
      <c r="A57" s="180" t="s">
        <v>57</v>
      </c>
      <c r="B57" s="133" t="s">
        <v>23</v>
      </c>
      <c r="C57" s="133" t="s">
        <v>24</v>
      </c>
      <c r="D57" s="133" t="s">
        <v>23</v>
      </c>
      <c r="E57" s="133" t="s">
        <v>540</v>
      </c>
      <c r="F57" s="308">
        <v>610</v>
      </c>
      <c r="G57" s="87" t="s">
        <v>41</v>
      </c>
      <c r="H57" s="87" t="s">
        <v>23</v>
      </c>
      <c r="I57" s="87"/>
      <c r="J57" s="141">
        <f t="shared" si="8"/>
        <v>6</v>
      </c>
      <c r="K57" s="141">
        <f t="shared" si="8"/>
        <v>0</v>
      </c>
      <c r="L57" s="141">
        <f t="shared" si="8"/>
        <v>0</v>
      </c>
      <c r="M57" s="292"/>
      <c r="N57" s="104"/>
    </row>
    <row r="58" spans="1:14" s="165" customFormat="1" ht="45" customHeight="1" x14ac:dyDescent="0.25">
      <c r="A58" s="180" t="s">
        <v>318</v>
      </c>
      <c r="B58" s="133" t="s">
        <v>23</v>
      </c>
      <c r="C58" s="133" t="s">
        <v>24</v>
      </c>
      <c r="D58" s="133" t="s">
        <v>23</v>
      </c>
      <c r="E58" s="133" t="s">
        <v>540</v>
      </c>
      <c r="F58" s="308">
        <v>610</v>
      </c>
      <c r="G58" s="87" t="s">
        <v>41</v>
      </c>
      <c r="H58" s="87" t="s">
        <v>23</v>
      </c>
      <c r="I58" s="87" t="s">
        <v>89</v>
      </c>
      <c r="J58" s="141">
        <f>'ведомст 3'!K440</f>
        <v>6</v>
      </c>
      <c r="K58" s="141">
        <f>'ведомст 3'!L440</f>
        <v>0</v>
      </c>
      <c r="L58" s="141">
        <f>'ведомст 3'!M440</f>
        <v>0</v>
      </c>
      <c r="M58" s="292"/>
      <c r="N58" s="104"/>
    </row>
    <row r="59" spans="1:14" s="165" customFormat="1" ht="72" customHeight="1" x14ac:dyDescent="0.25">
      <c r="A59" s="601" t="s">
        <v>553</v>
      </c>
      <c r="B59" s="133" t="s">
        <v>23</v>
      </c>
      <c r="C59" s="319" t="s">
        <v>24</v>
      </c>
      <c r="D59" s="133" t="s">
        <v>23</v>
      </c>
      <c r="E59" s="133" t="s">
        <v>388</v>
      </c>
      <c r="F59" s="308"/>
      <c r="G59" s="87"/>
      <c r="H59" s="87"/>
      <c r="I59" s="87"/>
      <c r="J59" s="141">
        <f t="shared" ref="J59:L63" si="9">J60</f>
        <v>3346</v>
      </c>
      <c r="K59" s="141">
        <f t="shared" si="9"/>
        <v>3459.7</v>
      </c>
      <c r="L59" s="141">
        <f t="shared" si="9"/>
        <v>3392.8</v>
      </c>
      <c r="M59" s="292"/>
      <c r="N59" s="104"/>
    </row>
    <row r="60" spans="1:14" s="165" customFormat="1" ht="32.25" customHeight="1" x14ac:dyDescent="0.25">
      <c r="A60" s="180" t="s">
        <v>243</v>
      </c>
      <c r="B60" s="133" t="s">
        <v>23</v>
      </c>
      <c r="C60" s="319" t="s">
        <v>24</v>
      </c>
      <c r="D60" s="133" t="s">
        <v>23</v>
      </c>
      <c r="E60" s="133" t="s">
        <v>388</v>
      </c>
      <c r="F60" s="308">
        <v>600</v>
      </c>
      <c r="G60" s="87"/>
      <c r="H60" s="87"/>
      <c r="I60" s="87"/>
      <c r="J60" s="141">
        <f t="shared" si="9"/>
        <v>3346</v>
      </c>
      <c r="K60" s="141">
        <f t="shared" si="9"/>
        <v>3459.7</v>
      </c>
      <c r="L60" s="141">
        <f t="shared" si="9"/>
        <v>3392.8</v>
      </c>
      <c r="M60" s="292"/>
      <c r="N60" s="104"/>
    </row>
    <row r="61" spans="1:14" s="165" customFormat="1" ht="32.25" customHeight="1" x14ac:dyDescent="0.25">
      <c r="A61" s="180" t="s">
        <v>244</v>
      </c>
      <c r="B61" s="133" t="s">
        <v>23</v>
      </c>
      <c r="C61" s="319" t="s">
        <v>24</v>
      </c>
      <c r="D61" s="133" t="s">
        <v>23</v>
      </c>
      <c r="E61" s="133" t="s">
        <v>388</v>
      </c>
      <c r="F61" s="308">
        <v>610</v>
      </c>
      <c r="G61" s="87"/>
      <c r="H61" s="87"/>
      <c r="I61" s="87"/>
      <c r="J61" s="141">
        <f t="shared" si="9"/>
        <v>3346</v>
      </c>
      <c r="K61" s="141">
        <f t="shared" si="9"/>
        <v>3459.7</v>
      </c>
      <c r="L61" s="141">
        <f t="shared" si="9"/>
        <v>3392.8</v>
      </c>
      <c r="M61" s="292"/>
      <c r="N61" s="104"/>
    </row>
    <row r="62" spans="1:14" s="165" customFormat="1" ht="32.25" customHeight="1" x14ac:dyDescent="0.25">
      <c r="A62" s="180" t="s">
        <v>56</v>
      </c>
      <c r="B62" s="133" t="s">
        <v>23</v>
      </c>
      <c r="C62" s="319" t="s">
        <v>24</v>
      </c>
      <c r="D62" s="133" t="s">
        <v>23</v>
      </c>
      <c r="E62" s="133" t="s">
        <v>388</v>
      </c>
      <c r="F62" s="308">
        <v>610</v>
      </c>
      <c r="G62" s="87" t="s">
        <v>41</v>
      </c>
      <c r="H62" s="87"/>
      <c r="I62" s="87"/>
      <c r="J62" s="141">
        <f t="shared" si="9"/>
        <v>3346</v>
      </c>
      <c r="K62" s="141">
        <f t="shared" si="9"/>
        <v>3459.7</v>
      </c>
      <c r="L62" s="141">
        <f t="shared" si="9"/>
        <v>3392.8</v>
      </c>
      <c r="M62" s="292"/>
      <c r="N62" s="104"/>
    </row>
    <row r="63" spans="1:14" s="165" customFormat="1" ht="32.25" customHeight="1" x14ac:dyDescent="0.25">
      <c r="A63" s="180" t="s">
        <v>57</v>
      </c>
      <c r="B63" s="133" t="s">
        <v>23</v>
      </c>
      <c r="C63" s="319" t="s">
        <v>24</v>
      </c>
      <c r="D63" s="133" t="s">
        <v>23</v>
      </c>
      <c r="E63" s="133" t="s">
        <v>388</v>
      </c>
      <c r="F63" s="308">
        <v>610</v>
      </c>
      <c r="G63" s="87" t="s">
        <v>41</v>
      </c>
      <c r="H63" s="87" t="s">
        <v>23</v>
      </c>
      <c r="I63" s="87"/>
      <c r="J63" s="141">
        <f t="shared" si="9"/>
        <v>3346</v>
      </c>
      <c r="K63" s="141">
        <f t="shared" si="9"/>
        <v>3459.7</v>
      </c>
      <c r="L63" s="141">
        <f t="shared" si="9"/>
        <v>3392.8</v>
      </c>
      <c r="M63" s="292"/>
      <c r="N63" s="104"/>
    </row>
    <row r="64" spans="1:14" s="165" customFormat="1" ht="53.25" customHeight="1" x14ac:dyDescent="0.25">
      <c r="A64" s="180" t="s">
        <v>318</v>
      </c>
      <c r="B64" s="133" t="s">
        <v>23</v>
      </c>
      <c r="C64" s="319" t="s">
        <v>24</v>
      </c>
      <c r="D64" s="133" t="s">
        <v>23</v>
      </c>
      <c r="E64" s="133" t="s">
        <v>388</v>
      </c>
      <c r="F64" s="308">
        <v>610</v>
      </c>
      <c r="G64" s="87" t="s">
        <v>41</v>
      </c>
      <c r="H64" s="87" t="s">
        <v>23</v>
      </c>
      <c r="I64" s="87" t="s">
        <v>89</v>
      </c>
      <c r="J64" s="141">
        <f>'ведомст 3'!K443</f>
        <v>3346</v>
      </c>
      <c r="K64" s="141">
        <f>'ведомст 3'!L443</f>
        <v>3459.7</v>
      </c>
      <c r="L64" s="141">
        <f>'ведомст 3'!M443</f>
        <v>3392.8</v>
      </c>
      <c r="M64" s="292"/>
      <c r="N64" s="104"/>
    </row>
    <row r="65" spans="1:14" s="165" customFormat="1" ht="32.25" customHeight="1" x14ac:dyDescent="0.25">
      <c r="A65" s="180" t="s">
        <v>59</v>
      </c>
      <c r="B65" s="133" t="s">
        <v>23</v>
      </c>
      <c r="C65" s="319" t="s">
        <v>24</v>
      </c>
      <c r="D65" s="133" t="s">
        <v>23</v>
      </c>
      <c r="E65" s="133" t="s">
        <v>389</v>
      </c>
      <c r="F65" s="308"/>
      <c r="G65" s="87"/>
      <c r="H65" s="87"/>
      <c r="I65" s="87"/>
      <c r="J65" s="191">
        <f t="shared" ref="J65:L69" si="10">J66</f>
        <v>11300</v>
      </c>
      <c r="K65" s="191">
        <f t="shared" si="10"/>
        <v>3769.4</v>
      </c>
      <c r="L65" s="191">
        <f t="shared" si="10"/>
        <v>3692.5000000000027</v>
      </c>
      <c r="M65" s="554"/>
      <c r="N65" s="104"/>
    </row>
    <row r="66" spans="1:14" s="165" customFormat="1" ht="32.25" customHeight="1" x14ac:dyDescent="0.25">
      <c r="A66" s="180" t="s">
        <v>243</v>
      </c>
      <c r="B66" s="133" t="s">
        <v>23</v>
      </c>
      <c r="C66" s="319" t="s">
        <v>24</v>
      </c>
      <c r="D66" s="133" t="s">
        <v>23</v>
      </c>
      <c r="E66" s="133" t="s">
        <v>389</v>
      </c>
      <c r="F66" s="308">
        <v>600</v>
      </c>
      <c r="G66" s="87"/>
      <c r="H66" s="87"/>
      <c r="I66" s="87"/>
      <c r="J66" s="191">
        <f t="shared" si="10"/>
        <v>11300</v>
      </c>
      <c r="K66" s="191">
        <f t="shared" si="10"/>
        <v>3769.4</v>
      </c>
      <c r="L66" s="191">
        <f t="shared" si="10"/>
        <v>3692.5000000000027</v>
      </c>
      <c r="M66" s="554"/>
      <c r="N66" s="104"/>
    </row>
    <row r="67" spans="1:14" s="165" customFormat="1" ht="32.25" customHeight="1" x14ac:dyDescent="0.25">
      <c r="A67" s="180" t="s">
        <v>244</v>
      </c>
      <c r="B67" s="133" t="s">
        <v>23</v>
      </c>
      <c r="C67" s="319" t="s">
        <v>24</v>
      </c>
      <c r="D67" s="133" t="s">
        <v>23</v>
      </c>
      <c r="E67" s="133" t="s">
        <v>389</v>
      </c>
      <c r="F67" s="308">
        <v>610</v>
      </c>
      <c r="G67" s="87"/>
      <c r="H67" s="87"/>
      <c r="I67" s="87"/>
      <c r="J67" s="191">
        <f t="shared" si="10"/>
        <v>11300</v>
      </c>
      <c r="K67" s="191">
        <f t="shared" si="10"/>
        <v>3769.4</v>
      </c>
      <c r="L67" s="191">
        <f t="shared" si="10"/>
        <v>3692.5000000000027</v>
      </c>
      <c r="M67" s="554"/>
      <c r="N67" s="104"/>
    </row>
    <row r="68" spans="1:14" s="165" customFormat="1" ht="25.5" customHeight="1" x14ac:dyDescent="0.25">
      <c r="A68" s="180" t="s">
        <v>56</v>
      </c>
      <c r="B68" s="133" t="s">
        <v>23</v>
      </c>
      <c r="C68" s="319" t="s">
        <v>24</v>
      </c>
      <c r="D68" s="133" t="s">
        <v>23</v>
      </c>
      <c r="E68" s="133" t="s">
        <v>389</v>
      </c>
      <c r="F68" s="308">
        <v>610</v>
      </c>
      <c r="G68" s="87" t="s">
        <v>41</v>
      </c>
      <c r="H68" s="87"/>
      <c r="I68" s="87"/>
      <c r="J68" s="191">
        <f t="shared" si="10"/>
        <v>11300</v>
      </c>
      <c r="K68" s="191">
        <f t="shared" si="10"/>
        <v>3769.4</v>
      </c>
      <c r="L68" s="191">
        <f t="shared" si="10"/>
        <v>3692.5000000000027</v>
      </c>
      <c r="M68" s="554"/>
      <c r="N68" s="104"/>
    </row>
    <row r="69" spans="1:14" s="165" customFormat="1" ht="24.75" customHeight="1" x14ac:dyDescent="0.25">
      <c r="A69" s="180" t="s">
        <v>57</v>
      </c>
      <c r="B69" s="133" t="s">
        <v>23</v>
      </c>
      <c r="C69" s="319" t="s">
        <v>24</v>
      </c>
      <c r="D69" s="133" t="s">
        <v>23</v>
      </c>
      <c r="E69" s="133" t="s">
        <v>389</v>
      </c>
      <c r="F69" s="308">
        <v>610</v>
      </c>
      <c r="G69" s="87" t="s">
        <v>41</v>
      </c>
      <c r="H69" s="87" t="s">
        <v>23</v>
      </c>
      <c r="I69" s="87"/>
      <c r="J69" s="191">
        <f t="shared" si="10"/>
        <v>11300</v>
      </c>
      <c r="K69" s="191">
        <f t="shared" si="10"/>
        <v>3769.4</v>
      </c>
      <c r="L69" s="191">
        <f t="shared" si="10"/>
        <v>3692.5000000000027</v>
      </c>
      <c r="M69" s="554"/>
      <c r="N69" s="104"/>
    </row>
    <row r="70" spans="1:14" s="165" customFormat="1" ht="52.5" customHeight="1" x14ac:dyDescent="0.25">
      <c r="A70" s="180" t="s">
        <v>318</v>
      </c>
      <c r="B70" s="133" t="s">
        <v>23</v>
      </c>
      <c r="C70" s="319" t="s">
        <v>24</v>
      </c>
      <c r="D70" s="133" t="s">
        <v>23</v>
      </c>
      <c r="E70" s="133" t="s">
        <v>389</v>
      </c>
      <c r="F70" s="308">
        <v>610</v>
      </c>
      <c r="G70" s="87" t="s">
        <v>41</v>
      </c>
      <c r="H70" s="87" t="s">
        <v>23</v>
      </c>
      <c r="I70" s="87" t="s">
        <v>89</v>
      </c>
      <c r="J70" s="191">
        <f>'ведомст 3'!K446</f>
        <v>11300</v>
      </c>
      <c r="K70" s="191">
        <f>'ведомст 3'!L446</f>
        <v>3769.4</v>
      </c>
      <c r="L70" s="191">
        <f>'ведомст 3'!M446</f>
        <v>3692.5000000000027</v>
      </c>
      <c r="M70" s="554"/>
      <c r="N70" s="104"/>
    </row>
    <row r="71" spans="1:14" s="165" customFormat="1" ht="24" customHeight="1" x14ac:dyDescent="0.25">
      <c r="A71" s="180" t="s">
        <v>173</v>
      </c>
      <c r="B71" s="133" t="s">
        <v>23</v>
      </c>
      <c r="C71" s="319" t="s">
        <v>24</v>
      </c>
      <c r="D71" s="133" t="s">
        <v>23</v>
      </c>
      <c r="E71" s="133" t="s">
        <v>402</v>
      </c>
      <c r="F71" s="308"/>
      <c r="G71" s="192"/>
      <c r="H71" s="87"/>
      <c r="I71" s="87"/>
      <c r="J71" s="141">
        <f t="shared" ref="J71:L73" si="11">J72</f>
        <v>1127</v>
      </c>
      <c r="K71" s="141">
        <f t="shared" si="11"/>
        <v>876.9</v>
      </c>
      <c r="L71" s="141">
        <f t="shared" si="11"/>
        <v>876.9</v>
      </c>
      <c r="M71" s="292"/>
      <c r="N71" s="104"/>
    </row>
    <row r="72" spans="1:14" s="165" customFormat="1" ht="45" x14ac:dyDescent="0.25">
      <c r="A72" s="180" t="s">
        <v>243</v>
      </c>
      <c r="B72" s="133" t="s">
        <v>23</v>
      </c>
      <c r="C72" s="319" t="s">
        <v>24</v>
      </c>
      <c r="D72" s="133" t="s">
        <v>23</v>
      </c>
      <c r="E72" s="133" t="s">
        <v>402</v>
      </c>
      <c r="F72" s="308">
        <v>600</v>
      </c>
      <c r="G72" s="192"/>
      <c r="H72" s="87"/>
      <c r="I72" s="87"/>
      <c r="J72" s="141">
        <f t="shared" si="11"/>
        <v>1127</v>
      </c>
      <c r="K72" s="141">
        <f t="shared" si="11"/>
        <v>876.9</v>
      </c>
      <c r="L72" s="141">
        <f t="shared" si="11"/>
        <v>876.9</v>
      </c>
      <c r="M72" s="292"/>
      <c r="N72" s="104"/>
    </row>
    <row r="73" spans="1:14" s="165" customFormat="1" ht="25.5" customHeight="1" x14ac:dyDescent="0.25">
      <c r="A73" s="180" t="s">
        <v>244</v>
      </c>
      <c r="B73" s="133" t="s">
        <v>23</v>
      </c>
      <c r="C73" s="319" t="s">
        <v>24</v>
      </c>
      <c r="D73" s="133" t="s">
        <v>23</v>
      </c>
      <c r="E73" s="133" t="s">
        <v>402</v>
      </c>
      <c r="F73" s="308">
        <v>610</v>
      </c>
      <c r="G73" s="192"/>
      <c r="H73" s="87"/>
      <c r="I73" s="87"/>
      <c r="J73" s="141">
        <f t="shared" si="11"/>
        <v>1127</v>
      </c>
      <c r="K73" s="141">
        <f t="shared" si="11"/>
        <v>876.9</v>
      </c>
      <c r="L73" s="141">
        <f t="shared" si="11"/>
        <v>876.9</v>
      </c>
      <c r="M73" s="292"/>
      <c r="N73" s="104"/>
    </row>
    <row r="74" spans="1:14" s="165" customFormat="1" x14ac:dyDescent="0.25">
      <c r="A74" s="180" t="s">
        <v>43</v>
      </c>
      <c r="B74" s="133" t="s">
        <v>23</v>
      </c>
      <c r="C74" s="319" t="s">
        <v>24</v>
      </c>
      <c r="D74" s="133" t="s">
        <v>23</v>
      </c>
      <c r="E74" s="133" t="s">
        <v>402</v>
      </c>
      <c r="F74" s="308">
        <v>610</v>
      </c>
      <c r="G74" s="87" t="s">
        <v>39</v>
      </c>
      <c r="H74" s="141"/>
      <c r="I74" s="87"/>
      <c r="J74" s="141">
        <f t="shared" ref="J74:L75" si="12">J75</f>
        <v>1127</v>
      </c>
      <c r="K74" s="141">
        <f t="shared" si="12"/>
        <v>876.9</v>
      </c>
      <c r="L74" s="141">
        <f t="shared" si="12"/>
        <v>876.9</v>
      </c>
      <c r="M74" s="292"/>
      <c r="N74" s="104"/>
    </row>
    <row r="75" spans="1:14" s="165" customFormat="1" x14ac:dyDescent="0.25">
      <c r="A75" s="180" t="s">
        <v>45</v>
      </c>
      <c r="B75" s="133" t="s">
        <v>23</v>
      </c>
      <c r="C75" s="319" t="s">
        <v>24</v>
      </c>
      <c r="D75" s="133" t="s">
        <v>23</v>
      </c>
      <c r="E75" s="133" t="s">
        <v>402</v>
      </c>
      <c r="F75" s="308">
        <v>610</v>
      </c>
      <c r="G75" s="87" t="s">
        <v>39</v>
      </c>
      <c r="H75" s="87" t="s">
        <v>36</v>
      </c>
      <c r="I75" s="87"/>
      <c r="J75" s="141">
        <f t="shared" si="12"/>
        <v>1127</v>
      </c>
      <c r="K75" s="141">
        <f t="shared" si="12"/>
        <v>876.9</v>
      </c>
      <c r="L75" s="141">
        <f t="shared" si="12"/>
        <v>876.9</v>
      </c>
      <c r="M75" s="292"/>
      <c r="N75" s="104"/>
    </row>
    <row r="76" spans="1:14" s="165" customFormat="1" ht="51.75" customHeight="1" x14ac:dyDescent="0.25">
      <c r="A76" s="180" t="s">
        <v>318</v>
      </c>
      <c r="B76" s="133" t="s">
        <v>23</v>
      </c>
      <c r="C76" s="319" t="s">
        <v>24</v>
      </c>
      <c r="D76" s="133" t="s">
        <v>23</v>
      </c>
      <c r="E76" s="133" t="s">
        <v>402</v>
      </c>
      <c r="F76" s="308">
        <v>610</v>
      </c>
      <c r="G76" s="87" t="s">
        <v>39</v>
      </c>
      <c r="H76" s="87" t="s">
        <v>36</v>
      </c>
      <c r="I76" s="87">
        <v>926</v>
      </c>
      <c r="J76" s="141">
        <f>'ведомст 3'!K542</f>
        <v>1127</v>
      </c>
      <c r="K76" s="141">
        <f>'ведомст 3'!L542</f>
        <v>876.9</v>
      </c>
      <c r="L76" s="141">
        <f>'ведомст 3'!M542</f>
        <v>876.9</v>
      </c>
      <c r="M76" s="292"/>
      <c r="N76" s="104"/>
    </row>
    <row r="77" spans="1:14" s="165" customFormat="1" ht="108" customHeight="1" x14ac:dyDescent="0.25">
      <c r="A77" s="201" t="s">
        <v>334</v>
      </c>
      <c r="B77" s="133" t="s">
        <v>23</v>
      </c>
      <c r="C77" s="319" t="s">
        <v>24</v>
      </c>
      <c r="D77" s="133" t="s">
        <v>23</v>
      </c>
      <c r="E77" s="133" t="s">
        <v>390</v>
      </c>
      <c r="F77" s="308"/>
      <c r="G77" s="87"/>
      <c r="H77" s="87"/>
      <c r="I77" s="87"/>
      <c r="J77" s="141">
        <f t="shared" ref="J77:L80" si="13">J78</f>
        <v>44670.2</v>
      </c>
      <c r="K77" s="141">
        <f t="shared" si="13"/>
        <v>24321.5</v>
      </c>
      <c r="L77" s="141">
        <f t="shared" si="13"/>
        <v>19509.5</v>
      </c>
      <c r="M77" s="292"/>
      <c r="N77" s="104"/>
    </row>
    <row r="78" spans="1:14" s="165" customFormat="1" ht="47.25" customHeight="1" x14ac:dyDescent="0.25">
      <c r="A78" s="180" t="s">
        <v>243</v>
      </c>
      <c r="B78" s="133" t="s">
        <v>23</v>
      </c>
      <c r="C78" s="319" t="s">
        <v>24</v>
      </c>
      <c r="D78" s="133" t="s">
        <v>23</v>
      </c>
      <c r="E78" s="133" t="s">
        <v>390</v>
      </c>
      <c r="F78" s="308">
        <v>600</v>
      </c>
      <c r="G78" s="87"/>
      <c r="H78" s="87"/>
      <c r="I78" s="87"/>
      <c r="J78" s="141">
        <f t="shared" si="13"/>
        <v>44670.2</v>
      </c>
      <c r="K78" s="141">
        <f t="shared" si="13"/>
        <v>24321.5</v>
      </c>
      <c r="L78" s="141">
        <f t="shared" si="13"/>
        <v>19509.5</v>
      </c>
      <c r="M78" s="292"/>
      <c r="N78" s="104"/>
    </row>
    <row r="79" spans="1:14" s="165" customFormat="1" ht="21" customHeight="1" x14ac:dyDescent="0.25">
      <c r="A79" s="180" t="s">
        <v>244</v>
      </c>
      <c r="B79" s="133" t="s">
        <v>23</v>
      </c>
      <c r="C79" s="319" t="s">
        <v>24</v>
      </c>
      <c r="D79" s="133" t="s">
        <v>23</v>
      </c>
      <c r="E79" s="133" t="s">
        <v>390</v>
      </c>
      <c r="F79" s="308">
        <v>610</v>
      </c>
      <c r="G79" s="87"/>
      <c r="H79" s="87"/>
      <c r="I79" s="87"/>
      <c r="J79" s="141">
        <f t="shared" si="13"/>
        <v>44670.2</v>
      </c>
      <c r="K79" s="141">
        <f t="shared" si="13"/>
        <v>24321.5</v>
      </c>
      <c r="L79" s="141">
        <f t="shared" si="13"/>
        <v>19509.5</v>
      </c>
      <c r="M79" s="292"/>
      <c r="N79" s="104"/>
    </row>
    <row r="80" spans="1:14" s="165" customFormat="1" ht="21" customHeight="1" x14ac:dyDescent="0.25">
      <c r="A80" s="180" t="s">
        <v>56</v>
      </c>
      <c r="B80" s="133" t="s">
        <v>23</v>
      </c>
      <c r="C80" s="319" t="s">
        <v>24</v>
      </c>
      <c r="D80" s="133" t="s">
        <v>23</v>
      </c>
      <c r="E80" s="133" t="s">
        <v>390</v>
      </c>
      <c r="F80" s="308">
        <v>610</v>
      </c>
      <c r="G80" s="87" t="s">
        <v>41</v>
      </c>
      <c r="H80" s="87"/>
      <c r="I80" s="87"/>
      <c r="J80" s="141">
        <f t="shared" si="13"/>
        <v>44670.2</v>
      </c>
      <c r="K80" s="141">
        <f t="shared" si="13"/>
        <v>24321.5</v>
      </c>
      <c r="L80" s="141">
        <f t="shared" si="13"/>
        <v>19509.5</v>
      </c>
      <c r="M80" s="292"/>
      <c r="N80" s="104"/>
    </row>
    <row r="81" spans="1:14" s="165" customFormat="1" ht="21" customHeight="1" x14ac:dyDescent="0.25">
      <c r="A81" s="180" t="s">
        <v>57</v>
      </c>
      <c r="B81" s="133" t="s">
        <v>23</v>
      </c>
      <c r="C81" s="319" t="s">
        <v>24</v>
      </c>
      <c r="D81" s="133" t="s">
        <v>23</v>
      </c>
      <c r="E81" s="133" t="s">
        <v>390</v>
      </c>
      <c r="F81" s="308">
        <v>610</v>
      </c>
      <c r="G81" s="87" t="s">
        <v>41</v>
      </c>
      <c r="H81" s="87" t="s">
        <v>23</v>
      </c>
      <c r="I81" s="87"/>
      <c r="J81" s="141">
        <f>J82</f>
        <v>44670.2</v>
      </c>
      <c r="K81" s="141">
        <f>K82</f>
        <v>24321.5</v>
      </c>
      <c r="L81" s="141">
        <f>L82</f>
        <v>19509.5</v>
      </c>
      <c r="M81" s="292"/>
      <c r="N81" s="104"/>
    </row>
    <row r="82" spans="1:14" s="165" customFormat="1" ht="43.5" customHeight="1" x14ac:dyDescent="0.25">
      <c r="A82" s="180" t="s">
        <v>318</v>
      </c>
      <c r="B82" s="133" t="s">
        <v>23</v>
      </c>
      <c r="C82" s="319" t="s">
        <v>24</v>
      </c>
      <c r="D82" s="133" t="s">
        <v>23</v>
      </c>
      <c r="E82" s="133" t="s">
        <v>390</v>
      </c>
      <c r="F82" s="308">
        <v>610</v>
      </c>
      <c r="G82" s="87" t="s">
        <v>41</v>
      </c>
      <c r="H82" s="87" t="s">
        <v>23</v>
      </c>
      <c r="I82" s="87" t="s">
        <v>89</v>
      </c>
      <c r="J82" s="141">
        <f>'ведомст 3'!K449</f>
        <v>44670.2</v>
      </c>
      <c r="K82" s="141">
        <f>'ведомст 3'!L449</f>
        <v>24321.5</v>
      </c>
      <c r="L82" s="141">
        <f>'ведомст 3'!M449</f>
        <v>19509.5</v>
      </c>
      <c r="M82" s="292"/>
      <c r="N82" s="104"/>
    </row>
    <row r="83" spans="1:14" s="165" customFormat="1" ht="45.75" customHeight="1" x14ac:dyDescent="0.25">
      <c r="A83" s="177" t="s">
        <v>293</v>
      </c>
      <c r="B83" s="133" t="s">
        <v>23</v>
      </c>
      <c r="C83" s="319" t="s">
        <v>24</v>
      </c>
      <c r="D83" s="133" t="s">
        <v>23</v>
      </c>
      <c r="E83" s="200" t="s">
        <v>391</v>
      </c>
      <c r="F83" s="308"/>
      <c r="G83" s="87"/>
      <c r="H83" s="87"/>
      <c r="I83" s="87"/>
      <c r="J83" s="141">
        <f t="shared" ref="J83:L87" si="14">J84</f>
        <v>1270.3</v>
      </c>
      <c r="K83" s="141">
        <f t="shared" si="14"/>
        <v>1209.3</v>
      </c>
      <c r="L83" s="141">
        <f t="shared" si="14"/>
        <v>1243.2</v>
      </c>
      <c r="M83" s="292"/>
      <c r="N83" s="104"/>
    </row>
    <row r="84" spans="1:14" s="165" customFormat="1" ht="43.5" customHeight="1" x14ac:dyDescent="0.25">
      <c r="A84" s="180" t="s">
        <v>243</v>
      </c>
      <c r="B84" s="133" t="s">
        <v>23</v>
      </c>
      <c r="C84" s="319" t="s">
        <v>24</v>
      </c>
      <c r="D84" s="133" t="s">
        <v>23</v>
      </c>
      <c r="E84" s="200" t="s">
        <v>391</v>
      </c>
      <c r="F84" s="308">
        <v>600</v>
      </c>
      <c r="G84" s="87"/>
      <c r="H84" s="87"/>
      <c r="I84" s="87"/>
      <c r="J84" s="141">
        <f t="shared" si="14"/>
        <v>1270.3</v>
      </c>
      <c r="K84" s="141">
        <f t="shared" si="14"/>
        <v>1209.3</v>
      </c>
      <c r="L84" s="141">
        <f t="shared" si="14"/>
        <v>1243.2</v>
      </c>
      <c r="M84" s="292"/>
      <c r="N84" s="104"/>
    </row>
    <row r="85" spans="1:14" s="165" customFormat="1" ht="29.25" customHeight="1" x14ac:dyDescent="0.25">
      <c r="A85" s="180" t="s">
        <v>244</v>
      </c>
      <c r="B85" s="133" t="s">
        <v>23</v>
      </c>
      <c r="C85" s="319" t="s">
        <v>24</v>
      </c>
      <c r="D85" s="133" t="s">
        <v>23</v>
      </c>
      <c r="E85" s="200" t="s">
        <v>391</v>
      </c>
      <c r="F85" s="308">
        <v>610</v>
      </c>
      <c r="G85" s="87"/>
      <c r="H85" s="87"/>
      <c r="I85" s="87"/>
      <c r="J85" s="141">
        <f t="shared" si="14"/>
        <v>1270.3</v>
      </c>
      <c r="K85" s="141">
        <f t="shared" si="14"/>
        <v>1209.3</v>
      </c>
      <c r="L85" s="141">
        <f t="shared" si="14"/>
        <v>1243.2</v>
      </c>
      <c r="M85" s="292"/>
      <c r="N85" s="104"/>
    </row>
    <row r="86" spans="1:14" s="165" customFormat="1" ht="18" customHeight="1" x14ac:dyDescent="0.25">
      <c r="A86" s="180" t="s">
        <v>56</v>
      </c>
      <c r="B86" s="133" t="s">
        <v>23</v>
      </c>
      <c r="C86" s="319" t="s">
        <v>24</v>
      </c>
      <c r="D86" s="133" t="s">
        <v>23</v>
      </c>
      <c r="E86" s="200" t="s">
        <v>391</v>
      </c>
      <c r="F86" s="308">
        <v>610</v>
      </c>
      <c r="G86" s="87" t="s">
        <v>41</v>
      </c>
      <c r="H86" s="87"/>
      <c r="I86" s="87"/>
      <c r="J86" s="141">
        <f t="shared" si="14"/>
        <v>1270.3</v>
      </c>
      <c r="K86" s="141">
        <f t="shared" si="14"/>
        <v>1209.3</v>
      </c>
      <c r="L86" s="141">
        <f t="shared" si="14"/>
        <v>1243.2</v>
      </c>
      <c r="M86" s="292"/>
      <c r="N86" s="104"/>
    </row>
    <row r="87" spans="1:14" s="165" customFormat="1" ht="24" customHeight="1" x14ac:dyDescent="0.25">
      <c r="A87" s="180" t="s">
        <v>57</v>
      </c>
      <c r="B87" s="133" t="s">
        <v>23</v>
      </c>
      <c r="C87" s="319" t="s">
        <v>24</v>
      </c>
      <c r="D87" s="133" t="s">
        <v>23</v>
      </c>
      <c r="E87" s="200" t="s">
        <v>391</v>
      </c>
      <c r="F87" s="308">
        <v>610</v>
      </c>
      <c r="G87" s="87" t="s">
        <v>41</v>
      </c>
      <c r="H87" s="87" t="s">
        <v>23</v>
      </c>
      <c r="I87" s="87"/>
      <c r="J87" s="141">
        <f t="shared" si="14"/>
        <v>1270.3</v>
      </c>
      <c r="K87" s="141">
        <f t="shared" si="14"/>
        <v>1209.3</v>
      </c>
      <c r="L87" s="141">
        <f t="shared" si="14"/>
        <v>1243.2</v>
      </c>
      <c r="M87" s="292"/>
      <c r="N87" s="104"/>
    </row>
    <row r="88" spans="1:14" s="165" customFormat="1" ht="33" customHeight="1" x14ac:dyDescent="0.25">
      <c r="A88" s="180" t="s">
        <v>318</v>
      </c>
      <c r="B88" s="133" t="s">
        <v>23</v>
      </c>
      <c r="C88" s="133" t="s">
        <v>24</v>
      </c>
      <c r="D88" s="133" t="s">
        <v>23</v>
      </c>
      <c r="E88" s="200" t="s">
        <v>391</v>
      </c>
      <c r="F88" s="308">
        <v>610</v>
      </c>
      <c r="G88" s="87" t="s">
        <v>41</v>
      </c>
      <c r="H88" s="87" t="s">
        <v>23</v>
      </c>
      <c r="I88" s="87" t="s">
        <v>89</v>
      </c>
      <c r="J88" s="141">
        <f>'ведомст 3'!K452</f>
        <v>1270.3</v>
      </c>
      <c r="K88" s="141">
        <f>'ведомст 3'!L452</f>
        <v>1209.3</v>
      </c>
      <c r="L88" s="141">
        <f>'ведомст 3'!M452</f>
        <v>1243.2</v>
      </c>
      <c r="M88" s="292"/>
      <c r="N88" s="104"/>
    </row>
    <row r="89" spans="1:14" s="165" customFormat="1" ht="33" customHeight="1" x14ac:dyDescent="0.25">
      <c r="A89" s="205" t="s">
        <v>536</v>
      </c>
      <c r="B89" s="133" t="s">
        <v>23</v>
      </c>
      <c r="C89" s="133" t="s">
        <v>24</v>
      </c>
      <c r="D89" s="133" t="s">
        <v>23</v>
      </c>
      <c r="E89" s="133" t="s">
        <v>535</v>
      </c>
      <c r="F89" s="133"/>
      <c r="G89" s="133"/>
      <c r="H89" s="133"/>
      <c r="I89" s="133"/>
      <c r="J89" s="141">
        <f>J90</f>
        <v>1150.5</v>
      </c>
      <c r="K89" s="141">
        <f t="shared" ref="K89:L93" si="15">K90</f>
        <v>0</v>
      </c>
      <c r="L89" s="141">
        <f t="shared" si="15"/>
        <v>0</v>
      </c>
      <c r="M89" s="292"/>
      <c r="N89" s="104"/>
    </row>
    <row r="90" spans="1:14" s="165" customFormat="1" ht="45" customHeight="1" x14ac:dyDescent="0.25">
      <c r="A90" s="318" t="s">
        <v>243</v>
      </c>
      <c r="B90" s="133" t="s">
        <v>23</v>
      </c>
      <c r="C90" s="133" t="s">
        <v>24</v>
      </c>
      <c r="D90" s="133" t="s">
        <v>23</v>
      </c>
      <c r="E90" s="133" t="s">
        <v>535</v>
      </c>
      <c r="F90" s="133" t="s">
        <v>223</v>
      </c>
      <c r="G90" s="133"/>
      <c r="H90" s="133"/>
      <c r="I90" s="133"/>
      <c r="J90" s="141">
        <f>J91</f>
        <v>1150.5</v>
      </c>
      <c r="K90" s="141">
        <f t="shared" si="15"/>
        <v>0</v>
      </c>
      <c r="L90" s="141">
        <f t="shared" si="15"/>
        <v>0</v>
      </c>
      <c r="M90" s="292"/>
      <c r="N90" s="104"/>
    </row>
    <row r="91" spans="1:14" s="165" customFormat="1" ht="33" customHeight="1" x14ac:dyDescent="0.25">
      <c r="A91" s="177" t="s">
        <v>244</v>
      </c>
      <c r="B91" s="133" t="s">
        <v>23</v>
      </c>
      <c r="C91" s="133" t="s">
        <v>24</v>
      </c>
      <c r="D91" s="133" t="s">
        <v>23</v>
      </c>
      <c r="E91" s="133" t="s">
        <v>535</v>
      </c>
      <c r="F91" s="133" t="s">
        <v>242</v>
      </c>
      <c r="G91" s="133"/>
      <c r="H91" s="133"/>
      <c r="I91" s="133"/>
      <c r="J91" s="141">
        <f>J92</f>
        <v>1150.5</v>
      </c>
      <c r="K91" s="141">
        <f t="shared" si="15"/>
        <v>0</v>
      </c>
      <c r="L91" s="141">
        <f t="shared" si="15"/>
        <v>0</v>
      </c>
      <c r="M91" s="292"/>
      <c r="N91" s="104"/>
    </row>
    <row r="92" spans="1:14" s="165" customFormat="1" ht="33" customHeight="1" x14ac:dyDescent="0.25">
      <c r="A92" s="180" t="s">
        <v>56</v>
      </c>
      <c r="B92" s="133" t="s">
        <v>23</v>
      </c>
      <c r="C92" s="133" t="s">
        <v>24</v>
      </c>
      <c r="D92" s="133" t="s">
        <v>23</v>
      </c>
      <c r="E92" s="133" t="s">
        <v>535</v>
      </c>
      <c r="F92" s="133" t="s">
        <v>242</v>
      </c>
      <c r="G92" s="133" t="s">
        <v>41</v>
      </c>
      <c r="H92" s="133"/>
      <c r="I92" s="133"/>
      <c r="J92" s="141">
        <f>J93</f>
        <v>1150.5</v>
      </c>
      <c r="K92" s="141">
        <f t="shared" si="15"/>
        <v>0</v>
      </c>
      <c r="L92" s="141">
        <f t="shared" si="15"/>
        <v>0</v>
      </c>
      <c r="M92" s="292"/>
      <c r="N92" s="104"/>
    </row>
    <row r="93" spans="1:14" s="165" customFormat="1" ht="33" customHeight="1" x14ac:dyDescent="0.25">
      <c r="A93" s="180" t="s">
        <v>56</v>
      </c>
      <c r="B93" s="133" t="s">
        <v>23</v>
      </c>
      <c r="C93" s="133" t="s">
        <v>24</v>
      </c>
      <c r="D93" s="133" t="s">
        <v>23</v>
      </c>
      <c r="E93" s="133" t="s">
        <v>535</v>
      </c>
      <c r="F93" s="133" t="s">
        <v>242</v>
      </c>
      <c r="G93" s="133" t="s">
        <v>41</v>
      </c>
      <c r="H93" s="133" t="s">
        <v>23</v>
      </c>
      <c r="I93" s="133"/>
      <c r="J93" s="141">
        <f>J94</f>
        <v>1150.5</v>
      </c>
      <c r="K93" s="141">
        <f t="shared" si="15"/>
        <v>0</v>
      </c>
      <c r="L93" s="141">
        <f t="shared" si="15"/>
        <v>0</v>
      </c>
      <c r="M93" s="292"/>
      <c r="N93" s="104"/>
    </row>
    <row r="94" spans="1:14" s="165" customFormat="1" ht="33" customHeight="1" x14ac:dyDescent="0.25">
      <c r="A94" s="180" t="s">
        <v>318</v>
      </c>
      <c r="B94" s="133" t="s">
        <v>23</v>
      </c>
      <c r="C94" s="133" t="s">
        <v>24</v>
      </c>
      <c r="D94" s="133" t="s">
        <v>23</v>
      </c>
      <c r="E94" s="133" t="s">
        <v>535</v>
      </c>
      <c r="F94" s="133" t="s">
        <v>242</v>
      </c>
      <c r="G94" s="133" t="s">
        <v>41</v>
      </c>
      <c r="H94" s="133" t="s">
        <v>23</v>
      </c>
      <c r="I94" s="133" t="s">
        <v>89</v>
      </c>
      <c r="J94" s="141">
        <f>'ведомст 3'!K455</f>
        <v>1150.5</v>
      </c>
      <c r="K94" s="141">
        <f>'ведомст 3'!L455</f>
        <v>0</v>
      </c>
      <c r="L94" s="141">
        <f>'ведомст 3'!M455</f>
        <v>0</v>
      </c>
      <c r="M94" s="292"/>
      <c r="N94" s="104"/>
    </row>
    <row r="95" spans="1:14" s="165" customFormat="1" ht="28.5" customHeight="1" x14ac:dyDescent="0.25">
      <c r="A95" s="320" t="s">
        <v>123</v>
      </c>
      <c r="B95" s="133" t="s">
        <v>23</v>
      </c>
      <c r="C95" s="133" t="s">
        <v>24</v>
      </c>
      <c r="D95" s="133" t="s">
        <v>36</v>
      </c>
      <c r="E95" s="133"/>
      <c r="F95" s="308"/>
      <c r="G95" s="87"/>
      <c r="H95" s="87"/>
      <c r="I95" s="87"/>
      <c r="J95" s="141">
        <f>J96+J102</f>
        <v>11000</v>
      </c>
      <c r="K95" s="141">
        <f>K96+K102</f>
        <v>2332.5</v>
      </c>
      <c r="L95" s="141">
        <f>L96+L102</f>
        <v>3685.5</v>
      </c>
      <c r="M95" s="292"/>
      <c r="N95" s="290"/>
    </row>
    <row r="96" spans="1:14" s="165" customFormat="1" ht="18.75" customHeight="1" x14ac:dyDescent="0.25">
      <c r="A96" s="180" t="s">
        <v>153</v>
      </c>
      <c r="B96" s="133" t="s">
        <v>23</v>
      </c>
      <c r="C96" s="133" t="s">
        <v>24</v>
      </c>
      <c r="D96" s="133" t="s">
        <v>36</v>
      </c>
      <c r="E96" s="133" t="s">
        <v>411</v>
      </c>
      <c r="F96" s="308"/>
      <c r="G96" s="87"/>
      <c r="H96" s="87"/>
      <c r="I96" s="87"/>
      <c r="J96" s="191">
        <f t="shared" ref="J96:L98" si="16">J97</f>
        <v>0</v>
      </c>
      <c r="K96" s="191">
        <f t="shared" si="16"/>
        <v>1260</v>
      </c>
      <c r="L96" s="191">
        <f t="shared" si="16"/>
        <v>2613</v>
      </c>
      <c r="M96" s="556"/>
      <c r="N96" s="646"/>
    </row>
    <row r="97" spans="1:14" s="165" customFormat="1" ht="18.75" customHeight="1" x14ac:dyDescent="0.25">
      <c r="A97" s="321" t="s">
        <v>151</v>
      </c>
      <c r="B97" s="133" t="s">
        <v>23</v>
      </c>
      <c r="C97" s="133" t="s">
        <v>24</v>
      </c>
      <c r="D97" s="133" t="s">
        <v>36</v>
      </c>
      <c r="E97" s="133" t="s">
        <v>411</v>
      </c>
      <c r="F97" s="308">
        <v>800</v>
      </c>
      <c r="G97" s="87"/>
      <c r="H97" s="87"/>
      <c r="I97" s="87"/>
      <c r="J97" s="191">
        <f t="shared" si="16"/>
        <v>0</v>
      </c>
      <c r="K97" s="191">
        <f t="shared" si="16"/>
        <v>1260</v>
      </c>
      <c r="L97" s="191">
        <f t="shared" si="16"/>
        <v>2613</v>
      </c>
      <c r="M97" s="556"/>
      <c r="N97" s="646"/>
    </row>
    <row r="98" spans="1:14" s="165" customFormat="1" ht="18.75" customHeight="1" x14ac:dyDescent="0.25">
      <c r="A98" s="313" t="s">
        <v>102</v>
      </c>
      <c r="B98" s="133" t="s">
        <v>23</v>
      </c>
      <c r="C98" s="133" t="s">
        <v>24</v>
      </c>
      <c r="D98" s="133" t="s">
        <v>36</v>
      </c>
      <c r="E98" s="133" t="s">
        <v>411</v>
      </c>
      <c r="F98" s="308">
        <v>870</v>
      </c>
      <c r="G98" s="87"/>
      <c r="H98" s="87"/>
      <c r="I98" s="87"/>
      <c r="J98" s="191">
        <f t="shared" si="16"/>
        <v>0</v>
      </c>
      <c r="K98" s="191">
        <f t="shared" si="16"/>
        <v>1260</v>
      </c>
      <c r="L98" s="191">
        <f t="shared" si="16"/>
        <v>2613</v>
      </c>
      <c r="M98" s="556"/>
      <c r="N98" s="646"/>
    </row>
    <row r="99" spans="1:14" s="165" customFormat="1" ht="18.75" customHeight="1" x14ac:dyDescent="0.25">
      <c r="A99" s="180" t="s">
        <v>153</v>
      </c>
      <c r="B99" s="133" t="s">
        <v>23</v>
      </c>
      <c r="C99" s="133" t="s">
        <v>24</v>
      </c>
      <c r="D99" s="133" t="s">
        <v>36</v>
      </c>
      <c r="E99" s="133" t="s">
        <v>411</v>
      </c>
      <c r="F99" s="308">
        <v>870</v>
      </c>
      <c r="G99" s="87" t="s">
        <v>152</v>
      </c>
      <c r="H99" s="87"/>
      <c r="I99" s="87"/>
      <c r="J99" s="191">
        <f t="shared" ref="J99:L100" si="17">J100</f>
        <v>0</v>
      </c>
      <c r="K99" s="191">
        <f t="shared" si="17"/>
        <v>1260</v>
      </c>
      <c r="L99" s="191">
        <f t="shared" si="17"/>
        <v>2613</v>
      </c>
      <c r="M99" s="556"/>
      <c r="N99" s="646"/>
    </row>
    <row r="100" spans="1:14" s="165" customFormat="1" ht="18.75" customHeight="1" x14ac:dyDescent="0.25">
      <c r="A100" s="180" t="s">
        <v>153</v>
      </c>
      <c r="B100" s="133" t="s">
        <v>23</v>
      </c>
      <c r="C100" s="133" t="s">
        <v>24</v>
      </c>
      <c r="D100" s="133" t="s">
        <v>36</v>
      </c>
      <c r="E100" s="133" t="s">
        <v>411</v>
      </c>
      <c r="F100" s="308">
        <v>870</v>
      </c>
      <c r="G100" s="87" t="s">
        <v>152</v>
      </c>
      <c r="H100" s="87" t="s">
        <v>152</v>
      </c>
      <c r="I100" s="87"/>
      <c r="J100" s="191">
        <f t="shared" si="17"/>
        <v>0</v>
      </c>
      <c r="K100" s="191">
        <f t="shared" si="17"/>
        <v>1260</v>
      </c>
      <c r="L100" s="191">
        <f t="shared" si="17"/>
        <v>2613</v>
      </c>
      <c r="M100" s="556"/>
      <c r="N100" s="646"/>
    </row>
    <row r="101" spans="1:14" s="165" customFormat="1" ht="31.5" customHeight="1" x14ac:dyDescent="0.25">
      <c r="A101" s="180" t="s">
        <v>318</v>
      </c>
      <c r="B101" s="133" t="s">
        <v>23</v>
      </c>
      <c r="C101" s="133" t="s">
        <v>24</v>
      </c>
      <c r="D101" s="133" t="s">
        <v>36</v>
      </c>
      <c r="E101" s="133" t="s">
        <v>411</v>
      </c>
      <c r="F101" s="308">
        <v>870</v>
      </c>
      <c r="G101" s="87" t="s">
        <v>152</v>
      </c>
      <c r="H101" s="87" t="s">
        <v>152</v>
      </c>
      <c r="I101" s="87" t="s">
        <v>89</v>
      </c>
      <c r="J101" s="157">
        <f>'ведомст 3'!K564</f>
        <v>0</v>
      </c>
      <c r="K101" s="157">
        <f>'ведомст 3'!L564</f>
        <v>1260</v>
      </c>
      <c r="L101" s="157">
        <f>'ведомст 3'!M564</f>
        <v>2613</v>
      </c>
      <c r="M101" s="557"/>
      <c r="N101" s="646"/>
    </row>
    <row r="102" spans="1:14" s="165" customFormat="1" ht="24" customHeight="1" x14ac:dyDescent="0.25">
      <c r="A102" s="180" t="s">
        <v>60</v>
      </c>
      <c r="B102" s="133" t="s">
        <v>23</v>
      </c>
      <c r="C102" s="133" t="s">
        <v>24</v>
      </c>
      <c r="D102" s="133" t="s">
        <v>36</v>
      </c>
      <c r="E102" s="133" t="s">
        <v>392</v>
      </c>
      <c r="F102" s="308"/>
      <c r="G102" s="87"/>
      <c r="H102" s="87"/>
      <c r="I102" s="87"/>
      <c r="J102" s="191">
        <f t="shared" ref="J102:L106" si="18">J103</f>
        <v>11000</v>
      </c>
      <c r="K102" s="191">
        <f t="shared" si="18"/>
        <v>1072.5</v>
      </c>
      <c r="L102" s="191">
        <f t="shared" si="18"/>
        <v>1072.5</v>
      </c>
      <c r="M102" s="554"/>
      <c r="N102" s="104"/>
    </row>
    <row r="103" spans="1:14" s="165" customFormat="1" ht="45" x14ac:dyDescent="0.25">
      <c r="A103" s="180" t="s">
        <v>243</v>
      </c>
      <c r="B103" s="133" t="s">
        <v>23</v>
      </c>
      <c r="C103" s="133" t="s">
        <v>24</v>
      </c>
      <c r="D103" s="133" t="s">
        <v>36</v>
      </c>
      <c r="E103" s="133" t="s">
        <v>392</v>
      </c>
      <c r="F103" s="308">
        <v>600</v>
      </c>
      <c r="G103" s="87"/>
      <c r="H103" s="87"/>
      <c r="I103" s="87"/>
      <c r="J103" s="191">
        <f t="shared" si="18"/>
        <v>11000</v>
      </c>
      <c r="K103" s="191">
        <f t="shared" si="18"/>
        <v>1072.5</v>
      </c>
      <c r="L103" s="191">
        <f t="shared" si="18"/>
        <v>1072.5</v>
      </c>
      <c r="M103" s="554"/>
      <c r="N103" s="104"/>
    </row>
    <row r="104" spans="1:14" s="165" customFormat="1" ht="24" customHeight="1" x14ac:dyDescent="0.25">
      <c r="A104" s="180" t="s">
        <v>244</v>
      </c>
      <c r="B104" s="133" t="s">
        <v>23</v>
      </c>
      <c r="C104" s="133" t="s">
        <v>24</v>
      </c>
      <c r="D104" s="133" t="s">
        <v>36</v>
      </c>
      <c r="E104" s="133" t="s">
        <v>392</v>
      </c>
      <c r="F104" s="308">
        <v>610</v>
      </c>
      <c r="G104" s="87"/>
      <c r="H104" s="87"/>
      <c r="I104" s="87"/>
      <c r="J104" s="191">
        <f t="shared" si="18"/>
        <v>11000</v>
      </c>
      <c r="K104" s="191">
        <f t="shared" si="18"/>
        <v>1072.5</v>
      </c>
      <c r="L104" s="191">
        <f t="shared" si="18"/>
        <v>1072.5</v>
      </c>
      <c r="M104" s="554"/>
      <c r="N104" s="104"/>
    </row>
    <row r="105" spans="1:14" s="165" customFormat="1" ht="24" customHeight="1" x14ac:dyDescent="0.25">
      <c r="A105" s="180" t="s">
        <v>56</v>
      </c>
      <c r="B105" s="133" t="s">
        <v>23</v>
      </c>
      <c r="C105" s="133" t="s">
        <v>24</v>
      </c>
      <c r="D105" s="133" t="s">
        <v>36</v>
      </c>
      <c r="E105" s="133" t="s">
        <v>392</v>
      </c>
      <c r="F105" s="308">
        <v>610</v>
      </c>
      <c r="G105" s="87" t="s">
        <v>41</v>
      </c>
      <c r="H105" s="87"/>
      <c r="I105" s="87"/>
      <c r="J105" s="191">
        <f t="shared" si="18"/>
        <v>11000</v>
      </c>
      <c r="K105" s="191">
        <f t="shared" si="18"/>
        <v>1072.5</v>
      </c>
      <c r="L105" s="191">
        <f t="shared" si="18"/>
        <v>1072.5</v>
      </c>
      <c r="M105" s="554"/>
      <c r="N105" s="104"/>
    </row>
    <row r="106" spans="1:14" s="165" customFormat="1" ht="24" customHeight="1" x14ac:dyDescent="0.25">
      <c r="A106" s="180" t="s">
        <v>133</v>
      </c>
      <c r="B106" s="133" t="s">
        <v>23</v>
      </c>
      <c r="C106" s="133" t="s">
        <v>24</v>
      </c>
      <c r="D106" s="133" t="s">
        <v>36</v>
      </c>
      <c r="E106" s="133" t="s">
        <v>392</v>
      </c>
      <c r="F106" s="308">
        <v>610</v>
      </c>
      <c r="G106" s="87" t="s">
        <v>41</v>
      </c>
      <c r="H106" s="87" t="s">
        <v>36</v>
      </c>
      <c r="I106" s="87"/>
      <c r="J106" s="191">
        <f t="shared" si="18"/>
        <v>11000</v>
      </c>
      <c r="K106" s="191">
        <f t="shared" si="18"/>
        <v>1072.5</v>
      </c>
      <c r="L106" s="191">
        <f t="shared" si="18"/>
        <v>1072.5</v>
      </c>
      <c r="M106" s="554"/>
      <c r="N106" s="104"/>
    </row>
    <row r="107" spans="1:14" s="165" customFormat="1" ht="31.5" customHeight="1" x14ac:dyDescent="0.25">
      <c r="A107" s="180" t="s">
        <v>318</v>
      </c>
      <c r="B107" s="133" t="s">
        <v>23</v>
      </c>
      <c r="C107" s="133" t="s">
        <v>24</v>
      </c>
      <c r="D107" s="133" t="s">
        <v>36</v>
      </c>
      <c r="E107" s="133" t="s">
        <v>392</v>
      </c>
      <c r="F107" s="308">
        <v>610</v>
      </c>
      <c r="G107" s="87" t="s">
        <v>41</v>
      </c>
      <c r="H107" s="87" t="s">
        <v>36</v>
      </c>
      <c r="I107" s="87" t="s">
        <v>89</v>
      </c>
      <c r="J107" s="191">
        <f>'ведомст 3'!K467</f>
        <v>11000</v>
      </c>
      <c r="K107" s="191">
        <f>'ведомст 3'!L467</f>
        <v>1072.5</v>
      </c>
      <c r="L107" s="191">
        <f>'ведомст 3'!M467</f>
        <v>1072.5</v>
      </c>
      <c r="M107" s="554"/>
      <c r="N107" s="104"/>
    </row>
    <row r="108" spans="1:14" s="165" customFormat="1" ht="62.25" customHeight="1" x14ac:dyDescent="0.25">
      <c r="A108" s="313" t="s">
        <v>288</v>
      </c>
      <c r="B108" s="133" t="s">
        <v>23</v>
      </c>
      <c r="C108" s="133" t="s">
        <v>24</v>
      </c>
      <c r="D108" s="133" t="s">
        <v>25</v>
      </c>
      <c r="E108" s="133"/>
      <c r="F108" s="308"/>
      <c r="G108" s="87"/>
      <c r="H108" s="87"/>
      <c r="I108" s="87"/>
      <c r="J108" s="191">
        <f>J110</f>
        <v>450</v>
      </c>
      <c r="K108" s="191">
        <f>K110</f>
        <v>370</v>
      </c>
      <c r="L108" s="191">
        <f>L110</f>
        <v>370</v>
      </c>
      <c r="M108" s="554"/>
      <c r="N108" s="104"/>
    </row>
    <row r="109" spans="1:14" s="165" customFormat="1" ht="93.75" customHeight="1" x14ac:dyDescent="0.25">
      <c r="A109" s="177" t="s">
        <v>291</v>
      </c>
      <c r="B109" s="133" t="s">
        <v>23</v>
      </c>
      <c r="C109" s="133" t="s">
        <v>24</v>
      </c>
      <c r="D109" s="133" t="s">
        <v>25</v>
      </c>
      <c r="E109" s="133" t="s">
        <v>393</v>
      </c>
      <c r="F109" s="308"/>
      <c r="G109" s="87"/>
      <c r="H109" s="87"/>
      <c r="I109" s="87"/>
      <c r="J109" s="191">
        <v>460</v>
      </c>
      <c r="K109" s="191">
        <v>460</v>
      </c>
      <c r="L109" s="191">
        <v>460</v>
      </c>
      <c r="M109" s="554"/>
      <c r="N109" s="290"/>
    </row>
    <row r="110" spans="1:14" s="165" customFormat="1" ht="45.75" customHeight="1" x14ac:dyDescent="0.25">
      <c r="A110" s="322" t="s">
        <v>243</v>
      </c>
      <c r="B110" s="133" t="s">
        <v>23</v>
      </c>
      <c r="C110" s="133" t="s">
        <v>24</v>
      </c>
      <c r="D110" s="133" t="s">
        <v>25</v>
      </c>
      <c r="E110" s="133" t="s">
        <v>393</v>
      </c>
      <c r="F110" s="323">
        <v>600</v>
      </c>
      <c r="G110" s="324"/>
      <c r="H110" s="87"/>
      <c r="I110" s="87"/>
      <c r="J110" s="191">
        <f t="shared" ref="J110:L113" si="19">J111</f>
        <v>450</v>
      </c>
      <c r="K110" s="191">
        <f t="shared" si="19"/>
        <v>370</v>
      </c>
      <c r="L110" s="191">
        <f t="shared" si="19"/>
        <v>370</v>
      </c>
      <c r="M110" s="554"/>
      <c r="N110" s="104"/>
    </row>
    <row r="111" spans="1:14" s="165" customFormat="1" ht="75.75" customHeight="1" x14ac:dyDescent="0.25">
      <c r="A111" s="325" t="s">
        <v>290</v>
      </c>
      <c r="B111" s="133" t="s">
        <v>23</v>
      </c>
      <c r="C111" s="133" t="s">
        <v>24</v>
      </c>
      <c r="D111" s="133" t="s">
        <v>25</v>
      </c>
      <c r="E111" s="133" t="s">
        <v>393</v>
      </c>
      <c r="F111" s="323">
        <v>630</v>
      </c>
      <c r="G111" s="324"/>
      <c r="H111" s="87"/>
      <c r="I111" s="87"/>
      <c r="J111" s="191">
        <f t="shared" si="19"/>
        <v>450</v>
      </c>
      <c r="K111" s="191">
        <f t="shared" si="19"/>
        <v>370</v>
      </c>
      <c r="L111" s="191">
        <f t="shared" si="19"/>
        <v>370</v>
      </c>
      <c r="M111" s="554"/>
      <c r="N111" s="104"/>
    </row>
    <row r="112" spans="1:14" s="165" customFormat="1" ht="18.75" customHeight="1" x14ac:dyDescent="0.25">
      <c r="A112" s="180" t="s">
        <v>56</v>
      </c>
      <c r="B112" s="133" t="s">
        <v>23</v>
      </c>
      <c r="C112" s="133" t="s">
        <v>24</v>
      </c>
      <c r="D112" s="133" t="s">
        <v>25</v>
      </c>
      <c r="E112" s="133" t="s">
        <v>393</v>
      </c>
      <c r="F112" s="323">
        <v>630</v>
      </c>
      <c r="G112" s="87" t="s">
        <v>41</v>
      </c>
      <c r="H112" s="87"/>
      <c r="I112" s="87"/>
      <c r="J112" s="191">
        <f t="shared" si="19"/>
        <v>450</v>
      </c>
      <c r="K112" s="191">
        <f t="shared" si="19"/>
        <v>370</v>
      </c>
      <c r="L112" s="191">
        <f t="shared" si="19"/>
        <v>370</v>
      </c>
      <c r="M112" s="554"/>
      <c r="N112" s="104"/>
    </row>
    <row r="113" spans="1:14" s="165" customFormat="1" ht="21" customHeight="1" x14ac:dyDescent="0.25">
      <c r="A113" s="180" t="s">
        <v>133</v>
      </c>
      <c r="B113" s="133" t="s">
        <v>23</v>
      </c>
      <c r="C113" s="133" t="s">
        <v>24</v>
      </c>
      <c r="D113" s="133" t="s">
        <v>25</v>
      </c>
      <c r="E113" s="133" t="s">
        <v>393</v>
      </c>
      <c r="F113" s="323">
        <v>630</v>
      </c>
      <c r="G113" s="87" t="s">
        <v>41</v>
      </c>
      <c r="H113" s="87" t="s">
        <v>36</v>
      </c>
      <c r="I113" s="87"/>
      <c r="J113" s="191">
        <f t="shared" si="19"/>
        <v>450</v>
      </c>
      <c r="K113" s="191">
        <f t="shared" si="19"/>
        <v>370</v>
      </c>
      <c r="L113" s="191">
        <f t="shared" si="19"/>
        <v>370</v>
      </c>
      <c r="M113" s="554"/>
      <c r="N113" s="104"/>
    </row>
    <row r="114" spans="1:14" s="165" customFormat="1" ht="31.5" customHeight="1" x14ac:dyDescent="0.25">
      <c r="A114" s="180" t="s">
        <v>318</v>
      </c>
      <c r="B114" s="133" t="s">
        <v>23</v>
      </c>
      <c r="C114" s="133" t="s">
        <v>24</v>
      </c>
      <c r="D114" s="133" t="s">
        <v>25</v>
      </c>
      <c r="E114" s="133" t="s">
        <v>393</v>
      </c>
      <c r="F114" s="323">
        <v>630</v>
      </c>
      <c r="G114" s="87" t="s">
        <v>41</v>
      </c>
      <c r="H114" s="87" t="s">
        <v>36</v>
      </c>
      <c r="I114" s="87" t="s">
        <v>89</v>
      </c>
      <c r="J114" s="191">
        <f>'ведомст 3'!K471</f>
        <v>450</v>
      </c>
      <c r="K114" s="191">
        <f>'ведомст 3'!L471</f>
        <v>370</v>
      </c>
      <c r="L114" s="191">
        <f>'ведомст 3'!M471</f>
        <v>370</v>
      </c>
      <c r="M114" s="554"/>
      <c r="N114" s="104"/>
    </row>
    <row r="115" spans="1:14" s="165" customFormat="1" ht="36" customHeight="1" x14ac:dyDescent="0.25">
      <c r="A115" s="313" t="s">
        <v>547</v>
      </c>
      <c r="B115" s="133" t="s">
        <v>23</v>
      </c>
      <c r="C115" s="133" t="s">
        <v>24</v>
      </c>
      <c r="D115" s="133" t="s">
        <v>545</v>
      </c>
      <c r="E115" s="133"/>
      <c r="F115" s="323"/>
      <c r="G115" s="87"/>
      <c r="H115" s="87"/>
      <c r="I115" s="87"/>
      <c r="J115" s="191">
        <f t="shared" ref="J115:J120" si="20">J116</f>
        <v>73</v>
      </c>
      <c r="K115" s="191">
        <f t="shared" ref="K115:L120" si="21">K116</f>
        <v>0</v>
      </c>
      <c r="L115" s="191">
        <f t="shared" si="21"/>
        <v>0</v>
      </c>
      <c r="M115" s="554"/>
      <c r="N115" s="104"/>
    </row>
    <row r="116" spans="1:14" s="165" customFormat="1" ht="84.75" customHeight="1" x14ac:dyDescent="0.25">
      <c r="A116" s="313" t="s">
        <v>548</v>
      </c>
      <c r="B116" s="133" t="s">
        <v>23</v>
      </c>
      <c r="C116" s="133" t="s">
        <v>24</v>
      </c>
      <c r="D116" s="133" t="s">
        <v>545</v>
      </c>
      <c r="E116" s="133" t="s">
        <v>546</v>
      </c>
      <c r="F116" s="323"/>
      <c r="G116" s="87"/>
      <c r="H116" s="87"/>
      <c r="I116" s="87"/>
      <c r="J116" s="191">
        <f t="shared" si="20"/>
        <v>73</v>
      </c>
      <c r="K116" s="191">
        <f t="shared" si="21"/>
        <v>0</v>
      </c>
      <c r="L116" s="191">
        <f t="shared" si="21"/>
        <v>0</v>
      </c>
      <c r="M116" s="554"/>
      <c r="N116" s="104"/>
    </row>
    <row r="117" spans="1:14" s="165" customFormat="1" ht="31.5" customHeight="1" x14ac:dyDescent="0.25">
      <c r="A117" s="180" t="s">
        <v>243</v>
      </c>
      <c r="B117" s="133" t="s">
        <v>23</v>
      </c>
      <c r="C117" s="133" t="s">
        <v>24</v>
      </c>
      <c r="D117" s="133" t="s">
        <v>545</v>
      </c>
      <c r="E117" s="133" t="s">
        <v>546</v>
      </c>
      <c r="F117" s="323">
        <v>600</v>
      </c>
      <c r="G117" s="87"/>
      <c r="H117" s="87"/>
      <c r="I117" s="87"/>
      <c r="J117" s="191">
        <f t="shared" si="20"/>
        <v>73</v>
      </c>
      <c r="K117" s="191">
        <f t="shared" si="21"/>
        <v>0</v>
      </c>
      <c r="L117" s="191">
        <f t="shared" si="21"/>
        <v>0</v>
      </c>
      <c r="M117" s="554"/>
      <c r="N117" s="104"/>
    </row>
    <row r="118" spans="1:14" s="165" customFormat="1" ht="28.5" customHeight="1" x14ac:dyDescent="0.25">
      <c r="A118" s="180" t="s">
        <v>244</v>
      </c>
      <c r="B118" s="133" t="s">
        <v>23</v>
      </c>
      <c r="C118" s="133" t="s">
        <v>24</v>
      </c>
      <c r="D118" s="133" t="s">
        <v>545</v>
      </c>
      <c r="E118" s="133" t="s">
        <v>546</v>
      </c>
      <c r="F118" s="323">
        <v>610</v>
      </c>
      <c r="G118" s="87"/>
      <c r="H118" s="87"/>
      <c r="I118" s="87"/>
      <c r="J118" s="191">
        <f t="shared" si="20"/>
        <v>73</v>
      </c>
      <c r="K118" s="191">
        <f t="shared" si="21"/>
        <v>0</v>
      </c>
      <c r="L118" s="191">
        <f t="shared" si="21"/>
        <v>0</v>
      </c>
      <c r="M118" s="554"/>
      <c r="N118" s="104"/>
    </row>
    <row r="119" spans="1:14" s="165" customFormat="1" ht="23.25" customHeight="1" x14ac:dyDescent="0.25">
      <c r="A119" s="180" t="s">
        <v>56</v>
      </c>
      <c r="B119" s="133" t="s">
        <v>23</v>
      </c>
      <c r="C119" s="133" t="s">
        <v>24</v>
      </c>
      <c r="D119" s="133" t="s">
        <v>545</v>
      </c>
      <c r="E119" s="133" t="s">
        <v>546</v>
      </c>
      <c r="F119" s="323">
        <v>610</v>
      </c>
      <c r="G119" s="87" t="s">
        <v>41</v>
      </c>
      <c r="H119" s="87"/>
      <c r="I119" s="87"/>
      <c r="J119" s="191">
        <f t="shared" si="20"/>
        <v>73</v>
      </c>
      <c r="K119" s="191">
        <f t="shared" si="21"/>
        <v>0</v>
      </c>
      <c r="L119" s="191">
        <f t="shared" si="21"/>
        <v>0</v>
      </c>
      <c r="M119" s="554"/>
      <c r="N119" s="104"/>
    </row>
    <row r="120" spans="1:14" s="165" customFormat="1" ht="24" customHeight="1" x14ac:dyDescent="0.25">
      <c r="A120" s="180" t="s">
        <v>56</v>
      </c>
      <c r="B120" s="133" t="s">
        <v>23</v>
      </c>
      <c r="C120" s="133" t="s">
        <v>24</v>
      </c>
      <c r="D120" s="133" t="s">
        <v>545</v>
      </c>
      <c r="E120" s="133" t="s">
        <v>546</v>
      </c>
      <c r="F120" s="323">
        <v>610</v>
      </c>
      <c r="G120" s="87" t="s">
        <v>41</v>
      </c>
      <c r="H120" s="87" t="s">
        <v>23</v>
      </c>
      <c r="I120" s="87"/>
      <c r="J120" s="191">
        <f t="shared" si="20"/>
        <v>73</v>
      </c>
      <c r="K120" s="191">
        <f t="shared" si="21"/>
        <v>0</v>
      </c>
      <c r="L120" s="191">
        <f t="shared" si="21"/>
        <v>0</v>
      </c>
      <c r="M120" s="554"/>
      <c r="N120" s="104"/>
    </row>
    <row r="121" spans="1:14" s="165" customFormat="1" ht="24.75" customHeight="1" x14ac:dyDescent="0.25">
      <c r="A121" s="180" t="s">
        <v>318</v>
      </c>
      <c r="B121" s="133" t="s">
        <v>23</v>
      </c>
      <c r="C121" s="133" t="s">
        <v>24</v>
      </c>
      <c r="D121" s="133" t="s">
        <v>545</v>
      </c>
      <c r="E121" s="133" t="s">
        <v>546</v>
      </c>
      <c r="F121" s="323">
        <v>610</v>
      </c>
      <c r="G121" s="87" t="s">
        <v>41</v>
      </c>
      <c r="H121" s="87" t="s">
        <v>23</v>
      </c>
      <c r="I121" s="87" t="s">
        <v>89</v>
      </c>
      <c r="J121" s="191">
        <f>'ведомст 3'!K459</f>
        <v>73</v>
      </c>
      <c r="K121" s="191">
        <f>'ведомст 3'!L459</f>
        <v>0</v>
      </c>
      <c r="L121" s="191">
        <f>'ведомст 3'!M459</f>
        <v>0</v>
      </c>
      <c r="M121" s="554"/>
      <c r="N121" s="104"/>
    </row>
    <row r="122" spans="1:14" s="165" customFormat="1" ht="63" customHeight="1" x14ac:dyDescent="0.25">
      <c r="A122" s="180" t="s">
        <v>308</v>
      </c>
      <c r="B122" s="133" t="s">
        <v>23</v>
      </c>
      <c r="C122" s="133" t="s">
        <v>26</v>
      </c>
      <c r="D122" s="133"/>
      <c r="E122" s="133"/>
      <c r="F122" s="308"/>
      <c r="G122" s="87"/>
      <c r="H122" s="87"/>
      <c r="I122" s="87"/>
      <c r="J122" s="141">
        <f>J123+J136+J149</f>
        <v>1871.3999999999999</v>
      </c>
      <c r="K122" s="141">
        <f>K123+K136+K149+K129</f>
        <v>1446.6000000000001</v>
      </c>
      <c r="L122" s="141">
        <f>L123+L136+L149+L129</f>
        <v>1446.6000000000001</v>
      </c>
      <c r="M122" s="292"/>
      <c r="N122" s="292"/>
    </row>
    <row r="123" spans="1:14" s="165" customFormat="1" ht="60" x14ac:dyDescent="0.25">
      <c r="A123" s="180" t="s">
        <v>248</v>
      </c>
      <c r="B123" s="133" t="s">
        <v>23</v>
      </c>
      <c r="C123" s="133" t="s">
        <v>26</v>
      </c>
      <c r="D123" s="133" t="s">
        <v>22</v>
      </c>
      <c r="E123" s="133"/>
      <c r="F123" s="308"/>
      <c r="G123" s="87"/>
      <c r="H123" s="87"/>
      <c r="I123" s="87"/>
      <c r="J123" s="191">
        <f>J129+J135</f>
        <v>1167.8</v>
      </c>
      <c r="K123" s="191">
        <f>K130</f>
        <v>800.80000000000007</v>
      </c>
      <c r="L123" s="191">
        <f>L130</f>
        <v>800.80000000000007</v>
      </c>
      <c r="M123" s="556"/>
      <c r="N123" s="328"/>
    </row>
    <row r="124" spans="1:14" s="165" customFormat="1" ht="40.5" customHeight="1" x14ac:dyDescent="0.25">
      <c r="A124" s="189" t="s">
        <v>8</v>
      </c>
      <c r="B124" s="133" t="s">
        <v>23</v>
      </c>
      <c r="C124" s="133" t="s">
        <v>26</v>
      </c>
      <c r="D124" s="133" t="s">
        <v>22</v>
      </c>
      <c r="E124" s="133" t="s">
        <v>396</v>
      </c>
      <c r="F124" s="308"/>
      <c r="G124" s="87"/>
      <c r="H124" s="87"/>
      <c r="I124" s="87"/>
      <c r="J124" s="191">
        <f t="shared" ref="J124:L128" si="22">J125</f>
        <v>10</v>
      </c>
      <c r="K124" s="191">
        <f t="shared" si="22"/>
        <v>10</v>
      </c>
      <c r="L124" s="191">
        <f t="shared" si="22"/>
        <v>10</v>
      </c>
      <c r="M124" s="554"/>
      <c r="N124" s="104"/>
    </row>
    <row r="125" spans="1:14" s="165" customFormat="1" ht="30" x14ac:dyDescent="0.25">
      <c r="A125" s="326" t="s">
        <v>249</v>
      </c>
      <c r="B125" s="133" t="s">
        <v>23</v>
      </c>
      <c r="C125" s="133" t="s">
        <v>26</v>
      </c>
      <c r="D125" s="133" t="s">
        <v>22</v>
      </c>
      <c r="E125" s="133" t="s">
        <v>396</v>
      </c>
      <c r="F125" s="308">
        <v>300</v>
      </c>
      <c r="G125" s="87"/>
      <c r="H125" s="87"/>
      <c r="I125" s="87"/>
      <c r="J125" s="191">
        <f t="shared" si="22"/>
        <v>10</v>
      </c>
      <c r="K125" s="191">
        <f t="shared" si="22"/>
        <v>10</v>
      </c>
      <c r="L125" s="191">
        <f t="shared" si="22"/>
        <v>10</v>
      </c>
      <c r="M125" s="554"/>
      <c r="N125" s="104"/>
    </row>
    <row r="126" spans="1:14" s="165" customFormat="1" x14ac:dyDescent="0.25">
      <c r="A126" s="327" t="s">
        <v>7</v>
      </c>
      <c r="B126" s="133" t="s">
        <v>23</v>
      </c>
      <c r="C126" s="133" t="s">
        <v>26</v>
      </c>
      <c r="D126" s="133" t="s">
        <v>22</v>
      </c>
      <c r="E126" s="133" t="s">
        <v>396</v>
      </c>
      <c r="F126" s="308">
        <v>350</v>
      </c>
      <c r="G126" s="87"/>
      <c r="H126" s="87"/>
      <c r="I126" s="87"/>
      <c r="J126" s="191">
        <f t="shared" si="22"/>
        <v>10</v>
      </c>
      <c r="K126" s="191">
        <f t="shared" si="22"/>
        <v>10</v>
      </c>
      <c r="L126" s="191">
        <f t="shared" si="22"/>
        <v>10</v>
      </c>
      <c r="M126" s="554"/>
      <c r="N126" s="104"/>
    </row>
    <row r="127" spans="1:14" s="165" customFormat="1" x14ac:dyDescent="0.25">
      <c r="A127" s="180" t="s">
        <v>56</v>
      </c>
      <c r="B127" s="133" t="s">
        <v>23</v>
      </c>
      <c r="C127" s="133" t="s">
        <v>26</v>
      </c>
      <c r="D127" s="133" t="s">
        <v>22</v>
      </c>
      <c r="E127" s="133" t="s">
        <v>396</v>
      </c>
      <c r="F127" s="308">
        <v>350</v>
      </c>
      <c r="G127" s="87" t="s">
        <v>41</v>
      </c>
      <c r="H127" s="87"/>
      <c r="I127" s="87"/>
      <c r="J127" s="191">
        <f t="shared" si="22"/>
        <v>10</v>
      </c>
      <c r="K127" s="191">
        <f t="shared" si="22"/>
        <v>10</v>
      </c>
      <c r="L127" s="191">
        <f t="shared" si="22"/>
        <v>10</v>
      </c>
      <c r="M127" s="554"/>
      <c r="N127" s="104"/>
    </row>
    <row r="128" spans="1:14" s="165" customFormat="1" x14ac:dyDescent="0.25">
      <c r="A128" s="180" t="s">
        <v>107</v>
      </c>
      <c r="B128" s="133" t="s">
        <v>23</v>
      </c>
      <c r="C128" s="133" t="s">
        <v>26</v>
      </c>
      <c r="D128" s="133" t="s">
        <v>22</v>
      </c>
      <c r="E128" s="133" t="s">
        <v>396</v>
      </c>
      <c r="F128" s="308">
        <v>350</v>
      </c>
      <c r="G128" s="87" t="s">
        <v>41</v>
      </c>
      <c r="H128" s="87" t="s">
        <v>28</v>
      </c>
      <c r="I128" s="87"/>
      <c r="J128" s="191">
        <f t="shared" si="22"/>
        <v>10</v>
      </c>
      <c r="K128" s="191">
        <f t="shared" si="22"/>
        <v>10</v>
      </c>
      <c r="L128" s="191">
        <f t="shared" si="22"/>
        <v>10</v>
      </c>
      <c r="M128" s="554"/>
      <c r="N128" s="104"/>
    </row>
    <row r="129" spans="1:14" s="165" customFormat="1" ht="45" x14ac:dyDescent="0.25">
      <c r="A129" s="180" t="s">
        <v>318</v>
      </c>
      <c r="B129" s="133" t="s">
        <v>23</v>
      </c>
      <c r="C129" s="133" t="s">
        <v>26</v>
      </c>
      <c r="D129" s="133" t="s">
        <v>22</v>
      </c>
      <c r="E129" s="133" t="s">
        <v>396</v>
      </c>
      <c r="F129" s="308">
        <v>350</v>
      </c>
      <c r="G129" s="87" t="s">
        <v>41</v>
      </c>
      <c r="H129" s="87" t="s">
        <v>28</v>
      </c>
      <c r="I129" s="87" t="s">
        <v>89</v>
      </c>
      <c r="J129" s="191">
        <f>'ведомст 3'!K492</f>
        <v>10</v>
      </c>
      <c r="K129" s="191">
        <v>10</v>
      </c>
      <c r="L129" s="191">
        <v>10</v>
      </c>
      <c r="M129" s="554"/>
      <c r="N129" s="104"/>
    </row>
    <row r="130" spans="1:14" s="165" customFormat="1" ht="48" customHeight="1" x14ac:dyDescent="0.25">
      <c r="A130" s="180" t="s">
        <v>12</v>
      </c>
      <c r="B130" s="133" t="s">
        <v>23</v>
      </c>
      <c r="C130" s="133" t="s">
        <v>26</v>
      </c>
      <c r="D130" s="133" t="s">
        <v>22</v>
      </c>
      <c r="E130" s="133" t="s">
        <v>397</v>
      </c>
      <c r="F130" s="308"/>
      <c r="G130" s="87"/>
      <c r="H130" s="87"/>
      <c r="I130" s="87"/>
      <c r="J130" s="191">
        <f t="shared" ref="J130:L134" si="23">J131</f>
        <v>1157.8</v>
      </c>
      <c r="K130" s="191">
        <f t="shared" si="23"/>
        <v>800.80000000000007</v>
      </c>
      <c r="L130" s="191">
        <f t="shared" si="23"/>
        <v>800.80000000000007</v>
      </c>
      <c r="M130" s="554"/>
      <c r="N130" s="104"/>
    </row>
    <row r="131" spans="1:14" s="165" customFormat="1" ht="58.5" customHeight="1" x14ac:dyDescent="0.25">
      <c r="A131" s="313" t="s">
        <v>193</v>
      </c>
      <c r="B131" s="133" t="s">
        <v>23</v>
      </c>
      <c r="C131" s="133" t="s">
        <v>26</v>
      </c>
      <c r="D131" s="133" t="s">
        <v>22</v>
      </c>
      <c r="E131" s="133" t="s">
        <v>397</v>
      </c>
      <c r="F131" s="308">
        <v>100</v>
      </c>
      <c r="G131" s="87"/>
      <c r="H131" s="87"/>
      <c r="I131" s="87"/>
      <c r="J131" s="191">
        <f t="shared" si="23"/>
        <v>1157.8</v>
      </c>
      <c r="K131" s="191">
        <f t="shared" si="23"/>
        <v>800.80000000000007</v>
      </c>
      <c r="L131" s="191">
        <f t="shared" si="23"/>
        <v>800.80000000000007</v>
      </c>
      <c r="M131" s="554"/>
      <c r="N131" s="104"/>
    </row>
    <row r="132" spans="1:14" s="165" customFormat="1" ht="27" customHeight="1" x14ac:dyDescent="0.25">
      <c r="A132" s="313" t="s">
        <v>202</v>
      </c>
      <c r="B132" s="133" t="s">
        <v>23</v>
      </c>
      <c r="C132" s="133" t="s">
        <v>26</v>
      </c>
      <c r="D132" s="133" t="s">
        <v>22</v>
      </c>
      <c r="E132" s="133" t="s">
        <v>397</v>
      </c>
      <c r="F132" s="308">
        <v>110</v>
      </c>
      <c r="G132" s="87"/>
      <c r="H132" s="87"/>
      <c r="I132" s="87"/>
      <c r="J132" s="191">
        <f t="shared" si="23"/>
        <v>1157.8</v>
      </c>
      <c r="K132" s="191">
        <f t="shared" si="23"/>
        <v>800.80000000000007</v>
      </c>
      <c r="L132" s="191">
        <f t="shared" si="23"/>
        <v>800.80000000000007</v>
      </c>
      <c r="M132" s="554"/>
      <c r="N132" s="104"/>
    </row>
    <row r="133" spans="1:14" s="165" customFormat="1" ht="19.5" customHeight="1" x14ac:dyDescent="0.25">
      <c r="A133" s="180" t="s">
        <v>56</v>
      </c>
      <c r="B133" s="133" t="s">
        <v>23</v>
      </c>
      <c r="C133" s="133" t="s">
        <v>26</v>
      </c>
      <c r="D133" s="133" t="s">
        <v>22</v>
      </c>
      <c r="E133" s="133" t="s">
        <v>397</v>
      </c>
      <c r="F133" s="308">
        <v>110</v>
      </c>
      <c r="G133" s="87" t="s">
        <v>41</v>
      </c>
      <c r="H133" s="87"/>
      <c r="I133" s="87"/>
      <c r="J133" s="191">
        <f t="shared" si="23"/>
        <v>1157.8</v>
      </c>
      <c r="K133" s="191">
        <f t="shared" si="23"/>
        <v>800.80000000000007</v>
      </c>
      <c r="L133" s="191">
        <f t="shared" si="23"/>
        <v>800.80000000000007</v>
      </c>
      <c r="M133" s="554"/>
      <c r="N133" s="104"/>
    </row>
    <row r="134" spans="1:14" s="165" customFormat="1" ht="24.75" customHeight="1" x14ac:dyDescent="0.25">
      <c r="A134" s="180" t="s">
        <v>107</v>
      </c>
      <c r="B134" s="133" t="s">
        <v>23</v>
      </c>
      <c r="C134" s="133" t="s">
        <v>26</v>
      </c>
      <c r="D134" s="133" t="s">
        <v>22</v>
      </c>
      <c r="E134" s="133" t="s">
        <v>397</v>
      </c>
      <c r="F134" s="308">
        <v>110</v>
      </c>
      <c r="G134" s="87" t="s">
        <v>41</v>
      </c>
      <c r="H134" s="87" t="s">
        <v>28</v>
      </c>
      <c r="I134" s="87"/>
      <c r="J134" s="191">
        <f t="shared" si="23"/>
        <v>1157.8</v>
      </c>
      <c r="K134" s="191">
        <f t="shared" si="23"/>
        <v>800.80000000000007</v>
      </c>
      <c r="L134" s="191">
        <f t="shared" si="23"/>
        <v>800.80000000000007</v>
      </c>
      <c r="M134" s="554"/>
      <c r="N134" s="290"/>
    </row>
    <row r="135" spans="1:14" s="165" customFormat="1" ht="33" customHeight="1" x14ac:dyDescent="0.25">
      <c r="A135" s="180" t="s">
        <v>318</v>
      </c>
      <c r="B135" s="133" t="s">
        <v>23</v>
      </c>
      <c r="C135" s="133" t="s">
        <v>26</v>
      </c>
      <c r="D135" s="133" t="s">
        <v>22</v>
      </c>
      <c r="E135" s="133" t="s">
        <v>397</v>
      </c>
      <c r="F135" s="308">
        <v>110</v>
      </c>
      <c r="G135" s="87" t="s">
        <v>41</v>
      </c>
      <c r="H135" s="87" t="s">
        <v>28</v>
      </c>
      <c r="I135" s="87" t="s">
        <v>89</v>
      </c>
      <c r="J135" s="191">
        <f>'ведомст 3'!K493</f>
        <v>1157.8</v>
      </c>
      <c r="K135" s="191">
        <f>'ведомст 3'!L493</f>
        <v>800.80000000000007</v>
      </c>
      <c r="L135" s="191">
        <f>'ведомст 3'!M493</f>
        <v>800.80000000000007</v>
      </c>
      <c r="M135" s="554"/>
      <c r="N135" s="104"/>
    </row>
    <row r="136" spans="1:14" s="165" customFormat="1" ht="32.25" customHeight="1" x14ac:dyDescent="0.25">
      <c r="A136" s="180" t="s">
        <v>246</v>
      </c>
      <c r="B136" s="133" t="s">
        <v>23</v>
      </c>
      <c r="C136" s="133" t="s">
        <v>26</v>
      </c>
      <c r="D136" s="133" t="s">
        <v>23</v>
      </c>
      <c r="E136" s="133"/>
      <c r="F136" s="308"/>
      <c r="G136" s="87"/>
      <c r="H136" s="87"/>
      <c r="I136" s="87"/>
      <c r="J136" s="191">
        <f>J143+J142</f>
        <v>676</v>
      </c>
      <c r="K136" s="191">
        <f>K143</f>
        <v>607.9</v>
      </c>
      <c r="L136" s="191">
        <f>L143</f>
        <v>607.9</v>
      </c>
      <c r="M136" s="554"/>
      <c r="N136" s="104"/>
    </row>
    <row r="137" spans="1:14" s="165" customFormat="1" ht="32.25" customHeight="1" x14ac:dyDescent="0.25">
      <c r="A137" s="177" t="s">
        <v>509</v>
      </c>
      <c r="B137" s="133" t="s">
        <v>23</v>
      </c>
      <c r="C137" s="133" t="s">
        <v>26</v>
      </c>
      <c r="D137" s="133" t="s">
        <v>23</v>
      </c>
      <c r="E137" s="181" t="s">
        <v>508</v>
      </c>
      <c r="F137" s="308"/>
      <c r="G137" s="87"/>
      <c r="H137" s="87"/>
      <c r="I137" s="87"/>
      <c r="J137" s="191">
        <f t="shared" ref="J137:L141" si="24">J138</f>
        <v>3</v>
      </c>
      <c r="K137" s="191">
        <f t="shared" si="24"/>
        <v>0</v>
      </c>
      <c r="L137" s="191">
        <f t="shared" si="24"/>
        <v>0</v>
      </c>
      <c r="M137" s="554"/>
      <c r="N137" s="104"/>
    </row>
    <row r="138" spans="1:14" s="165" customFormat="1" ht="32.25" customHeight="1" x14ac:dyDescent="0.25">
      <c r="A138" s="205" t="s">
        <v>243</v>
      </c>
      <c r="B138" s="133" t="s">
        <v>23</v>
      </c>
      <c r="C138" s="133" t="s">
        <v>26</v>
      </c>
      <c r="D138" s="133" t="s">
        <v>23</v>
      </c>
      <c r="E138" s="181" t="s">
        <v>508</v>
      </c>
      <c r="F138" s="308">
        <v>600</v>
      </c>
      <c r="G138" s="87"/>
      <c r="H138" s="87"/>
      <c r="I138" s="87"/>
      <c r="J138" s="191">
        <f t="shared" si="24"/>
        <v>3</v>
      </c>
      <c r="K138" s="191">
        <f t="shared" si="24"/>
        <v>0</v>
      </c>
      <c r="L138" s="191">
        <f t="shared" si="24"/>
        <v>0</v>
      </c>
      <c r="M138" s="554"/>
      <c r="N138" s="104"/>
    </row>
    <row r="139" spans="1:14" s="165" customFormat="1" ht="32.25" customHeight="1" x14ac:dyDescent="0.25">
      <c r="A139" s="177" t="s">
        <v>244</v>
      </c>
      <c r="B139" s="133" t="s">
        <v>23</v>
      </c>
      <c r="C139" s="133" t="s">
        <v>26</v>
      </c>
      <c r="D139" s="133" t="s">
        <v>23</v>
      </c>
      <c r="E139" s="181" t="s">
        <v>508</v>
      </c>
      <c r="F139" s="308">
        <v>610</v>
      </c>
      <c r="G139" s="87"/>
      <c r="H139" s="87"/>
      <c r="I139" s="87"/>
      <c r="J139" s="191">
        <f t="shared" si="24"/>
        <v>3</v>
      </c>
      <c r="K139" s="191">
        <f t="shared" si="24"/>
        <v>0</v>
      </c>
      <c r="L139" s="191">
        <f t="shared" si="24"/>
        <v>0</v>
      </c>
      <c r="M139" s="554"/>
      <c r="N139" s="104"/>
    </row>
    <row r="140" spans="1:14" s="165" customFormat="1" ht="32.25" customHeight="1" x14ac:dyDescent="0.25">
      <c r="A140" s="180" t="s">
        <v>56</v>
      </c>
      <c r="B140" s="133" t="s">
        <v>23</v>
      </c>
      <c r="C140" s="133" t="s">
        <v>26</v>
      </c>
      <c r="D140" s="133" t="s">
        <v>23</v>
      </c>
      <c r="E140" s="181" t="s">
        <v>508</v>
      </c>
      <c r="F140" s="308">
        <v>610</v>
      </c>
      <c r="G140" s="87" t="s">
        <v>41</v>
      </c>
      <c r="H140" s="87"/>
      <c r="I140" s="87"/>
      <c r="J140" s="191">
        <f t="shared" si="24"/>
        <v>3</v>
      </c>
      <c r="K140" s="191">
        <f t="shared" si="24"/>
        <v>0</v>
      </c>
      <c r="L140" s="191">
        <f t="shared" si="24"/>
        <v>0</v>
      </c>
      <c r="M140" s="554"/>
      <c r="N140" s="104"/>
    </row>
    <row r="141" spans="1:14" s="165" customFormat="1" ht="32.25" customHeight="1" x14ac:dyDescent="0.25">
      <c r="A141" s="180" t="s">
        <v>245</v>
      </c>
      <c r="B141" s="133" t="s">
        <v>23</v>
      </c>
      <c r="C141" s="133" t="s">
        <v>26</v>
      </c>
      <c r="D141" s="133" t="s">
        <v>23</v>
      </c>
      <c r="E141" s="181" t="s">
        <v>508</v>
      </c>
      <c r="F141" s="308">
        <v>610</v>
      </c>
      <c r="G141" s="87" t="s">
        <v>41</v>
      </c>
      <c r="H141" s="87" t="s">
        <v>41</v>
      </c>
      <c r="I141" s="87"/>
      <c r="J141" s="191">
        <f t="shared" si="24"/>
        <v>3</v>
      </c>
      <c r="K141" s="191">
        <f t="shared" si="24"/>
        <v>0</v>
      </c>
      <c r="L141" s="191">
        <f t="shared" si="24"/>
        <v>0</v>
      </c>
      <c r="M141" s="554"/>
      <c r="N141" s="104"/>
    </row>
    <row r="142" spans="1:14" s="165" customFormat="1" ht="32.25" customHeight="1" x14ac:dyDescent="0.25">
      <c r="A142" s="180" t="s">
        <v>318</v>
      </c>
      <c r="B142" s="133" t="s">
        <v>23</v>
      </c>
      <c r="C142" s="133" t="s">
        <v>26</v>
      </c>
      <c r="D142" s="133" t="s">
        <v>23</v>
      </c>
      <c r="E142" s="181" t="s">
        <v>508</v>
      </c>
      <c r="F142" s="308">
        <v>610</v>
      </c>
      <c r="G142" s="87" t="s">
        <v>41</v>
      </c>
      <c r="H142" s="87" t="s">
        <v>41</v>
      </c>
      <c r="I142" s="87" t="s">
        <v>89</v>
      </c>
      <c r="J142" s="191">
        <f>'ведомст 3'!K478</f>
        <v>3</v>
      </c>
      <c r="K142" s="191">
        <f>'ведомст 3'!L478</f>
        <v>0</v>
      </c>
      <c r="L142" s="191">
        <f>'ведомст 3'!M478</f>
        <v>0</v>
      </c>
      <c r="M142" s="554"/>
      <c r="N142" s="104"/>
    </row>
    <row r="143" spans="1:14" s="165" customFormat="1" ht="60.75" customHeight="1" x14ac:dyDescent="0.25">
      <c r="A143" s="180" t="s">
        <v>271</v>
      </c>
      <c r="B143" s="133" t="s">
        <v>23</v>
      </c>
      <c r="C143" s="133" t="s">
        <v>26</v>
      </c>
      <c r="D143" s="133" t="s">
        <v>23</v>
      </c>
      <c r="E143" s="133" t="s">
        <v>394</v>
      </c>
      <c r="F143" s="308"/>
      <c r="G143" s="87"/>
      <c r="H143" s="87"/>
      <c r="I143" s="87"/>
      <c r="J143" s="191">
        <f t="shared" ref="J143:L147" si="25">J144</f>
        <v>673</v>
      </c>
      <c r="K143" s="191">
        <f t="shared" si="25"/>
        <v>607.9</v>
      </c>
      <c r="L143" s="191">
        <f t="shared" si="25"/>
        <v>607.9</v>
      </c>
      <c r="M143" s="554"/>
      <c r="N143" s="290"/>
    </row>
    <row r="144" spans="1:14" s="165" customFormat="1" ht="29.25" customHeight="1" x14ac:dyDescent="0.25">
      <c r="A144" s="180" t="s">
        <v>243</v>
      </c>
      <c r="B144" s="133" t="s">
        <v>23</v>
      </c>
      <c r="C144" s="133" t="s">
        <v>26</v>
      </c>
      <c r="D144" s="133" t="s">
        <v>23</v>
      </c>
      <c r="E144" s="133" t="s">
        <v>394</v>
      </c>
      <c r="F144" s="308">
        <v>600</v>
      </c>
      <c r="G144" s="87"/>
      <c r="H144" s="87"/>
      <c r="I144" s="87"/>
      <c r="J144" s="191">
        <f t="shared" si="25"/>
        <v>673</v>
      </c>
      <c r="K144" s="191">
        <f t="shared" si="25"/>
        <v>607.9</v>
      </c>
      <c r="L144" s="191">
        <f t="shared" si="25"/>
        <v>607.9</v>
      </c>
      <c r="M144" s="554"/>
      <c r="N144" s="290"/>
    </row>
    <row r="145" spans="1:14" s="165" customFormat="1" ht="18.75" customHeight="1" x14ac:dyDescent="0.25">
      <c r="A145" s="180" t="s">
        <v>244</v>
      </c>
      <c r="B145" s="133" t="s">
        <v>23</v>
      </c>
      <c r="C145" s="133" t="s">
        <v>26</v>
      </c>
      <c r="D145" s="133" t="s">
        <v>23</v>
      </c>
      <c r="E145" s="133" t="s">
        <v>394</v>
      </c>
      <c r="F145" s="308">
        <v>610</v>
      </c>
      <c r="G145" s="87"/>
      <c r="H145" s="87"/>
      <c r="I145" s="87"/>
      <c r="J145" s="191">
        <f t="shared" si="25"/>
        <v>673</v>
      </c>
      <c r="K145" s="191">
        <f t="shared" si="25"/>
        <v>607.9</v>
      </c>
      <c r="L145" s="191">
        <f t="shared" si="25"/>
        <v>607.9</v>
      </c>
      <c r="M145" s="554"/>
      <c r="N145" s="290"/>
    </row>
    <row r="146" spans="1:14" s="165" customFormat="1" ht="18.75" customHeight="1" x14ac:dyDescent="0.25">
      <c r="A146" s="180" t="s">
        <v>56</v>
      </c>
      <c r="B146" s="133" t="s">
        <v>23</v>
      </c>
      <c r="C146" s="133" t="s">
        <v>26</v>
      </c>
      <c r="D146" s="133" t="s">
        <v>23</v>
      </c>
      <c r="E146" s="133" t="s">
        <v>394</v>
      </c>
      <c r="F146" s="308">
        <v>610</v>
      </c>
      <c r="G146" s="87" t="s">
        <v>41</v>
      </c>
      <c r="H146" s="87"/>
      <c r="I146" s="87"/>
      <c r="J146" s="191">
        <f t="shared" si="25"/>
        <v>673</v>
      </c>
      <c r="K146" s="191">
        <f t="shared" si="25"/>
        <v>607.9</v>
      </c>
      <c r="L146" s="191">
        <f t="shared" si="25"/>
        <v>607.9</v>
      </c>
      <c r="M146" s="554"/>
      <c r="N146" s="290"/>
    </row>
    <row r="147" spans="1:14" s="165" customFormat="1" ht="18.75" customHeight="1" x14ac:dyDescent="0.25">
      <c r="A147" s="180" t="s">
        <v>245</v>
      </c>
      <c r="B147" s="133" t="s">
        <v>23</v>
      </c>
      <c r="C147" s="133" t="s">
        <v>26</v>
      </c>
      <c r="D147" s="133" t="s">
        <v>23</v>
      </c>
      <c r="E147" s="133" t="s">
        <v>394</v>
      </c>
      <c r="F147" s="308">
        <v>610</v>
      </c>
      <c r="G147" s="87" t="s">
        <v>41</v>
      </c>
      <c r="H147" s="87" t="s">
        <v>41</v>
      </c>
      <c r="I147" s="87"/>
      <c r="J147" s="191">
        <f t="shared" si="25"/>
        <v>673</v>
      </c>
      <c r="K147" s="191">
        <f t="shared" si="25"/>
        <v>607.9</v>
      </c>
      <c r="L147" s="191">
        <f t="shared" si="25"/>
        <v>607.9</v>
      </c>
      <c r="M147" s="554"/>
      <c r="N147" s="290"/>
    </row>
    <row r="148" spans="1:14" s="165" customFormat="1" ht="30" customHeight="1" x14ac:dyDescent="0.25">
      <c r="A148" s="180" t="s">
        <v>318</v>
      </c>
      <c r="B148" s="133" t="s">
        <v>23</v>
      </c>
      <c r="C148" s="133" t="s">
        <v>26</v>
      </c>
      <c r="D148" s="133" t="s">
        <v>23</v>
      </c>
      <c r="E148" s="133" t="s">
        <v>394</v>
      </c>
      <c r="F148" s="308">
        <v>610</v>
      </c>
      <c r="G148" s="87" t="s">
        <v>41</v>
      </c>
      <c r="H148" s="87" t="s">
        <v>41</v>
      </c>
      <c r="I148" s="87" t="s">
        <v>89</v>
      </c>
      <c r="J148" s="191">
        <f>'ведомст 3'!K481</f>
        <v>673</v>
      </c>
      <c r="K148" s="191">
        <f>'ведомст 3'!L481</f>
        <v>607.9</v>
      </c>
      <c r="L148" s="191">
        <f>'ведомст 3'!M481</f>
        <v>607.9</v>
      </c>
      <c r="M148" s="554"/>
      <c r="N148" s="104"/>
    </row>
    <row r="149" spans="1:14" s="165" customFormat="1" ht="33.75" customHeight="1" x14ac:dyDescent="0.25">
      <c r="A149" s="313" t="s">
        <v>259</v>
      </c>
      <c r="B149" s="133" t="s">
        <v>23</v>
      </c>
      <c r="C149" s="133" t="s">
        <v>26</v>
      </c>
      <c r="D149" s="133" t="s">
        <v>36</v>
      </c>
      <c r="E149" s="133"/>
      <c r="F149" s="308"/>
      <c r="G149" s="87"/>
      <c r="H149" s="87"/>
      <c r="I149" s="87"/>
      <c r="J149" s="191">
        <f t="shared" ref="J149:L154" si="26">J150</f>
        <v>27.6</v>
      </c>
      <c r="K149" s="191">
        <f t="shared" si="26"/>
        <v>27.9</v>
      </c>
      <c r="L149" s="191">
        <f t="shared" si="26"/>
        <v>27.9</v>
      </c>
      <c r="M149" s="554"/>
      <c r="N149" s="290"/>
    </row>
    <row r="150" spans="1:14" s="165" customFormat="1" ht="24" customHeight="1" x14ac:dyDescent="0.25">
      <c r="A150" s="180" t="s">
        <v>84</v>
      </c>
      <c r="B150" s="133" t="s">
        <v>23</v>
      </c>
      <c r="C150" s="133" t="s">
        <v>26</v>
      </c>
      <c r="D150" s="133" t="s">
        <v>36</v>
      </c>
      <c r="E150" s="133" t="s">
        <v>395</v>
      </c>
      <c r="F150" s="308"/>
      <c r="G150" s="87"/>
      <c r="H150" s="87"/>
      <c r="I150" s="87"/>
      <c r="J150" s="191">
        <f t="shared" si="26"/>
        <v>27.6</v>
      </c>
      <c r="K150" s="191">
        <f t="shared" si="26"/>
        <v>27.9</v>
      </c>
      <c r="L150" s="191">
        <f t="shared" si="26"/>
        <v>27.9</v>
      </c>
      <c r="M150" s="554"/>
      <c r="N150" s="104"/>
    </row>
    <row r="151" spans="1:14" s="165" customFormat="1" ht="45" x14ac:dyDescent="0.25">
      <c r="A151" s="180" t="s">
        <v>229</v>
      </c>
      <c r="B151" s="133" t="s">
        <v>23</v>
      </c>
      <c r="C151" s="133" t="s">
        <v>26</v>
      </c>
      <c r="D151" s="133" t="s">
        <v>36</v>
      </c>
      <c r="E151" s="133" t="s">
        <v>395</v>
      </c>
      <c r="F151" s="308">
        <v>200</v>
      </c>
      <c r="G151" s="87"/>
      <c r="H151" s="87"/>
      <c r="I151" s="87"/>
      <c r="J151" s="191">
        <f t="shared" si="26"/>
        <v>27.6</v>
      </c>
      <c r="K151" s="191">
        <f t="shared" si="26"/>
        <v>27.9</v>
      </c>
      <c r="L151" s="191">
        <f t="shared" si="26"/>
        <v>27.9</v>
      </c>
      <c r="M151" s="554"/>
      <c r="N151" s="104"/>
    </row>
    <row r="152" spans="1:14" s="165" customFormat="1" ht="45" x14ac:dyDescent="0.25">
      <c r="A152" s="180" t="s">
        <v>247</v>
      </c>
      <c r="B152" s="133" t="s">
        <v>23</v>
      </c>
      <c r="C152" s="133" t="s">
        <v>26</v>
      </c>
      <c r="D152" s="133" t="s">
        <v>36</v>
      </c>
      <c r="E152" s="133" t="s">
        <v>395</v>
      </c>
      <c r="F152" s="308">
        <v>240</v>
      </c>
      <c r="G152" s="87"/>
      <c r="H152" s="87"/>
      <c r="I152" s="87"/>
      <c r="J152" s="191">
        <f t="shared" si="26"/>
        <v>27.6</v>
      </c>
      <c r="K152" s="191">
        <f t="shared" si="26"/>
        <v>27.9</v>
      </c>
      <c r="L152" s="191">
        <f t="shared" si="26"/>
        <v>27.9</v>
      </c>
      <c r="M152" s="554"/>
      <c r="N152" s="104"/>
    </row>
    <row r="153" spans="1:14" s="165" customFormat="1" ht="24" customHeight="1" x14ac:dyDescent="0.25">
      <c r="A153" s="180" t="s">
        <v>56</v>
      </c>
      <c r="B153" s="133" t="s">
        <v>23</v>
      </c>
      <c r="C153" s="133" t="s">
        <v>26</v>
      </c>
      <c r="D153" s="133" t="s">
        <v>36</v>
      </c>
      <c r="E153" s="133" t="s">
        <v>395</v>
      </c>
      <c r="F153" s="308">
        <v>240</v>
      </c>
      <c r="G153" s="87" t="s">
        <v>41</v>
      </c>
      <c r="H153" s="87"/>
      <c r="I153" s="87"/>
      <c r="J153" s="191">
        <f t="shared" si="26"/>
        <v>27.6</v>
      </c>
      <c r="K153" s="191">
        <f t="shared" si="26"/>
        <v>27.9</v>
      </c>
      <c r="L153" s="191">
        <f t="shared" si="26"/>
        <v>27.9</v>
      </c>
      <c r="M153" s="554"/>
      <c r="N153" s="104"/>
    </row>
    <row r="154" spans="1:14" s="165" customFormat="1" ht="24" customHeight="1" x14ac:dyDescent="0.25">
      <c r="A154" s="180" t="s">
        <v>245</v>
      </c>
      <c r="B154" s="133" t="s">
        <v>23</v>
      </c>
      <c r="C154" s="133" t="s">
        <v>26</v>
      </c>
      <c r="D154" s="133" t="s">
        <v>36</v>
      </c>
      <c r="E154" s="133" t="s">
        <v>395</v>
      </c>
      <c r="F154" s="308">
        <v>240</v>
      </c>
      <c r="G154" s="87" t="s">
        <v>41</v>
      </c>
      <c r="H154" s="87" t="s">
        <v>41</v>
      </c>
      <c r="I154" s="87"/>
      <c r="J154" s="191">
        <f t="shared" si="26"/>
        <v>27.6</v>
      </c>
      <c r="K154" s="191">
        <f t="shared" si="26"/>
        <v>27.9</v>
      </c>
      <c r="L154" s="191">
        <f t="shared" si="26"/>
        <v>27.9</v>
      </c>
      <c r="M154" s="554"/>
      <c r="N154" s="290"/>
    </row>
    <row r="155" spans="1:14" s="165" customFormat="1" ht="36" customHeight="1" x14ac:dyDescent="0.25">
      <c r="A155" s="180" t="s">
        <v>318</v>
      </c>
      <c r="B155" s="133" t="s">
        <v>23</v>
      </c>
      <c r="C155" s="133" t="s">
        <v>26</v>
      </c>
      <c r="D155" s="133" t="s">
        <v>36</v>
      </c>
      <c r="E155" s="133" t="s">
        <v>395</v>
      </c>
      <c r="F155" s="308">
        <v>240</v>
      </c>
      <c r="G155" s="87" t="s">
        <v>41</v>
      </c>
      <c r="H155" s="87" t="s">
        <v>41</v>
      </c>
      <c r="I155" s="87" t="s">
        <v>89</v>
      </c>
      <c r="J155" s="191">
        <f>'ведомст 3'!K485</f>
        <v>27.6</v>
      </c>
      <c r="K155" s="191">
        <f>'ведомст 3'!L485</f>
        <v>27.9</v>
      </c>
      <c r="L155" s="191">
        <f>'ведомст 3'!M485</f>
        <v>27.9</v>
      </c>
      <c r="M155" s="554"/>
      <c r="N155" s="104"/>
    </row>
    <row r="156" spans="1:14" s="105" customFormat="1" ht="75" x14ac:dyDescent="0.25">
      <c r="A156" s="180" t="s">
        <v>316</v>
      </c>
      <c r="B156" s="133" t="s">
        <v>23</v>
      </c>
      <c r="C156" s="133" t="s">
        <v>27</v>
      </c>
      <c r="D156" s="133"/>
      <c r="E156" s="133"/>
      <c r="F156" s="308"/>
      <c r="G156" s="87"/>
      <c r="H156" s="87"/>
      <c r="I156" s="176"/>
      <c r="J156" s="141">
        <f>J157+J168</f>
        <v>1426.4</v>
      </c>
      <c r="K156" s="141">
        <f>K157+K168</f>
        <v>2160.9</v>
      </c>
      <c r="L156" s="141">
        <f>L157+L168</f>
        <v>2161</v>
      </c>
      <c r="M156" s="292"/>
      <c r="N156" s="104"/>
    </row>
    <row r="157" spans="1:14" s="105" customFormat="1" ht="48.75" customHeight="1" x14ac:dyDescent="0.2">
      <c r="A157" s="329" t="s">
        <v>114</v>
      </c>
      <c r="B157" s="133" t="s">
        <v>23</v>
      </c>
      <c r="C157" s="133" t="s">
        <v>27</v>
      </c>
      <c r="D157" s="133" t="s">
        <v>22</v>
      </c>
      <c r="E157" s="133"/>
      <c r="F157" s="308"/>
      <c r="G157" s="192"/>
      <c r="H157" s="87"/>
      <c r="I157" s="87"/>
      <c r="J157" s="239">
        <f t="shared" ref="J157:L158" si="27">J158</f>
        <v>1370.2</v>
      </c>
      <c r="K157" s="239">
        <f t="shared" si="27"/>
        <v>2104.6</v>
      </c>
      <c r="L157" s="239">
        <f t="shared" si="27"/>
        <v>2104.6</v>
      </c>
      <c r="M157" s="367"/>
      <c r="N157" s="646"/>
    </row>
    <row r="158" spans="1:14" s="105" customFormat="1" ht="198.75" customHeight="1" x14ac:dyDescent="0.25">
      <c r="A158" s="330" t="s">
        <v>171</v>
      </c>
      <c r="B158" s="133" t="s">
        <v>23</v>
      </c>
      <c r="C158" s="236" t="s">
        <v>27</v>
      </c>
      <c r="D158" s="236" t="s">
        <v>22</v>
      </c>
      <c r="E158" s="236" t="s">
        <v>406</v>
      </c>
      <c r="F158" s="314"/>
      <c r="G158" s="192"/>
      <c r="H158" s="331"/>
      <c r="I158" s="87"/>
      <c r="J158" s="88">
        <f t="shared" si="27"/>
        <v>1370.2</v>
      </c>
      <c r="K158" s="88">
        <f t="shared" si="27"/>
        <v>2104.6</v>
      </c>
      <c r="L158" s="88">
        <f t="shared" si="27"/>
        <v>2104.6</v>
      </c>
      <c r="M158" s="367"/>
      <c r="N158" s="646"/>
    </row>
    <row r="159" spans="1:14" s="105" customFormat="1" ht="42" customHeight="1" x14ac:dyDescent="0.25">
      <c r="A159" s="330" t="s">
        <v>210</v>
      </c>
      <c r="B159" s="133" t="s">
        <v>23</v>
      </c>
      <c r="C159" s="236" t="s">
        <v>27</v>
      </c>
      <c r="D159" s="236" t="s">
        <v>22</v>
      </c>
      <c r="E159" s="236" t="s">
        <v>406</v>
      </c>
      <c r="F159" s="314">
        <v>300</v>
      </c>
      <c r="G159" s="192"/>
      <c r="H159" s="331"/>
      <c r="I159" s="87"/>
      <c r="J159" s="88">
        <f>J160+J164</f>
        <v>1370.2</v>
      </c>
      <c r="K159" s="88">
        <f>K160+K164</f>
        <v>2104.6</v>
      </c>
      <c r="L159" s="88">
        <f>L160+L164</f>
        <v>2104.6</v>
      </c>
      <c r="M159" s="367"/>
      <c r="N159" s="646"/>
    </row>
    <row r="160" spans="1:14" s="105" customFormat="1" ht="31.5" customHeight="1" x14ac:dyDescent="0.25">
      <c r="A160" s="330" t="s">
        <v>211</v>
      </c>
      <c r="B160" s="133" t="s">
        <v>23</v>
      </c>
      <c r="C160" s="236" t="s">
        <v>27</v>
      </c>
      <c r="D160" s="236" t="s">
        <v>22</v>
      </c>
      <c r="E160" s="236" t="s">
        <v>406</v>
      </c>
      <c r="F160" s="314">
        <v>310</v>
      </c>
      <c r="G160" s="192"/>
      <c r="H160" s="331"/>
      <c r="I160" s="87"/>
      <c r="J160" s="88">
        <f t="shared" ref="J160:L162" si="28">J161</f>
        <v>870.2</v>
      </c>
      <c r="K160" s="88">
        <f t="shared" si="28"/>
        <v>1254.5999999999999</v>
      </c>
      <c r="L160" s="88">
        <f t="shared" si="28"/>
        <v>1254.5999999999999</v>
      </c>
      <c r="M160" s="367"/>
      <c r="N160" s="646"/>
    </row>
    <row r="161" spans="1:14" s="105" customFormat="1" x14ac:dyDescent="0.25">
      <c r="A161" s="332" t="s">
        <v>43</v>
      </c>
      <c r="B161" s="133" t="s">
        <v>23</v>
      </c>
      <c r="C161" s="236" t="s">
        <v>27</v>
      </c>
      <c r="D161" s="236" t="s">
        <v>22</v>
      </c>
      <c r="E161" s="236" t="s">
        <v>406</v>
      </c>
      <c r="F161" s="314">
        <v>310</v>
      </c>
      <c r="G161" s="192" t="s">
        <v>39</v>
      </c>
      <c r="H161" s="331"/>
      <c r="I161" s="87"/>
      <c r="J161" s="88">
        <f t="shared" si="28"/>
        <v>870.2</v>
      </c>
      <c r="K161" s="88">
        <f t="shared" si="28"/>
        <v>1254.5999999999999</v>
      </c>
      <c r="L161" s="88">
        <f t="shared" si="28"/>
        <v>1254.5999999999999</v>
      </c>
      <c r="M161" s="367"/>
      <c r="N161" s="646"/>
    </row>
    <row r="162" spans="1:14" s="105" customFormat="1" ht="18.75" customHeight="1" x14ac:dyDescent="0.25">
      <c r="A162" s="332" t="s">
        <v>61</v>
      </c>
      <c r="B162" s="133" t="s">
        <v>23</v>
      </c>
      <c r="C162" s="236" t="s">
        <v>27</v>
      </c>
      <c r="D162" s="236" t="s">
        <v>22</v>
      </c>
      <c r="E162" s="236" t="s">
        <v>406</v>
      </c>
      <c r="F162" s="314">
        <v>310</v>
      </c>
      <c r="G162" s="192" t="s">
        <v>39</v>
      </c>
      <c r="H162" s="191" t="s">
        <v>25</v>
      </c>
      <c r="I162" s="87"/>
      <c r="J162" s="88">
        <f t="shared" si="28"/>
        <v>870.2</v>
      </c>
      <c r="K162" s="88">
        <f t="shared" si="28"/>
        <v>1254.5999999999999</v>
      </c>
      <c r="L162" s="88">
        <f t="shared" si="28"/>
        <v>1254.5999999999999</v>
      </c>
      <c r="M162" s="367"/>
      <c r="N162" s="646"/>
    </row>
    <row r="163" spans="1:14" s="105" customFormat="1" ht="30" x14ac:dyDescent="0.25">
      <c r="A163" s="180" t="s">
        <v>85</v>
      </c>
      <c r="B163" s="133" t="s">
        <v>23</v>
      </c>
      <c r="C163" s="236" t="s">
        <v>27</v>
      </c>
      <c r="D163" s="236" t="s">
        <v>22</v>
      </c>
      <c r="E163" s="236" t="s">
        <v>406</v>
      </c>
      <c r="F163" s="314">
        <v>310</v>
      </c>
      <c r="G163" s="192" t="s">
        <v>39</v>
      </c>
      <c r="H163" s="192" t="s">
        <v>25</v>
      </c>
      <c r="I163" s="87">
        <v>900</v>
      </c>
      <c r="J163" s="88">
        <f>'ведомст 3'!K277</f>
        <v>870.2</v>
      </c>
      <c r="K163" s="88">
        <f>'ведомст 3'!L277</f>
        <v>1254.5999999999999</v>
      </c>
      <c r="L163" s="88">
        <f>'ведомст 3'!M277</f>
        <v>1254.5999999999999</v>
      </c>
      <c r="M163" s="367"/>
      <c r="N163" s="646"/>
    </row>
    <row r="164" spans="1:14" s="105" customFormat="1" ht="30" x14ac:dyDescent="0.25">
      <c r="A164" s="180" t="s">
        <v>218</v>
      </c>
      <c r="B164" s="133" t="s">
        <v>23</v>
      </c>
      <c r="C164" s="236" t="s">
        <v>27</v>
      </c>
      <c r="D164" s="236" t="s">
        <v>22</v>
      </c>
      <c r="E164" s="236" t="s">
        <v>406</v>
      </c>
      <c r="F164" s="314">
        <v>320</v>
      </c>
      <c r="G164" s="192"/>
      <c r="H164" s="192"/>
      <c r="I164" s="87"/>
      <c r="J164" s="88">
        <f t="shared" ref="J164:L166" si="29">J165</f>
        <v>500.00000000000006</v>
      </c>
      <c r="K164" s="88">
        <f t="shared" si="29"/>
        <v>850</v>
      </c>
      <c r="L164" s="88">
        <f t="shared" si="29"/>
        <v>850</v>
      </c>
      <c r="M164" s="294"/>
      <c r="N164" s="104"/>
    </row>
    <row r="165" spans="1:14" s="105" customFormat="1" ht="15.75" customHeight="1" x14ac:dyDescent="0.25">
      <c r="A165" s="332" t="s">
        <v>43</v>
      </c>
      <c r="B165" s="133" t="s">
        <v>23</v>
      </c>
      <c r="C165" s="236" t="s">
        <v>27</v>
      </c>
      <c r="D165" s="236" t="s">
        <v>22</v>
      </c>
      <c r="E165" s="236" t="s">
        <v>406</v>
      </c>
      <c r="F165" s="314">
        <v>320</v>
      </c>
      <c r="G165" s="192" t="s">
        <v>39</v>
      </c>
      <c r="H165" s="331"/>
      <c r="I165" s="87"/>
      <c r="J165" s="88">
        <f t="shared" si="29"/>
        <v>500.00000000000006</v>
      </c>
      <c r="K165" s="88">
        <f t="shared" si="29"/>
        <v>850</v>
      </c>
      <c r="L165" s="88">
        <f t="shared" si="29"/>
        <v>850</v>
      </c>
      <c r="M165" s="294"/>
      <c r="N165" s="104"/>
    </row>
    <row r="166" spans="1:14" s="105" customFormat="1" ht="15.75" customHeight="1" x14ac:dyDescent="0.25">
      <c r="A166" s="332" t="s">
        <v>61</v>
      </c>
      <c r="B166" s="133" t="s">
        <v>23</v>
      </c>
      <c r="C166" s="236" t="s">
        <v>27</v>
      </c>
      <c r="D166" s="236" t="s">
        <v>22</v>
      </c>
      <c r="E166" s="236" t="s">
        <v>406</v>
      </c>
      <c r="F166" s="314">
        <v>320</v>
      </c>
      <c r="G166" s="192" t="s">
        <v>39</v>
      </c>
      <c r="H166" s="191" t="s">
        <v>25</v>
      </c>
      <c r="I166" s="87"/>
      <c r="J166" s="88">
        <f t="shared" si="29"/>
        <v>500.00000000000006</v>
      </c>
      <c r="K166" s="88">
        <f t="shared" si="29"/>
        <v>850</v>
      </c>
      <c r="L166" s="88">
        <f t="shared" si="29"/>
        <v>850</v>
      </c>
      <c r="M166" s="294"/>
      <c r="N166" s="104"/>
    </row>
    <row r="167" spans="1:14" s="105" customFormat="1" ht="33" customHeight="1" x14ac:dyDescent="0.25">
      <c r="A167" s="180" t="s">
        <v>85</v>
      </c>
      <c r="B167" s="133" t="s">
        <v>23</v>
      </c>
      <c r="C167" s="236" t="s">
        <v>27</v>
      </c>
      <c r="D167" s="236" t="s">
        <v>22</v>
      </c>
      <c r="E167" s="236" t="s">
        <v>406</v>
      </c>
      <c r="F167" s="314">
        <v>320</v>
      </c>
      <c r="G167" s="192" t="s">
        <v>39</v>
      </c>
      <c r="H167" s="192" t="s">
        <v>25</v>
      </c>
      <c r="I167" s="87">
        <v>900</v>
      </c>
      <c r="J167" s="88">
        <f>'ведомст 3'!K278</f>
        <v>500.00000000000006</v>
      </c>
      <c r="K167" s="88">
        <f>'ведомст 3'!L278</f>
        <v>850</v>
      </c>
      <c r="L167" s="88">
        <f>'ведомст 3'!M278</f>
        <v>850</v>
      </c>
      <c r="M167" s="294"/>
      <c r="N167" s="104"/>
    </row>
    <row r="168" spans="1:14" s="105" customFormat="1" ht="44.25" customHeight="1" x14ac:dyDescent="0.25">
      <c r="A168" s="329" t="s">
        <v>0</v>
      </c>
      <c r="B168" s="133" t="s">
        <v>23</v>
      </c>
      <c r="C168" s="133" t="s">
        <v>27</v>
      </c>
      <c r="D168" s="133" t="s">
        <v>23</v>
      </c>
      <c r="E168" s="133"/>
      <c r="F168" s="308"/>
      <c r="G168" s="87"/>
      <c r="H168" s="87"/>
      <c r="I168" s="176"/>
      <c r="J168" s="141">
        <f t="shared" ref="J168:L171" si="30">J169</f>
        <v>56.2</v>
      </c>
      <c r="K168" s="141">
        <f t="shared" si="30"/>
        <v>56.3</v>
      </c>
      <c r="L168" s="141">
        <f t="shared" si="30"/>
        <v>56.4</v>
      </c>
      <c r="M168" s="292"/>
      <c r="N168" s="104"/>
    </row>
    <row r="169" spans="1:14" s="105" customFormat="1" ht="63" customHeight="1" x14ac:dyDescent="0.2">
      <c r="A169" s="180" t="s">
        <v>172</v>
      </c>
      <c r="B169" s="133" t="s">
        <v>23</v>
      </c>
      <c r="C169" s="133" t="s">
        <v>27</v>
      </c>
      <c r="D169" s="133" t="s">
        <v>23</v>
      </c>
      <c r="E169" s="133" t="s">
        <v>347</v>
      </c>
      <c r="F169" s="308"/>
      <c r="G169" s="192"/>
      <c r="H169" s="87"/>
      <c r="I169" s="87"/>
      <c r="J169" s="144">
        <f t="shared" si="30"/>
        <v>56.2</v>
      </c>
      <c r="K169" s="144">
        <f t="shared" si="30"/>
        <v>56.3</v>
      </c>
      <c r="L169" s="144">
        <f t="shared" si="30"/>
        <v>56.4</v>
      </c>
      <c r="M169" s="104"/>
      <c r="N169" s="104"/>
    </row>
    <row r="170" spans="1:14" s="105" customFormat="1" ht="90" x14ac:dyDescent="0.25">
      <c r="A170" s="313" t="s">
        <v>193</v>
      </c>
      <c r="B170" s="133" t="s">
        <v>23</v>
      </c>
      <c r="C170" s="133" t="s">
        <v>27</v>
      </c>
      <c r="D170" s="133" t="s">
        <v>23</v>
      </c>
      <c r="E170" s="133" t="s">
        <v>347</v>
      </c>
      <c r="F170" s="308">
        <v>100</v>
      </c>
      <c r="G170" s="192"/>
      <c r="H170" s="87"/>
      <c r="I170" s="87"/>
      <c r="J170" s="259">
        <f t="shared" si="30"/>
        <v>56.2</v>
      </c>
      <c r="K170" s="259">
        <f t="shared" si="30"/>
        <v>56.3</v>
      </c>
      <c r="L170" s="259">
        <f t="shared" si="30"/>
        <v>56.4</v>
      </c>
      <c r="M170" s="293"/>
      <c r="N170" s="104"/>
    </row>
    <row r="171" spans="1:14" s="105" customFormat="1" ht="33.75" customHeight="1" x14ac:dyDescent="0.25">
      <c r="A171" s="313" t="s">
        <v>199</v>
      </c>
      <c r="B171" s="133" t="s">
        <v>23</v>
      </c>
      <c r="C171" s="133" t="s">
        <v>27</v>
      </c>
      <c r="D171" s="133" t="s">
        <v>23</v>
      </c>
      <c r="E171" s="133" t="s">
        <v>347</v>
      </c>
      <c r="F171" s="308">
        <v>120</v>
      </c>
      <c r="G171" s="192"/>
      <c r="H171" s="87"/>
      <c r="I171" s="87"/>
      <c r="J171" s="259">
        <f t="shared" si="30"/>
        <v>56.2</v>
      </c>
      <c r="K171" s="259">
        <f t="shared" si="30"/>
        <v>56.3</v>
      </c>
      <c r="L171" s="259">
        <f t="shared" si="30"/>
        <v>56.4</v>
      </c>
      <c r="M171" s="293"/>
      <c r="N171" s="104"/>
    </row>
    <row r="172" spans="1:14" s="105" customFormat="1" ht="24" customHeight="1" x14ac:dyDescent="0.2">
      <c r="A172" s="180" t="s">
        <v>21</v>
      </c>
      <c r="B172" s="133" t="s">
        <v>23</v>
      </c>
      <c r="C172" s="133" t="s">
        <v>27</v>
      </c>
      <c r="D172" s="133" t="s">
        <v>23</v>
      </c>
      <c r="E172" s="133" t="s">
        <v>347</v>
      </c>
      <c r="F172" s="308">
        <v>120</v>
      </c>
      <c r="G172" s="192" t="s">
        <v>22</v>
      </c>
      <c r="H172" s="87"/>
      <c r="I172" s="87"/>
      <c r="J172" s="259">
        <f t="shared" ref="J172:L173" si="31">J173</f>
        <v>56.2</v>
      </c>
      <c r="K172" s="259">
        <f t="shared" si="31"/>
        <v>56.3</v>
      </c>
      <c r="L172" s="259">
        <f t="shared" si="31"/>
        <v>56.4</v>
      </c>
      <c r="M172" s="293"/>
      <c r="N172" s="104"/>
    </row>
    <row r="173" spans="1:14" s="105" customFormat="1" ht="63.75" customHeight="1" x14ac:dyDescent="0.2">
      <c r="A173" s="180" t="s">
        <v>87</v>
      </c>
      <c r="B173" s="133" t="s">
        <v>23</v>
      </c>
      <c r="C173" s="133" t="s">
        <v>27</v>
      </c>
      <c r="D173" s="133" t="s">
        <v>23</v>
      </c>
      <c r="E173" s="133" t="s">
        <v>347</v>
      </c>
      <c r="F173" s="308">
        <v>120</v>
      </c>
      <c r="G173" s="192" t="s">
        <v>22</v>
      </c>
      <c r="H173" s="87" t="s">
        <v>25</v>
      </c>
      <c r="I173" s="87"/>
      <c r="J173" s="259">
        <f t="shared" si="31"/>
        <v>56.2</v>
      </c>
      <c r="K173" s="259">
        <f t="shared" si="31"/>
        <v>56.3</v>
      </c>
      <c r="L173" s="259">
        <f t="shared" si="31"/>
        <v>56.4</v>
      </c>
      <c r="M173" s="293"/>
      <c r="N173" s="104"/>
    </row>
    <row r="174" spans="1:14" s="105" customFormat="1" ht="45" x14ac:dyDescent="0.2">
      <c r="A174" s="180" t="s">
        <v>318</v>
      </c>
      <c r="B174" s="133" t="s">
        <v>23</v>
      </c>
      <c r="C174" s="133" t="s">
        <v>27</v>
      </c>
      <c r="D174" s="133" t="s">
        <v>23</v>
      </c>
      <c r="E174" s="133" t="s">
        <v>347</v>
      </c>
      <c r="F174" s="308">
        <v>120</v>
      </c>
      <c r="G174" s="192" t="s">
        <v>22</v>
      </c>
      <c r="H174" s="87" t="s">
        <v>25</v>
      </c>
      <c r="I174" s="87">
        <v>926</v>
      </c>
      <c r="J174" s="259">
        <f>'ведомст 3'!K388</f>
        <v>56.2</v>
      </c>
      <c r="K174" s="259">
        <f>'ведомст 3'!L388</f>
        <v>56.3</v>
      </c>
      <c r="L174" s="259">
        <f>'ведомст 3'!M388</f>
        <v>56.4</v>
      </c>
      <c r="M174" s="293"/>
      <c r="N174" s="104"/>
    </row>
    <row r="175" spans="1:14" s="105" customFormat="1" ht="46.5" customHeight="1" x14ac:dyDescent="0.25">
      <c r="A175" s="180" t="s">
        <v>298</v>
      </c>
      <c r="B175" s="133" t="s">
        <v>174</v>
      </c>
      <c r="C175" s="133"/>
      <c r="D175" s="236"/>
      <c r="E175" s="236"/>
      <c r="F175" s="314"/>
      <c r="G175" s="192"/>
      <c r="H175" s="192"/>
      <c r="I175" s="87"/>
      <c r="J175" s="88">
        <f>J176+J183</f>
        <v>1503</v>
      </c>
      <c r="K175" s="88">
        <f>K176+K183</f>
        <v>1453</v>
      </c>
      <c r="L175" s="88">
        <f>L176+L183</f>
        <v>1453</v>
      </c>
      <c r="M175" s="294"/>
      <c r="N175" s="104"/>
    </row>
    <row r="176" spans="1:14" s="105" customFormat="1" ht="32.25" customHeight="1" x14ac:dyDescent="0.25">
      <c r="A176" s="180" t="s">
        <v>287</v>
      </c>
      <c r="B176" s="133" t="s">
        <v>36</v>
      </c>
      <c r="C176" s="133" t="s">
        <v>330</v>
      </c>
      <c r="D176" s="133" t="s">
        <v>22</v>
      </c>
      <c r="E176" s="133"/>
      <c r="F176" s="314"/>
      <c r="G176" s="192"/>
      <c r="H176" s="192"/>
      <c r="I176" s="87"/>
      <c r="J176" s="88">
        <f>J177</f>
        <v>3</v>
      </c>
      <c r="K176" s="88">
        <f>K177</f>
        <v>3</v>
      </c>
      <c r="L176" s="88">
        <f>L177</f>
        <v>3</v>
      </c>
      <c r="M176" s="367"/>
      <c r="N176" s="646"/>
    </row>
    <row r="177" spans="1:14" s="105" customFormat="1" x14ac:dyDescent="0.25">
      <c r="A177" s="180" t="s">
        <v>137</v>
      </c>
      <c r="B177" s="133" t="s">
        <v>36</v>
      </c>
      <c r="C177" s="133" t="s">
        <v>330</v>
      </c>
      <c r="D177" s="133" t="s">
        <v>22</v>
      </c>
      <c r="E177" s="133" t="s">
        <v>403</v>
      </c>
      <c r="F177" s="314"/>
      <c r="G177" s="192"/>
      <c r="H177" s="192"/>
      <c r="I177" s="87"/>
      <c r="J177" s="88">
        <f t="shared" ref="J177:L181" si="32">J178</f>
        <v>3</v>
      </c>
      <c r="K177" s="88">
        <f t="shared" si="32"/>
        <v>3</v>
      </c>
      <c r="L177" s="88">
        <f t="shared" si="32"/>
        <v>3</v>
      </c>
      <c r="M177" s="367"/>
      <c r="N177" s="646"/>
    </row>
    <row r="178" spans="1:14" s="105" customFormat="1" ht="30" x14ac:dyDescent="0.25">
      <c r="A178" s="330" t="s">
        <v>210</v>
      </c>
      <c r="B178" s="133" t="s">
        <v>36</v>
      </c>
      <c r="C178" s="133" t="s">
        <v>330</v>
      </c>
      <c r="D178" s="133" t="s">
        <v>22</v>
      </c>
      <c r="E178" s="133" t="s">
        <v>403</v>
      </c>
      <c r="F178" s="314">
        <v>300</v>
      </c>
      <c r="G178" s="192"/>
      <c r="H178" s="192"/>
      <c r="I178" s="87"/>
      <c r="J178" s="88">
        <f t="shared" ref="J178:L179" si="33">J179</f>
        <v>3</v>
      </c>
      <c r="K178" s="88">
        <f t="shared" si="33"/>
        <v>3</v>
      </c>
      <c r="L178" s="88">
        <f t="shared" si="33"/>
        <v>3</v>
      </c>
      <c r="M178" s="367"/>
      <c r="N178" s="646"/>
    </row>
    <row r="179" spans="1:14" s="105" customFormat="1" ht="30" x14ac:dyDescent="0.25">
      <c r="A179" s="330" t="s">
        <v>211</v>
      </c>
      <c r="B179" s="133" t="s">
        <v>36</v>
      </c>
      <c r="C179" s="133" t="s">
        <v>330</v>
      </c>
      <c r="D179" s="133" t="s">
        <v>22</v>
      </c>
      <c r="E179" s="133" t="s">
        <v>403</v>
      </c>
      <c r="F179" s="314">
        <v>310</v>
      </c>
      <c r="G179" s="192"/>
      <c r="H179" s="192"/>
      <c r="I179" s="87"/>
      <c r="J179" s="88">
        <f t="shared" si="33"/>
        <v>3</v>
      </c>
      <c r="K179" s="88">
        <f t="shared" si="33"/>
        <v>3</v>
      </c>
      <c r="L179" s="88">
        <f t="shared" si="33"/>
        <v>3</v>
      </c>
      <c r="M179" s="367"/>
      <c r="N179" s="646"/>
    </row>
    <row r="180" spans="1:14" s="105" customFormat="1" ht="19.5" customHeight="1" x14ac:dyDescent="0.25">
      <c r="A180" s="332" t="s">
        <v>43</v>
      </c>
      <c r="B180" s="133" t="s">
        <v>36</v>
      </c>
      <c r="C180" s="133" t="s">
        <v>330</v>
      </c>
      <c r="D180" s="133" t="s">
        <v>22</v>
      </c>
      <c r="E180" s="133" t="s">
        <v>403</v>
      </c>
      <c r="F180" s="314">
        <v>310</v>
      </c>
      <c r="G180" s="192" t="s">
        <v>39</v>
      </c>
      <c r="H180" s="192"/>
      <c r="I180" s="87"/>
      <c r="J180" s="88">
        <f t="shared" si="32"/>
        <v>3</v>
      </c>
      <c r="K180" s="88">
        <f t="shared" si="32"/>
        <v>3</v>
      </c>
      <c r="L180" s="88">
        <f t="shared" si="32"/>
        <v>3</v>
      </c>
      <c r="M180" s="367"/>
      <c r="N180" s="646"/>
    </row>
    <row r="181" spans="1:14" s="105" customFormat="1" ht="18.75" customHeight="1" x14ac:dyDescent="0.25">
      <c r="A181" s="180" t="s">
        <v>45</v>
      </c>
      <c r="B181" s="133" t="s">
        <v>36</v>
      </c>
      <c r="C181" s="133" t="s">
        <v>330</v>
      </c>
      <c r="D181" s="133" t="s">
        <v>22</v>
      </c>
      <c r="E181" s="133" t="s">
        <v>403</v>
      </c>
      <c r="F181" s="314">
        <v>310</v>
      </c>
      <c r="G181" s="192" t="s">
        <v>39</v>
      </c>
      <c r="H181" s="192" t="s">
        <v>36</v>
      </c>
      <c r="I181" s="87"/>
      <c r="J181" s="88">
        <f t="shared" si="32"/>
        <v>3</v>
      </c>
      <c r="K181" s="88">
        <f t="shared" si="32"/>
        <v>3</v>
      </c>
      <c r="L181" s="88">
        <f t="shared" si="32"/>
        <v>3</v>
      </c>
      <c r="M181" s="367"/>
      <c r="N181" s="646"/>
    </row>
    <row r="182" spans="1:14" s="105" customFormat="1" ht="32.25" customHeight="1" x14ac:dyDescent="0.25">
      <c r="A182" s="180" t="s">
        <v>318</v>
      </c>
      <c r="B182" s="133" t="s">
        <v>36</v>
      </c>
      <c r="C182" s="133" t="s">
        <v>330</v>
      </c>
      <c r="D182" s="133" t="s">
        <v>22</v>
      </c>
      <c r="E182" s="133" t="s">
        <v>403</v>
      </c>
      <c r="F182" s="314">
        <v>310</v>
      </c>
      <c r="G182" s="192" t="s">
        <v>39</v>
      </c>
      <c r="H182" s="192" t="s">
        <v>36</v>
      </c>
      <c r="I182" s="87" t="s">
        <v>89</v>
      </c>
      <c r="J182" s="88">
        <f>'ведомст 3'!K547</f>
        <v>3</v>
      </c>
      <c r="K182" s="88">
        <f>'ведомст 3'!L547</f>
        <v>3</v>
      </c>
      <c r="L182" s="88">
        <f>'ведомст 3'!M547</f>
        <v>3</v>
      </c>
      <c r="M182" s="367"/>
      <c r="N182" s="646"/>
    </row>
    <row r="183" spans="1:14" s="105" customFormat="1" ht="32.25" customHeight="1" x14ac:dyDescent="0.25">
      <c r="A183" s="313" t="s">
        <v>227</v>
      </c>
      <c r="B183" s="333" t="s">
        <v>36</v>
      </c>
      <c r="C183" s="333" t="s">
        <v>330</v>
      </c>
      <c r="D183" s="333" t="s">
        <v>23</v>
      </c>
      <c r="E183" s="333"/>
      <c r="F183" s="314"/>
      <c r="G183" s="192"/>
      <c r="H183" s="192"/>
      <c r="I183" s="87"/>
      <c r="J183" s="88">
        <f t="shared" ref="J183:L186" si="34">J184</f>
        <v>1500</v>
      </c>
      <c r="K183" s="88">
        <f t="shared" si="34"/>
        <v>1450</v>
      </c>
      <c r="L183" s="88">
        <f t="shared" si="34"/>
        <v>1450</v>
      </c>
      <c r="M183" s="367"/>
      <c r="N183" s="328"/>
    </row>
    <row r="184" spans="1:14" s="105" customFormat="1" ht="32.25" customHeight="1" x14ac:dyDescent="0.25">
      <c r="A184" s="180" t="s">
        <v>132</v>
      </c>
      <c r="B184" s="333" t="s">
        <v>36</v>
      </c>
      <c r="C184" s="333" t="s">
        <v>330</v>
      </c>
      <c r="D184" s="333" t="s">
        <v>23</v>
      </c>
      <c r="E184" s="333" t="s">
        <v>408</v>
      </c>
      <c r="F184" s="314"/>
      <c r="G184" s="192"/>
      <c r="H184" s="192"/>
      <c r="I184" s="87"/>
      <c r="J184" s="88">
        <f t="shared" si="34"/>
        <v>1500</v>
      </c>
      <c r="K184" s="88">
        <f t="shared" si="34"/>
        <v>1450</v>
      </c>
      <c r="L184" s="88">
        <f t="shared" si="34"/>
        <v>1450</v>
      </c>
      <c r="M184" s="367"/>
      <c r="N184" s="328"/>
    </row>
    <row r="185" spans="1:14" s="105" customFormat="1" ht="45" x14ac:dyDescent="0.25">
      <c r="A185" s="313" t="s">
        <v>225</v>
      </c>
      <c r="B185" s="333" t="s">
        <v>36</v>
      </c>
      <c r="C185" s="333" t="s">
        <v>330</v>
      </c>
      <c r="D185" s="333" t="s">
        <v>23</v>
      </c>
      <c r="E185" s="333" t="s">
        <v>408</v>
      </c>
      <c r="F185" s="314">
        <v>600</v>
      </c>
      <c r="G185" s="192"/>
      <c r="H185" s="192"/>
      <c r="I185" s="87"/>
      <c r="J185" s="88">
        <f t="shared" si="34"/>
        <v>1500</v>
      </c>
      <c r="K185" s="88">
        <f t="shared" si="34"/>
        <v>1450</v>
      </c>
      <c r="L185" s="88">
        <f t="shared" si="34"/>
        <v>1450</v>
      </c>
      <c r="M185" s="367"/>
      <c r="N185" s="328"/>
    </row>
    <row r="186" spans="1:14" s="105" customFormat="1" ht="75" x14ac:dyDescent="0.25">
      <c r="A186" s="313" t="s">
        <v>226</v>
      </c>
      <c r="B186" s="333" t="s">
        <v>36</v>
      </c>
      <c r="C186" s="333" t="s">
        <v>330</v>
      </c>
      <c r="D186" s="333" t="s">
        <v>23</v>
      </c>
      <c r="E186" s="333" t="s">
        <v>408</v>
      </c>
      <c r="F186" s="314">
        <v>630</v>
      </c>
      <c r="G186" s="192"/>
      <c r="H186" s="192"/>
      <c r="I186" s="87"/>
      <c r="J186" s="88">
        <f t="shared" si="34"/>
        <v>1500</v>
      </c>
      <c r="K186" s="88">
        <v>1450</v>
      </c>
      <c r="L186" s="88">
        <f t="shared" si="34"/>
        <v>1450</v>
      </c>
      <c r="M186" s="367"/>
      <c r="N186" s="328"/>
    </row>
    <row r="187" spans="1:14" s="105" customFormat="1" ht="24.75" customHeight="1" x14ac:dyDescent="0.25">
      <c r="A187" s="180" t="s">
        <v>222</v>
      </c>
      <c r="B187" s="333" t="s">
        <v>36</v>
      </c>
      <c r="C187" s="333" t="s">
        <v>330</v>
      </c>
      <c r="D187" s="333" t="s">
        <v>23</v>
      </c>
      <c r="E187" s="333" t="s">
        <v>408</v>
      </c>
      <c r="F187" s="334">
        <v>630</v>
      </c>
      <c r="G187" s="192" t="s">
        <v>99</v>
      </c>
      <c r="H187" s="192"/>
      <c r="I187" s="87"/>
      <c r="J187" s="88">
        <f t="shared" ref="J187:L188" si="35">J188</f>
        <v>1500</v>
      </c>
      <c r="K187" s="88">
        <v>1450</v>
      </c>
      <c r="L187" s="88">
        <f t="shared" si="35"/>
        <v>1450</v>
      </c>
      <c r="M187" s="367"/>
      <c r="N187" s="646"/>
    </row>
    <row r="188" spans="1:14" s="105" customFormat="1" ht="21.75" customHeight="1" x14ac:dyDescent="0.25">
      <c r="A188" s="180" t="s">
        <v>131</v>
      </c>
      <c r="B188" s="333" t="s">
        <v>36</v>
      </c>
      <c r="C188" s="333" t="s">
        <v>330</v>
      </c>
      <c r="D188" s="333" t="s">
        <v>23</v>
      </c>
      <c r="E188" s="333" t="s">
        <v>408</v>
      </c>
      <c r="F188" s="334">
        <v>630</v>
      </c>
      <c r="G188" s="192" t="s">
        <v>99</v>
      </c>
      <c r="H188" s="192" t="s">
        <v>23</v>
      </c>
      <c r="I188" s="87"/>
      <c r="J188" s="88">
        <f t="shared" si="35"/>
        <v>1500</v>
      </c>
      <c r="K188" s="88">
        <v>1450</v>
      </c>
      <c r="L188" s="88">
        <f t="shared" si="35"/>
        <v>1450</v>
      </c>
      <c r="M188" s="367"/>
      <c r="N188" s="646"/>
    </row>
    <row r="189" spans="1:14" s="105" customFormat="1" ht="32.25" customHeight="1" x14ac:dyDescent="0.25">
      <c r="A189" s="180" t="s">
        <v>85</v>
      </c>
      <c r="B189" s="333" t="s">
        <v>36</v>
      </c>
      <c r="C189" s="333" t="s">
        <v>330</v>
      </c>
      <c r="D189" s="333" t="s">
        <v>23</v>
      </c>
      <c r="E189" s="333" t="s">
        <v>408</v>
      </c>
      <c r="F189" s="334">
        <v>630</v>
      </c>
      <c r="G189" s="192" t="s">
        <v>99</v>
      </c>
      <c r="H189" s="192" t="s">
        <v>23</v>
      </c>
      <c r="I189" s="87" t="s">
        <v>13</v>
      </c>
      <c r="J189" s="88">
        <f>'ведомст 3'!K294</f>
        <v>1500</v>
      </c>
      <c r="K189" s="88">
        <f>'ведомст 3'!L294</f>
        <v>1450</v>
      </c>
      <c r="L189" s="88">
        <f>'ведомст 3'!M294</f>
        <v>1450</v>
      </c>
      <c r="M189" s="367"/>
      <c r="N189" s="646"/>
    </row>
    <row r="190" spans="1:14" s="105" customFormat="1" ht="44.25" customHeight="1" x14ac:dyDescent="0.25">
      <c r="A190" s="390" t="s">
        <v>424</v>
      </c>
      <c r="B190" s="133" t="s">
        <v>54</v>
      </c>
      <c r="C190" s="133"/>
      <c r="D190" s="133"/>
      <c r="E190" s="133"/>
      <c r="F190" s="308"/>
      <c r="G190" s="191"/>
      <c r="H190" s="191"/>
      <c r="I190" s="87"/>
      <c r="J190" s="140">
        <f>J191+J199</f>
        <v>2079.6</v>
      </c>
      <c r="K190" s="140">
        <f>K191+K199</f>
        <v>110</v>
      </c>
      <c r="L190" s="140">
        <f>L191+L199</f>
        <v>110</v>
      </c>
      <c r="M190" s="549"/>
      <c r="N190" s="363"/>
    </row>
    <row r="191" spans="1:14" s="105" customFormat="1" ht="45.75" customHeight="1" x14ac:dyDescent="0.2">
      <c r="A191" s="390" t="s">
        <v>425</v>
      </c>
      <c r="B191" s="133" t="s">
        <v>25</v>
      </c>
      <c r="C191" s="133" t="s">
        <v>24</v>
      </c>
      <c r="D191" s="133"/>
      <c r="E191" s="133"/>
      <c r="F191" s="308"/>
      <c r="G191" s="191"/>
      <c r="H191" s="192"/>
      <c r="I191" s="87"/>
      <c r="J191" s="141">
        <f t="shared" ref="J191:L192" si="36">J192</f>
        <v>0</v>
      </c>
      <c r="K191" s="141">
        <v>110</v>
      </c>
      <c r="L191" s="141">
        <f t="shared" si="36"/>
        <v>110</v>
      </c>
      <c r="M191" s="549"/>
      <c r="N191" s="363"/>
    </row>
    <row r="192" spans="1:14" s="105" customFormat="1" ht="28.5" customHeight="1" x14ac:dyDescent="0.2">
      <c r="A192" s="107" t="s">
        <v>256</v>
      </c>
      <c r="B192" s="133" t="s">
        <v>25</v>
      </c>
      <c r="C192" s="133" t="s">
        <v>24</v>
      </c>
      <c r="D192" s="133" t="s">
        <v>22</v>
      </c>
      <c r="E192" s="133"/>
      <c r="F192" s="308"/>
      <c r="G192" s="191"/>
      <c r="H192" s="192"/>
      <c r="I192" s="87"/>
      <c r="J192" s="141">
        <f t="shared" si="36"/>
        <v>0</v>
      </c>
      <c r="K192" s="141">
        <v>110</v>
      </c>
      <c r="L192" s="141">
        <f t="shared" si="36"/>
        <v>110</v>
      </c>
      <c r="M192" s="292"/>
      <c r="N192" s="104"/>
    </row>
    <row r="193" spans="1:14" s="105" customFormat="1" ht="44.25" customHeight="1" x14ac:dyDescent="0.3">
      <c r="A193" s="335" t="s">
        <v>158</v>
      </c>
      <c r="B193" s="333" t="s">
        <v>25</v>
      </c>
      <c r="C193" s="319" t="s">
        <v>24</v>
      </c>
      <c r="D193" s="319" t="s">
        <v>22</v>
      </c>
      <c r="E193" s="319" t="s">
        <v>404</v>
      </c>
      <c r="F193" s="336"/>
      <c r="G193" s="191"/>
      <c r="H193" s="192"/>
      <c r="I193" s="87"/>
      <c r="J193" s="141">
        <f>J194</f>
        <v>0</v>
      </c>
      <c r="K193" s="141">
        <v>110</v>
      </c>
      <c r="L193" s="141">
        <f>L194</f>
        <v>110</v>
      </c>
      <c r="M193" s="292"/>
      <c r="N193" s="104"/>
    </row>
    <row r="194" spans="1:14" s="105" customFormat="1" ht="28.5" customHeight="1" x14ac:dyDescent="0.25">
      <c r="A194" s="107" t="s">
        <v>204</v>
      </c>
      <c r="B194" s="333" t="s">
        <v>25</v>
      </c>
      <c r="C194" s="319" t="s">
        <v>24</v>
      </c>
      <c r="D194" s="319" t="s">
        <v>22</v>
      </c>
      <c r="E194" s="319" t="s">
        <v>404</v>
      </c>
      <c r="F194" s="284">
        <v>300</v>
      </c>
      <c r="G194" s="191"/>
      <c r="H194" s="192"/>
      <c r="I194" s="87"/>
      <c r="J194" s="141">
        <f t="shared" ref="J194:L196" si="37">J195</f>
        <v>0</v>
      </c>
      <c r="K194" s="141">
        <v>110</v>
      </c>
      <c r="L194" s="141">
        <f t="shared" si="37"/>
        <v>110</v>
      </c>
      <c r="M194" s="292"/>
      <c r="N194" s="104"/>
    </row>
    <row r="195" spans="1:14" s="105" customFormat="1" ht="28.5" customHeight="1" x14ac:dyDescent="0.25">
      <c r="A195" s="107" t="s">
        <v>212</v>
      </c>
      <c r="B195" s="333" t="s">
        <v>25</v>
      </c>
      <c r="C195" s="319" t="s">
        <v>24</v>
      </c>
      <c r="D195" s="319" t="s">
        <v>22</v>
      </c>
      <c r="E195" s="319" t="s">
        <v>404</v>
      </c>
      <c r="F195" s="284">
        <v>320</v>
      </c>
      <c r="G195" s="191"/>
      <c r="H195" s="192"/>
      <c r="I195" s="87"/>
      <c r="J195" s="141">
        <f t="shared" si="37"/>
        <v>0</v>
      </c>
      <c r="K195" s="141">
        <v>110</v>
      </c>
      <c r="L195" s="141">
        <f t="shared" si="37"/>
        <v>110</v>
      </c>
      <c r="M195" s="292"/>
      <c r="N195" s="104"/>
    </row>
    <row r="196" spans="1:14" s="105" customFormat="1" ht="18" customHeight="1" x14ac:dyDescent="0.25">
      <c r="A196" s="107" t="s">
        <v>43</v>
      </c>
      <c r="B196" s="333" t="s">
        <v>25</v>
      </c>
      <c r="C196" s="319" t="s">
        <v>24</v>
      </c>
      <c r="D196" s="319" t="s">
        <v>22</v>
      </c>
      <c r="E196" s="319" t="s">
        <v>404</v>
      </c>
      <c r="F196" s="284">
        <v>320</v>
      </c>
      <c r="G196" s="191" t="s">
        <v>39</v>
      </c>
      <c r="H196" s="192"/>
      <c r="I196" s="87"/>
      <c r="J196" s="141">
        <f t="shared" si="37"/>
        <v>0</v>
      </c>
      <c r="K196" s="141">
        <v>110</v>
      </c>
      <c r="L196" s="141">
        <f t="shared" si="37"/>
        <v>110</v>
      </c>
      <c r="M196" s="292"/>
      <c r="N196" s="104"/>
    </row>
    <row r="197" spans="1:14" s="105" customFormat="1" ht="19.5" customHeight="1" x14ac:dyDescent="0.25">
      <c r="A197" s="107" t="s">
        <v>45</v>
      </c>
      <c r="B197" s="333" t="s">
        <v>25</v>
      </c>
      <c r="C197" s="319" t="s">
        <v>24</v>
      </c>
      <c r="D197" s="319" t="s">
        <v>22</v>
      </c>
      <c r="E197" s="319" t="s">
        <v>404</v>
      </c>
      <c r="F197" s="284">
        <v>320</v>
      </c>
      <c r="G197" s="191" t="s">
        <v>39</v>
      </c>
      <c r="H197" s="192" t="s">
        <v>36</v>
      </c>
      <c r="I197" s="87"/>
      <c r="J197" s="141">
        <f>J198</f>
        <v>0</v>
      </c>
      <c r="K197" s="141">
        <v>110</v>
      </c>
      <c r="L197" s="141">
        <f>L198</f>
        <v>110</v>
      </c>
      <c r="M197" s="292"/>
      <c r="N197" s="290"/>
    </row>
    <row r="198" spans="1:14" s="105" customFormat="1" ht="33" customHeight="1" x14ac:dyDescent="0.25">
      <c r="A198" s="180" t="s">
        <v>85</v>
      </c>
      <c r="B198" s="333" t="s">
        <v>25</v>
      </c>
      <c r="C198" s="319" t="s">
        <v>24</v>
      </c>
      <c r="D198" s="319" t="s">
        <v>22</v>
      </c>
      <c r="E198" s="319" t="s">
        <v>404</v>
      </c>
      <c r="F198" s="284">
        <v>320</v>
      </c>
      <c r="G198" s="191" t="s">
        <v>39</v>
      </c>
      <c r="H198" s="192" t="s">
        <v>36</v>
      </c>
      <c r="I198" s="87" t="s">
        <v>13</v>
      </c>
      <c r="J198" s="141">
        <f>'ведомст 3'!K264</f>
        <v>0</v>
      </c>
      <c r="K198" s="141">
        <f>'ведомст 3'!L264</f>
        <v>110</v>
      </c>
      <c r="L198" s="141">
        <f>'ведомст 3'!M264</f>
        <v>110</v>
      </c>
      <c r="M198" s="292"/>
      <c r="N198" s="104"/>
    </row>
    <row r="199" spans="1:14" s="105" customFormat="1" ht="91.5" customHeight="1" x14ac:dyDescent="0.25">
      <c r="A199" s="313" t="s">
        <v>517</v>
      </c>
      <c r="B199" s="133" t="s">
        <v>25</v>
      </c>
      <c r="C199" s="133" t="s">
        <v>27</v>
      </c>
      <c r="D199" s="133"/>
      <c r="E199" s="133"/>
      <c r="F199" s="133"/>
      <c r="G199" s="133"/>
      <c r="H199" s="133"/>
      <c r="I199" s="133"/>
      <c r="J199" s="141">
        <f>J200</f>
        <v>2079.6</v>
      </c>
      <c r="K199" s="141">
        <f>K200</f>
        <v>0</v>
      </c>
      <c r="L199" s="141">
        <f>L200</f>
        <v>0</v>
      </c>
      <c r="M199" s="292"/>
      <c r="N199" s="104"/>
    </row>
    <row r="200" spans="1:14" s="105" customFormat="1" ht="75.75" customHeight="1" x14ac:dyDescent="0.25">
      <c r="A200" s="313" t="s">
        <v>516</v>
      </c>
      <c r="B200" s="133" t="s">
        <v>25</v>
      </c>
      <c r="C200" s="133" t="s">
        <v>27</v>
      </c>
      <c r="D200" s="133" t="s">
        <v>22</v>
      </c>
      <c r="E200" s="133"/>
      <c r="F200" s="133"/>
      <c r="G200" s="133"/>
      <c r="H200" s="133"/>
      <c r="I200" s="133"/>
      <c r="J200" s="141">
        <f>J201+J207</f>
        <v>2079.6</v>
      </c>
      <c r="K200" s="141">
        <f>K201+K207</f>
        <v>0</v>
      </c>
      <c r="L200" s="141">
        <f>L201+L207</f>
        <v>0</v>
      </c>
      <c r="M200" s="292"/>
      <c r="N200" s="104"/>
    </row>
    <row r="201" spans="1:14" s="105" customFormat="1" ht="103.5" customHeight="1" x14ac:dyDescent="0.25">
      <c r="A201" s="344" t="s">
        <v>515</v>
      </c>
      <c r="B201" s="133" t="s">
        <v>25</v>
      </c>
      <c r="C201" s="133" t="s">
        <v>27</v>
      </c>
      <c r="D201" s="133" t="s">
        <v>22</v>
      </c>
      <c r="E201" s="133" t="s">
        <v>523</v>
      </c>
      <c r="F201" s="133"/>
      <c r="G201" s="133"/>
      <c r="H201" s="133"/>
      <c r="I201" s="133"/>
      <c r="J201" s="141">
        <f>J202</f>
        <v>2067</v>
      </c>
      <c r="K201" s="141">
        <f t="shared" ref="K201:L205" si="38">K202</f>
        <v>0</v>
      </c>
      <c r="L201" s="141">
        <f t="shared" si="38"/>
        <v>0</v>
      </c>
      <c r="M201" s="292"/>
      <c r="N201" s="104"/>
    </row>
    <row r="202" spans="1:14" s="105" customFormat="1" ht="44.25" customHeight="1" x14ac:dyDescent="0.25">
      <c r="A202" s="591" t="s">
        <v>524</v>
      </c>
      <c r="B202" s="133" t="s">
        <v>25</v>
      </c>
      <c r="C202" s="133" t="s">
        <v>27</v>
      </c>
      <c r="D202" s="133" t="s">
        <v>22</v>
      </c>
      <c r="E202" s="133" t="s">
        <v>523</v>
      </c>
      <c r="F202" s="133" t="s">
        <v>266</v>
      </c>
      <c r="G202" s="133"/>
      <c r="H202" s="133"/>
      <c r="I202" s="133"/>
      <c r="J202" s="141">
        <f>J203</f>
        <v>2067</v>
      </c>
      <c r="K202" s="141">
        <f t="shared" si="38"/>
        <v>0</v>
      </c>
      <c r="L202" s="141">
        <f t="shared" si="38"/>
        <v>0</v>
      </c>
      <c r="M202" s="292"/>
      <c r="N202" s="104"/>
    </row>
    <row r="203" spans="1:14" s="105" customFormat="1" ht="27" customHeight="1" x14ac:dyDescent="0.25">
      <c r="A203" s="591" t="s">
        <v>269</v>
      </c>
      <c r="B203" s="133" t="s">
        <v>25</v>
      </c>
      <c r="C203" s="133" t="s">
        <v>27</v>
      </c>
      <c r="D203" s="133" t="s">
        <v>22</v>
      </c>
      <c r="E203" s="133" t="s">
        <v>523</v>
      </c>
      <c r="F203" s="133" t="s">
        <v>267</v>
      </c>
      <c r="G203" s="133"/>
      <c r="H203" s="133"/>
      <c r="I203" s="133"/>
      <c r="J203" s="141">
        <f>J204</f>
        <v>2067</v>
      </c>
      <c r="K203" s="141">
        <f t="shared" si="38"/>
        <v>0</v>
      </c>
      <c r="L203" s="141">
        <f t="shared" si="38"/>
        <v>0</v>
      </c>
      <c r="M203" s="292"/>
      <c r="N203" s="104"/>
    </row>
    <row r="204" spans="1:14" s="105" customFormat="1" ht="23.25" customHeight="1" x14ac:dyDescent="0.25">
      <c r="A204" s="313" t="s">
        <v>43</v>
      </c>
      <c r="B204" s="133" t="s">
        <v>25</v>
      </c>
      <c r="C204" s="133" t="s">
        <v>27</v>
      </c>
      <c r="D204" s="133" t="s">
        <v>22</v>
      </c>
      <c r="E204" s="133" t="s">
        <v>523</v>
      </c>
      <c r="F204" s="133" t="s">
        <v>267</v>
      </c>
      <c r="G204" s="133" t="s">
        <v>39</v>
      </c>
      <c r="H204" s="133"/>
      <c r="I204" s="133"/>
      <c r="J204" s="141">
        <f>J205</f>
        <v>2067</v>
      </c>
      <c r="K204" s="141">
        <f t="shared" si="38"/>
        <v>0</v>
      </c>
      <c r="L204" s="141">
        <f t="shared" si="38"/>
        <v>0</v>
      </c>
      <c r="M204" s="292"/>
      <c r="N204" s="104"/>
    </row>
    <row r="205" spans="1:14" s="105" customFormat="1" ht="23.25" customHeight="1" x14ac:dyDescent="0.25">
      <c r="A205" s="313" t="s">
        <v>61</v>
      </c>
      <c r="B205" s="133" t="s">
        <v>25</v>
      </c>
      <c r="C205" s="133" t="s">
        <v>27</v>
      </c>
      <c r="D205" s="133" t="s">
        <v>22</v>
      </c>
      <c r="E205" s="133" t="s">
        <v>523</v>
      </c>
      <c r="F205" s="133" t="s">
        <v>267</v>
      </c>
      <c r="G205" s="133" t="s">
        <v>39</v>
      </c>
      <c r="H205" s="133" t="s">
        <v>25</v>
      </c>
      <c r="I205" s="133"/>
      <c r="J205" s="141">
        <f>J206</f>
        <v>2067</v>
      </c>
      <c r="K205" s="141">
        <f t="shared" si="38"/>
        <v>0</v>
      </c>
      <c r="L205" s="141">
        <f t="shared" si="38"/>
        <v>0</v>
      </c>
      <c r="M205" s="292"/>
      <c r="N205" s="104"/>
    </row>
    <row r="206" spans="1:14" s="105" customFormat="1" ht="33" customHeight="1" x14ac:dyDescent="0.2">
      <c r="A206" s="341" t="s">
        <v>262</v>
      </c>
      <c r="B206" s="133" t="s">
        <v>25</v>
      </c>
      <c r="C206" s="133" t="s">
        <v>27</v>
      </c>
      <c r="D206" s="133" t="s">
        <v>22</v>
      </c>
      <c r="E206" s="133" t="s">
        <v>523</v>
      </c>
      <c r="F206" s="133" t="s">
        <v>267</v>
      </c>
      <c r="G206" s="133" t="s">
        <v>39</v>
      </c>
      <c r="H206" s="133" t="s">
        <v>25</v>
      </c>
      <c r="I206" s="133" t="s">
        <v>13</v>
      </c>
      <c r="J206" s="141">
        <f>'ведомст 3'!K284</f>
        <v>2067</v>
      </c>
      <c r="K206" s="141">
        <f>'ведомст 3'!L284</f>
        <v>0</v>
      </c>
      <c r="L206" s="141">
        <f>'ведомст 3'!M284</f>
        <v>0</v>
      </c>
      <c r="M206" s="292"/>
      <c r="N206" s="104"/>
    </row>
    <row r="207" spans="1:14" s="105" customFormat="1" ht="100.5" customHeight="1" x14ac:dyDescent="0.25">
      <c r="A207" s="313" t="s">
        <v>515</v>
      </c>
      <c r="B207" s="133" t="s">
        <v>25</v>
      </c>
      <c r="C207" s="133" t="s">
        <v>27</v>
      </c>
      <c r="D207" s="133" t="s">
        <v>22</v>
      </c>
      <c r="E207" s="133" t="s">
        <v>514</v>
      </c>
      <c r="F207" s="133"/>
      <c r="G207" s="133"/>
      <c r="H207" s="133"/>
      <c r="I207" s="133"/>
      <c r="J207" s="141">
        <f>J208+J213</f>
        <v>12.6</v>
      </c>
      <c r="K207" s="141">
        <f t="shared" ref="K207:L207" si="39">K208+K213</f>
        <v>0</v>
      </c>
      <c r="L207" s="141">
        <f t="shared" si="39"/>
        <v>0</v>
      </c>
      <c r="M207" s="292"/>
      <c r="N207" s="104"/>
    </row>
    <row r="208" spans="1:14" s="105" customFormat="1" ht="78" customHeight="1" x14ac:dyDescent="0.25">
      <c r="A208" s="313" t="s">
        <v>185</v>
      </c>
      <c r="B208" s="133" t="s">
        <v>25</v>
      </c>
      <c r="C208" s="133" t="s">
        <v>27</v>
      </c>
      <c r="D208" s="133" t="s">
        <v>22</v>
      </c>
      <c r="E208" s="133" t="s">
        <v>514</v>
      </c>
      <c r="F208" s="133" t="s">
        <v>186</v>
      </c>
      <c r="G208" s="133"/>
      <c r="H208" s="133"/>
      <c r="I208" s="133"/>
      <c r="J208" s="141">
        <f>J209</f>
        <v>10.7</v>
      </c>
      <c r="K208" s="141">
        <f t="shared" ref="K208:L211" si="40">K209</f>
        <v>0</v>
      </c>
      <c r="L208" s="141">
        <f t="shared" si="40"/>
        <v>0</v>
      </c>
      <c r="M208" s="292"/>
      <c r="N208" s="104"/>
    </row>
    <row r="209" spans="1:16" s="105" customFormat="1" ht="32.25" customHeight="1" x14ac:dyDescent="0.25">
      <c r="A209" s="313" t="s">
        <v>187</v>
      </c>
      <c r="B209" s="133" t="s">
        <v>25</v>
      </c>
      <c r="C209" s="133" t="s">
        <v>27</v>
      </c>
      <c r="D209" s="133" t="s">
        <v>22</v>
      </c>
      <c r="E209" s="133" t="s">
        <v>514</v>
      </c>
      <c r="F209" s="133" t="s">
        <v>184</v>
      </c>
      <c r="G209" s="133"/>
      <c r="H209" s="133"/>
      <c r="I209" s="133"/>
      <c r="J209" s="141">
        <f>J210</f>
        <v>10.7</v>
      </c>
      <c r="K209" s="141">
        <f t="shared" si="40"/>
        <v>0</v>
      </c>
      <c r="L209" s="141">
        <f t="shared" si="40"/>
        <v>0</v>
      </c>
      <c r="M209" s="292"/>
      <c r="N209" s="104"/>
    </row>
    <row r="210" spans="1:16" s="105" customFormat="1" ht="25.5" customHeight="1" x14ac:dyDescent="0.25">
      <c r="A210" s="177" t="s">
        <v>21</v>
      </c>
      <c r="B210" s="133" t="s">
        <v>25</v>
      </c>
      <c r="C210" s="133" t="s">
        <v>27</v>
      </c>
      <c r="D210" s="133" t="s">
        <v>22</v>
      </c>
      <c r="E210" s="133" t="s">
        <v>514</v>
      </c>
      <c r="F210" s="133" t="s">
        <v>184</v>
      </c>
      <c r="G210" s="133" t="s">
        <v>22</v>
      </c>
      <c r="H210" s="133"/>
      <c r="I210" s="133"/>
      <c r="J210" s="141">
        <f>J211</f>
        <v>10.7</v>
      </c>
      <c r="K210" s="141">
        <f t="shared" si="40"/>
        <v>0</v>
      </c>
      <c r="L210" s="141">
        <f t="shared" si="40"/>
        <v>0</v>
      </c>
      <c r="M210" s="292"/>
      <c r="N210" s="104"/>
    </row>
    <row r="211" spans="1:16" s="105" customFormat="1" ht="61.5" customHeight="1" x14ac:dyDescent="0.25">
      <c r="A211" s="320" t="s">
        <v>188</v>
      </c>
      <c r="B211" s="133" t="s">
        <v>25</v>
      </c>
      <c r="C211" s="133" t="s">
        <v>27</v>
      </c>
      <c r="D211" s="133" t="s">
        <v>22</v>
      </c>
      <c r="E211" s="133" t="s">
        <v>514</v>
      </c>
      <c r="F211" s="133" t="s">
        <v>184</v>
      </c>
      <c r="G211" s="133" t="s">
        <v>22</v>
      </c>
      <c r="H211" s="133" t="s">
        <v>25</v>
      </c>
      <c r="I211" s="133"/>
      <c r="J211" s="141">
        <f>J212</f>
        <v>10.7</v>
      </c>
      <c r="K211" s="141">
        <f t="shared" si="40"/>
        <v>0</v>
      </c>
      <c r="L211" s="141">
        <f t="shared" si="40"/>
        <v>0</v>
      </c>
      <c r="M211" s="292"/>
      <c r="N211" s="104"/>
    </row>
    <row r="212" spans="1:16" s="105" customFormat="1" ht="28.5" customHeight="1" x14ac:dyDescent="0.2">
      <c r="A212" s="341" t="s">
        <v>262</v>
      </c>
      <c r="B212" s="133" t="s">
        <v>25</v>
      </c>
      <c r="C212" s="133" t="s">
        <v>27</v>
      </c>
      <c r="D212" s="133" t="s">
        <v>22</v>
      </c>
      <c r="E212" s="133" t="s">
        <v>514</v>
      </c>
      <c r="F212" s="133" t="s">
        <v>184</v>
      </c>
      <c r="G212" s="133" t="s">
        <v>22</v>
      </c>
      <c r="H212" s="133" t="s">
        <v>25</v>
      </c>
      <c r="I212" s="133" t="s">
        <v>13</v>
      </c>
      <c r="J212" s="141">
        <f>'ведомст 3'!K35</f>
        <v>10.7</v>
      </c>
      <c r="K212" s="141">
        <f>'ведомст 3'!L35</f>
        <v>0</v>
      </c>
      <c r="L212" s="141">
        <f>'ведомст 3'!M35</f>
        <v>0</v>
      </c>
      <c r="M212" s="292"/>
      <c r="N212" s="104"/>
    </row>
    <row r="213" spans="1:16" s="105" customFormat="1" ht="28.5" customHeight="1" x14ac:dyDescent="0.25">
      <c r="A213" s="591" t="s">
        <v>524</v>
      </c>
      <c r="B213" s="133"/>
      <c r="C213" s="133"/>
      <c r="D213" s="133"/>
      <c r="E213" s="133" t="s">
        <v>514</v>
      </c>
      <c r="F213" s="133" t="s">
        <v>266</v>
      </c>
      <c r="G213" s="133"/>
      <c r="H213" s="133"/>
      <c r="I213" s="133"/>
      <c r="J213" s="141">
        <f>J214</f>
        <v>1.9</v>
      </c>
      <c r="K213" s="141">
        <f t="shared" ref="K213:L213" si="41">K214</f>
        <v>0</v>
      </c>
      <c r="L213" s="141">
        <f t="shared" si="41"/>
        <v>0</v>
      </c>
      <c r="M213" s="292"/>
      <c r="N213" s="104"/>
    </row>
    <row r="214" spans="1:16" s="105" customFormat="1" ht="28.5" customHeight="1" x14ac:dyDescent="0.25">
      <c r="A214" s="591" t="s">
        <v>269</v>
      </c>
      <c r="B214" s="133"/>
      <c r="C214" s="133"/>
      <c r="D214" s="133"/>
      <c r="E214" s="133" t="s">
        <v>514</v>
      </c>
      <c r="F214" s="133" t="s">
        <v>267</v>
      </c>
      <c r="G214" s="133"/>
      <c r="H214" s="133"/>
      <c r="I214" s="133"/>
      <c r="J214" s="141">
        <f>J215</f>
        <v>1.9</v>
      </c>
      <c r="K214" s="141">
        <f t="shared" ref="K214:L214" si="42">K215</f>
        <v>0</v>
      </c>
      <c r="L214" s="141">
        <f t="shared" si="42"/>
        <v>0</v>
      </c>
      <c r="M214" s="292"/>
      <c r="N214" s="104"/>
    </row>
    <row r="215" spans="1:16" s="105" customFormat="1" ht="28.5" customHeight="1" x14ac:dyDescent="0.25">
      <c r="A215" s="313" t="s">
        <v>43</v>
      </c>
      <c r="B215" s="133"/>
      <c r="C215" s="133"/>
      <c r="D215" s="133"/>
      <c r="E215" s="133" t="s">
        <v>514</v>
      </c>
      <c r="F215" s="133" t="s">
        <v>267</v>
      </c>
      <c r="G215" s="133" t="s">
        <v>39</v>
      </c>
      <c r="H215" s="133"/>
      <c r="I215" s="133"/>
      <c r="J215" s="141">
        <f>J216</f>
        <v>1.9</v>
      </c>
      <c r="K215" s="141">
        <f t="shared" ref="K215:L215" si="43">K216</f>
        <v>0</v>
      </c>
      <c r="L215" s="141">
        <f t="shared" si="43"/>
        <v>0</v>
      </c>
      <c r="M215" s="292"/>
      <c r="N215" s="104"/>
    </row>
    <row r="216" spans="1:16" s="105" customFormat="1" ht="28.5" customHeight="1" x14ac:dyDescent="0.25">
      <c r="A216" s="313" t="s">
        <v>61</v>
      </c>
      <c r="B216" s="133"/>
      <c r="C216" s="133"/>
      <c r="D216" s="133"/>
      <c r="E216" s="133" t="s">
        <v>514</v>
      </c>
      <c r="F216" s="133" t="s">
        <v>267</v>
      </c>
      <c r="G216" s="133" t="s">
        <v>39</v>
      </c>
      <c r="H216" s="133" t="s">
        <v>25</v>
      </c>
      <c r="I216" s="133"/>
      <c r="J216" s="141">
        <f>J217</f>
        <v>1.9</v>
      </c>
      <c r="K216" s="141">
        <f t="shared" ref="K216:L216" si="44">K217</f>
        <v>0</v>
      </c>
      <c r="L216" s="141">
        <f t="shared" si="44"/>
        <v>0</v>
      </c>
      <c r="M216" s="292"/>
      <c r="N216" s="104"/>
    </row>
    <row r="217" spans="1:16" s="105" customFormat="1" ht="28.5" customHeight="1" x14ac:dyDescent="0.2">
      <c r="A217" s="341" t="s">
        <v>262</v>
      </c>
      <c r="B217" s="133"/>
      <c r="C217" s="133"/>
      <c r="D217" s="133"/>
      <c r="E217" s="133" t="s">
        <v>514</v>
      </c>
      <c r="F217" s="133" t="s">
        <v>267</v>
      </c>
      <c r="G217" s="133" t="s">
        <v>39</v>
      </c>
      <c r="H217" s="133" t="s">
        <v>25</v>
      </c>
      <c r="I217" s="133" t="s">
        <v>13</v>
      </c>
      <c r="J217" s="141">
        <f>'ведомст 3'!K287</f>
        <v>1.9</v>
      </c>
      <c r="K217" s="141">
        <f>'ведомст 3'!L287</f>
        <v>0</v>
      </c>
      <c r="L217" s="141">
        <f>'ведомст 3'!M287</f>
        <v>0</v>
      </c>
      <c r="M217" s="292"/>
      <c r="N217" s="104"/>
    </row>
    <row r="218" spans="1:16" s="105" customFormat="1" ht="55.5" customHeight="1" x14ac:dyDescent="0.25">
      <c r="A218" s="177" t="s">
        <v>304</v>
      </c>
      <c r="B218" s="133" t="s">
        <v>31</v>
      </c>
      <c r="C218" s="133"/>
      <c r="D218" s="133"/>
      <c r="E218" s="133"/>
      <c r="F218" s="133"/>
      <c r="G218" s="133"/>
      <c r="H218" s="133"/>
      <c r="I218" s="133"/>
      <c r="J218" s="141">
        <f>J219</f>
        <v>23779.9</v>
      </c>
      <c r="K218" s="141">
        <f>K219</f>
        <v>8685.9</v>
      </c>
      <c r="L218" s="141">
        <f>L219</f>
        <v>8007.6000000000022</v>
      </c>
      <c r="M218" s="292"/>
      <c r="N218" s="104"/>
    </row>
    <row r="219" spans="1:16" s="105" customFormat="1" ht="20.25" customHeight="1" x14ac:dyDescent="0.2">
      <c r="A219" s="332" t="s">
        <v>207</v>
      </c>
      <c r="B219" s="133" t="s">
        <v>31</v>
      </c>
      <c r="C219" s="133" t="s">
        <v>24</v>
      </c>
      <c r="D219" s="133"/>
      <c r="E219" s="133"/>
      <c r="F219" s="308"/>
      <c r="G219" s="87"/>
      <c r="H219" s="87"/>
      <c r="I219" s="87"/>
      <c r="J219" s="141">
        <f>J220+J257+J264</f>
        <v>23779.9</v>
      </c>
      <c r="K219" s="141">
        <f>K220+K257+K264</f>
        <v>8685.9</v>
      </c>
      <c r="L219" s="141">
        <f>L220+L257+L264</f>
        <v>8007.6000000000022</v>
      </c>
      <c r="M219" s="292"/>
      <c r="N219" s="292">
        <f>J226+J232+J238+J263+J270</f>
        <v>22805.200000000001</v>
      </c>
      <c r="O219" s="292">
        <f>K226+K232+K238+K263+K270</f>
        <v>8685.9</v>
      </c>
      <c r="P219" s="292">
        <f>L226+L232+L238+L263+L270</f>
        <v>8007.6000000000022</v>
      </c>
    </row>
    <row r="220" spans="1:16" s="105" customFormat="1" ht="61.5" customHeight="1" x14ac:dyDescent="0.2">
      <c r="A220" s="332" t="s">
        <v>4</v>
      </c>
      <c r="B220" s="133" t="s">
        <v>31</v>
      </c>
      <c r="C220" s="133" t="s">
        <v>24</v>
      </c>
      <c r="D220" s="133" t="s">
        <v>22</v>
      </c>
      <c r="E220" s="133"/>
      <c r="F220" s="308"/>
      <c r="G220" s="87"/>
      <c r="H220" s="87"/>
      <c r="I220" s="87"/>
      <c r="J220" s="141">
        <f>J221+J227+J233+J282+J244+J247+J251</f>
        <v>18016.7</v>
      </c>
      <c r="K220" s="141">
        <f>K221+K227+K233+K282+K244+K247+K251</f>
        <v>6239.7999999999993</v>
      </c>
      <c r="L220" s="141">
        <f>L221+L227+L233+L282+L244+L247+L251</f>
        <v>5561.5000000000018</v>
      </c>
      <c r="M220" s="292"/>
      <c r="N220" s="104"/>
    </row>
    <row r="221" spans="1:16" s="105" customFormat="1" ht="30.75" customHeight="1" x14ac:dyDescent="0.25">
      <c r="A221" s="379" t="s">
        <v>423</v>
      </c>
      <c r="B221" s="133" t="s">
        <v>31</v>
      </c>
      <c r="C221" s="133" t="s">
        <v>24</v>
      </c>
      <c r="D221" s="133" t="s">
        <v>22</v>
      </c>
      <c r="E221" s="133" t="s">
        <v>364</v>
      </c>
      <c r="F221" s="308"/>
      <c r="G221" s="87"/>
      <c r="H221" s="87"/>
      <c r="I221" s="87"/>
      <c r="J221" s="141">
        <f t="shared" ref="J221:L225" si="45">J222</f>
        <v>310</v>
      </c>
      <c r="K221" s="141">
        <v>50</v>
      </c>
      <c r="L221" s="141">
        <f t="shared" si="45"/>
        <v>50</v>
      </c>
      <c r="M221" s="292"/>
      <c r="N221" s="104"/>
    </row>
    <row r="222" spans="1:16" s="105" customFormat="1" ht="45" x14ac:dyDescent="0.2">
      <c r="A222" s="338" t="s">
        <v>251</v>
      </c>
      <c r="B222" s="133" t="s">
        <v>31</v>
      </c>
      <c r="C222" s="133" t="s">
        <v>24</v>
      </c>
      <c r="D222" s="133" t="s">
        <v>22</v>
      </c>
      <c r="E222" s="133" t="s">
        <v>364</v>
      </c>
      <c r="F222" s="308">
        <v>600</v>
      </c>
      <c r="G222" s="87"/>
      <c r="H222" s="87"/>
      <c r="I222" s="87"/>
      <c r="J222" s="141">
        <f t="shared" si="45"/>
        <v>310</v>
      </c>
      <c r="K222" s="141">
        <v>50</v>
      </c>
      <c r="L222" s="141">
        <f t="shared" si="45"/>
        <v>50</v>
      </c>
      <c r="M222" s="292"/>
      <c r="N222" s="104"/>
    </row>
    <row r="223" spans="1:16" s="105" customFormat="1" ht="20.25" customHeight="1" x14ac:dyDescent="0.25">
      <c r="A223" s="313" t="s">
        <v>252</v>
      </c>
      <c r="B223" s="133" t="s">
        <v>31</v>
      </c>
      <c r="C223" s="133" t="s">
        <v>24</v>
      </c>
      <c r="D223" s="133" t="s">
        <v>22</v>
      </c>
      <c r="E223" s="133" t="s">
        <v>364</v>
      </c>
      <c r="F223" s="308">
        <v>610</v>
      </c>
      <c r="G223" s="87"/>
      <c r="H223" s="87"/>
      <c r="I223" s="87"/>
      <c r="J223" s="141">
        <f t="shared" si="45"/>
        <v>310</v>
      </c>
      <c r="K223" s="141">
        <v>50</v>
      </c>
      <c r="L223" s="141">
        <f t="shared" si="45"/>
        <v>50</v>
      </c>
      <c r="M223" s="292"/>
      <c r="N223" s="104"/>
    </row>
    <row r="224" spans="1:16" s="105" customFormat="1" ht="20.25" customHeight="1" x14ac:dyDescent="0.2">
      <c r="A224" s="180" t="s">
        <v>62</v>
      </c>
      <c r="B224" s="133" t="s">
        <v>31</v>
      </c>
      <c r="C224" s="133" t="s">
        <v>24</v>
      </c>
      <c r="D224" s="133" t="s">
        <v>22</v>
      </c>
      <c r="E224" s="133" t="s">
        <v>364</v>
      </c>
      <c r="F224" s="308">
        <v>610</v>
      </c>
      <c r="G224" s="87" t="s">
        <v>63</v>
      </c>
      <c r="H224" s="87"/>
      <c r="I224" s="87"/>
      <c r="J224" s="141">
        <f t="shared" si="45"/>
        <v>310</v>
      </c>
      <c r="K224" s="141">
        <v>50</v>
      </c>
      <c r="L224" s="141">
        <f t="shared" si="45"/>
        <v>50</v>
      </c>
      <c r="M224" s="292"/>
      <c r="N224" s="104"/>
    </row>
    <row r="225" spans="1:14" s="105" customFormat="1" ht="24" customHeight="1" x14ac:dyDescent="0.2">
      <c r="A225" s="180" t="s">
        <v>250</v>
      </c>
      <c r="B225" s="133" t="s">
        <v>31</v>
      </c>
      <c r="C225" s="133" t="s">
        <v>24</v>
      </c>
      <c r="D225" s="133" t="s">
        <v>22</v>
      </c>
      <c r="E225" s="133" t="s">
        <v>364</v>
      </c>
      <c r="F225" s="308">
        <v>610</v>
      </c>
      <c r="G225" s="87" t="s">
        <v>63</v>
      </c>
      <c r="H225" s="87" t="s">
        <v>22</v>
      </c>
      <c r="I225" s="87"/>
      <c r="J225" s="141">
        <f t="shared" si="45"/>
        <v>310</v>
      </c>
      <c r="K225" s="141">
        <v>50</v>
      </c>
      <c r="L225" s="141">
        <f t="shared" si="45"/>
        <v>50</v>
      </c>
      <c r="M225" s="292"/>
      <c r="N225" s="290"/>
    </row>
    <row r="226" spans="1:14" s="105" customFormat="1" ht="33" customHeight="1" x14ac:dyDescent="0.2">
      <c r="A226" s="180" t="s">
        <v>318</v>
      </c>
      <c r="B226" s="133" t="s">
        <v>31</v>
      </c>
      <c r="C226" s="133" t="s">
        <v>24</v>
      </c>
      <c r="D226" s="133" t="s">
        <v>22</v>
      </c>
      <c r="E226" s="133" t="s">
        <v>364</v>
      </c>
      <c r="F226" s="308">
        <v>610</v>
      </c>
      <c r="G226" s="87" t="s">
        <v>63</v>
      </c>
      <c r="H226" s="87" t="s">
        <v>22</v>
      </c>
      <c r="I226" s="87" t="s">
        <v>89</v>
      </c>
      <c r="J226" s="141">
        <f>'ведомст 3'!K507</f>
        <v>310</v>
      </c>
      <c r="K226" s="141">
        <f>'ведомст 3'!L507</f>
        <v>50</v>
      </c>
      <c r="L226" s="141">
        <f>'ведомст 3'!M507</f>
        <v>50</v>
      </c>
      <c r="M226" s="292"/>
      <c r="N226" s="104"/>
    </row>
    <row r="227" spans="1:14" s="105" customFormat="1" ht="33" customHeight="1" x14ac:dyDescent="0.2">
      <c r="A227" s="180" t="s">
        <v>90</v>
      </c>
      <c r="B227" s="133" t="s">
        <v>31</v>
      </c>
      <c r="C227" s="133" t="s">
        <v>24</v>
      </c>
      <c r="D227" s="133" t="s">
        <v>22</v>
      </c>
      <c r="E227" s="133" t="s">
        <v>368</v>
      </c>
      <c r="F227" s="314"/>
      <c r="G227" s="87"/>
      <c r="H227" s="87"/>
      <c r="I227" s="87"/>
      <c r="J227" s="141">
        <f>J228</f>
        <v>2055.1999999999998</v>
      </c>
      <c r="K227" s="141">
        <v>2055.1999999999998</v>
      </c>
      <c r="L227" s="141">
        <f>L228</f>
        <v>2055.1999999999998</v>
      </c>
      <c r="M227" s="549"/>
      <c r="N227" s="646"/>
    </row>
    <row r="228" spans="1:14" s="105" customFormat="1" ht="33" customHeight="1" x14ac:dyDescent="0.2">
      <c r="A228" s="338" t="s">
        <v>251</v>
      </c>
      <c r="B228" s="133" t="s">
        <v>31</v>
      </c>
      <c r="C228" s="133" t="s">
        <v>24</v>
      </c>
      <c r="D228" s="133" t="s">
        <v>22</v>
      </c>
      <c r="E228" s="133" t="s">
        <v>368</v>
      </c>
      <c r="F228" s="314">
        <v>600</v>
      </c>
      <c r="G228" s="87"/>
      <c r="H228" s="87"/>
      <c r="I228" s="87"/>
      <c r="J228" s="141">
        <f t="shared" ref="J228:L231" si="46">J229</f>
        <v>2055.1999999999998</v>
      </c>
      <c r="K228" s="141">
        <v>2055.1999999999998</v>
      </c>
      <c r="L228" s="141">
        <f t="shared" si="46"/>
        <v>2055.1999999999998</v>
      </c>
      <c r="M228" s="549"/>
      <c r="N228" s="646"/>
    </row>
    <row r="229" spans="1:14" s="105" customFormat="1" ht="15.75" customHeight="1" x14ac:dyDescent="0.25">
      <c r="A229" s="313" t="s">
        <v>252</v>
      </c>
      <c r="B229" s="133" t="s">
        <v>31</v>
      </c>
      <c r="C229" s="133" t="s">
        <v>24</v>
      </c>
      <c r="D229" s="133" t="s">
        <v>22</v>
      </c>
      <c r="E229" s="133" t="s">
        <v>368</v>
      </c>
      <c r="F229" s="314">
        <v>610</v>
      </c>
      <c r="G229" s="87"/>
      <c r="H229" s="87"/>
      <c r="I229" s="87"/>
      <c r="J229" s="141">
        <f t="shared" si="46"/>
        <v>2055.1999999999998</v>
      </c>
      <c r="K229" s="141">
        <v>2055.1999999999998</v>
      </c>
      <c r="L229" s="141">
        <f t="shared" si="46"/>
        <v>2055.1999999999998</v>
      </c>
      <c r="M229" s="549"/>
      <c r="N229" s="646"/>
    </row>
    <row r="230" spans="1:14" s="105" customFormat="1" ht="16.5" customHeight="1" x14ac:dyDescent="0.2">
      <c r="A230" s="180" t="s">
        <v>62</v>
      </c>
      <c r="B230" s="133" t="s">
        <v>31</v>
      </c>
      <c r="C230" s="133" t="s">
        <v>24</v>
      </c>
      <c r="D230" s="133" t="s">
        <v>22</v>
      </c>
      <c r="E230" s="133" t="s">
        <v>368</v>
      </c>
      <c r="F230" s="314">
        <v>610</v>
      </c>
      <c r="G230" s="87" t="s">
        <v>63</v>
      </c>
      <c r="H230" s="87"/>
      <c r="I230" s="87"/>
      <c r="J230" s="141">
        <f t="shared" si="46"/>
        <v>2055.1999999999998</v>
      </c>
      <c r="K230" s="141">
        <v>2055.1999999999998</v>
      </c>
      <c r="L230" s="141">
        <f t="shared" si="46"/>
        <v>2055.1999999999998</v>
      </c>
      <c r="M230" s="549"/>
      <c r="N230" s="646"/>
    </row>
    <row r="231" spans="1:14" s="105" customFormat="1" ht="33" customHeight="1" x14ac:dyDescent="0.2">
      <c r="A231" s="180" t="s">
        <v>134</v>
      </c>
      <c r="B231" s="133" t="s">
        <v>31</v>
      </c>
      <c r="C231" s="133" t="s">
        <v>24</v>
      </c>
      <c r="D231" s="133" t="s">
        <v>22</v>
      </c>
      <c r="E231" s="133" t="s">
        <v>368</v>
      </c>
      <c r="F231" s="314">
        <v>610</v>
      </c>
      <c r="G231" s="87" t="s">
        <v>63</v>
      </c>
      <c r="H231" s="87" t="s">
        <v>25</v>
      </c>
      <c r="I231" s="87"/>
      <c r="J231" s="141">
        <f t="shared" si="46"/>
        <v>2055.1999999999998</v>
      </c>
      <c r="K231" s="141">
        <v>2055.1999999999998</v>
      </c>
      <c r="L231" s="141">
        <f t="shared" si="46"/>
        <v>2055.1999999999998</v>
      </c>
      <c r="M231" s="549"/>
      <c r="N231" s="646"/>
    </row>
    <row r="232" spans="1:14" s="105" customFormat="1" ht="33" customHeight="1" x14ac:dyDescent="0.2">
      <c r="A232" s="107" t="s">
        <v>262</v>
      </c>
      <c r="B232" s="133" t="s">
        <v>31</v>
      </c>
      <c r="C232" s="133" t="s">
        <v>24</v>
      </c>
      <c r="D232" s="133" t="s">
        <v>22</v>
      </c>
      <c r="E232" s="133" t="s">
        <v>368</v>
      </c>
      <c r="F232" s="314">
        <v>610</v>
      </c>
      <c r="G232" s="87" t="s">
        <v>63</v>
      </c>
      <c r="H232" s="87" t="s">
        <v>25</v>
      </c>
      <c r="I232" s="87" t="s">
        <v>13</v>
      </c>
      <c r="J232" s="141">
        <f>'ведомст 3'!K250</f>
        <v>2055.1999999999998</v>
      </c>
      <c r="K232" s="141">
        <f>'ведомст 3'!L250</f>
        <v>2055.1999999999998</v>
      </c>
      <c r="L232" s="141">
        <f>'ведомст 3'!M250</f>
        <v>2055.1999999999998</v>
      </c>
      <c r="M232" s="549"/>
      <c r="N232" s="646"/>
    </row>
    <row r="233" spans="1:14" s="105" customFormat="1" ht="33" customHeight="1" x14ac:dyDescent="0.2">
      <c r="A233" s="338" t="s">
        <v>261</v>
      </c>
      <c r="B233" s="133" t="s">
        <v>31</v>
      </c>
      <c r="C233" s="133" t="s">
        <v>24</v>
      </c>
      <c r="D233" s="133" t="s">
        <v>22</v>
      </c>
      <c r="E233" s="133" t="s">
        <v>398</v>
      </c>
      <c r="F233" s="308"/>
      <c r="G233" s="87"/>
      <c r="H233" s="87"/>
      <c r="I233" s="87"/>
      <c r="J233" s="141">
        <f t="shared" ref="J233:L237" si="47">J234</f>
        <v>14880</v>
      </c>
      <c r="K233" s="141">
        <f>K234</f>
        <v>4134.5999999999995</v>
      </c>
      <c r="L233" s="141">
        <f t="shared" si="47"/>
        <v>3456.300000000002</v>
      </c>
      <c r="M233" s="292"/>
      <c r="N233" s="104"/>
    </row>
    <row r="234" spans="1:14" s="105" customFormat="1" ht="33" customHeight="1" x14ac:dyDescent="0.2">
      <c r="A234" s="338" t="s">
        <v>251</v>
      </c>
      <c r="B234" s="133" t="s">
        <v>31</v>
      </c>
      <c r="C234" s="133" t="s">
        <v>24</v>
      </c>
      <c r="D234" s="133" t="s">
        <v>22</v>
      </c>
      <c r="E234" s="133" t="s">
        <v>398</v>
      </c>
      <c r="F234" s="308">
        <v>600</v>
      </c>
      <c r="G234" s="87"/>
      <c r="H234" s="87"/>
      <c r="I234" s="87"/>
      <c r="J234" s="141">
        <f t="shared" si="47"/>
        <v>14880</v>
      </c>
      <c r="K234" s="141">
        <f>K235</f>
        <v>4134.5999999999995</v>
      </c>
      <c r="L234" s="141">
        <f t="shared" si="47"/>
        <v>3456.300000000002</v>
      </c>
      <c r="M234" s="292"/>
      <c r="N234" s="104"/>
    </row>
    <row r="235" spans="1:14" s="105" customFormat="1" ht="20.25" customHeight="1" x14ac:dyDescent="0.25">
      <c r="A235" s="313" t="s">
        <v>252</v>
      </c>
      <c r="B235" s="133" t="s">
        <v>31</v>
      </c>
      <c r="C235" s="133" t="s">
        <v>24</v>
      </c>
      <c r="D235" s="133" t="s">
        <v>22</v>
      </c>
      <c r="E235" s="133" t="s">
        <v>398</v>
      </c>
      <c r="F235" s="308">
        <v>610</v>
      </c>
      <c r="G235" s="87"/>
      <c r="H235" s="87"/>
      <c r="I235" s="87"/>
      <c r="J235" s="141">
        <f t="shared" si="47"/>
        <v>14880</v>
      </c>
      <c r="K235" s="141">
        <f>K236</f>
        <v>4134.5999999999995</v>
      </c>
      <c r="L235" s="141">
        <f t="shared" si="47"/>
        <v>3456.300000000002</v>
      </c>
      <c r="M235" s="292"/>
      <c r="N235" s="104"/>
    </row>
    <row r="236" spans="1:14" s="105" customFormat="1" ht="20.25" customHeight="1" x14ac:dyDescent="0.2">
      <c r="A236" s="180" t="s">
        <v>62</v>
      </c>
      <c r="B236" s="133" t="s">
        <v>31</v>
      </c>
      <c r="C236" s="133" t="s">
        <v>24</v>
      </c>
      <c r="D236" s="133" t="s">
        <v>22</v>
      </c>
      <c r="E236" s="133" t="s">
        <v>398</v>
      </c>
      <c r="F236" s="308">
        <v>610</v>
      </c>
      <c r="G236" s="87" t="s">
        <v>63</v>
      </c>
      <c r="H236" s="87"/>
      <c r="I236" s="87"/>
      <c r="J236" s="141">
        <f t="shared" si="47"/>
        <v>14880</v>
      </c>
      <c r="K236" s="141">
        <f>K237</f>
        <v>4134.5999999999995</v>
      </c>
      <c r="L236" s="141">
        <f t="shared" si="47"/>
        <v>3456.300000000002</v>
      </c>
      <c r="M236" s="292"/>
      <c r="N236" s="104"/>
    </row>
    <row r="237" spans="1:14" s="105" customFormat="1" ht="20.25" customHeight="1" x14ac:dyDescent="0.2">
      <c r="A237" s="180" t="s">
        <v>250</v>
      </c>
      <c r="B237" s="133" t="s">
        <v>31</v>
      </c>
      <c r="C237" s="133" t="s">
        <v>24</v>
      </c>
      <c r="D237" s="133" t="s">
        <v>22</v>
      </c>
      <c r="E237" s="133" t="s">
        <v>398</v>
      </c>
      <c r="F237" s="308">
        <v>610</v>
      </c>
      <c r="G237" s="87" t="s">
        <v>63</v>
      </c>
      <c r="H237" s="87" t="s">
        <v>22</v>
      </c>
      <c r="I237" s="87"/>
      <c r="J237" s="141">
        <f t="shared" si="47"/>
        <v>14880</v>
      </c>
      <c r="K237" s="141">
        <f>K238</f>
        <v>4134.5999999999995</v>
      </c>
      <c r="L237" s="141">
        <f t="shared" si="47"/>
        <v>3456.300000000002</v>
      </c>
      <c r="M237" s="292"/>
      <c r="N237" s="290"/>
    </row>
    <row r="238" spans="1:14" s="105" customFormat="1" ht="55.5" customHeight="1" x14ac:dyDescent="0.2">
      <c r="A238" s="180" t="s">
        <v>318</v>
      </c>
      <c r="B238" s="133" t="s">
        <v>31</v>
      </c>
      <c r="C238" s="133" t="s">
        <v>24</v>
      </c>
      <c r="D238" s="133" t="s">
        <v>22</v>
      </c>
      <c r="E238" s="133" t="s">
        <v>398</v>
      </c>
      <c r="F238" s="308">
        <v>610</v>
      </c>
      <c r="G238" s="87" t="s">
        <v>63</v>
      </c>
      <c r="H238" s="87" t="s">
        <v>22</v>
      </c>
      <c r="I238" s="87" t="s">
        <v>89</v>
      </c>
      <c r="J238" s="141">
        <f>'ведомст 3'!K510</f>
        <v>14880</v>
      </c>
      <c r="K238" s="141">
        <f>'ведомст 3'!L510</f>
        <v>4134.5999999999995</v>
      </c>
      <c r="L238" s="141">
        <f>'ведомст 3'!M510</f>
        <v>3456.300000000002</v>
      </c>
      <c r="M238" s="292"/>
      <c r="N238" s="104"/>
    </row>
    <row r="239" spans="1:14" s="105" customFormat="1" ht="77.25" customHeight="1" x14ac:dyDescent="0.25">
      <c r="A239" s="177" t="s">
        <v>507</v>
      </c>
      <c r="B239" s="133" t="s">
        <v>31</v>
      </c>
      <c r="C239" s="133" t="s">
        <v>24</v>
      </c>
      <c r="D239" s="133" t="s">
        <v>22</v>
      </c>
      <c r="E239" s="133" t="s">
        <v>506</v>
      </c>
      <c r="F239" s="308"/>
      <c r="G239" s="87"/>
      <c r="H239" s="87"/>
      <c r="I239" s="87"/>
      <c r="J239" s="141">
        <f t="shared" ref="J239:L243" si="48">J240</f>
        <v>328.4</v>
      </c>
      <c r="K239" s="141">
        <f t="shared" si="48"/>
        <v>0</v>
      </c>
      <c r="L239" s="141">
        <f t="shared" si="48"/>
        <v>0</v>
      </c>
      <c r="M239" s="292"/>
      <c r="N239" s="104"/>
    </row>
    <row r="240" spans="1:14" s="105" customFormat="1" ht="55.5" customHeight="1" x14ac:dyDescent="0.2">
      <c r="A240" s="338" t="s">
        <v>251</v>
      </c>
      <c r="B240" s="133" t="s">
        <v>31</v>
      </c>
      <c r="C240" s="133" t="s">
        <v>24</v>
      </c>
      <c r="D240" s="133" t="s">
        <v>22</v>
      </c>
      <c r="E240" s="133" t="s">
        <v>506</v>
      </c>
      <c r="F240" s="308">
        <v>600</v>
      </c>
      <c r="G240" s="87"/>
      <c r="H240" s="87"/>
      <c r="I240" s="87"/>
      <c r="J240" s="141">
        <f t="shared" si="48"/>
        <v>328.4</v>
      </c>
      <c r="K240" s="141">
        <f t="shared" si="48"/>
        <v>0</v>
      </c>
      <c r="L240" s="141">
        <f t="shared" si="48"/>
        <v>0</v>
      </c>
      <c r="M240" s="292"/>
      <c r="N240" s="104"/>
    </row>
    <row r="241" spans="1:14" s="105" customFormat="1" ht="27.75" customHeight="1" x14ac:dyDescent="0.25">
      <c r="A241" s="313" t="s">
        <v>252</v>
      </c>
      <c r="B241" s="133" t="s">
        <v>31</v>
      </c>
      <c r="C241" s="133" t="s">
        <v>24</v>
      </c>
      <c r="D241" s="133" t="s">
        <v>22</v>
      </c>
      <c r="E241" s="133" t="s">
        <v>506</v>
      </c>
      <c r="F241" s="308">
        <v>610</v>
      </c>
      <c r="G241" s="87"/>
      <c r="H241" s="87"/>
      <c r="I241" s="87"/>
      <c r="J241" s="141">
        <f t="shared" si="48"/>
        <v>328.4</v>
      </c>
      <c r="K241" s="141">
        <f t="shared" si="48"/>
        <v>0</v>
      </c>
      <c r="L241" s="141">
        <f t="shared" si="48"/>
        <v>0</v>
      </c>
      <c r="M241" s="292"/>
      <c r="N241" s="104"/>
    </row>
    <row r="242" spans="1:14" s="105" customFormat="1" ht="25.5" customHeight="1" x14ac:dyDescent="0.2">
      <c r="A242" s="180" t="s">
        <v>62</v>
      </c>
      <c r="B242" s="133" t="s">
        <v>31</v>
      </c>
      <c r="C242" s="133" t="s">
        <v>24</v>
      </c>
      <c r="D242" s="133" t="s">
        <v>22</v>
      </c>
      <c r="E242" s="133" t="s">
        <v>506</v>
      </c>
      <c r="F242" s="308">
        <v>610</v>
      </c>
      <c r="G242" s="87" t="s">
        <v>63</v>
      </c>
      <c r="H242" s="87"/>
      <c r="I242" s="87"/>
      <c r="J242" s="141">
        <f t="shared" si="48"/>
        <v>328.4</v>
      </c>
      <c r="K242" s="141">
        <f t="shared" si="48"/>
        <v>0</v>
      </c>
      <c r="L242" s="141">
        <f t="shared" si="48"/>
        <v>0</v>
      </c>
      <c r="M242" s="292"/>
      <c r="N242" s="104"/>
    </row>
    <row r="243" spans="1:14" s="105" customFormat="1" ht="24.75" customHeight="1" x14ac:dyDescent="0.2">
      <c r="A243" s="180" t="s">
        <v>250</v>
      </c>
      <c r="B243" s="133" t="s">
        <v>31</v>
      </c>
      <c r="C243" s="133" t="s">
        <v>24</v>
      </c>
      <c r="D243" s="133" t="s">
        <v>22</v>
      </c>
      <c r="E243" s="133" t="s">
        <v>506</v>
      </c>
      <c r="F243" s="308">
        <v>610</v>
      </c>
      <c r="G243" s="87" t="s">
        <v>63</v>
      </c>
      <c r="H243" s="87" t="s">
        <v>22</v>
      </c>
      <c r="I243" s="87"/>
      <c r="J243" s="141">
        <f t="shared" si="48"/>
        <v>328.4</v>
      </c>
      <c r="K243" s="141">
        <f t="shared" si="48"/>
        <v>0</v>
      </c>
      <c r="L243" s="141">
        <f t="shared" si="48"/>
        <v>0</v>
      </c>
      <c r="M243" s="292"/>
      <c r="N243" s="104"/>
    </row>
    <row r="244" spans="1:14" s="105" customFormat="1" ht="51" customHeight="1" x14ac:dyDescent="0.2">
      <c r="A244" s="180" t="s">
        <v>318</v>
      </c>
      <c r="B244" s="133" t="s">
        <v>31</v>
      </c>
      <c r="C244" s="133" t="s">
        <v>24</v>
      </c>
      <c r="D244" s="133" t="s">
        <v>22</v>
      </c>
      <c r="E244" s="133" t="s">
        <v>506</v>
      </c>
      <c r="F244" s="308">
        <v>610</v>
      </c>
      <c r="G244" s="87" t="s">
        <v>63</v>
      </c>
      <c r="H244" s="87" t="s">
        <v>22</v>
      </c>
      <c r="I244" s="87" t="s">
        <v>89</v>
      </c>
      <c r="J244" s="141">
        <f>'ведомст 3'!K513</f>
        <v>328.4</v>
      </c>
      <c r="K244" s="141">
        <f>'ведомст 3'!L513</f>
        <v>0</v>
      </c>
      <c r="L244" s="141">
        <f>'ведомст 3'!M513</f>
        <v>0</v>
      </c>
      <c r="M244" s="292"/>
      <c r="N244" s="104"/>
    </row>
    <row r="245" spans="1:14" s="105" customFormat="1" ht="60" customHeight="1" x14ac:dyDescent="0.25">
      <c r="A245" s="177" t="s">
        <v>511</v>
      </c>
      <c r="B245" s="133" t="s">
        <v>31</v>
      </c>
      <c r="C245" s="133" t="s">
        <v>24</v>
      </c>
      <c r="D245" s="133" t="s">
        <v>22</v>
      </c>
      <c r="E245" s="181" t="s">
        <v>510</v>
      </c>
      <c r="F245" s="308"/>
      <c r="G245" s="87"/>
      <c r="H245" s="87"/>
      <c r="I245" s="87"/>
      <c r="J245" s="141">
        <f>J246</f>
        <v>340</v>
      </c>
      <c r="K245" s="141">
        <v>0</v>
      </c>
      <c r="L245" s="141">
        <v>0</v>
      </c>
      <c r="M245" s="292"/>
      <c r="N245" s="104"/>
    </row>
    <row r="246" spans="1:14" s="105" customFormat="1" ht="51" customHeight="1" x14ac:dyDescent="0.2">
      <c r="A246" s="338" t="s">
        <v>251</v>
      </c>
      <c r="B246" s="133" t="s">
        <v>31</v>
      </c>
      <c r="C246" s="133" t="s">
        <v>24</v>
      </c>
      <c r="D246" s="133" t="s">
        <v>22</v>
      </c>
      <c r="E246" s="181" t="s">
        <v>510</v>
      </c>
      <c r="F246" s="308">
        <v>600</v>
      </c>
      <c r="G246" s="87"/>
      <c r="H246" s="87"/>
      <c r="I246" s="87"/>
      <c r="J246" s="141">
        <f>J247</f>
        <v>340</v>
      </c>
      <c r="K246" s="141">
        <v>0</v>
      </c>
      <c r="L246" s="141">
        <v>0</v>
      </c>
      <c r="M246" s="292"/>
      <c r="N246" s="104"/>
    </row>
    <row r="247" spans="1:14" s="105" customFormat="1" ht="26.25" customHeight="1" x14ac:dyDescent="0.25">
      <c r="A247" s="313" t="s">
        <v>252</v>
      </c>
      <c r="B247" s="133" t="s">
        <v>31</v>
      </c>
      <c r="C247" s="133" t="s">
        <v>24</v>
      </c>
      <c r="D247" s="133" t="s">
        <v>22</v>
      </c>
      <c r="E247" s="181" t="s">
        <v>510</v>
      </c>
      <c r="F247" s="308">
        <v>610</v>
      </c>
      <c r="G247" s="87"/>
      <c r="H247" s="87"/>
      <c r="I247" s="87"/>
      <c r="J247" s="141">
        <f>J248</f>
        <v>340</v>
      </c>
      <c r="K247" s="141">
        <v>0</v>
      </c>
      <c r="L247" s="141">
        <v>0</v>
      </c>
      <c r="M247" s="292"/>
      <c r="N247" s="104"/>
    </row>
    <row r="248" spans="1:14" s="105" customFormat="1" ht="22.5" customHeight="1" x14ac:dyDescent="0.2">
      <c r="A248" s="180" t="s">
        <v>62</v>
      </c>
      <c r="B248" s="133" t="s">
        <v>31</v>
      </c>
      <c r="C248" s="133" t="s">
        <v>24</v>
      </c>
      <c r="D248" s="133" t="s">
        <v>22</v>
      </c>
      <c r="E248" s="181" t="s">
        <v>510</v>
      </c>
      <c r="F248" s="308">
        <v>610</v>
      </c>
      <c r="G248" s="87" t="s">
        <v>63</v>
      </c>
      <c r="H248" s="87"/>
      <c r="I248" s="87"/>
      <c r="J248" s="141">
        <f>J249</f>
        <v>340</v>
      </c>
      <c r="K248" s="141">
        <v>0</v>
      </c>
      <c r="L248" s="141">
        <v>0</v>
      </c>
      <c r="M248" s="292"/>
      <c r="N248" s="104"/>
    </row>
    <row r="249" spans="1:14" s="105" customFormat="1" ht="25.5" customHeight="1" x14ac:dyDescent="0.2">
      <c r="A249" s="180" t="s">
        <v>250</v>
      </c>
      <c r="B249" s="133" t="s">
        <v>31</v>
      </c>
      <c r="C249" s="133" t="s">
        <v>24</v>
      </c>
      <c r="D249" s="133" t="s">
        <v>22</v>
      </c>
      <c r="E249" s="181" t="s">
        <v>510</v>
      </c>
      <c r="F249" s="308">
        <v>610</v>
      </c>
      <c r="G249" s="87" t="s">
        <v>63</v>
      </c>
      <c r="H249" s="87" t="s">
        <v>22</v>
      </c>
      <c r="I249" s="87"/>
      <c r="J249" s="141">
        <f>J250</f>
        <v>340</v>
      </c>
      <c r="K249" s="141">
        <v>0</v>
      </c>
      <c r="L249" s="141">
        <v>0</v>
      </c>
      <c r="M249" s="292"/>
      <c r="N249" s="104"/>
    </row>
    <row r="250" spans="1:14" s="105" customFormat="1" ht="51" customHeight="1" x14ac:dyDescent="0.2">
      <c r="A250" s="180" t="s">
        <v>318</v>
      </c>
      <c r="B250" s="133" t="s">
        <v>31</v>
      </c>
      <c r="C250" s="133" t="s">
        <v>24</v>
      </c>
      <c r="D250" s="133" t="s">
        <v>22</v>
      </c>
      <c r="E250" s="181" t="s">
        <v>510</v>
      </c>
      <c r="F250" s="308">
        <v>610</v>
      </c>
      <c r="G250" s="87" t="s">
        <v>63</v>
      </c>
      <c r="H250" s="87" t="s">
        <v>22</v>
      </c>
      <c r="I250" s="87" t="s">
        <v>89</v>
      </c>
      <c r="J250" s="141">
        <f>'ведомст 3'!K516</f>
        <v>340</v>
      </c>
      <c r="K250" s="141">
        <v>0</v>
      </c>
      <c r="L250" s="141">
        <v>0</v>
      </c>
      <c r="M250" s="292"/>
      <c r="N250" s="104"/>
    </row>
    <row r="251" spans="1:14" s="105" customFormat="1" ht="44.25" customHeight="1" x14ac:dyDescent="0.2">
      <c r="A251" s="590" t="s">
        <v>538</v>
      </c>
      <c r="B251" s="133" t="s">
        <v>31</v>
      </c>
      <c r="C251" s="133" t="s">
        <v>24</v>
      </c>
      <c r="D251" s="133" t="s">
        <v>22</v>
      </c>
      <c r="E251" s="181" t="s">
        <v>537</v>
      </c>
      <c r="F251" s="308"/>
      <c r="G251" s="87"/>
      <c r="H251" s="87"/>
      <c r="I251" s="87"/>
      <c r="J251" s="141">
        <f>J252</f>
        <v>0</v>
      </c>
      <c r="K251" s="141">
        <f t="shared" ref="K251:L255" si="49">K252</f>
        <v>0</v>
      </c>
      <c r="L251" s="141">
        <f t="shared" si="49"/>
        <v>0</v>
      </c>
      <c r="M251" s="292"/>
      <c r="N251" s="104"/>
    </row>
    <row r="252" spans="1:14" s="105" customFormat="1" ht="44.25" customHeight="1" x14ac:dyDescent="0.2">
      <c r="A252" s="338" t="s">
        <v>251</v>
      </c>
      <c r="B252" s="133" t="s">
        <v>31</v>
      </c>
      <c r="C252" s="133" t="s">
        <v>24</v>
      </c>
      <c r="D252" s="133" t="s">
        <v>22</v>
      </c>
      <c r="E252" s="181" t="s">
        <v>537</v>
      </c>
      <c r="F252" s="308">
        <v>600</v>
      </c>
      <c r="G252" s="87"/>
      <c r="H252" s="87"/>
      <c r="I252" s="87"/>
      <c r="J252" s="141">
        <f>J253</f>
        <v>0</v>
      </c>
      <c r="K252" s="141">
        <f t="shared" si="49"/>
        <v>0</v>
      </c>
      <c r="L252" s="141">
        <f t="shared" si="49"/>
        <v>0</v>
      </c>
      <c r="M252" s="292"/>
      <c r="N252" s="104"/>
    </row>
    <row r="253" spans="1:14" s="105" customFormat="1" ht="30" customHeight="1" x14ac:dyDescent="0.25">
      <c r="A253" s="313" t="s">
        <v>252</v>
      </c>
      <c r="B253" s="133" t="s">
        <v>31</v>
      </c>
      <c r="C253" s="133" t="s">
        <v>24</v>
      </c>
      <c r="D253" s="133" t="s">
        <v>22</v>
      </c>
      <c r="E253" s="181" t="s">
        <v>537</v>
      </c>
      <c r="F253" s="308">
        <v>610</v>
      </c>
      <c r="G253" s="87"/>
      <c r="H253" s="87"/>
      <c r="I253" s="87"/>
      <c r="J253" s="141">
        <f>J254</f>
        <v>0</v>
      </c>
      <c r="K253" s="141">
        <f t="shared" si="49"/>
        <v>0</v>
      </c>
      <c r="L253" s="141">
        <f t="shared" si="49"/>
        <v>0</v>
      </c>
      <c r="M253" s="292"/>
      <c r="N253" s="104"/>
    </row>
    <row r="254" spans="1:14" s="105" customFormat="1" ht="23.25" customHeight="1" x14ac:dyDescent="0.2">
      <c r="A254" s="180" t="s">
        <v>62</v>
      </c>
      <c r="B254" s="133" t="s">
        <v>31</v>
      </c>
      <c r="C254" s="133" t="s">
        <v>24</v>
      </c>
      <c r="D254" s="133" t="s">
        <v>22</v>
      </c>
      <c r="E254" s="181" t="s">
        <v>537</v>
      </c>
      <c r="F254" s="308">
        <v>610</v>
      </c>
      <c r="G254" s="87" t="s">
        <v>63</v>
      </c>
      <c r="H254" s="87"/>
      <c r="I254" s="87"/>
      <c r="J254" s="141">
        <f>J255</f>
        <v>0</v>
      </c>
      <c r="K254" s="141">
        <f t="shared" si="49"/>
        <v>0</v>
      </c>
      <c r="L254" s="141">
        <f t="shared" si="49"/>
        <v>0</v>
      </c>
      <c r="M254" s="292"/>
      <c r="N254" s="104"/>
    </row>
    <row r="255" spans="1:14" s="105" customFormat="1" ht="22.5" customHeight="1" x14ac:dyDescent="0.2">
      <c r="A255" s="180" t="s">
        <v>250</v>
      </c>
      <c r="B255" s="133" t="s">
        <v>31</v>
      </c>
      <c r="C255" s="133" t="s">
        <v>24</v>
      </c>
      <c r="D255" s="133" t="s">
        <v>22</v>
      </c>
      <c r="E255" s="181" t="s">
        <v>537</v>
      </c>
      <c r="F255" s="308">
        <v>610</v>
      </c>
      <c r="G255" s="87" t="s">
        <v>63</v>
      </c>
      <c r="H255" s="87" t="s">
        <v>22</v>
      </c>
      <c r="I255" s="87"/>
      <c r="J255" s="141">
        <f>J256</f>
        <v>0</v>
      </c>
      <c r="K255" s="141">
        <f t="shared" si="49"/>
        <v>0</v>
      </c>
      <c r="L255" s="141">
        <f t="shared" si="49"/>
        <v>0</v>
      </c>
      <c r="M255" s="292"/>
      <c r="N255" s="104"/>
    </row>
    <row r="256" spans="1:14" s="105" customFormat="1" ht="45" customHeight="1" x14ac:dyDescent="0.2">
      <c r="A256" s="180" t="s">
        <v>318</v>
      </c>
      <c r="B256" s="133" t="s">
        <v>31</v>
      </c>
      <c r="C256" s="133" t="s">
        <v>24</v>
      </c>
      <c r="D256" s="133" t="s">
        <v>22</v>
      </c>
      <c r="E256" s="181" t="s">
        <v>537</v>
      </c>
      <c r="F256" s="308">
        <v>610</v>
      </c>
      <c r="G256" s="87" t="s">
        <v>63</v>
      </c>
      <c r="H256" s="87" t="s">
        <v>22</v>
      </c>
      <c r="I256" s="87" t="s">
        <v>89</v>
      </c>
      <c r="J256" s="141">
        <f>'ведомст 3'!K519</f>
        <v>0</v>
      </c>
      <c r="K256" s="141">
        <f>'ведомст 3'!L519</f>
        <v>0</v>
      </c>
      <c r="L256" s="141">
        <f>'ведомст 3'!M519</f>
        <v>0</v>
      </c>
      <c r="M256" s="292"/>
      <c r="N256" s="104"/>
    </row>
    <row r="257" spans="1:14" s="105" customFormat="1" ht="33" customHeight="1" x14ac:dyDescent="0.2">
      <c r="A257" s="318" t="s">
        <v>128</v>
      </c>
      <c r="B257" s="133" t="s">
        <v>31</v>
      </c>
      <c r="C257" s="133" t="s">
        <v>24</v>
      </c>
      <c r="D257" s="133" t="s">
        <v>23</v>
      </c>
      <c r="E257" s="133"/>
      <c r="F257" s="314"/>
      <c r="G257" s="87"/>
      <c r="H257" s="87"/>
      <c r="I257" s="87"/>
      <c r="J257" s="141">
        <f t="shared" ref="J257:L262" si="50">J258</f>
        <v>460</v>
      </c>
      <c r="K257" s="141">
        <v>155.4</v>
      </c>
      <c r="L257" s="141">
        <f t="shared" si="50"/>
        <v>155.4</v>
      </c>
      <c r="M257" s="292"/>
      <c r="N257" s="104"/>
    </row>
    <row r="258" spans="1:14" s="105" customFormat="1" ht="17.25" customHeight="1" x14ac:dyDescent="0.2">
      <c r="A258" s="107" t="s">
        <v>64</v>
      </c>
      <c r="B258" s="133" t="s">
        <v>31</v>
      </c>
      <c r="C258" s="133" t="s">
        <v>24</v>
      </c>
      <c r="D258" s="133" t="s">
        <v>23</v>
      </c>
      <c r="E258" s="133" t="s">
        <v>399</v>
      </c>
      <c r="F258" s="308"/>
      <c r="G258" s="87"/>
      <c r="H258" s="87"/>
      <c r="I258" s="87"/>
      <c r="J258" s="141">
        <f t="shared" si="50"/>
        <v>460</v>
      </c>
      <c r="K258" s="141">
        <v>155.4</v>
      </c>
      <c r="L258" s="141">
        <f t="shared" si="50"/>
        <v>155.4</v>
      </c>
      <c r="M258" s="292"/>
      <c r="N258" s="104"/>
    </row>
    <row r="259" spans="1:14" s="105" customFormat="1" ht="45" x14ac:dyDescent="0.2">
      <c r="A259" s="338" t="s">
        <v>251</v>
      </c>
      <c r="B259" s="133" t="s">
        <v>31</v>
      </c>
      <c r="C259" s="133" t="s">
        <v>24</v>
      </c>
      <c r="D259" s="133" t="s">
        <v>23</v>
      </c>
      <c r="E259" s="133" t="s">
        <v>399</v>
      </c>
      <c r="F259" s="308">
        <v>600</v>
      </c>
      <c r="G259" s="87"/>
      <c r="H259" s="87"/>
      <c r="I259" s="87"/>
      <c r="J259" s="141">
        <f t="shared" si="50"/>
        <v>460</v>
      </c>
      <c r="K259" s="141">
        <v>155.4</v>
      </c>
      <c r="L259" s="141">
        <f t="shared" si="50"/>
        <v>155.4</v>
      </c>
      <c r="M259" s="292"/>
      <c r="N259" s="104"/>
    </row>
    <row r="260" spans="1:14" s="105" customFormat="1" ht="20.25" customHeight="1" x14ac:dyDescent="0.25">
      <c r="A260" s="313" t="s">
        <v>252</v>
      </c>
      <c r="B260" s="133" t="s">
        <v>31</v>
      </c>
      <c r="C260" s="133" t="s">
        <v>24</v>
      </c>
      <c r="D260" s="133" t="s">
        <v>23</v>
      </c>
      <c r="E260" s="133" t="s">
        <v>399</v>
      </c>
      <c r="F260" s="308">
        <v>610</v>
      </c>
      <c r="G260" s="87"/>
      <c r="H260" s="87"/>
      <c r="I260" s="87"/>
      <c r="J260" s="141">
        <f t="shared" si="50"/>
        <v>460</v>
      </c>
      <c r="K260" s="141">
        <v>155.4</v>
      </c>
      <c r="L260" s="141">
        <f t="shared" si="50"/>
        <v>155.4</v>
      </c>
      <c r="M260" s="292"/>
      <c r="N260" s="104"/>
    </row>
    <row r="261" spans="1:14" s="105" customFormat="1" ht="27" customHeight="1" x14ac:dyDescent="0.2">
      <c r="A261" s="180" t="s">
        <v>62</v>
      </c>
      <c r="B261" s="133" t="s">
        <v>31</v>
      </c>
      <c r="C261" s="133" t="s">
        <v>24</v>
      </c>
      <c r="D261" s="133" t="s">
        <v>23</v>
      </c>
      <c r="E261" s="133" t="s">
        <v>399</v>
      </c>
      <c r="F261" s="308">
        <v>610</v>
      </c>
      <c r="G261" s="87" t="s">
        <v>63</v>
      </c>
      <c r="H261" s="87"/>
      <c r="I261" s="87"/>
      <c r="J261" s="141">
        <f t="shared" si="50"/>
        <v>460</v>
      </c>
      <c r="K261" s="141">
        <v>155.4</v>
      </c>
      <c r="L261" s="141">
        <f t="shared" si="50"/>
        <v>155.4</v>
      </c>
      <c r="M261" s="292"/>
      <c r="N261" s="104"/>
    </row>
    <row r="262" spans="1:14" s="105" customFormat="1" ht="30" customHeight="1" x14ac:dyDescent="0.2">
      <c r="A262" s="180" t="s">
        <v>250</v>
      </c>
      <c r="B262" s="133" t="s">
        <v>31</v>
      </c>
      <c r="C262" s="133" t="s">
        <v>24</v>
      </c>
      <c r="D262" s="133" t="s">
        <v>23</v>
      </c>
      <c r="E262" s="133" t="s">
        <v>399</v>
      </c>
      <c r="F262" s="308">
        <v>610</v>
      </c>
      <c r="G262" s="87" t="s">
        <v>63</v>
      </c>
      <c r="H262" s="87" t="s">
        <v>22</v>
      </c>
      <c r="I262" s="87"/>
      <c r="J262" s="141">
        <f t="shared" si="50"/>
        <v>460</v>
      </c>
      <c r="K262" s="141">
        <v>155.4</v>
      </c>
      <c r="L262" s="141">
        <f t="shared" si="50"/>
        <v>155.4</v>
      </c>
      <c r="M262" s="292"/>
      <c r="N262" s="290"/>
    </row>
    <row r="263" spans="1:14" s="105" customFormat="1" ht="57" customHeight="1" x14ac:dyDescent="0.2">
      <c r="A263" s="180" t="s">
        <v>318</v>
      </c>
      <c r="B263" s="133" t="s">
        <v>31</v>
      </c>
      <c r="C263" s="133" t="s">
        <v>24</v>
      </c>
      <c r="D263" s="133" t="s">
        <v>23</v>
      </c>
      <c r="E263" s="133" t="s">
        <v>399</v>
      </c>
      <c r="F263" s="308">
        <v>610</v>
      </c>
      <c r="G263" s="87" t="s">
        <v>63</v>
      </c>
      <c r="H263" s="87" t="s">
        <v>22</v>
      </c>
      <c r="I263" s="87" t="s">
        <v>89</v>
      </c>
      <c r="J263" s="141">
        <f>'ведомст 3'!K523</f>
        <v>460</v>
      </c>
      <c r="K263" s="141">
        <f>'ведомст 3'!L523</f>
        <v>155.4</v>
      </c>
      <c r="L263" s="141">
        <f>'ведомст 3'!M523</f>
        <v>155.4</v>
      </c>
      <c r="M263" s="292"/>
      <c r="N263" s="104"/>
    </row>
    <row r="264" spans="1:14" s="105" customFormat="1" ht="33" customHeight="1" x14ac:dyDescent="0.2">
      <c r="A264" s="339" t="s">
        <v>129</v>
      </c>
      <c r="B264" s="133" t="s">
        <v>31</v>
      </c>
      <c r="C264" s="133" t="s">
        <v>24</v>
      </c>
      <c r="D264" s="133" t="s">
        <v>36</v>
      </c>
      <c r="E264" s="133"/>
      <c r="F264" s="308"/>
      <c r="G264" s="87"/>
      <c r="H264" s="87"/>
      <c r="I264" s="87"/>
      <c r="J264" s="141">
        <f>J265+J271</f>
        <v>5303.2</v>
      </c>
      <c r="K264" s="141">
        <v>2290.7000000000003</v>
      </c>
      <c r="L264" s="141">
        <f>L265</f>
        <v>2290.7000000000003</v>
      </c>
      <c r="M264" s="292"/>
      <c r="N264" s="104"/>
    </row>
    <row r="265" spans="1:14" s="105" customFormat="1" ht="24" customHeight="1" x14ac:dyDescent="0.2">
      <c r="A265" s="180" t="s">
        <v>103</v>
      </c>
      <c r="B265" s="133" t="s">
        <v>31</v>
      </c>
      <c r="C265" s="133" t="s">
        <v>24</v>
      </c>
      <c r="D265" s="133" t="s">
        <v>36</v>
      </c>
      <c r="E265" s="133" t="s">
        <v>400</v>
      </c>
      <c r="F265" s="308"/>
      <c r="G265" s="87"/>
      <c r="H265" s="87"/>
      <c r="I265" s="87"/>
      <c r="J265" s="141">
        <f t="shared" ref="J265:L269" si="51">J266</f>
        <v>5100</v>
      </c>
      <c r="K265" s="141">
        <v>2290.7000000000003</v>
      </c>
      <c r="L265" s="141">
        <f t="shared" si="51"/>
        <v>2290.7000000000003</v>
      </c>
      <c r="M265" s="292"/>
      <c r="N265" s="104"/>
    </row>
    <row r="266" spans="1:14" s="105" customFormat="1" ht="45" x14ac:dyDescent="0.2">
      <c r="A266" s="338" t="s">
        <v>251</v>
      </c>
      <c r="B266" s="133" t="s">
        <v>31</v>
      </c>
      <c r="C266" s="133" t="s">
        <v>24</v>
      </c>
      <c r="D266" s="133" t="s">
        <v>36</v>
      </c>
      <c r="E266" s="133" t="s">
        <v>400</v>
      </c>
      <c r="F266" s="308">
        <v>600</v>
      </c>
      <c r="G266" s="87"/>
      <c r="H266" s="87"/>
      <c r="I266" s="87"/>
      <c r="J266" s="141">
        <f t="shared" si="51"/>
        <v>5100</v>
      </c>
      <c r="K266" s="141">
        <v>2290.7000000000003</v>
      </c>
      <c r="L266" s="141">
        <f t="shared" si="51"/>
        <v>2290.7000000000003</v>
      </c>
      <c r="M266" s="292"/>
      <c r="N266" s="104"/>
    </row>
    <row r="267" spans="1:14" s="105" customFormat="1" ht="24" customHeight="1" x14ac:dyDescent="0.25">
      <c r="A267" s="313" t="s">
        <v>252</v>
      </c>
      <c r="B267" s="133" t="s">
        <v>31</v>
      </c>
      <c r="C267" s="133" t="s">
        <v>24</v>
      </c>
      <c r="D267" s="133" t="s">
        <v>36</v>
      </c>
      <c r="E267" s="133" t="s">
        <v>400</v>
      </c>
      <c r="F267" s="308">
        <v>610</v>
      </c>
      <c r="G267" s="87"/>
      <c r="H267" s="87"/>
      <c r="I267" s="87"/>
      <c r="J267" s="141">
        <f t="shared" si="51"/>
        <v>5100</v>
      </c>
      <c r="K267" s="141">
        <v>2290.7000000000003</v>
      </c>
      <c r="L267" s="141">
        <f t="shared" si="51"/>
        <v>2290.7000000000003</v>
      </c>
      <c r="M267" s="292"/>
      <c r="N267" s="104"/>
    </row>
    <row r="268" spans="1:14" s="105" customFormat="1" ht="21.75" customHeight="1" x14ac:dyDescent="0.2">
      <c r="A268" s="180" t="s">
        <v>62</v>
      </c>
      <c r="B268" s="133" t="s">
        <v>31</v>
      </c>
      <c r="C268" s="133" t="s">
        <v>24</v>
      </c>
      <c r="D268" s="133" t="s">
        <v>36</v>
      </c>
      <c r="E268" s="133" t="s">
        <v>400</v>
      </c>
      <c r="F268" s="308">
        <v>610</v>
      </c>
      <c r="G268" s="87" t="s">
        <v>63</v>
      </c>
      <c r="H268" s="87"/>
      <c r="I268" s="87"/>
      <c r="J268" s="141">
        <f t="shared" si="51"/>
        <v>5100</v>
      </c>
      <c r="K268" s="141">
        <v>2290.7000000000003</v>
      </c>
      <c r="L268" s="141">
        <f t="shared" si="51"/>
        <v>2290.7000000000003</v>
      </c>
      <c r="M268" s="292"/>
      <c r="N268" s="104"/>
    </row>
    <row r="269" spans="1:14" s="105" customFormat="1" ht="18.75" customHeight="1" x14ac:dyDescent="0.2">
      <c r="A269" s="180" t="s">
        <v>250</v>
      </c>
      <c r="B269" s="133" t="s">
        <v>31</v>
      </c>
      <c r="C269" s="133" t="s">
        <v>24</v>
      </c>
      <c r="D269" s="133" t="s">
        <v>36</v>
      </c>
      <c r="E269" s="133" t="s">
        <v>400</v>
      </c>
      <c r="F269" s="308">
        <v>610</v>
      </c>
      <c r="G269" s="87" t="s">
        <v>63</v>
      </c>
      <c r="H269" s="87" t="s">
        <v>22</v>
      </c>
      <c r="I269" s="87"/>
      <c r="J269" s="141">
        <f t="shared" si="51"/>
        <v>5100</v>
      </c>
      <c r="K269" s="141">
        <v>2290.7000000000003</v>
      </c>
      <c r="L269" s="141">
        <f t="shared" si="51"/>
        <v>2290.7000000000003</v>
      </c>
      <c r="M269" s="292"/>
      <c r="N269" s="290"/>
    </row>
    <row r="270" spans="1:14" s="105" customFormat="1" ht="45.75" customHeight="1" x14ac:dyDescent="0.2">
      <c r="A270" s="180" t="s">
        <v>318</v>
      </c>
      <c r="B270" s="133" t="s">
        <v>31</v>
      </c>
      <c r="C270" s="133" t="s">
        <v>24</v>
      </c>
      <c r="D270" s="133" t="s">
        <v>36</v>
      </c>
      <c r="E270" s="133" t="s">
        <v>400</v>
      </c>
      <c r="F270" s="308">
        <v>610</v>
      </c>
      <c r="G270" s="87" t="s">
        <v>63</v>
      </c>
      <c r="H270" s="87" t="s">
        <v>22</v>
      </c>
      <c r="I270" s="87" t="s">
        <v>89</v>
      </c>
      <c r="J270" s="141">
        <f>'ведомст 3'!K527</f>
        <v>5100</v>
      </c>
      <c r="K270" s="141">
        <f>'ведомст 3'!L527</f>
        <v>2290.7000000000003</v>
      </c>
      <c r="L270" s="141">
        <f>'ведомст 3'!M527</f>
        <v>2290.7000000000003</v>
      </c>
      <c r="M270" s="292"/>
      <c r="N270" s="104"/>
    </row>
    <row r="271" spans="1:14" s="105" customFormat="1" ht="50.25" customHeight="1" x14ac:dyDescent="0.25">
      <c r="A271" s="177" t="s">
        <v>462</v>
      </c>
      <c r="B271" s="133" t="s">
        <v>31</v>
      </c>
      <c r="C271" s="133" t="s">
        <v>24</v>
      </c>
      <c r="D271" s="133" t="s">
        <v>36</v>
      </c>
      <c r="E271" s="181" t="s">
        <v>461</v>
      </c>
      <c r="F271" s="308"/>
      <c r="G271" s="87"/>
      <c r="H271" s="87"/>
      <c r="I271" s="87"/>
      <c r="J271" s="141">
        <f t="shared" ref="J271:L275" si="52">J272</f>
        <v>203.2</v>
      </c>
      <c r="K271" s="141">
        <f t="shared" si="52"/>
        <v>203.2</v>
      </c>
      <c r="L271" s="141">
        <f t="shared" si="52"/>
        <v>203.2</v>
      </c>
      <c r="M271" s="292"/>
      <c r="N271" s="104"/>
    </row>
    <row r="272" spans="1:14" s="105" customFormat="1" ht="45.75" customHeight="1" x14ac:dyDescent="0.2">
      <c r="A272" s="338" t="s">
        <v>251</v>
      </c>
      <c r="B272" s="133" t="s">
        <v>31</v>
      </c>
      <c r="C272" s="133" t="s">
        <v>24</v>
      </c>
      <c r="D272" s="133" t="s">
        <v>36</v>
      </c>
      <c r="E272" s="181" t="s">
        <v>461</v>
      </c>
      <c r="F272" s="308">
        <v>600</v>
      </c>
      <c r="G272" s="87"/>
      <c r="H272" s="87"/>
      <c r="I272" s="87"/>
      <c r="J272" s="141">
        <f t="shared" si="52"/>
        <v>203.2</v>
      </c>
      <c r="K272" s="141">
        <f t="shared" si="52"/>
        <v>203.2</v>
      </c>
      <c r="L272" s="141">
        <f t="shared" si="52"/>
        <v>203.2</v>
      </c>
      <c r="M272" s="292"/>
      <c r="N272" s="104"/>
    </row>
    <row r="273" spans="1:14" s="105" customFormat="1" ht="37.5" customHeight="1" x14ac:dyDescent="0.25">
      <c r="A273" s="313" t="s">
        <v>252</v>
      </c>
      <c r="B273" s="133" t="s">
        <v>31</v>
      </c>
      <c r="C273" s="133" t="s">
        <v>24</v>
      </c>
      <c r="D273" s="133" t="s">
        <v>36</v>
      </c>
      <c r="E273" s="181" t="s">
        <v>461</v>
      </c>
      <c r="F273" s="308">
        <v>610</v>
      </c>
      <c r="G273" s="87"/>
      <c r="H273" s="87"/>
      <c r="I273" s="87"/>
      <c r="J273" s="141">
        <f t="shared" si="52"/>
        <v>203.2</v>
      </c>
      <c r="K273" s="141">
        <f t="shared" si="52"/>
        <v>203.2</v>
      </c>
      <c r="L273" s="141">
        <f t="shared" si="52"/>
        <v>203.2</v>
      </c>
      <c r="M273" s="292"/>
      <c r="N273" s="104"/>
    </row>
    <row r="274" spans="1:14" s="105" customFormat="1" ht="27.75" customHeight="1" x14ac:dyDescent="0.2">
      <c r="A274" s="180" t="s">
        <v>62</v>
      </c>
      <c r="B274" s="133" t="s">
        <v>31</v>
      </c>
      <c r="C274" s="133" t="s">
        <v>24</v>
      </c>
      <c r="D274" s="133" t="s">
        <v>36</v>
      </c>
      <c r="E274" s="181" t="s">
        <v>461</v>
      </c>
      <c r="F274" s="308">
        <v>610</v>
      </c>
      <c r="G274" s="87" t="s">
        <v>63</v>
      </c>
      <c r="H274" s="87"/>
      <c r="I274" s="87"/>
      <c r="J274" s="141">
        <f t="shared" si="52"/>
        <v>203.2</v>
      </c>
      <c r="K274" s="141">
        <f t="shared" si="52"/>
        <v>203.2</v>
      </c>
      <c r="L274" s="141">
        <f t="shared" si="52"/>
        <v>203.2</v>
      </c>
      <c r="M274" s="292"/>
      <c r="N274" s="104"/>
    </row>
    <row r="275" spans="1:14" s="105" customFormat="1" ht="21" customHeight="1" x14ac:dyDescent="0.2">
      <c r="A275" s="180" t="s">
        <v>250</v>
      </c>
      <c r="B275" s="133" t="s">
        <v>31</v>
      </c>
      <c r="C275" s="133" t="s">
        <v>24</v>
      </c>
      <c r="D275" s="133" t="s">
        <v>36</v>
      </c>
      <c r="E275" s="181" t="s">
        <v>461</v>
      </c>
      <c r="F275" s="308">
        <v>610</v>
      </c>
      <c r="G275" s="87" t="s">
        <v>63</v>
      </c>
      <c r="H275" s="87" t="s">
        <v>22</v>
      </c>
      <c r="I275" s="87"/>
      <c r="J275" s="141">
        <f t="shared" si="52"/>
        <v>203.2</v>
      </c>
      <c r="K275" s="141">
        <f t="shared" si="52"/>
        <v>203.2</v>
      </c>
      <c r="L275" s="141">
        <f t="shared" si="52"/>
        <v>203.2</v>
      </c>
      <c r="M275" s="292"/>
      <c r="N275" s="104"/>
    </row>
    <row r="276" spans="1:14" s="105" customFormat="1" ht="45.75" customHeight="1" x14ac:dyDescent="0.2">
      <c r="A276" s="180" t="s">
        <v>318</v>
      </c>
      <c r="B276" s="133" t="s">
        <v>31</v>
      </c>
      <c r="C276" s="133" t="s">
        <v>24</v>
      </c>
      <c r="D276" s="133" t="s">
        <v>36</v>
      </c>
      <c r="E276" s="181" t="s">
        <v>461</v>
      </c>
      <c r="F276" s="308">
        <v>610</v>
      </c>
      <c r="G276" s="87" t="s">
        <v>63</v>
      </c>
      <c r="H276" s="87" t="s">
        <v>22</v>
      </c>
      <c r="I276" s="87" t="s">
        <v>89</v>
      </c>
      <c r="J276" s="141">
        <f>'ведомст 3'!K530</f>
        <v>203.2</v>
      </c>
      <c r="K276" s="141">
        <f>'ведомст 3'!L530</f>
        <v>203.2</v>
      </c>
      <c r="L276" s="141">
        <f>'ведомст 3'!M530</f>
        <v>203.2</v>
      </c>
      <c r="M276" s="292"/>
      <c r="N276" s="104"/>
    </row>
    <row r="277" spans="1:14" s="105" customFormat="1" ht="45.75" customHeight="1" x14ac:dyDescent="0.25">
      <c r="A277" s="177" t="s">
        <v>459</v>
      </c>
      <c r="B277" s="133" t="s">
        <v>31</v>
      </c>
      <c r="C277" s="133" t="s">
        <v>24</v>
      </c>
      <c r="D277" s="133" t="s">
        <v>457</v>
      </c>
      <c r="E277" s="133"/>
      <c r="F277" s="308"/>
      <c r="G277" s="87"/>
      <c r="H277" s="87"/>
      <c r="I277" s="87"/>
      <c r="J277" s="141">
        <f>J278</f>
        <v>103.1</v>
      </c>
      <c r="K277" s="141">
        <f t="shared" ref="K277:L280" si="53">K278</f>
        <v>0</v>
      </c>
      <c r="L277" s="141">
        <f t="shared" si="53"/>
        <v>0</v>
      </c>
      <c r="M277" s="292"/>
      <c r="N277" s="104"/>
    </row>
    <row r="278" spans="1:14" s="105" customFormat="1" ht="45.75" customHeight="1" x14ac:dyDescent="0.25">
      <c r="A278" s="177" t="s">
        <v>460</v>
      </c>
      <c r="B278" s="133" t="s">
        <v>31</v>
      </c>
      <c r="C278" s="133" t="s">
        <v>24</v>
      </c>
      <c r="D278" s="133" t="s">
        <v>457</v>
      </c>
      <c r="E278" s="133" t="s">
        <v>458</v>
      </c>
      <c r="F278" s="308"/>
      <c r="G278" s="87"/>
      <c r="H278" s="87"/>
      <c r="I278" s="87"/>
      <c r="J278" s="141">
        <f>J279</f>
        <v>103.1</v>
      </c>
      <c r="K278" s="141">
        <f t="shared" si="53"/>
        <v>0</v>
      </c>
      <c r="L278" s="141">
        <f t="shared" si="53"/>
        <v>0</v>
      </c>
      <c r="M278" s="292"/>
      <c r="N278" s="104"/>
    </row>
    <row r="279" spans="1:14" s="105" customFormat="1" ht="45.75" customHeight="1" x14ac:dyDescent="0.2">
      <c r="A279" s="338" t="s">
        <v>251</v>
      </c>
      <c r="B279" s="133" t="s">
        <v>31</v>
      </c>
      <c r="C279" s="133" t="s">
        <v>24</v>
      </c>
      <c r="D279" s="133" t="s">
        <v>457</v>
      </c>
      <c r="E279" s="133" t="s">
        <v>458</v>
      </c>
      <c r="F279" s="308">
        <v>600</v>
      </c>
      <c r="G279" s="87"/>
      <c r="H279" s="87"/>
      <c r="I279" s="87"/>
      <c r="J279" s="141">
        <f>J280</f>
        <v>103.1</v>
      </c>
      <c r="K279" s="141">
        <f t="shared" si="53"/>
        <v>0</v>
      </c>
      <c r="L279" s="141">
        <f t="shared" si="53"/>
        <v>0</v>
      </c>
      <c r="M279" s="292"/>
      <c r="N279" s="104"/>
    </row>
    <row r="280" spans="1:14" s="105" customFormat="1" ht="30.75" customHeight="1" x14ac:dyDescent="0.25">
      <c r="A280" s="313" t="s">
        <v>252</v>
      </c>
      <c r="B280" s="133" t="s">
        <v>31</v>
      </c>
      <c r="C280" s="133" t="s">
        <v>24</v>
      </c>
      <c r="D280" s="133" t="s">
        <v>457</v>
      </c>
      <c r="E280" s="133" t="s">
        <v>458</v>
      </c>
      <c r="F280" s="308">
        <v>610</v>
      </c>
      <c r="G280" s="87"/>
      <c r="H280" s="87"/>
      <c r="I280" s="87"/>
      <c r="J280" s="141">
        <f>J281</f>
        <v>103.1</v>
      </c>
      <c r="K280" s="141">
        <f t="shared" si="53"/>
        <v>0</v>
      </c>
      <c r="L280" s="141">
        <f t="shared" si="53"/>
        <v>0</v>
      </c>
      <c r="M280" s="292"/>
      <c r="N280" s="104"/>
    </row>
    <row r="281" spans="1:14" s="105" customFormat="1" ht="24" customHeight="1" x14ac:dyDescent="0.2">
      <c r="A281" s="180" t="s">
        <v>62</v>
      </c>
      <c r="B281" s="133" t="s">
        <v>31</v>
      </c>
      <c r="C281" s="133" t="s">
        <v>24</v>
      </c>
      <c r="D281" s="133" t="s">
        <v>457</v>
      </c>
      <c r="E281" s="133" t="s">
        <v>458</v>
      </c>
      <c r="F281" s="308">
        <v>610</v>
      </c>
      <c r="G281" s="87" t="s">
        <v>63</v>
      </c>
      <c r="H281" s="87"/>
      <c r="I281" s="87"/>
      <c r="J281" s="141">
        <f>J282</f>
        <v>103.1</v>
      </c>
      <c r="K281" s="141">
        <f>K282</f>
        <v>0</v>
      </c>
      <c r="L281" s="141">
        <f>L282</f>
        <v>0</v>
      </c>
      <c r="M281" s="292"/>
      <c r="N281" s="104"/>
    </row>
    <row r="282" spans="1:14" s="105" customFormat="1" ht="45.75" customHeight="1" x14ac:dyDescent="0.2">
      <c r="A282" s="180" t="s">
        <v>250</v>
      </c>
      <c r="B282" s="133" t="s">
        <v>31</v>
      </c>
      <c r="C282" s="133" t="s">
        <v>24</v>
      </c>
      <c r="D282" s="133" t="s">
        <v>457</v>
      </c>
      <c r="E282" s="133" t="s">
        <v>458</v>
      </c>
      <c r="F282" s="308">
        <v>610</v>
      </c>
      <c r="G282" s="87" t="s">
        <v>63</v>
      </c>
      <c r="H282" s="87" t="s">
        <v>22</v>
      </c>
      <c r="I282" s="87"/>
      <c r="J282" s="141">
        <f>'ведомст 3'!K534</f>
        <v>103.1</v>
      </c>
      <c r="K282" s="141">
        <f>'ведомст 3'!L534</f>
        <v>0</v>
      </c>
      <c r="L282" s="141">
        <f>'ведомст 3'!M534</f>
        <v>0</v>
      </c>
      <c r="M282" s="292"/>
      <c r="N282" s="104"/>
    </row>
    <row r="283" spans="1:14" s="105" customFormat="1" ht="59.25" customHeight="1" x14ac:dyDescent="0.25">
      <c r="A283" s="180" t="s">
        <v>301</v>
      </c>
      <c r="B283" s="133" t="s">
        <v>121</v>
      </c>
      <c r="C283" s="133"/>
      <c r="D283" s="133"/>
      <c r="E283" s="133"/>
      <c r="F283" s="308"/>
      <c r="G283" s="191"/>
      <c r="H283" s="192"/>
      <c r="I283" s="87"/>
      <c r="J283" s="140">
        <f t="shared" ref="J283:L289" si="54">J284</f>
        <v>61.7</v>
      </c>
      <c r="K283" s="140">
        <f t="shared" si="54"/>
        <v>64.099999999999994</v>
      </c>
      <c r="L283" s="140">
        <f t="shared" si="54"/>
        <v>64.099999999999994</v>
      </c>
      <c r="M283" s="292"/>
      <c r="N283" s="104"/>
    </row>
    <row r="284" spans="1:14" s="105" customFormat="1" ht="45.75" customHeight="1" x14ac:dyDescent="0.2">
      <c r="A284" s="318" t="s">
        <v>126</v>
      </c>
      <c r="B284" s="133" t="s">
        <v>40</v>
      </c>
      <c r="C284" s="133" t="s">
        <v>330</v>
      </c>
      <c r="D284" s="133" t="s">
        <v>22</v>
      </c>
      <c r="E284" s="133"/>
      <c r="F284" s="308"/>
      <c r="G284" s="191"/>
      <c r="H284" s="192"/>
      <c r="I284" s="87"/>
      <c r="J284" s="141">
        <f t="shared" si="54"/>
        <v>61.7</v>
      </c>
      <c r="K284" s="141">
        <f t="shared" si="54"/>
        <v>64.099999999999994</v>
      </c>
      <c r="L284" s="141">
        <f t="shared" si="54"/>
        <v>64.099999999999994</v>
      </c>
      <c r="M284" s="549"/>
      <c r="N284" s="646"/>
    </row>
    <row r="285" spans="1:14" s="105" customFormat="1" ht="29.25" customHeight="1" x14ac:dyDescent="0.2">
      <c r="A285" s="107" t="s">
        <v>69</v>
      </c>
      <c r="B285" s="133" t="s">
        <v>40</v>
      </c>
      <c r="C285" s="133" t="s">
        <v>330</v>
      </c>
      <c r="D285" s="133" t="s">
        <v>22</v>
      </c>
      <c r="E285" s="133" t="s">
        <v>407</v>
      </c>
      <c r="F285" s="308"/>
      <c r="G285" s="191"/>
      <c r="H285" s="192"/>
      <c r="I285" s="87"/>
      <c r="J285" s="141">
        <f t="shared" si="54"/>
        <v>61.7</v>
      </c>
      <c r="K285" s="141">
        <f t="shared" si="54"/>
        <v>64.099999999999994</v>
      </c>
      <c r="L285" s="141">
        <f t="shared" si="54"/>
        <v>64.099999999999994</v>
      </c>
      <c r="M285" s="549"/>
      <c r="N285" s="646"/>
    </row>
    <row r="286" spans="1:14" s="105" customFormat="1" ht="30.75" customHeight="1" x14ac:dyDescent="0.2">
      <c r="A286" s="107" t="s">
        <v>191</v>
      </c>
      <c r="B286" s="133" t="s">
        <v>40</v>
      </c>
      <c r="C286" s="133" t="s">
        <v>330</v>
      </c>
      <c r="D286" s="133" t="s">
        <v>22</v>
      </c>
      <c r="E286" s="133" t="s">
        <v>407</v>
      </c>
      <c r="F286" s="308">
        <v>200</v>
      </c>
      <c r="G286" s="191"/>
      <c r="H286" s="192"/>
      <c r="I286" s="87"/>
      <c r="J286" s="141">
        <f t="shared" si="54"/>
        <v>61.7</v>
      </c>
      <c r="K286" s="141">
        <f t="shared" si="54"/>
        <v>64.099999999999994</v>
      </c>
      <c r="L286" s="141">
        <f t="shared" si="54"/>
        <v>64.099999999999994</v>
      </c>
      <c r="M286" s="549"/>
      <c r="N286" s="646"/>
    </row>
    <row r="287" spans="1:14" s="105" customFormat="1" ht="33.75" customHeight="1" x14ac:dyDescent="0.2">
      <c r="A287" s="107" t="s">
        <v>192</v>
      </c>
      <c r="B287" s="133" t="s">
        <v>40</v>
      </c>
      <c r="C287" s="133" t="s">
        <v>330</v>
      </c>
      <c r="D287" s="133" t="s">
        <v>22</v>
      </c>
      <c r="E287" s="133" t="s">
        <v>407</v>
      </c>
      <c r="F287" s="308">
        <v>240</v>
      </c>
      <c r="G287" s="191"/>
      <c r="H287" s="192"/>
      <c r="I287" s="87"/>
      <c r="J287" s="141">
        <f t="shared" si="54"/>
        <v>61.7</v>
      </c>
      <c r="K287" s="141">
        <f t="shared" si="54"/>
        <v>64.099999999999994</v>
      </c>
      <c r="L287" s="141">
        <f t="shared" si="54"/>
        <v>64.099999999999994</v>
      </c>
      <c r="M287" s="549"/>
      <c r="N287" s="646"/>
    </row>
    <row r="288" spans="1:14" s="105" customFormat="1" ht="21" customHeight="1" x14ac:dyDescent="0.2">
      <c r="A288" s="107" t="s">
        <v>46</v>
      </c>
      <c r="B288" s="133" t="s">
        <v>40</v>
      </c>
      <c r="C288" s="133" t="s">
        <v>330</v>
      </c>
      <c r="D288" s="133" t="s">
        <v>22</v>
      </c>
      <c r="E288" s="133" t="s">
        <v>407</v>
      </c>
      <c r="F288" s="308">
        <v>240</v>
      </c>
      <c r="G288" s="340">
        <v>11</v>
      </c>
      <c r="H288" s="192"/>
      <c r="I288" s="87"/>
      <c r="J288" s="141">
        <f t="shared" si="54"/>
        <v>61.7</v>
      </c>
      <c r="K288" s="141">
        <f t="shared" si="54"/>
        <v>64.099999999999994</v>
      </c>
      <c r="L288" s="141">
        <f t="shared" si="54"/>
        <v>64.099999999999994</v>
      </c>
      <c r="M288" s="549"/>
      <c r="N288" s="646"/>
    </row>
    <row r="289" spans="1:16" s="105" customFormat="1" ht="17.25" customHeight="1" x14ac:dyDescent="0.2">
      <c r="A289" s="180" t="s">
        <v>119</v>
      </c>
      <c r="B289" s="133" t="s">
        <v>40</v>
      </c>
      <c r="C289" s="133" t="s">
        <v>330</v>
      </c>
      <c r="D289" s="133" t="s">
        <v>22</v>
      </c>
      <c r="E289" s="133" t="s">
        <v>407</v>
      </c>
      <c r="F289" s="308">
        <v>240</v>
      </c>
      <c r="G289" s="340">
        <v>11</v>
      </c>
      <c r="H289" s="192" t="s">
        <v>22</v>
      </c>
      <c r="I289" s="87"/>
      <c r="J289" s="141">
        <f t="shared" si="54"/>
        <v>61.7</v>
      </c>
      <c r="K289" s="141">
        <f t="shared" si="54"/>
        <v>64.099999999999994</v>
      </c>
      <c r="L289" s="141">
        <f t="shared" si="54"/>
        <v>64.099999999999994</v>
      </c>
      <c r="M289" s="549"/>
      <c r="N289" s="646"/>
    </row>
    <row r="290" spans="1:16" s="105" customFormat="1" ht="46.5" customHeight="1" x14ac:dyDescent="0.2">
      <c r="A290" s="180" t="s">
        <v>318</v>
      </c>
      <c r="B290" s="133" t="s">
        <v>40</v>
      </c>
      <c r="C290" s="133" t="s">
        <v>330</v>
      </c>
      <c r="D290" s="133" t="s">
        <v>22</v>
      </c>
      <c r="E290" s="133" t="s">
        <v>407</v>
      </c>
      <c r="F290" s="308">
        <v>240</v>
      </c>
      <c r="G290" s="340">
        <v>11</v>
      </c>
      <c r="H290" s="192" t="s">
        <v>22</v>
      </c>
      <c r="I290" s="87" t="s">
        <v>89</v>
      </c>
      <c r="J290" s="141">
        <f>'ведомст 3'!K552</f>
        <v>61.7</v>
      </c>
      <c r="K290" s="141">
        <f>'ведомст 3'!L552</f>
        <v>64.099999999999994</v>
      </c>
      <c r="L290" s="141">
        <f>'ведомст 3'!M552</f>
        <v>64.099999999999994</v>
      </c>
      <c r="M290" s="549"/>
      <c r="N290" s="646"/>
    </row>
    <row r="291" spans="1:16" s="105" customFormat="1" ht="60.75" customHeight="1" x14ac:dyDescent="0.25">
      <c r="A291" s="390" t="s">
        <v>445</v>
      </c>
      <c r="B291" s="133" t="s">
        <v>139</v>
      </c>
      <c r="C291" s="133"/>
      <c r="D291" s="133"/>
      <c r="E291" s="133"/>
      <c r="F291" s="308"/>
      <c r="G291" s="340"/>
      <c r="H291" s="192"/>
      <c r="I291" s="87"/>
      <c r="J291" s="140">
        <f t="shared" ref="J291:L297" si="55">J292</f>
        <v>3</v>
      </c>
      <c r="K291" s="140">
        <v>3</v>
      </c>
      <c r="L291" s="140">
        <f t="shared" si="55"/>
        <v>3</v>
      </c>
      <c r="M291" s="550"/>
      <c r="N291" s="360"/>
    </row>
    <row r="292" spans="1:16" s="105" customFormat="1" ht="33" customHeight="1" x14ac:dyDescent="0.2">
      <c r="A292" s="180" t="s">
        <v>456</v>
      </c>
      <c r="B292" s="133" t="s">
        <v>41</v>
      </c>
      <c r="C292" s="133" t="s">
        <v>330</v>
      </c>
      <c r="D292" s="133" t="s">
        <v>31</v>
      </c>
      <c r="E292" s="133"/>
      <c r="F292" s="308"/>
      <c r="G292" s="340"/>
      <c r="H292" s="192"/>
      <c r="I292" s="87"/>
      <c r="J292" s="141">
        <f t="shared" si="55"/>
        <v>3</v>
      </c>
      <c r="K292" s="141">
        <v>3</v>
      </c>
      <c r="L292" s="141">
        <f t="shared" si="55"/>
        <v>3</v>
      </c>
      <c r="M292" s="292"/>
      <c r="N292" s="104"/>
    </row>
    <row r="293" spans="1:16" s="105" customFormat="1" x14ac:dyDescent="0.2">
      <c r="A293" s="180" t="s">
        <v>138</v>
      </c>
      <c r="B293" s="133" t="s">
        <v>41</v>
      </c>
      <c r="C293" s="133" t="s">
        <v>330</v>
      </c>
      <c r="D293" s="133" t="s">
        <v>31</v>
      </c>
      <c r="E293" s="133" t="s">
        <v>359</v>
      </c>
      <c r="F293" s="308"/>
      <c r="G293" s="340"/>
      <c r="H293" s="192"/>
      <c r="I293" s="87"/>
      <c r="J293" s="141">
        <f t="shared" si="55"/>
        <v>3</v>
      </c>
      <c r="K293" s="141">
        <v>3</v>
      </c>
      <c r="L293" s="141">
        <f t="shared" si="55"/>
        <v>3</v>
      </c>
      <c r="M293" s="292"/>
      <c r="N293" s="104"/>
    </row>
    <row r="294" spans="1:16" s="105" customFormat="1" ht="45" x14ac:dyDescent="0.2">
      <c r="A294" s="107" t="s">
        <v>191</v>
      </c>
      <c r="B294" s="133" t="s">
        <v>41</v>
      </c>
      <c r="C294" s="133" t="s">
        <v>330</v>
      </c>
      <c r="D294" s="133" t="s">
        <v>31</v>
      </c>
      <c r="E294" s="133" t="s">
        <v>359</v>
      </c>
      <c r="F294" s="308">
        <v>200</v>
      </c>
      <c r="G294" s="340"/>
      <c r="H294" s="192"/>
      <c r="I294" s="87"/>
      <c r="J294" s="141">
        <f t="shared" si="55"/>
        <v>3</v>
      </c>
      <c r="K294" s="141">
        <v>3</v>
      </c>
      <c r="L294" s="141">
        <f t="shared" si="55"/>
        <v>3</v>
      </c>
      <c r="M294" s="292"/>
      <c r="N294" s="104"/>
    </row>
    <row r="295" spans="1:16" s="105" customFormat="1" ht="45" x14ac:dyDescent="0.2">
      <c r="A295" s="107" t="s">
        <v>192</v>
      </c>
      <c r="B295" s="133" t="s">
        <v>41</v>
      </c>
      <c r="C295" s="133" t="s">
        <v>330</v>
      </c>
      <c r="D295" s="133" t="s">
        <v>31</v>
      </c>
      <c r="E295" s="133" t="s">
        <v>359</v>
      </c>
      <c r="F295" s="308">
        <v>240</v>
      </c>
      <c r="G295" s="340"/>
      <c r="H295" s="192"/>
      <c r="I295" s="87"/>
      <c r="J295" s="141">
        <f t="shared" si="55"/>
        <v>3</v>
      </c>
      <c r="K295" s="141">
        <v>3</v>
      </c>
      <c r="L295" s="141">
        <f t="shared" si="55"/>
        <v>3</v>
      </c>
      <c r="M295" s="292"/>
      <c r="N295" s="104"/>
    </row>
    <row r="296" spans="1:16" s="105" customFormat="1" x14ac:dyDescent="0.2">
      <c r="A296" s="180" t="s">
        <v>21</v>
      </c>
      <c r="B296" s="133" t="s">
        <v>41</v>
      </c>
      <c r="C296" s="133" t="s">
        <v>330</v>
      </c>
      <c r="D296" s="133" t="s">
        <v>31</v>
      </c>
      <c r="E296" s="133" t="s">
        <v>359</v>
      </c>
      <c r="F296" s="308">
        <v>240</v>
      </c>
      <c r="G296" s="192" t="s">
        <v>22</v>
      </c>
      <c r="H296" s="192"/>
      <c r="I296" s="87"/>
      <c r="J296" s="141">
        <f t="shared" si="55"/>
        <v>3</v>
      </c>
      <c r="K296" s="141">
        <v>3</v>
      </c>
      <c r="L296" s="141">
        <f t="shared" si="55"/>
        <v>3</v>
      </c>
      <c r="M296" s="292"/>
      <c r="N296" s="104"/>
    </row>
    <row r="297" spans="1:16" s="105" customFormat="1" x14ac:dyDescent="0.2">
      <c r="A297" s="180" t="s">
        <v>34</v>
      </c>
      <c r="B297" s="133" t="s">
        <v>41</v>
      </c>
      <c r="C297" s="133" t="s">
        <v>330</v>
      </c>
      <c r="D297" s="133" t="s">
        <v>31</v>
      </c>
      <c r="E297" s="133" t="s">
        <v>359</v>
      </c>
      <c r="F297" s="308">
        <v>240</v>
      </c>
      <c r="G297" s="192" t="s">
        <v>22</v>
      </c>
      <c r="H297" s="192" t="s">
        <v>35</v>
      </c>
      <c r="I297" s="87"/>
      <c r="J297" s="141">
        <f t="shared" si="55"/>
        <v>3</v>
      </c>
      <c r="K297" s="141">
        <v>3</v>
      </c>
      <c r="L297" s="141">
        <f t="shared" si="55"/>
        <v>3</v>
      </c>
      <c r="M297" s="292"/>
      <c r="N297" s="290"/>
    </row>
    <row r="298" spans="1:16" s="105" customFormat="1" ht="30" x14ac:dyDescent="0.25">
      <c r="A298" s="107" t="s">
        <v>262</v>
      </c>
      <c r="B298" s="133" t="s">
        <v>41</v>
      </c>
      <c r="C298" s="133" t="s">
        <v>330</v>
      </c>
      <c r="D298" s="133" t="s">
        <v>31</v>
      </c>
      <c r="E298" s="133" t="s">
        <v>359</v>
      </c>
      <c r="F298" s="308">
        <v>240</v>
      </c>
      <c r="G298" s="192" t="s">
        <v>22</v>
      </c>
      <c r="H298" s="192" t="s">
        <v>35</v>
      </c>
      <c r="I298" s="87" t="s">
        <v>13</v>
      </c>
      <c r="J298" s="142">
        <f>'ведомст 3'!K107</f>
        <v>3</v>
      </c>
      <c r="K298" s="142">
        <f>'ведомст 3'!L107</f>
        <v>3</v>
      </c>
      <c r="L298" s="142">
        <f>'ведомст 3'!M107</f>
        <v>3</v>
      </c>
      <c r="M298" s="292"/>
      <c r="N298" s="104"/>
    </row>
    <row r="299" spans="1:16" s="105" customFormat="1" ht="90" x14ac:dyDescent="0.25">
      <c r="A299" s="107" t="s">
        <v>157</v>
      </c>
      <c r="B299" s="133" t="s">
        <v>136</v>
      </c>
      <c r="C299" s="133"/>
      <c r="D299" s="133"/>
      <c r="E299" s="133"/>
      <c r="F299" s="308"/>
      <c r="G299" s="340"/>
      <c r="H299" s="192"/>
      <c r="I299" s="87"/>
      <c r="J299" s="140">
        <f t="shared" ref="J299:L301" si="56">J300</f>
        <v>1207.4000000000001</v>
      </c>
      <c r="K299" s="140">
        <f t="shared" si="56"/>
        <v>1202.5</v>
      </c>
      <c r="L299" s="140">
        <f t="shared" si="56"/>
        <v>1202.5</v>
      </c>
      <c r="M299" s="292"/>
      <c r="N299" s="292">
        <f>J307+J312+J317+J324+J330</f>
        <v>1207.4000000000001</v>
      </c>
      <c r="O299" s="106">
        <f>K307+K312+K317+K324+K330</f>
        <v>1202.5</v>
      </c>
      <c r="P299" s="106">
        <f>L307+L312+L317+L324+L330</f>
        <v>1202.5</v>
      </c>
    </row>
    <row r="300" spans="1:16" s="105" customFormat="1" ht="75.75" customHeight="1" x14ac:dyDescent="0.2">
      <c r="A300" s="107" t="s">
        <v>149</v>
      </c>
      <c r="B300" s="133" t="s">
        <v>63</v>
      </c>
      <c r="C300" s="133" t="s">
        <v>24</v>
      </c>
      <c r="D300" s="133"/>
      <c r="E300" s="133"/>
      <c r="F300" s="308"/>
      <c r="G300" s="340"/>
      <c r="H300" s="192"/>
      <c r="I300" s="87"/>
      <c r="J300" s="141">
        <f>J301+J322+J325</f>
        <v>1207.4000000000001</v>
      </c>
      <c r="K300" s="141">
        <f>K301+K322+K325</f>
        <v>1202.5</v>
      </c>
      <c r="L300" s="141">
        <f>L301+L322+L325</f>
        <v>1202.5</v>
      </c>
      <c r="M300" s="292"/>
      <c r="N300" s="104"/>
    </row>
    <row r="301" spans="1:16" s="105" customFormat="1" ht="45" x14ac:dyDescent="0.2">
      <c r="A301" s="341" t="s">
        <v>260</v>
      </c>
      <c r="B301" s="133" t="s">
        <v>63</v>
      </c>
      <c r="C301" s="133" t="s">
        <v>24</v>
      </c>
      <c r="D301" s="133" t="s">
        <v>22</v>
      </c>
      <c r="E301" s="133"/>
      <c r="F301" s="308"/>
      <c r="G301" s="340"/>
      <c r="H301" s="192"/>
      <c r="I301" s="87"/>
      <c r="J301" s="141">
        <f t="shared" si="56"/>
        <v>1188.4000000000001</v>
      </c>
      <c r="K301" s="141">
        <f t="shared" si="56"/>
        <v>1183.5</v>
      </c>
      <c r="L301" s="141">
        <f t="shared" si="56"/>
        <v>1183.5</v>
      </c>
      <c r="M301" s="292"/>
      <c r="N301" s="104"/>
    </row>
    <row r="302" spans="1:16" s="105" customFormat="1" ht="46.5" customHeight="1" x14ac:dyDescent="0.2">
      <c r="A302" s="342" t="s">
        <v>93</v>
      </c>
      <c r="B302" s="133" t="s">
        <v>63</v>
      </c>
      <c r="C302" s="133" t="s">
        <v>24</v>
      </c>
      <c r="D302" s="133" t="s">
        <v>22</v>
      </c>
      <c r="E302" s="133" t="s">
        <v>371</v>
      </c>
      <c r="F302" s="308"/>
      <c r="G302" s="340"/>
      <c r="H302" s="192"/>
      <c r="I302" s="87"/>
      <c r="J302" s="141">
        <f>J303+J308+J313</f>
        <v>1188.4000000000001</v>
      </c>
      <c r="K302" s="141">
        <f>K303+K308+K313</f>
        <v>1183.5</v>
      </c>
      <c r="L302" s="141">
        <f>L303+L308+L313</f>
        <v>1183.5</v>
      </c>
      <c r="M302" s="292"/>
      <c r="N302" s="104"/>
    </row>
    <row r="303" spans="1:16" s="105" customFormat="1" ht="90" x14ac:dyDescent="0.25">
      <c r="A303" s="313" t="s">
        <v>193</v>
      </c>
      <c r="B303" s="133" t="s">
        <v>63</v>
      </c>
      <c r="C303" s="133" t="s">
        <v>24</v>
      </c>
      <c r="D303" s="133" t="s">
        <v>22</v>
      </c>
      <c r="E303" s="133" t="s">
        <v>371</v>
      </c>
      <c r="F303" s="308">
        <v>100</v>
      </c>
      <c r="G303" s="340"/>
      <c r="H303" s="192"/>
      <c r="I303" s="87"/>
      <c r="J303" s="141">
        <f t="shared" ref="J303:L306" si="57">J304</f>
        <v>1136</v>
      </c>
      <c r="K303" s="141">
        <f>K304</f>
        <v>1111.0999999999999</v>
      </c>
      <c r="L303" s="141">
        <f t="shared" si="57"/>
        <v>1111.0999999999999</v>
      </c>
      <c r="M303" s="549"/>
      <c r="N303" s="328"/>
    </row>
    <row r="304" spans="1:16" s="105" customFormat="1" ht="30" x14ac:dyDescent="0.2">
      <c r="A304" s="332" t="s">
        <v>232</v>
      </c>
      <c r="B304" s="133" t="s">
        <v>63</v>
      </c>
      <c r="C304" s="133" t="s">
        <v>24</v>
      </c>
      <c r="D304" s="133" t="s">
        <v>22</v>
      </c>
      <c r="E304" s="133" t="s">
        <v>371</v>
      </c>
      <c r="F304" s="308">
        <v>110</v>
      </c>
      <c r="G304" s="340"/>
      <c r="H304" s="192"/>
      <c r="I304" s="87"/>
      <c r="J304" s="141">
        <f t="shared" si="57"/>
        <v>1136</v>
      </c>
      <c r="K304" s="141">
        <f>K305</f>
        <v>1111.0999999999999</v>
      </c>
      <c r="L304" s="141">
        <f t="shared" si="57"/>
        <v>1111.0999999999999</v>
      </c>
      <c r="M304" s="549"/>
      <c r="N304" s="328"/>
    </row>
    <row r="305" spans="1:14" s="105" customFormat="1" ht="30" x14ac:dyDescent="0.2">
      <c r="A305" s="332" t="s">
        <v>97</v>
      </c>
      <c r="B305" s="133" t="s">
        <v>63</v>
      </c>
      <c r="C305" s="133" t="s">
        <v>24</v>
      </c>
      <c r="D305" s="133" t="s">
        <v>22</v>
      </c>
      <c r="E305" s="133" t="s">
        <v>371</v>
      </c>
      <c r="F305" s="308">
        <v>110</v>
      </c>
      <c r="G305" s="192" t="s">
        <v>36</v>
      </c>
      <c r="H305" s="192"/>
      <c r="I305" s="87"/>
      <c r="J305" s="141">
        <f t="shared" si="57"/>
        <v>1136</v>
      </c>
      <c r="K305" s="141">
        <f>K306</f>
        <v>1111.0999999999999</v>
      </c>
      <c r="L305" s="141">
        <f t="shared" si="57"/>
        <v>1111.0999999999999</v>
      </c>
      <c r="M305" s="549"/>
      <c r="N305" s="328"/>
    </row>
    <row r="306" spans="1:14" s="105" customFormat="1" ht="48.75" customHeight="1" x14ac:dyDescent="0.25">
      <c r="A306" s="177" t="s">
        <v>328</v>
      </c>
      <c r="B306" s="133" t="s">
        <v>63</v>
      </c>
      <c r="C306" s="133" t="s">
        <v>24</v>
      </c>
      <c r="D306" s="133" t="s">
        <v>22</v>
      </c>
      <c r="E306" s="133" t="s">
        <v>371</v>
      </c>
      <c r="F306" s="308">
        <v>110</v>
      </c>
      <c r="G306" s="192" t="s">
        <v>36</v>
      </c>
      <c r="H306" s="192" t="s">
        <v>39</v>
      </c>
      <c r="I306" s="87"/>
      <c r="J306" s="141">
        <f t="shared" si="57"/>
        <v>1136</v>
      </c>
      <c r="K306" s="141">
        <f>K307</f>
        <v>1111.0999999999999</v>
      </c>
      <c r="L306" s="141">
        <f t="shared" si="57"/>
        <v>1111.0999999999999</v>
      </c>
      <c r="M306" s="549"/>
      <c r="N306" s="663"/>
    </row>
    <row r="307" spans="1:14" s="105" customFormat="1" ht="30" x14ac:dyDescent="0.2">
      <c r="A307" s="180" t="s">
        <v>91</v>
      </c>
      <c r="B307" s="133" t="s">
        <v>63</v>
      </c>
      <c r="C307" s="133" t="s">
        <v>24</v>
      </c>
      <c r="D307" s="133" t="s">
        <v>22</v>
      </c>
      <c r="E307" s="133" t="s">
        <v>371</v>
      </c>
      <c r="F307" s="308">
        <v>110</v>
      </c>
      <c r="G307" s="192" t="s">
        <v>36</v>
      </c>
      <c r="H307" s="192" t="s">
        <v>39</v>
      </c>
      <c r="I307" s="87" t="s">
        <v>88</v>
      </c>
      <c r="J307" s="141">
        <f>'ведомст 3'!K333</f>
        <v>1136</v>
      </c>
      <c r="K307" s="141">
        <f>'ведомст 3'!L333</f>
        <v>1111.0999999999999</v>
      </c>
      <c r="L307" s="141">
        <f>'ведомст 3'!M333</f>
        <v>1111.0999999999999</v>
      </c>
      <c r="M307" s="549"/>
      <c r="N307" s="663"/>
    </row>
    <row r="308" spans="1:14" s="105" customFormat="1" ht="45" x14ac:dyDescent="0.25">
      <c r="A308" s="343" t="s">
        <v>191</v>
      </c>
      <c r="B308" s="133" t="s">
        <v>63</v>
      </c>
      <c r="C308" s="133" t="s">
        <v>24</v>
      </c>
      <c r="D308" s="133" t="s">
        <v>22</v>
      </c>
      <c r="E308" s="133" t="s">
        <v>371</v>
      </c>
      <c r="F308" s="308">
        <v>200</v>
      </c>
      <c r="G308" s="340"/>
      <c r="H308" s="192"/>
      <c r="I308" s="87"/>
      <c r="J308" s="141">
        <f t="shared" ref="J308:L311" si="58">J309</f>
        <v>40.000000000000007</v>
      </c>
      <c r="K308" s="141">
        <v>71.7</v>
      </c>
      <c r="L308" s="141">
        <f t="shared" si="58"/>
        <v>71.7</v>
      </c>
      <c r="M308" s="549"/>
      <c r="N308" s="328"/>
    </row>
    <row r="309" spans="1:14" s="105" customFormat="1" ht="45" x14ac:dyDescent="0.25">
      <c r="A309" s="343" t="s">
        <v>192</v>
      </c>
      <c r="B309" s="133" t="s">
        <v>63</v>
      </c>
      <c r="C309" s="133" t="s">
        <v>24</v>
      </c>
      <c r="D309" s="133" t="s">
        <v>22</v>
      </c>
      <c r="E309" s="133" t="s">
        <v>371</v>
      </c>
      <c r="F309" s="308">
        <v>240</v>
      </c>
      <c r="G309" s="340"/>
      <c r="H309" s="192"/>
      <c r="I309" s="87"/>
      <c r="J309" s="141">
        <f t="shared" si="58"/>
        <v>40.000000000000007</v>
      </c>
      <c r="K309" s="141">
        <v>71.7</v>
      </c>
      <c r="L309" s="141">
        <f t="shared" si="58"/>
        <v>71.7</v>
      </c>
      <c r="M309" s="549"/>
      <c r="N309" s="328"/>
    </row>
    <row r="310" spans="1:14" s="105" customFormat="1" ht="31.5" customHeight="1" x14ac:dyDescent="0.2">
      <c r="A310" s="180" t="s">
        <v>97</v>
      </c>
      <c r="B310" s="133" t="s">
        <v>63</v>
      </c>
      <c r="C310" s="133" t="s">
        <v>24</v>
      </c>
      <c r="D310" s="133" t="s">
        <v>22</v>
      </c>
      <c r="E310" s="133" t="s">
        <v>371</v>
      </c>
      <c r="F310" s="308">
        <v>240</v>
      </c>
      <c r="G310" s="192" t="s">
        <v>36</v>
      </c>
      <c r="H310" s="192"/>
      <c r="I310" s="87"/>
      <c r="J310" s="141">
        <f t="shared" si="58"/>
        <v>40.000000000000007</v>
      </c>
      <c r="K310" s="141">
        <v>71.7</v>
      </c>
      <c r="L310" s="141">
        <f t="shared" si="58"/>
        <v>71.7</v>
      </c>
      <c r="M310" s="549"/>
      <c r="N310" s="328"/>
    </row>
    <row r="311" spans="1:14" s="105" customFormat="1" ht="67.5" customHeight="1" x14ac:dyDescent="0.25">
      <c r="A311" s="177" t="s">
        <v>328</v>
      </c>
      <c r="B311" s="133" t="s">
        <v>63</v>
      </c>
      <c r="C311" s="133" t="s">
        <v>24</v>
      </c>
      <c r="D311" s="133" t="s">
        <v>22</v>
      </c>
      <c r="E311" s="133" t="s">
        <v>371</v>
      </c>
      <c r="F311" s="308">
        <v>240</v>
      </c>
      <c r="G311" s="192" t="s">
        <v>36</v>
      </c>
      <c r="H311" s="192" t="s">
        <v>39</v>
      </c>
      <c r="I311" s="87"/>
      <c r="J311" s="141">
        <f t="shared" si="58"/>
        <v>40.000000000000007</v>
      </c>
      <c r="K311" s="141">
        <v>71.7</v>
      </c>
      <c r="L311" s="141">
        <f t="shared" si="58"/>
        <v>71.7</v>
      </c>
      <c r="M311" s="549"/>
      <c r="N311" s="328"/>
    </row>
    <row r="312" spans="1:14" s="105" customFormat="1" ht="33" customHeight="1" x14ac:dyDescent="0.2">
      <c r="A312" s="180" t="s">
        <v>91</v>
      </c>
      <c r="B312" s="133" t="s">
        <v>63</v>
      </c>
      <c r="C312" s="133" t="s">
        <v>24</v>
      </c>
      <c r="D312" s="133" t="s">
        <v>22</v>
      </c>
      <c r="E312" s="133" t="s">
        <v>371</v>
      </c>
      <c r="F312" s="308">
        <v>240</v>
      </c>
      <c r="G312" s="192" t="s">
        <v>36</v>
      </c>
      <c r="H312" s="192" t="s">
        <v>39</v>
      </c>
      <c r="I312" s="87" t="s">
        <v>88</v>
      </c>
      <c r="J312" s="141">
        <f>'ведомст 3'!K335</f>
        <v>40.000000000000007</v>
      </c>
      <c r="K312" s="141">
        <f>'ведомст 3'!L335</f>
        <v>71.7</v>
      </c>
      <c r="L312" s="141">
        <f>'ведомст 3'!M335</f>
        <v>71.7</v>
      </c>
      <c r="M312" s="549"/>
      <c r="N312" s="328"/>
    </row>
    <row r="313" spans="1:14" s="105" customFormat="1" ht="16.5" customHeight="1" x14ac:dyDescent="0.25">
      <c r="A313" s="313" t="s">
        <v>231</v>
      </c>
      <c r="B313" s="133" t="s">
        <v>63</v>
      </c>
      <c r="C313" s="133" t="s">
        <v>24</v>
      </c>
      <c r="D313" s="133" t="s">
        <v>22</v>
      </c>
      <c r="E313" s="133" t="s">
        <v>371</v>
      </c>
      <c r="F313" s="308">
        <v>800</v>
      </c>
      <c r="G313" s="340"/>
      <c r="H313" s="192"/>
      <c r="I313" s="87"/>
      <c r="J313" s="141">
        <f t="shared" ref="J313:L316" si="59">J314</f>
        <v>12.399999999999999</v>
      </c>
      <c r="K313" s="141">
        <v>0.7</v>
      </c>
      <c r="L313" s="141">
        <f t="shared" si="59"/>
        <v>0.7</v>
      </c>
      <c r="M313" s="549"/>
      <c r="N313" s="328"/>
    </row>
    <row r="314" spans="1:14" s="105" customFormat="1" ht="16.5" customHeight="1" x14ac:dyDescent="0.25">
      <c r="A314" s="313" t="s">
        <v>198</v>
      </c>
      <c r="B314" s="133" t="s">
        <v>63</v>
      </c>
      <c r="C314" s="133" t="s">
        <v>24</v>
      </c>
      <c r="D314" s="133" t="s">
        <v>22</v>
      </c>
      <c r="E314" s="133" t="s">
        <v>371</v>
      </c>
      <c r="F314" s="308">
        <v>850</v>
      </c>
      <c r="G314" s="340"/>
      <c r="H314" s="192"/>
      <c r="I314" s="87"/>
      <c r="J314" s="141">
        <f t="shared" si="59"/>
        <v>12.399999999999999</v>
      </c>
      <c r="K314" s="141">
        <v>0.7</v>
      </c>
      <c r="L314" s="141">
        <f t="shared" si="59"/>
        <v>0.7</v>
      </c>
      <c r="M314" s="549"/>
      <c r="N314" s="328"/>
    </row>
    <row r="315" spans="1:14" s="105" customFormat="1" ht="33" customHeight="1" x14ac:dyDescent="0.2">
      <c r="A315" s="180" t="s">
        <v>97</v>
      </c>
      <c r="B315" s="133" t="s">
        <v>63</v>
      </c>
      <c r="C315" s="133" t="s">
        <v>24</v>
      </c>
      <c r="D315" s="133" t="s">
        <v>22</v>
      </c>
      <c r="E315" s="133" t="s">
        <v>371</v>
      </c>
      <c r="F315" s="308">
        <v>850</v>
      </c>
      <c r="G315" s="192" t="s">
        <v>36</v>
      </c>
      <c r="H315" s="192"/>
      <c r="I315" s="87"/>
      <c r="J315" s="141">
        <f t="shared" si="59"/>
        <v>12.399999999999999</v>
      </c>
      <c r="K315" s="141">
        <v>0.7</v>
      </c>
      <c r="L315" s="141">
        <f t="shared" si="59"/>
        <v>0.7</v>
      </c>
      <c r="M315" s="549"/>
      <c r="N315" s="328"/>
    </row>
    <row r="316" spans="1:14" s="105" customFormat="1" ht="59.25" customHeight="1" x14ac:dyDescent="0.25">
      <c r="A316" s="177" t="s">
        <v>328</v>
      </c>
      <c r="B316" s="133" t="s">
        <v>63</v>
      </c>
      <c r="C316" s="133" t="s">
        <v>24</v>
      </c>
      <c r="D316" s="133" t="s">
        <v>22</v>
      </c>
      <c r="E316" s="133" t="s">
        <v>371</v>
      </c>
      <c r="F316" s="308">
        <v>850</v>
      </c>
      <c r="G316" s="192" t="s">
        <v>36</v>
      </c>
      <c r="H316" s="192" t="s">
        <v>39</v>
      </c>
      <c r="I316" s="87"/>
      <c r="J316" s="141">
        <f t="shared" si="59"/>
        <v>12.399999999999999</v>
      </c>
      <c r="K316" s="141">
        <v>0.7</v>
      </c>
      <c r="L316" s="141">
        <f t="shared" si="59"/>
        <v>0.7</v>
      </c>
      <c r="M316" s="549"/>
      <c r="N316" s="328"/>
    </row>
    <row r="317" spans="1:14" s="105" customFormat="1" ht="33" customHeight="1" x14ac:dyDescent="0.2">
      <c r="A317" s="180" t="s">
        <v>91</v>
      </c>
      <c r="B317" s="133" t="s">
        <v>63</v>
      </c>
      <c r="C317" s="133" t="s">
        <v>24</v>
      </c>
      <c r="D317" s="133" t="s">
        <v>22</v>
      </c>
      <c r="E317" s="133" t="s">
        <v>371</v>
      </c>
      <c r="F317" s="308">
        <v>850</v>
      </c>
      <c r="G317" s="192" t="s">
        <v>36</v>
      </c>
      <c r="H317" s="192" t="s">
        <v>39</v>
      </c>
      <c r="I317" s="87" t="s">
        <v>88</v>
      </c>
      <c r="J317" s="141">
        <f>'ведомст 3'!K337</f>
        <v>12.399999999999999</v>
      </c>
      <c r="K317" s="141">
        <f>'ведомст 3'!L337</f>
        <v>0.7</v>
      </c>
      <c r="L317" s="141">
        <f>'ведомст 3'!M337</f>
        <v>0.7</v>
      </c>
      <c r="M317" s="549"/>
      <c r="N317" s="328"/>
    </row>
    <row r="318" spans="1:14" s="105" customFormat="1" ht="75" customHeight="1" x14ac:dyDescent="0.2">
      <c r="A318" s="180" t="s">
        <v>294</v>
      </c>
      <c r="B318" s="133" t="s">
        <v>63</v>
      </c>
      <c r="C318" s="133" t="s">
        <v>24</v>
      </c>
      <c r="D318" s="133" t="s">
        <v>23</v>
      </c>
      <c r="E318" s="133"/>
      <c r="F318" s="308"/>
      <c r="G318" s="192"/>
      <c r="H318" s="192"/>
      <c r="I318" s="87"/>
      <c r="J318" s="141">
        <f t="shared" ref="J318:L322" si="60">J319</f>
        <v>4</v>
      </c>
      <c r="K318" s="141">
        <v>4</v>
      </c>
      <c r="L318" s="141">
        <f t="shared" si="60"/>
        <v>4</v>
      </c>
      <c r="M318" s="292"/>
      <c r="N318" s="104"/>
    </row>
    <row r="319" spans="1:14" s="105" customFormat="1" ht="33" customHeight="1" x14ac:dyDescent="0.2">
      <c r="A319" s="342" t="s">
        <v>93</v>
      </c>
      <c r="B319" s="133" t="s">
        <v>63</v>
      </c>
      <c r="C319" s="133" t="s">
        <v>24</v>
      </c>
      <c r="D319" s="133" t="s">
        <v>23</v>
      </c>
      <c r="E319" s="133" t="s">
        <v>371</v>
      </c>
      <c r="F319" s="308"/>
      <c r="G319" s="192"/>
      <c r="H319" s="192"/>
      <c r="I319" s="87"/>
      <c r="J319" s="141">
        <f t="shared" si="60"/>
        <v>4</v>
      </c>
      <c r="K319" s="141">
        <v>4</v>
      </c>
      <c r="L319" s="141">
        <f t="shared" si="60"/>
        <v>4</v>
      </c>
      <c r="M319" s="292"/>
      <c r="N319" s="104"/>
    </row>
    <row r="320" spans="1:14" s="105" customFormat="1" ht="51" customHeight="1" x14ac:dyDescent="0.25">
      <c r="A320" s="343" t="s">
        <v>191</v>
      </c>
      <c r="B320" s="133" t="s">
        <v>63</v>
      </c>
      <c r="C320" s="133" t="s">
        <v>24</v>
      </c>
      <c r="D320" s="133" t="s">
        <v>23</v>
      </c>
      <c r="E320" s="133" t="s">
        <v>371</v>
      </c>
      <c r="F320" s="308">
        <v>200</v>
      </c>
      <c r="G320" s="192"/>
      <c r="H320" s="192"/>
      <c r="I320" s="87"/>
      <c r="J320" s="141">
        <f t="shared" si="60"/>
        <v>4</v>
      </c>
      <c r="K320" s="141">
        <v>4</v>
      </c>
      <c r="L320" s="141">
        <f t="shared" si="60"/>
        <v>4</v>
      </c>
      <c r="M320" s="292"/>
      <c r="N320" s="104"/>
    </row>
    <row r="321" spans="1:16" s="105" customFormat="1" ht="53.25" customHeight="1" x14ac:dyDescent="0.25">
      <c r="A321" s="343" t="s">
        <v>192</v>
      </c>
      <c r="B321" s="133" t="s">
        <v>63</v>
      </c>
      <c r="C321" s="133" t="s">
        <v>24</v>
      </c>
      <c r="D321" s="133" t="s">
        <v>23</v>
      </c>
      <c r="E321" s="133" t="s">
        <v>371</v>
      </c>
      <c r="F321" s="308">
        <v>240</v>
      </c>
      <c r="G321" s="192"/>
      <c r="H321" s="192"/>
      <c r="I321" s="87"/>
      <c r="J321" s="141">
        <f t="shared" si="60"/>
        <v>4</v>
      </c>
      <c r="K321" s="141">
        <v>4</v>
      </c>
      <c r="L321" s="141">
        <f t="shared" si="60"/>
        <v>4</v>
      </c>
      <c r="M321" s="292"/>
      <c r="N321" s="104"/>
    </row>
    <row r="322" spans="1:16" s="105" customFormat="1" ht="37.5" customHeight="1" x14ac:dyDescent="0.2">
      <c r="A322" s="180" t="s">
        <v>97</v>
      </c>
      <c r="B322" s="133" t="s">
        <v>63</v>
      </c>
      <c r="C322" s="133" t="s">
        <v>24</v>
      </c>
      <c r="D322" s="133" t="s">
        <v>23</v>
      </c>
      <c r="E322" s="133" t="s">
        <v>371</v>
      </c>
      <c r="F322" s="308">
        <v>240</v>
      </c>
      <c r="G322" s="192" t="s">
        <v>36</v>
      </c>
      <c r="H322" s="192"/>
      <c r="I322" s="87"/>
      <c r="J322" s="141">
        <v>4</v>
      </c>
      <c r="K322" s="141">
        <v>4</v>
      </c>
      <c r="L322" s="141">
        <f t="shared" si="60"/>
        <v>4</v>
      </c>
      <c r="M322" s="292"/>
      <c r="N322" s="104"/>
    </row>
    <row r="323" spans="1:16" s="105" customFormat="1" ht="57" customHeight="1" x14ac:dyDescent="0.25">
      <c r="A323" s="177" t="s">
        <v>328</v>
      </c>
      <c r="B323" s="133" t="s">
        <v>63</v>
      </c>
      <c r="C323" s="133" t="s">
        <v>24</v>
      </c>
      <c r="D323" s="133" t="s">
        <v>23</v>
      </c>
      <c r="E323" s="133" t="s">
        <v>371</v>
      </c>
      <c r="F323" s="308">
        <v>240</v>
      </c>
      <c r="G323" s="192" t="s">
        <v>36</v>
      </c>
      <c r="H323" s="192" t="s">
        <v>39</v>
      </c>
      <c r="I323" s="87"/>
      <c r="J323" s="141">
        <v>4</v>
      </c>
      <c r="K323" s="141">
        <v>4</v>
      </c>
      <c r="L323" s="142">
        <v>4</v>
      </c>
      <c r="M323" s="292"/>
      <c r="N323" s="104"/>
    </row>
    <row r="324" spans="1:16" s="105" customFormat="1" ht="44.25" customHeight="1" x14ac:dyDescent="0.2">
      <c r="A324" s="180" t="s">
        <v>91</v>
      </c>
      <c r="B324" s="133" t="s">
        <v>63</v>
      </c>
      <c r="C324" s="133" t="s">
        <v>24</v>
      </c>
      <c r="D324" s="133" t="s">
        <v>23</v>
      </c>
      <c r="E324" s="133" t="s">
        <v>371</v>
      </c>
      <c r="F324" s="308">
        <v>240</v>
      </c>
      <c r="G324" s="192" t="s">
        <v>36</v>
      </c>
      <c r="H324" s="192" t="s">
        <v>39</v>
      </c>
      <c r="I324" s="87" t="s">
        <v>88</v>
      </c>
      <c r="J324" s="141">
        <f>'ведомст 3'!K341</f>
        <v>4</v>
      </c>
      <c r="K324" s="141">
        <f>'ведомст 3'!L341</f>
        <v>4</v>
      </c>
      <c r="L324" s="141">
        <f>'ведомст 3'!M341</f>
        <v>4</v>
      </c>
      <c r="M324" s="292"/>
      <c r="N324" s="104"/>
    </row>
    <row r="325" spans="1:16" s="105" customFormat="1" ht="50.25" customHeight="1" x14ac:dyDescent="0.25">
      <c r="A325" s="179" t="s">
        <v>331</v>
      </c>
      <c r="B325" s="133" t="s">
        <v>63</v>
      </c>
      <c r="C325" s="133" t="s">
        <v>24</v>
      </c>
      <c r="D325" s="133" t="s">
        <v>36</v>
      </c>
      <c r="E325" s="319"/>
      <c r="F325" s="308"/>
      <c r="G325" s="192"/>
      <c r="H325" s="192"/>
      <c r="I325" s="87"/>
      <c r="J325" s="141">
        <f>J326</f>
        <v>15</v>
      </c>
      <c r="K325" s="141">
        <v>15</v>
      </c>
      <c r="L325" s="141">
        <f>L326</f>
        <v>15</v>
      </c>
      <c r="M325" s="292"/>
      <c r="N325" s="104"/>
    </row>
    <row r="326" spans="1:16" s="105" customFormat="1" ht="44.25" customHeight="1" x14ac:dyDescent="0.25">
      <c r="A326" s="343" t="s">
        <v>191</v>
      </c>
      <c r="B326" s="133" t="s">
        <v>63</v>
      </c>
      <c r="C326" s="133" t="s">
        <v>24</v>
      </c>
      <c r="D326" s="133" t="s">
        <v>36</v>
      </c>
      <c r="E326" s="133" t="s">
        <v>371</v>
      </c>
      <c r="F326" s="308">
        <v>200</v>
      </c>
      <c r="G326" s="192"/>
      <c r="H326" s="192"/>
      <c r="I326" s="87"/>
      <c r="J326" s="141">
        <f>J327</f>
        <v>15</v>
      </c>
      <c r="K326" s="141">
        <v>15</v>
      </c>
      <c r="L326" s="141">
        <f>L327</f>
        <v>15</v>
      </c>
      <c r="M326" s="292"/>
      <c r="N326" s="104"/>
    </row>
    <row r="327" spans="1:16" s="105" customFormat="1" ht="44.25" customHeight="1" x14ac:dyDescent="0.25">
      <c r="A327" s="343" t="s">
        <v>192</v>
      </c>
      <c r="B327" s="133" t="s">
        <v>63</v>
      </c>
      <c r="C327" s="133" t="s">
        <v>24</v>
      </c>
      <c r="D327" s="133" t="s">
        <v>36</v>
      </c>
      <c r="E327" s="133" t="s">
        <v>371</v>
      </c>
      <c r="F327" s="308">
        <v>240</v>
      </c>
      <c r="G327" s="192"/>
      <c r="H327" s="192"/>
      <c r="I327" s="87"/>
      <c r="J327" s="141">
        <f>J328</f>
        <v>15</v>
      </c>
      <c r="K327" s="141">
        <v>15</v>
      </c>
      <c r="L327" s="141">
        <f>L328</f>
        <v>15</v>
      </c>
      <c r="M327" s="292"/>
      <c r="N327" s="104"/>
    </row>
    <row r="328" spans="1:16" s="105" customFormat="1" ht="44.25" customHeight="1" x14ac:dyDescent="0.2">
      <c r="A328" s="180" t="s">
        <v>97</v>
      </c>
      <c r="B328" s="133" t="s">
        <v>63</v>
      </c>
      <c r="C328" s="133" t="s">
        <v>24</v>
      </c>
      <c r="D328" s="133" t="s">
        <v>36</v>
      </c>
      <c r="E328" s="133" t="s">
        <v>371</v>
      </c>
      <c r="F328" s="308">
        <v>240</v>
      </c>
      <c r="G328" s="192" t="s">
        <v>36</v>
      </c>
      <c r="H328" s="192"/>
      <c r="I328" s="87"/>
      <c r="J328" s="141">
        <f>J329</f>
        <v>15</v>
      </c>
      <c r="K328" s="141">
        <v>15</v>
      </c>
      <c r="L328" s="141">
        <f>L329</f>
        <v>15</v>
      </c>
      <c r="M328" s="292"/>
      <c r="N328" s="104"/>
    </row>
    <row r="329" spans="1:16" s="105" customFormat="1" ht="49.5" customHeight="1" x14ac:dyDescent="0.25">
      <c r="A329" s="177" t="s">
        <v>328</v>
      </c>
      <c r="B329" s="133" t="s">
        <v>63</v>
      </c>
      <c r="C329" s="133" t="s">
        <v>24</v>
      </c>
      <c r="D329" s="133" t="s">
        <v>36</v>
      </c>
      <c r="E329" s="133" t="s">
        <v>371</v>
      </c>
      <c r="F329" s="308">
        <v>240</v>
      </c>
      <c r="G329" s="192" t="s">
        <v>36</v>
      </c>
      <c r="H329" s="192" t="s">
        <v>39</v>
      </c>
      <c r="I329" s="87"/>
      <c r="J329" s="141">
        <f>J330</f>
        <v>15</v>
      </c>
      <c r="K329" s="141">
        <v>15</v>
      </c>
      <c r="L329" s="141">
        <f>L330</f>
        <v>15</v>
      </c>
      <c r="M329" s="292"/>
      <c r="N329" s="104"/>
    </row>
    <row r="330" spans="1:16" s="105" customFormat="1" ht="44.25" customHeight="1" x14ac:dyDescent="0.2">
      <c r="A330" s="180" t="s">
        <v>91</v>
      </c>
      <c r="B330" s="133" t="s">
        <v>63</v>
      </c>
      <c r="C330" s="133" t="s">
        <v>24</v>
      </c>
      <c r="D330" s="133" t="s">
        <v>36</v>
      </c>
      <c r="E330" s="133" t="s">
        <v>371</v>
      </c>
      <c r="F330" s="308">
        <v>240</v>
      </c>
      <c r="G330" s="192" t="s">
        <v>36</v>
      </c>
      <c r="H330" s="192" t="s">
        <v>39</v>
      </c>
      <c r="I330" s="87" t="s">
        <v>88</v>
      </c>
      <c r="J330" s="141">
        <f>'ведомст 3'!K344</f>
        <v>15</v>
      </c>
      <c r="K330" s="141">
        <f>'ведомст 3'!L344</f>
        <v>15</v>
      </c>
      <c r="L330" s="141">
        <f>'ведомст 3'!M344</f>
        <v>15</v>
      </c>
      <c r="M330" s="292"/>
      <c r="N330" s="104"/>
    </row>
    <row r="331" spans="1:16" s="105" customFormat="1" ht="94.5" customHeight="1" x14ac:dyDescent="0.25">
      <c r="A331" s="199" t="s">
        <v>305</v>
      </c>
      <c r="B331" s="133" t="s">
        <v>48</v>
      </c>
      <c r="C331" s="133"/>
      <c r="D331" s="133"/>
      <c r="E331" s="133"/>
      <c r="F331" s="308"/>
      <c r="G331" s="191"/>
      <c r="H331" s="192"/>
      <c r="I331" s="87"/>
      <c r="J331" s="202">
        <f t="shared" ref="J331:L332" si="61">J332</f>
        <v>474.4</v>
      </c>
      <c r="K331" s="202">
        <f t="shared" si="61"/>
        <v>1690.8000000000002</v>
      </c>
      <c r="L331" s="202">
        <f t="shared" si="61"/>
        <v>1257.3000000000002</v>
      </c>
      <c r="M331" s="554"/>
      <c r="N331" s="292">
        <f>J339+J345+J351</f>
        <v>474.4</v>
      </c>
      <c r="O331" s="232">
        <f>K339+K345+K351</f>
        <v>1690.8000000000002</v>
      </c>
      <c r="P331" s="232">
        <f>L339+L345+L351</f>
        <v>1257.3000000000002</v>
      </c>
    </row>
    <row r="332" spans="1:16" s="105" customFormat="1" ht="30" x14ac:dyDescent="0.2">
      <c r="A332" s="318" t="s">
        <v>116</v>
      </c>
      <c r="B332" s="133" t="s">
        <v>28</v>
      </c>
      <c r="C332" s="133" t="s">
        <v>26</v>
      </c>
      <c r="D332" s="133"/>
      <c r="E332" s="133"/>
      <c r="F332" s="308"/>
      <c r="G332" s="87"/>
      <c r="H332" s="87"/>
      <c r="I332" s="87"/>
      <c r="J332" s="141">
        <f t="shared" si="61"/>
        <v>474.4</v>
      </c>
      <c r="K332" s="141">
        <f t="shared" si="61"/>
        <v>1690.8000000000002</v>
      </c>
      <c r="L332" s="141">
        <f t="shared" si="61"/>
        <v>1257.3000000000002</v>
      </c>
      <c r="M332" s="292"/>
      <c r="N332" s="104"/>
    </row>
    <row r="333" spans="1:16" s="105" customFormat="1" ht="45.75" customHeight="1" x14ac:dyDescent="0.2">
      <c r="A333" s="318" t="s">
        <v>117</v>
      </c>
      <c r="B333" s="133" t="s">
        <v>28</v>
      </c>
      <c r="C333" s="133" t="s">
        <v>26</v>
      </c>
      <c r="D333" s="133" t="s">
        <v>22</v>
      </c>
      <c r="E333" s="133"/>
      <c r="F333" s="308"/>
      <c r="G333" s="87"/>
      <c r="H333" s="87"/>
      <c r="I333" s="87"/>
      <c r="J333" s="141">
        <f>J334+J340+J346</f>
        <v>474.4</v>
      </c>
      <c r="K333" s="141">
        <f>K334+K340+K346</f>
        <v>1690.8000000000002</v>
      </c>
      <c r="L333" s="141">
        <f>L334+L340+L346</f>
        <v>1257.3000000000002</v>
      </c>
      <c r="M333" s="292"/>
      <c r="N333" s="104"/>
    </row>
    <row r="334" spans="1:16" s="105" customFormat="1" ht="73.5" customHeight="1" x14ac:dyDescent="0.25">
      <c r="A334" s="201" t="s">
        <v>332</v>
      </c>
      <c r="B334" s="133" t="s">
        <v>28</v>
      </c>
      <c r="C334" s="133" t="s">
        <v>26</v>
      </c>
      <c r="D334" s="133" t="s">
        <v>22</v>
      </c>
      <c r="E334" s="133" t="s">
        <v>372</v>
      </c>
      <c r="F334" s="308"/>
      <c r="G334" s="87"/>
      <c r="H334" s="176"/>
      <c r="I334" s="176"/>
      <c r="J334" s="141">
        <f t="shared" ref="J334:L338" si="62">J335</f>
        <v>108.80000000000001</v>
      </c>
      <c r="K334" s="141">
        <f t="shared" si="62"/>
        <v>167.2</v>
      </c>
      <c r="L334" s="141">
        <f t="shared" si="62"/>
        <v>179.1</v>
      </c>
      <c r="M334" s="292"/>
      <c r="N334" s="104"/>
    </row>
    <row r="335" spans="1:16" s="105" customFormat="1" ht="30" x14ac:dyDescent="0.25">
      <c r="A335" s="344" t="s">
        <v>210</v>
      </c>
      <c r="B335" s="133" t="s">
        <v>28</v>
      </c>
      <c r="C335" s="133" t="s">
        <v>26</v>
      </c>
      <c r="D335" s="133" t="s">
        <v>22</v>
      </c>
      <c r="E335" s="133" t="s">
        <v>372</v>
      </c>
      <c r="F335" s="308">
        <v>300</v>
      </c>
      <c r="G335" s="87"/>
      <c r="H335" s="176"/>
      <c r="I335" s="176"/>
      <c r="J335" s="141">
        <f t="shared" si="62"/>
        <v>108.80000000000001</v>
      </c>
      <c r="K335" s="141">
        <f t="shared" si="62"/>
        <v>167.2</v>
      </c>
      <c r="L335" s="141">
        <f t="shared" si="62"/>
        <v>179.1</v>
      </c>
      <c r="M335" s="292"/>
      <c r="N335" s="104"/>
    </row>
    <row r="336" spans="1:16" s="105" customFormat="1" x14ac:dyDescent="0.25">
      <c r="A336" s="313" t="s">
        <v>135</v>
      </c>
      <c r="B336" s="133" t="s">
        <v>28</v>
      </c>
      <c r="C336" s="133" t="s">
        <v>26</v>
      </c>
      <c r="D336" s="133" t="s">
        <v>22</v>
      </c>
      <c r="E336" s="133" t="s">
        <v>372</v>
      </c>
      <c r="F336" s="308">
        <v>360</v>
      </c>
      <c r="G336" s="87"/>
      <c r="H336" s="176"/>
      <c r="I336" s="176"/>
      <c r="J336" s="141">
        <f t="shared" si="62"/>
        <v>108.80000000000001</v>
      </c>
      <c r="K336" s="141">
        <f t="shared" si="62"/>
        <v>167.2</v>
      </c>
      <c r="L336" s="141">
        <f t="shared" si="62"/>
        <v>179.1</v>
      </c>
      <c r="M336" s="292"/>
      <c r="N336" s="104"/>
    </row>
    <row r="337" spans="1:14" s="105" customFormat="1" x14ac:dyDescent="0.25">
      <c r="A337" s="180" t="s">
        <v>37</v>
      </c>
      <c r="B337" s="133" t="s">
        <v>28</v>
      </c>
      <c r="C337" s="133" t="s">
        <v>26</v>
      </c>
      <c r="D337" s="133" t="s">
        <v>22</v>
      </c>
      <c r="E337" s="133" t="s">
        <v>372</v>
      </c>
      <c r="F337" s="308">
        <v>360</v>
      </c>
      <c r="G337" s="87" t="s">
        <v>25</v>
      </c>
      <c r="H337" s="176"/>
      <c r="I337" s="176"/>
      <c r="J337" s="141">
        <f t="shared" si="62"/>
        <v>108.80000000000001</v>
      </c>
      <c r="K337" s="141">
        <f t="shared" si="62"/>
        <v>167.2</v>
      </c>
      <c r="L337" s="141">
        <f t="shared" si="62"/>
        <v>179.1</v>
      </c>
      <c r="M337" s="292"/>
      <c r="N337" s="104"/>
    </row>
    <row r="338" spans="1:14" s="105" customFormat="1" x14ac:dyDescent="0.2">
      <c r="A338" s="180" t="s">
        <v>38</v>
      </c>
      <c r="B338" s="133" t="s">
        <v>28</v>
      </c>
      <c r="C338" s="133" t="s">
        <v>26</v>
      </c>
      <c r="D338" s="133" t="s">
        <v>22</v>
      </c>
      <c r="E338" s="133" t="s">
        <v>372</v>
      </c>
      <c r="F338" s="308">
        <v>360</v>
      </c>
      <c r="G338" s="87" t="s">
        <v>25</v>
      </c>
      <c r="H338" s="87" t="s">
        <v>31</v>
      </c>
      <c r="I338" s="87"/>
      <c r="J338" s="141">
        <f t="shared" si="62"/>
        <v>108.80000000000001</v>
      </c>
      <c r="K338" s="141">
        <f t="shared" si="62"/>
        <v>167.2</v>
      </c>
      <c r="L338" s="141">
        <f t="shared" si="62"/>
        <v>179.1</v>
      </c>
      <c r="M338" s="292"/>
      <c r="N338" s="104"/>
    </row>
    <row r="339" spans="1:14" s="105" customFormat="1" ht="30" x14ac:dyDescent="0.2">
      <c r="A339" s="180" t="s">
        <v>85</v>
      </c>
      <c r="B339" s="133" t="s">
        <v>28</v>
      </c>
      <c r="C339" s="133" t="s">
        <v>26</v>
      </c>
      <c r="D339" s="133" t="s">
        <v>22</v>
      </c>
      <c r="E339" s="133" t="s">
        <v>372</v>
      </c>
      <c r="F339" s="308">
        <v>360</v>
      </c>
      <c r="G339" s="87" t="s">
        <v>25</v>
      </c>
      <c r="H339" s="87" t="s">
        <v>31</v>
      </c>
      <c r="I339" s="87" t="s">
        <v>13</v>
      </c>
      <c r="J339" s="141">
        <f>'ведомст 3'!K168</f>
        <v>108.80000000000001</v>
      </c>
      <c r="K339" s="141">
        <f>'ведомст 3'!L168</f>
        <v>167.2</v>
      </c>
      <c r="L339" s="141">
        <f>'ведомст 3'!M168</f>
        <v>179.1</v>
      </c>
      <c r="M339" s="292"/>
      <c r="N339" s="104"/>
    </row>
    <row r="340" spans="1:14" s="105" customFormat="1" ht="109.5" customHeight="1" x14ac:dyDescent="0.2">
      <c r="A340" s="600" t="s">
        <v>551</v>
      </c>
      <c r="B340" s="133" t="s">
        <v>28</v>
      </c>
      <c r="C340" s="133" t="s">
        <v>26</v>
      </c>
      <c r="D340" s="133" t="s">
        <v>22</v>
      </c>
      <c r="E340" s="133" t="s">
        <v>373</v>
      </c>
      <c r="F340" s="308"/>
      <c r="G340" s="87"/>
      <c r="H340" s="87"/>
      <c r="I340" s="87"/>
      <c r="J340" s="141">
        <f t="shared" ref="J340:L342" si="63">J341</f>
        <v>242.79999999999995</v>
      </c>
      <c r="K340" s="141">
        <f t="shared" si="63"/>
        <v>835</v>
      </c>
      <c r="L340" s="141">
        <f t="shared" si="63"/>
        <v>583.1</v>
      </c>
      <c r="M340" s="549"/>
      <c r="N340" s="646"/>
    </row>
    <row r="341" spans="1:14" s="105" customFormat="1" ht="30" x14ac:dyDescent="0.25">
      <c r="A341" s="344" t="s">
        <v>210</v>
      </c>
      <c r="B341" s="133" t="s">
        <v>28</v>
      </c>
      <c r="C341" s="133" t="s">
        <v>26</v>
      </c>
      <c r="D341" s="133" t="s">
        <v>22</v>
      </c>
      <c r="E341" s="133" t="s">
        <v>373</v>
      </c>
      <c r="F341" s="308">
        <v>300</v>
      </c>
      <c r="G341" s="87"/>
      <c r="H341" s="87"/>
      <c r="I341" s="87"/>
      <c r="J341" s="141">
        <f t="shared" si="63"/>
        <v>242.79999999999995</v>
      </c>
      <c r="K341" s="141">
        <f t="shared" si="63"/>
        <v>835</v>
      </c>
      <c r="L341" s="141">
        <f t="shared" si="63"/>
        <v>583.1</v>
      </c>
      <c r="M341" s="549"/>
      <c r="N341" s="646"/>
    </row>
    <row r="342" spans="1:14" s="105" customFormat="1" ht="30" x14ac:dyDescent="0.25">
      <c r="A342" s="313" t="s">
        <v>70</v>
      </c>
      <c r="B342" s="133" t="s">
        <v>28</v>
      </c>
      <c r="C342" s="133" t="s">
        <v>26</v>
      </c>
      <c r="D342" s="133" t="s">
        <v>22</v>
      </c>
      <c r="E342" s="133" t="s">
        <v>373</v>
      </c>
      <c r="F342" s="308">
        <v>330</v>
      </c>
      <c r="G342" s="87"/>
      <c r="H342" s="87"/>
      <c r="I342" s="87"/>
      <c r="J342" s="141">
        <f t="shared" si="63"/>
        <v>242.79999999999995</v>
      </c>
      <c r="K342" s="141">
        <f t="shared" si="63"/>
        <v>835</v>
      </c>
      <c r="L342" s="141">
        <f t="shared" si="63"/>
        <v>583.1</v>
      </c>
      <c r="M342" s="549"/>
      <c r="N342" s="646"/>
    </row>
    <row r="343" spans="1:14" s="105" customFormat="1" x14ac:dyDescent="0.25">
      <c r="A343" s="180" t="s">
        <v>37</v>
      </c>
      <c r="B343" s="133" t="s">
        <v>28</v>
      </c>
      <c r="C343" s="133" t="s">
        <v>26</v>
      </c>
      <c r="D343" s="133" t="s">
        <v>22</v>
      </c>
      <c r="E343" s="133" t="s">
        <v>373</v>
      </c>
      <c r="F343" s="308">
        <v>330</v>
      </c>
      <c r="G343" s="87" t="s">
        <v>25</v>
      </c>
      <c r="H343" s="176"/>
      <c r="I343" s="176"/>
      <c r="J343" s="141">
        <f t="shared" ref="J343:L344" si="64">J344</f>
        <v>242.79999999999995</v>
      </c>
      <c r="K343" s="141">
        <f t="shared" si="64"/>
        <v>835</v>
      </c>
      <c r="L343" s="141">
        <f t="shared" si="64"/>
        <v>583.1</v>
      </c>
      <c r="M343" s="549"/>
      <c r="N343" s="646"/>
    </row>
    <row r="344" spans="1:14" s="105" customFormat="1" x14ac:dyDescent="0.2">
      <c r="A344" s="180" t="s">
        <v>38</v>
      </c>
      <c r="B344" s="133" t="s">
        <v>28</v>
      </c>
      <c r="C344" s="133" t="s">
        <v>26</v>
      </c>
      <c r="D344" s="133" t="s">
        <v>22</v>
      </c>
      <c r="E344" s="133" t="s">
        <v>373</v>
      </c>
      <c r="F344" s="308">
        <v>330</v>
      </c>
      <c r="G344" s="87" t="s">
        <v>25</v>
      </c>
      <c r="H344" s="87" t="s">
        <v>31</v>
      </c>
      <c r="I344" s="87"/>
      <c r="J344" s="141">
        <f t="shared" si="64"/>
        <v>242.79999999999995</v>
      </c>
      <c r="K344" s="141">
        <f t="shared" si="64"/>
        <v>835</v>
      </c>
      <c r="L344" s="141">
        <f t="shared" si="64"/>
        <v>583.1</v>
      </c>
      <c r="M344" s="549"/>
      <c r="N344" s="646"/>
    </row>
    <row r="345" spans="1:14" s="105" customFormat="1" ht="30" x14ac:dyDescent="0.2">
      <c r="A345" s="180" t="s">
        <v>65</v>
      </c>
      <c r="B345" s="133" t="s">
        <v>28</v>
      </c>
      <c r="C345" s="133" t="s">
        <v>26</v>
      </c>
      <c r="D345" s="133" t="s">
        <v>22</v>
      </c>
      <c r="E345" s="133" t="s">
        <v>373</v>
      </c>
      <c r="F345" s="308">
        <v>330</v>
      </c>
      <c r="G345" s="87" t="s">
        <v>25</v>
      </c>
      <c r="H345" s="87" t="s">
        <v>31</v>
      </c>
      <c r="I345" s="87">
        <v>900</v>
      </c>
      <c r="J345" s="141">
        <f>'ведомст 3'!K171</f>
        <v>242.79999999999995</v>
      </c>
      <c r="K345" s="141">
        <f>'ведомст 3'!L171</f>
        <v>835</v>
      </c>
      <c r="L345" s="141">
        <f>'ведомст 3'!M171</f>
        <v>583.1</v>
      </c>
      <c r="M345" s="549"/>
      <c r="N345" s="646"/>
    </row>
    <row r="346" spans="1:14" s="105" customFormat="1" ht="102.75" customHeight="1" x14ac:dyDescent="0.2">
      <c r="A346" s="600" t="s">
        <v>552</v>
      </c>
      <c r="B346" s="133" t="s">
        <v>28</v>
      </c>
      <c r="C346" s="133" t="s">
        <v>26</v>
      </c>
      <c r="D346" s="133" t="s">
        <v>22</v>
      </c>
      <c r="E346" s="133" t="s">
        <v>374</v>
      </c>
      <c r="F346" s="308"/>
      <c r="G346" s="87"/>
      <c r="H346" s="87"/>
      <c r="I346" s="87"/>
      <c r="J346" s="141">
        <f t="shared" ref="J346:L348" si="65">J347</f>
        <v>122.80000000000001</v>
      </c>
      <c r="K346" s="141">
        <f t="shared" si="65"/>
        <v>688.6</v>
      </c>
      <c r="L346" s="141">
        <f t="shared" si="65"/>
        <v>495.1</v>
      </c>
      <c r="M346" s="292"/>
      <c r="N346" s="104"/>
    </row>
    <row r="347" spans="1:14" s="105" customFormat="1" ht="30" x14ac:dyDescent="0.25">
      <c r="A347" s="344" t="s">
        <v>204</v>
      </c>
      <c r="B347" s="133" t="s">
        <v>28</v>
      </c>
      <c r="C347" s="133" t="s">
        <v>26</v>
      </c>
      <c r="D347" s="133" t="s">
        <v>22</v>
      </c>
      <c r="E347" s="133" t="s">
        <v>374</v>
      </c>
      <c r="F347" s="308">
        <v>300</v>
      </c>
      <c r="G347" s="87"/>
      <c r="H347" s="87"/>
      <c r="I347" s="87"/>
      <c r="J347" s="141">
        <f t="shared" si="65"/>
        <v>122.80000000000001</v>
      </c>
      <c r="K347" s="141">
        <f t="shared" si="65"/>
        <v>688.6</v>
      </c>
      <c r="L347" s="141">
        <f t="shared" si="65"/>
        <v>495.1</v>
      </c>
      <c r="M347" s="292"/>
      <c r="N347" s="104"/>
    </row>
    <row r="348" spans="1:14" s="105" customFormat="1" ht="30" x14ac:dyDescent="0.25">
      <c r="A348" s="313" t="s">
        <v>70</v>
      </c>
      <c r="B348" s="133" t="s">
        <v>28</v>
      </c>
      <c r="C348" s="133" t="s">
        <v>26</v>
      </c>
      <c r="D348" s="133" t="s">
        <v>22</v>
      </c>
      <c r="E348" s="133" t="s">
        <v>374</v>
      </c>
      <c r="F348" s="308">
        <v>330</v>
      </c>
      <c r="G348" s="87"/>
      <c r="H348" s="87"/>
      <c r="I348" s="87"/>
      <c r="J348" s="141">
        <f t="shared" si="65"/>
        <v>122.80000000000001</v>
      </c>
      <c r="K348" s="141">
        <f t="shared" si="65"/>
        <v>688.6</v>
      </c>
      <c r="L348" s="141">
        <f t="shared" si="65"/>
        <v>495.1</v>
      </c>
      <c r="M348" s="292"/>
      <c r="N348" s="104"/>
    </row>
    <row r="349" spans="1:14" s="105" customFormat="1" x14ac:dyDescent="0.25">
      <c r="A349" s="180" t="s">
        <v>37</v>
      </c>
      <c r="B349" s="133" t="s">
        <v>28</v>
      </c>
      <c r="C349" s="133" t="s">
        <v>26</v>
      </c>
      <c r="D349" s="133" t="s">
        <v>22</v>
      </c>
      <c r="E349" s="133" t="s">
        <v>374</v>
      </c>
      <c r="F349" s="308">
        <v>330</v>
      </c>
      <c r="G349" s="87" t="s">
        <v>25</v>
      </c>
      <c r="H349" s="176"/>
      <c r="I349" s="176"/>
      <c r="J349" s="141">
        <f t="shared" ref="J349:L350" si="66">J350</f>
        <v>122.80000000000001</v>
      </c>
      <c r="K349" s="141">
        <f t="shared" si="66"/>
        <v>688.6</v>
      </c>
      <c r="L349" s="141">
        <f t="shared" si="66"/>
        <v>495.1</v>
      </c>
      <c r="M349" s="292"/>
      <c r="N349" s="104"/>
    </row>
    <row r="350" spans="1:14" s="105" customFormat="1" x14ac:dyDescent="0.2">
      <c r="A350" s="180" t="s">
        <v>38</v>
      </c>
      <c r="B350" s="133" t="s">
        <v>28</v>
      </c>
      <c r="C350" s="133" t="s">
        <v>26</v>
      </c>
      <c r="D350" s="133" t="s">
        <v>22</v>
      </c>
      <c r="E350" s="133" t="s">
        <v>374</v>
      </c>
      <c r="F350" s="308">
        <v>330</v>
      </c>
      <c r="G350" s="87" t="s">
        <v>25</v>
      </c>
      <c r="H350" s="87" t="s">
        <v>31</v>
      </c>
      <c r="I350" s="87"/>
      <c r="J350" s="141">
        <f t="shared" si="66"/>
        <v>122.80000000000001</v>
      </c>
      <c r="K350" s="141">
        <f t="shared" si="66"/>
        <v>688.6</v>
      </c>
      <c r="L350" s="141">
        <f t="shared" si="66"/>
        <v>495.1</v>
      </c>
      <c r="M350" s="292"/>
      <c r="N350" s="104"/>
    </row>
    <row r="351" spans="1:14" s="105" customFormat="1" ht="45" x14ac:dyDescent="0.2">
      <c r="A351" s="180" t="s">
        <v>319</v>
      </c>
      <c r="B351" s="133" t="s">
        <v>28</v>
      </c>
      <c r="C351" s="133" t="s">
        <v>26</v>
      </c>
      <c r="D351" s="133" t="s">
        <v>22</v>
      </c>
      <c r="E351" s="133" t="s">
        <v>374</v>
      </c>
      <c r="F351" s="308">
        <v>330</v>
      </c>
      <c r="G351" s="87" t="s">
        <v>25</v>
      </c>
      <c r="H351" s="87" t="s">
        <v>31</v>
      </c>
      <c r="I351" s="87">
        <v>900</v>
      </c>
      <c r="J351" s="141">
        <f>'ведомст 3'!K174</f>
        <v>122.80000000000001</v>
      </c>
      <c r="K351" s="141">
        <f>'ведомст 3'!L174</f>
        <v>688.6</v>
      </c>
      <c r="L351" s="141">
        <f>'ведомст 3'!M174</f>
        <v>495.1</v>
      </c>
      <c r="M351" s="292"/>
      <c r="N351" s="104"/>
    </row>
    <row r="352" spans="1:14" s="105" customFormat="1" ht="43.5" customHeight="1" x14ac:dyDescent="0.2">
      <c r="A352" s="180" t="s">
        <v>146</v>
      </c>
      <c r="B352" s="133" t="s">
        <v>92</v>
      </c>
      <c r="C352" s="133"/>
      <c r="D352" s="133"/>
      <c r="E352" s="133"/>
      <c r="F352" s="314"/>
      <c r="G352" s="87"/>
      <c r="H352" s="87"/>
      <c r="I352" s="87"/>
      <c r="J352" s="141">
        <f>J353+J360+J367+J374</f>
        <v>205</v>
      </c>
      <c r="K352" s="141">
        <f>K353+K360+K367+K374</f>
        <v>120</v>
      </c>
      <c r="L352" s="141">
        <f>L353+L360+L367+L374</f>
        <v>120</v>
      </c>
      <c r="M352" s="292"/>
      <c r="N352" s="104"/>
    </row>
    <row r="353" spans="1:14" s="105" customFormat="1" ht="43.5" customHeight="1" x14ac:dyDescent="0.2">
      <c r="A353" s="180" t="s">
        <v>276</v>
      </c>
      <c r="B353" s="133" t="s">
        <v>39</v>
      </c>
      <c r="C353" s="133" t="s">
        <v>330</v>
      </c>
      <c r="D353" s="133" t="s">
        <v>25</v>
      </c>
      <c r="E353" s="133"/>
      <c r="F353" s="314"/>
      <c r="G353" s="87"/>
      <c r="H353" s="87"/>
      <c r="I353" s="87"/>
      <c r="J353" s="141">
        <f t="shared" ref="J353:L358" si="67">J354</f>
        <v>111</v>
      </c>
      <c r="K353" s="141">
        <v>50</v>
      </c>
      <c r="L353" s="141">
        <f t="shared" si="67"/>
        <v>50</v>
      </c>
      <c r="M353" s="292"/>
      <c r="N353" s="104"/>
    </row>
    <row r="354" spans="1:14" s="105" customFormat="1" ht="21" customHeight="1" x14ac:dyDescent="0.2">
      <c r="A354" s="180" t="s">
        <v>58</v>
      </c>
      <c r="B354" s="133" t="s">
        <v>39</v>
      </c>
      <c r="C354" s="133" t="s">
        <v>330</v>
      </c>
      <c r="D354" s="133" t="s">
        <v>25</v>
      </c>
      <c r="E354" s="133" t="s">
        <v>360</v>
      </c>
      <c r="F354" s="314"/>
      <c r="G354" s="87"/>
      <c r="H354" s="87"/>
      <c r="I354" s="87"/>
      <c r="J354" s="141">
        <f t="shared" si="67"/>
        <v>111</v>
      </c>
      <c r="K354" s="141">
        <v>50</v>
      </c>
      <c r="L354" s="141">
        <f t="shared" si="67"/>
        <v>50</v>
      </c>
      <c r="M354" s="292"/>
      <c r="N354" s="104"/>
    </row>
    <row r="355" spans="1:14" s="105" customFormat="1" ht="31.5" customHeight="1" x14ac:dyDescent="0.25">
      <c r="A355" s="320" t="s">
        <v>191</v>
      </c>
      <c r="B355" s="133" t="s">
        <v>39</v>
      </c>
      <c r="C355" s="133" t="s">
        <v>330</v>
      </c>
      <c r="D355" s="133" t="s">
        <v>25</v>
      </c>
      <c r="E355" s="133" t="s">
        <v>360</v>
      </c>
      <c r="F355" s="314">
        <v>200</v>
      </c>
      <c r="G355" s="87"/>
      <c r="H355" s="87"/>
      <c r="I355" s="87"/>
      <c r="J355" s="141">
        <f t="shared" si="67"/>
        <v>111</v>
      </c>
      <c r="K355" s="141">
        <v>50</v>
      </c>
      <c r="L355" s="141">
        <f t="shared" si="67"/>
        <v>50</v>
      </c>
      <c r="M355" s="292"/>
      <c r="N355" s="104"/>
    </row>
    <row r="356" spans="1:14" s="105" customFormat="1" ht="33" customHeight="1" x14ac:dyDescent="0.25">
      <c r="A356" s="320" t="s">
        <v>192</v>
      </c>
      <c r="B356" s="133" t="s">
        <v>39</v>
      </c>
      <c r="C356" s="133" t="s">
        <v>330</v>
      </c>
      <c r="D356" s="133" t="s">
        <v>25</v>
      </c>
      <c r="E356" s="133" t="s">
        <v>360</v>
      </c>
      <c r="F356" s="314">
        <v>240</v>
      </c>
      <c r="G356" s="87"/>
      <c r="H356" s="87"/>
      <c r="I356" s="87"/>
      <c r="J356" s="141">
        <f t="shared" si="67"/>
        <v>111</v>
      </c>
      <c r="K356" s="141">
        <v>50</v>
      </c>
      <c r="L356" s="141">
        <f t="shared" si="67"/>
        <v>50</v>
      </c>
      <c r="M356" s="292"/>
      <c r="N356" s="104"/>
    </row>
    <row r="357" spans="1:14" s="105" customFormat="1" ht="19.5" customHeight="1" x14ac:dyDescent="0.2">
      <c r="A357" s="180" t="s">
        <v>21</v>
      </c>
      <c r="B357" s="133" t="s">
        <v>39</v>
      </c>
      <c r="C357" s="133" t="s">
        <v>330</v>
      </c>
      <c r="D357" s="133" t="s">
        <v>25</v>
      </c>
      <c r="E357" s="133" t="s">
        <v>360</v>
      </c>
      <c r="F357" s="314">
        <v>240</v>
      </c>
      <c r="G357" s="87" t="s">
        <v>22</v>
      </c>
      <c r="H357" s="87"/>
      <c r="I357" s="87"/>
      <c r="J357" s="141">
        <f t="shared" si="67"/>
        <v>111</v>
      </c>
      <c r="K357" s="141">
        <v>50</v>
      </c>
      <c r="L357" s="141">
        <f t="shared" si="67"/>
        <v>50</v>
      </c>
      <c r="M357" s="292"/>
      <c r="N357" s="104"/>
    </row>
    <row r="358" spans="1:14" s="105" customFormat="1" ht="23.25" customHeight="1" x14ac:dyDescent="0.2">
      <c r="A358" s="180" t="s">
        <v>34</v>
      </c>
      <c r="B358" s="133" t="s">
        <v>39</v>
      </c>
      <c r="C358" s="133" t="s">
        <v>330</v>
      </c>
      <c r="D358" s="133" t="s">
        <v>25</v>
      </c>
      <c r="E358" s="133" t="s">
        <v>360</v>
      </c>
      <c r="F358" s="314">
        <v>240</v>
      </c>
      <c r="G358" s="87" t="s">
        <v>22</v>
      </c>
      <c r="H358" s="87" t="s">
        <v>35</v>
      </c>
      <c r="I358" s="87"/>
      <c r="J358" s="141">
        <f t="shared" si="67"/>
        <v>111</v>
      </c>
      <c r="K358" s="141">
        <v>50</v>
      </c>
      <c r="L358" s="141">
        <f t="shared" si="67"/>
        <v>50</v>
      </c>
      <c r="M358" s="292"/>
      <c r="N358" s="104"/>
    </row>
    <row r="359" spans="1:14" s="105" customFormat="1" ht="26.25" customHeight="1" x14ac:dyDescent="0.2">
      <c r="A359" s="180" t="s">
        <v>319</v>
      </c>
      <c r="B359" s="133" t="s">
        <v>39</v>
      </c>
      <c r="C359" s="133" t="s">
        <v>330</v>
      </c>
      <c r="D359" s="133" t="s">
        <v>25</v>
      </c>
      <c r="E359" s="133" t="s">
        <v>360</v>
      </c>
      <c r="F359" s="314">
        <v>240</v>
      </c>
      <c r="G359" s="87" t="s">
        <v>22</v>
      </c>
      <c r="H359" s="87" t="s">
        <v>35</v>
      </c>
      <c r="I359" s="87" t="s">
        <v>13</v>
      </c>
      <c r="J359" s="141">
        <f>'ведомст 3'!K111</f>
        <v>111</v>
      </c>
      <c r="K359" s="141">
        <f>'ведомст 3'!L111</f>
        <v>50</v>
      </c>
      <c r="L359" s="141">
        <f>'ведомст 3'!M111</f>
        <v>50</v>
      </c>
      <c r="M359" s="292"/>
      <c r="N359" s="104"/>
    </row>
    <row r="360" spans="1:14" s="105" customFormat="1" ht="29.25" customHeight="1" x14ac:dyDescent="0.2">
      <c r="A360" s="180" t="s">
        <v>277</v>
      </c>
      <c r="B360" s="133" t="s">
        <v>39</v>
      </c>
      <c r="C360" s="133" t="s">
        <v>330</v>
      </c>
      <c r="D360" s="133" t="s">
        <v>31</v>
      </c>
      <c r="E360" s="133"/>
      <c r="F360" s="314"/>
      <c r="G360" s="87"/>
      <c r="H360" s="87"/>
      <c r="I360" s="87"/>
      <c r="J360" s="141">
        <f t="shared" ref="J360:L365" si="68">J361</f>
        <v>10</v>
      </c>
      <c r="K360" s="141">
        <v>10</v>
      </c>
      <c r="L360" s="141">
        <f t="shared" si="68"/>
        <v>10</v>
      </c>
      <c r="M360" s="292"/>
      <c r="N360" s="104"/>
    </row>
    <row r="361" spans="1:14" s="105" customFormat="1" ht="29.25" customHeight="1" x14ac:dyDescent="0.2">
      <c r="A361" s="180" t="s">
        <v>58</v>
      </c>
      <c r="B361" s="133" t="s">
        <v>39</v>
      </c>
      <c r="C361" s="133" t="s">
        <v>330</v>
      </c>
      <c r="D361" s="133" t="s">
        <v>31</v>
      </c>
      <c r="E361" s="133" t="s">
        <v>360</v>
      </c>
      <c r="F361" s="314"/>
      <c r="G361" s="87"/>
      <c r="H361" s="87"/>
      <c r="I361" s="87"/>
      <c r="J361" s="141">
        <f t="shared" si="68"/>
        <v>10</v>
      </c>
      <c r="K361" s="141">
        <v>10</v>
      </c>
      <c r="L361" s="141">
        <f t="shared" si="68"/>
        <v>10</v>
      </c>
      <c r="M361" s="292"/>
      <c r="N361" s="104"/>
    </row>
    <row r="362" spans="1:14" s="105" customFormat="1" ht="29.25" customHeight="1" x14ac:dyDescent="0.25">
      <c r="A362" s="320" t="s">
        <v>191</v>
      </c>
      <c r="B362" s="133" t="s">
        <v>39</v>
      </c>
      <c r="C362" s="133" t="s">
        <v>330</v>
      </c>
      <c r="D362" s="133" t="s">
        <v>31</v>
      </c>
      <c r="E362" s="133" t="s">
        <v>360</v>
      </c>
      <c r="F362" s="314">
        <v>200</v>
      </c>
      <c r="G362" s="87"/>
      <c r="H362" s="87"/>
      <c r="I362" s="87"/>
      <c r="J362" s="141">
        <f t="shared" si="68"/>
        <v>10</v>
      </c>
      <c r="K362" s="141">
        <v>10</v>
      </c>
      <c r="L362" s="141">
        <f t="shared" si="68"/>
        <v>10</v>
      </c>
      <c r="M362" s="292"/>
      <c r="N362" s="104"/>
    </row>
    <row r="363" spans="1:14" s="105" customFormat="1" ht="29.25" customHeight="1" x14ac:dyDescent="0.25">
      <c r="A363" s="320" t="s">
        <v>192</v>
      </c>
      <c r="B363" s="133" t="s">
        <v>39</v>
      </c>
      <c r="C363" s="133" t="s">
        <v>330</v>
      </c>
      <c r="D363" s="133" t="s">
        <v>31</v>
      </c>
      <c r="E363" s="133" t="s">
        <v>360</v>
      </c>
      <c r="F363" s="314">
        <v>240</v>
      </c>
      <c r="G363" s="87"/>
      <c r="H363" s="87"/>
      <c r="I363" s="87"/>
      <c r="J363" s="141">
        <f t="shared" si="68"/>
        <v>10</v>
      </c>
      <c r="K363" s="141">
        <v>10</v>
      </c>
      <c r="L363" s="141">
        <f t="shared" si="68"/>
        <v>10</v>
      </c>
      <c r="M363" s="292"/>
      <c r="N363" s="104"/>
    </row>
    <row r="364" spans="1:14" s="105" customFormat="1" ht="29.25" customHeight="1" x14ac:dyDescent="0.2">
      <c r="A364" s="180" t="s">
        <v>21</v>
      </c>
      <c r="B364" s="133" t="s">
        <v>39</v>
      </c>
      <c r="C364" s="133" t="s">
        <v>330</v>
      </c>
      <c r="D364" s="133" t="s">
        <v>31</v>
      </c>
      <c r="E364" s="133" t="s">
        <v>360</v>
      </c>
      <c r="F364" s="314">
        <v>240</v>
      </c>
      <c r="G364" s="87" t="s">
        <v>22</v>
      </c>
      <c r="H364" s="87"/>
      <c r="I364" s="87"/>
      <c r="J364" s="141">
        <f t="shared" si="68"/>
        <v>10</v>
      </c>
      <c r="K364" s="141">
        <v>10</v>
      </c>
      <c r="L364" s="141">
        <f t="shared" si="68"/>
        <v>10</v>
      </c>
      <c r="M364" s="292"/>
      <c r="N364" s="104"/>
    </row>
    <row r="365" spans="1:14" s="105" customFormat="1" ht="29.25" customHeight="1" x14ac:dyDescent="0.2">
      <c r="A365" s="180" t="s">
        <v>34</v>
      </c>
      <c r="B365" s="133" t="s">
        <v>39</v>
      </c>
      <c r="C365" s="133" t="s">
        <v>330</v>
      </c>
      <c r="D365" s="133" t="s">
        <v>31</v>
      </c>
      <c r="E365" s="133" t="s">
        <v>360</v>
      </c>
      <c r="F365" s="314">
        <v>240</v>
      </c>
      <c r="G365" s="87" t="s">
        <v>22</v>
      </c>
      <c r="H365" s="87" t="s">
        <v>35</v>
      </c>
      <c r="I365" s="87"/>
      <c r="J365" s="141">
        <f t="shared" si="68"/>
        <v>10</v>
      </c>
      <c r="K365" s="141">
        <v>10</v>
      </c>
      <c r="L365" s="141">
        <f t="shared" si="68"/>
        <v>10</v>
      </c>
      <c r="M365" s="292"/>
      <c r="N365" s="290"/>
    </row>
    <row r="366" spans="1:14" s="105" customFormat="1" ht="29.25" customHeight="1" x14ac:dyDescent="0.2">
      <c r="A366" s="180" t="s">
        <v>320</v>
      </c>
      <c r="B366" s="133" t="s">
        <v>39</v>
      </c>
      <c r="C366" s="133" t="s">
        <v>330</v>
      </c>
      <c r="D366" s="133" t="s">
        <v>31</v>
      </c>
      <c r="E366" s="133" t="s">
        <v>360</v>
      </c>
      <c r="F366" s="314">
        <v>240</v>
      </c>
      <c r="G366" s="87" t="s">
        <v>22</v>
      </c>
      <c r="H366" s="87" t="s">
        <v>35</v>
      </c>
      <c r="I366" s="87" t="s">
        <v>13</v>
      </c>
      <c r="J366" s="141">
        <f>'ведомст 3'!K116</f>
        <v>10</v>
      </c>
      <c r="K366" s="141">
        <f>'ведомст 3'!L116</f>
        <v>10</v>
      </c>
      <c r="L366" s="141">
        <f>'ведомст 3'!M116</f>
        <v>10</v>
      </c>
      <c r="M366" s="369"/>
      <c r="N366" s="104"/>
    </row>
    <row r="367" spans="1:14" s="105" customFormat="1" ht="75" x14ac:dyDescent="0.25">
      <c r="A367" s="313" t="s">
        <v>278</v>
      </c>
      <c r="B367" s="133" t="s">
        <v>39</v>
      </c>
      <c r="C367" s="133" t="s">
        <v>330</v>
      </c>
      <c r="D367" s="133" t="s">
        <v>40</v>
      </c>
      <c r="E367" s="133"/>
      <c r="F367" s="314"/>
      <c r="G367" s="87"/>
      <c r="H367" s="87"/>
      <c r="I367" s="87"/>
      <c r="J367" s="141">
        <f t="shared" ref="J367:L372" si="69">J368</f>
        <v>72</v>
      </c>
      <c r="K367" s="141">
        <v>50</v>
      </c>
      <c r="L367" s="141">
        <f t="shared" si="69"/>
        <v>50</v>
      </c>
      <c r="M367" s="292"/>
      <c r="N367" s="104"/>
    </row>
    <row r="368" spans="1:14" s="105" customFormat="1" ht="29.25" customHeight="1" x14ac:dyDescent="0.2">
      <c r="A368" s="180" t="s">
        <v>58</v>
      </c>
      <c r="B368" s="133" t="s">
        <v>39</v>
      </c>
      <c r="C368" s="133" t="s">
        <v>330</v>
      </c>
      <c r="D368" s="133" t="s">
        <v>40</v>
      </c>
      <c r="E368" s="133" t="s">
        <v>360</v>
      </c>
      <c r="F368" s="314"/>
      <c r="G368" s="87"/>
      <c r="H368" s="87"/>
      <c r="I368" s="87"/>
      <c r="J368" s="141">
        <f t="shared" si="69"/>
        <v>72</v>
      </c>
      <c r="K368" s="141">
        <v>50</v>
      </c>
      <c r="L368" s="141">
        <f t="shared" si="69"/>
        <v>50</v>
      </c>
      <c r="M368" s="292"/>
      <c r="N368" s="104"/>
    </row>
    <row r="369" spans="1:16" s="105" customFormat="1" ht="29.25" customHeight="1" x14ac:dyDescent="0.25">
      <c r="A369" s="320" t="s">
        <v>191</v>
      </c>
      <c r="B369" s="133" t="s">
        <v>39</v>
      </c>
      <c r="C369" s="133" t="s">
        <v>330</v>
      </c>
      <c r="D369" s="133" t="s">
        <v>40</v>
      </c>
      <c r="E369" s="133" t="s">
        <v>360</v>
      </c>
      <c r="F369" s="314">
        <v>200</v>
      </c>
      <c r="G369" s="87"/>
      <c r="H369" s="87"/>
      <c r="I369" s="87"/>
      <c r="J369" s="141">
        <f t="shared" si="69"/>
        <v>72</v>
      </c>
      <c r="K369" s="141">
        <v>50</v>
      </c>
      <c r="L369" s="141">
        <f t="shared" si="69"/>
        <v>50</v>
      </c>
      <c r="M369" s="292"/>
      <c r="N369" s="104"/>
    </row>
    <row r="370" spans="1:16" s="105" customFormat="1" ht="29.25" customHeight="1" x14ac:dyDescent="0.25">
      <c r="A370" s="320" t="s">
        <v>192</v>
      </c>
      <c r="B370" s="133" t="s">
        <v>39</v>
      </c>
      <c r="C370" s="133" t="s">
        <v>330</v>
      </c>
      <c r="D370" s="133" t="s">
        <v>40</v>
      </c>
      <c r="E370" s="133" t="s">
        <v>360</v>
      </c>
      <c r="F370" s="314">
        <v>240</v>
      </c>
      <c r="G370" s="87"/>
      <c r="H370" s="87"/>
      <c r="I370" s="87"/>
      <c r="J370" s="141">
        <f t="shared" si="69"/>
        <v>72</v>
      </c>
      <c r="K370" s="141">
        <v>50</v>
      </c>
      <c r="L370" s="141">
        <f t="shared" si="69"/>
        <v>50</v>
      </c>
      <c r="M370" s="292"/>
      <c r="N370" s="104"/>
    </row>
    <row r="371" spans="1:16" s="105" customFormat="1" ht="29.25" customHeight="1" x14ac:dyDescent="0.2">
      <c r="A371" s="180" t="s">
        <v>21</v>
      </c>
      <c r="B371" s="133" t="s">
        <v>39</v>
      </c>
      <c r="C371" s="133" t="s">
        <v>330</v>
      </c>
      <c r="D371" s="133" t="s">
        <v>40</v>
      </c>
      <c r="E371" s="133" t="s">
        <v>360</v>
      </c>
      <c r="F371" s="314">
        <v>240</v>
      </c>
      <c r="G371" s="87" t="s">
        <v>22</v>
      </c>
      <c r="H371" s="87"/>
      <c r="I371" s="87"/>
      <c r="J371" s="141">
        <f t="shared" si="69"/>
        <v>72</v>
      </c>
      <c r="K371" s="141">
        <v>50</v>
      </c>
      <c r="L371" s="141">
        <f t="shared" si="69"/>
        <v>50</v>
      </c>
      <c r="M371" s="292"/>
      <c r="N371" s="104"/>
    </row>
    <row r="372" spans="1:16" s="105" customFormat="1" ht="29.25" customHeight="1" x14ac:dyDescent="0.2">
      <c r="A372" s="180" t="s">
        <v>34</v>
      </c>
      <c r="B372" s="133" t="s">
        <v>39</v>
      </c>
      <c r="C372" s="133" t="s">
        <v>330</v>
      </c>
      <c r="D372" s="133" t="s">
        <v>40</v>
      </c>
      <c r="E372" s="133" t="s">
        <v>360</v>
      </c>
      <c r="F372" s="314">
        <v>240</v>
      </c>
      <c r="G372" s="87" t="s">
        <v>22</v>
      </c>
      <c r="H372" s="87" t="s">
        <v>35</v>
      </c>
      <c r="I372" s="87"/>
      <c r="J372" s="141">
        <f t="shared" si="69"/>
        <v>72</v>
      </c>
      <c r="K372" s="141">
        <v>50</v>
      </c>
      <c r="L372" s="141">
        <f t="shared" si="69"/>
        <v>50</v>
      </c>
      <c r="M372" s="292"/>
      <c r="N372" s="104"/>
    </row>
    <row r="373" spans="1:16" s="105" customFormat="1" ht="29.25" customHeight="1" x14ac:dyDescent="0.2">
      <c r="A373" s="180" t="s">
        <v>320</v>
      </c>
      <c r="B373" s="133" t="s">
        <v>39</v>
      </c>
      <c r="C373" s="133" t="s">
        <v>330</v>
      </c>
      <c r="D373" s="133" t="s">
        <v>40</v>
      </c>
      <c r="E373" s="133" t="s">
        <v>360</v>
      </c>
      <c r="F373" s="314">
        <v>240</v>
      </c>
      <c r="G373" s="87" t="s">
        <v>22</v>
      </c>
      <c r="H373" s="87" t="s">
        <v>35</v>
      </c>
      <c r="I373" s="87" t="s">
        <v>13</v>
      </c>
      <c r="J373" s="141">
        <f>'ведомст 3'!K120</f>
        <v>72</v>
      </c>
      <c r="K373" s="141">
        <f>'ведомст 3'!L120</f>
        <v>50</v>
      </c>
      <c r="L373" s="141">
        <f>'ведомст 3'!M120</f>
        <v>50</v>
      </c>
      <c r="M373" s="369"/>
      <c r="N373" s="104"/>
    </row>
    <row r="374" spans="1:16" s="105" customFormat="1" ht="45" x14ac:dyDescent="0.25">
      <c r="A374" s="313" t="s">
        <v>279</v>
      </c>
      <c r="B374" s="133" t="s">
        <v>39</v>
      </c>
      <c r="C374" s="133" t="s">
        <v>330</v>
      </c>
      <c r="D374" s="133" t="s">
        <v>41</v>
      </c>
      <c r="E374" s="133"/>
      <c r="F374" s="314"/>
      <c r="G374" s="87"/>
      <c r="H374" s="87"/>
      <c r="I374" s="87"/>
      <c r="J374" s="141">
        <f t="shared" ref="J374:L379" si="70">J375</f>
        <v>12</v>
      </c>
      <c r="K374" s="141">
        <v>10</v>
      </c>
      <c r="L374" s="141">
        <f t="shared" si="70"/>
        <v>10</v>
      </c>
      <c r="M374" s="292"/>
      <c r="N374" s="104"/>
    </row>
    <row r="375" spans="1:16" s="105" customFormat="1" ht="29.25" customHeight="1" x14ac:dyDescent="0.2">
      <c r="A375" s="180" t="s">
        <v>58</v>
      </c>
      <c r="B375" s="133" t="s">
        <v>39</v>
      </c>
      <c r="C375" s="133" t="s">
        <v>330</v>
      </c>
      <c r="D375" s="133" t="s">
        <v>41</v>
      </c>
      <c r="E375" s="133" t="s">
        <v>360</v>
      </c>
      <c r="F375" s="314"/>
      <c r="G375" s="87"/>
      <c r="H375" s="87"/>
      <c r="I375" s="87"/>
      <c r="J375" s="141">
        <f t="shared" si="70"/>
        <v>12</v>
      </c>
      <c r="K375" s="141">
        <v>10</v>
      </c>
      <c r="L375" s="141">
        <f t="shared" si="70"/>
        <v>10</v>
      </c>
      <c r="M375" s="292"/>
      <c r="N375" s="104"/>
    </row>
    <row r="376" spans="1:16" s="105" customFormat="1" ht="29.25" customHeight="1" x14ac:dyDescent="0.25">
      <c r="A376" s="320" t="s">
        <v>191</v>
      </c>
      <c r="B376" s="133" t="s">
        <v>39</v>
      </c>
      <c r="C376" s="133" t="s">
        <v>330</v>
      </c>
      <c r="D376" s="133" t="s">
        <v>41</v>
      </c>
      <c r="E376" s="133" t="s">
        <v>360</v>
      </c>
      <c r="F376" s="314">
        <v>200</v>
      </c>
      <c r="G376" s="87"/>
      <c r="H376" s="87"/>
      <c r="I376" s="87"/>
      <c r="J376" s="141">
        <f t="shared" si="70"/>
        <v>12</v>
      </c>
      <c r="K376" s="141">
        <v>10</v>
      </c>
      <c r="L376" s="141">
        <f t="shared" si="70"/>
        <v>10</v>
      </c>
      <c r="M376" s="292"/>
      <c r="N376" s="104"/>
    </row>
    <row r="377" spans="1:16" s="105" customFormat="1" ht="29.25" customHeight="1" x14ac:dyDescent="0.25">
      <c r="A377" s="320" t="s">
        <v>192</v>
      </c>
      <c r="B377" s="133" t="s">
        <v>39</v>
      </c>
      <c r="C377" s="133" t="s">
        <v>330</v>
      </c>
      <c r="D377" s="133" t="s">
        <v>41</v>
      </c>
      <c r="E377" s="133" t="s">
        <v>360</v>
      </c>
      <c r="F377" s="314">
        <v>240</v>
      </c>
      <c r="G377" s="87"/>
      <c r="H377" s="87"/>
      <c r="I377" s="87"/>
      <c r="J377" s="141">
        <f t="shared" si="70"/>
        <v>12</v>
      </c>
      <c r="K377" s="141">
        <v>10</v>
      </c>
      <c r="L377" s="141">
        <f t="shared" si="70"/>
        <v>10</v>
      </c>
      <c r="M377" s="292"/>
      <c r="N377" s="104"/>
    </row>
    <row r="378" spans="1:16" s="105" customFormat="1" ht="29.25" customHeight="1" x14ac:dyDescent="0.2">
      <c r="A378" s="180" t="s">
        <v>21</v>
      </c>
      <c r="B378" s="133" t="s">
        <v>39</v>
      </c>
      <c r="C378" s="133" t="s">
        <v>330</v>
      </c>
      <c r="D378" s="133" t="s">
        <v>41</v>
      </c>
      <c r="E378" s="133" t="s">
        <v>360</v>
      </c>
      <c r="F378" s="314">
        <v>240</v>
      </c>
      <c r="G378" s="87" t="s">
        <v>22</v>
      </c>
      <c r="H378" s="87"/>
      <c r="I378" s="87"/>
      <c r="J378" s="141">
        <f t="shared" si="70"/>
        <v>12</v>
      </c>
      <c r="K378" s="141">
        <v>10</v>
      </c>
      <c r="L378" s="141">
        <f t="shared" si="70"/>
        <v>10</v>
      </c>
      <c r="M378" s="292"/>
      <c r="N378" s="104"/>
    </row>
    <row r="379" spans="1:16" s="105" customFormat="1" ht="29.25" customHeight="1" x14ac:dyDescent="0.2">
      <c r="A379" s="180" t="s">
        <v>34</v>
      </c>
      <c r="B379" s="133" t="s">
        <v>39</v>
      </c>
      <c r="C379" s="133" t="s">
        <v>330</v>
      </c>
      <c r="D379" s="133" t="s">
        <v>41</v>
      </c>
      <c r="E379" s="133" t="s">
        <v>360</v>
      </c>
      <c r="F379" s="314">
        <v>240</v>
      </c>
      <c r="G379" s="87" t="s">
        <v>22</v>
      </c>
      <c r="H379" s="87" t="s">
        <v>35</v>
      </c>
      <c r="I379" s="87"/>
      <c r="J379" s="141">
        <f t="shared" si="70"/>
        <v>12</v>
      </c>
      <c r="K379" s="141">
        <v>10</v>
      </c>
      <c r="L379" s="141">
        <f t="shared" si="70"/>
        <v>10</v>
      </c>
      <c r="M379" s="292"/>
      <c r="N379" s="104"/>
    </row>
    <row r="380" spans="1:16" s="105" customFormat="1" ht="29.25" customHeight="1" x14ac:dyDescent="0.25">
      <c r="A380" s="180" t="s">
        <v>320</v>
      </c>
      <c r="B380" s="133" t="s">
        <v>39</v>
      </c>
      <c r="C380" s="133" t="s">
        <v>330</v>
      </c>
      <c r="D380" s="133" t="s">
        <v>41</v>
      </c>
      <c r="E380" s="133" t="s">
        <v>360</v>
      </c>
      <c r="F380" s="314">
        <v>240</v>
      </c>
      <c r="G380" s="87" t="s">
        <v>22</v>
      </c>
      <c r="H380" s="87" t="s">
        <v>35</v>
      </c>
      <c r="I380" s="87" t="s">
        <v>13</v>
      </c>
      <c r="J380" s="141">
        <f>'ведомст 3'!K124</f>
        <v>12</v>
      </c>
      <c r="K380" s="141">
        <v>10</v>
      </c>
      <c r="L380" s="148">
        <v>10</v>
      </c>
      <c r="M380" s="369"/>
      <c r="N380" s="104"/>
    </row>
    <row r="381" spans="1:16" s="105" customFormat="1" ht="47.25" customHeight="1" x14ac:dyDescent="0.25">
      <c r="A381" s="379" t="s">
        <v>306</v>
      </c>
      <c r="B381" s="133" t="s">
        <v>35</v>
      </c>
      <c r="C381" s="133" t="s">
        <v>330</v>
      </c>
      <c r="D381" s="133"/>
      <c r="E381" s="133"/>
      <c r="F381" s="314"/>
      <c r="G381" s="87"/>
      <c r="H381" s="87"/>
      <c r="I381" s="87"/>
      <c r="J381" s="141">
        <f>J382+J420</f>
        <v>44819.640000000007</v>
      </c>
      <c r="K381" s="141">
        <f>K382</f>
        <v>31575.599999999999</v>
      </c>
      <c r="L381" s="141">
        <f>L382</f>
        <v>9410.1000000000022</v>
      </c>
      <c r="M381" s="292"/>
      <c r="N381" s="104"/>
    </row>
    <row r="382" spans="1:16" s="105" customFormat="1" ht="46.5" customHeight="1" x14ac:dyDescent="0.2">
      <c r="A382" s="180" t="s">
        <v>321</v>
      </c>
      <c r="B382" s="133" t="s">
        <v>35</v>
      </c>
      <c r="C382" s="133" t="s">
        <v>330</v>
      </c>
      <c r="D382" s="133" t="s">
        <v>22</v>
      </c>
      <c r="E382" s="133"/>
      <c r="F382" s="308"/>
      <c r="G382" s="87"/>
      <c r="H382" s="87"/>
      <c r="I382" s="87"/>
      <c r="J382" s="191">
        <f>J383+J389+J395+J401+J412+J418+J419</f>
        <v>42126.740000000005</v>
      </c>
      <c r="K382" s="191">
        <f t="shared" ref="K382:L382" si="71">K383+K389+K395+K401+K412+K418+K419</f>
        <v>31575.599999999999</v>
      </c>
      <c r="L382" s="191">
        <f t="shared" si="71"/>
        <v>9410.1000000000022</v>
      </c>
      <c r="M382" s="554"/>
      <c r="N382" s="292">
        <f>J388+J394+J400+J406</f>
        <v>5918.5399999999991</v>
      </c>
      <c r="O382" s="292">
        <f>K388+K394+K400+K406</f>
        <v>8643.3000000000011</v>
      </c>
      <c r="P382" s="292">
        <f>L388+L394+L400+L406</f>
        <v>9410.1000000000022</v>
      </c>
    </row>
    <row r="383" spans="1:16" s="105" customFormat="1" ht="35.25" customHeight="1" x14ac:dyDescent="0.2">
      <c r="A383" s="180" t="s">
        <v>168</v>
      </c>
      <c r="B383" s="133" t="s">
        <v>35</v>
      </c>
      <c r="C383" s="133" t="s">
        <v>330</v>
      </c>
      <c r="D383" s="133" t="s">
        <v>22</v>
      </c>
      <c r="E383" s="133" t="s">
        <v>376</v>
      </c>
      <c r="F383" s="308"/>
      <c r="G383" s="87"/>
      <c r="H383" s="87"/>
      <c r="I383" s="87"/>
      <c r="J383" s="191">
        <f t="shared" ref="J383:L387" si="72">J384</f>
        <v>324.00000000000011</v>
      </c>
      <c r="K383" s="191">
        <f t="shared" si="72"/>
        <v>2708</v>
      </c>
      <c r="L383" s="191">
        <f t="shared" si="72"/>
        <v>2708</v>
      </c>
      <c r="M383" s="554"/>
      <c r="N383" s="104"/>
    </row>
    <row r="384" spans="1:16" s="105" customFormat="1" ht="43.5" customHeight="1" x14ac:dyDescent="0.25">
      <c r="A384" s="320" t="s">
        <v>191</v>
      </c>
      <c r="B384" s="133" t="s">
        <v>35</v>
      </c>
      <c r="C384" s="133" t="s">
        <v>330</v>
      </c>
      <c r="D384" s="133" t="s">
        <v>22</v>
      </c>
      <c r="E384" s="133" t="s">
        <v>376</v>
      </c>
      <c r="F384" s="308">
        <v>200</v>
      </c>
      <c r="G384" s="87"/>
      <c r="H384" s="87"/>
      <c r="I384" s="87"/>
      <c r="J384" s="191">
        <f t="shared" si="72"/>
        <v>324.00000000000011</v>
      </c>
      <c r="K384" s="191">
        <f t="shared" si="72"/>
        <v>2708</v>
      </c>
      <c r="L384" s="191">
        <f t="shared" si="72"/>
        <v>2708</v>
      </c>
      <c r="M384" s="554"/>
      <c r="N384" s="104"/>
    </row>
    <row r="385" spans="1:14" s="105" customFormat="1" ht="42" customHeight="1" x14ac:dyDescent="0.25">
      <c r="A385" s="320" t="s">
        <v>192</v>
      </c>
      <c r="B385" s="133" t="s">
        <v>35</v>
      </c>
      <c r="C385" s="133" t="s">
        <v>330</v>
      </c>
      <c r="D385" s="133" t="s">
        <v>22</v>
      </c>
      <c r="E385" s="133" t="s">
        <v>376</v>
      </c>
      <c r="F385" s="308">
        <v>240</v>
      </c>
      <c r="G385" s="87"/>
      <c r="H385" s="87"/>
      <c r="I385" s="87"/>
      <c r="J385" s="191">
        <f t="shared" si="72"/>
        <v>324.00000000000011</v>
      </c>
      <c r="K385" s="191">
        <f t="shared" si="72"/>
        <v>2708</v>
      </c>
      <c r="L385" s="191">
        <f t="shared" si="72"/>
        <v>2708</v>
      </c>
      <c r="M385" s="554"/>
      <c r="N385" s="104"/>
    </row>
    <row r="386" spans="1:14" s="105" customFormat="1" ht="24.75" customHeight="1" x14ac:dyDescent="0.2">
      <c r="A386" s="180" t="s">
        <v>37</v>
      </c>
      <c r="B386" s="133" t="s">
        <v>35</v>
      </c>
      <c r="C386" s="133" t="s">
        <v>330</v>
      </c>
      <c r="D386" s="133" t="s">
        <v>22</v>
      </c>
      <c r="E386" s="133" t="s">
        <v>376</v>
      </c>
      <c r="F386" s="308">
        <v>240</v>
      </c>
      <c r="G386" s="87" t="s">
        <v>25</v>
      </c>
      <c r="H386" s="87"/>
      <c r="I386" s="87"/>
      <c r="J386" s="191">
        <f t="shared" si="72"/>
        <v>324.00000000000011</v>
      </c>
      <c r="K386" s="191">
        <f t="shared" si="72"/>
        <v>2708</v>
      </c>
      <c r="L386" s="191">
        <f t="shared" si="72"/>
        <v>2708</v>
      </c>
      <c r="M386" s="554"/>
      <c r="N386" s="104"/>
    </row>
    <row r="387" spans="1:14" s="105" customFormat="1" ht="27.75" customHeight="1" x14ac:dyDescent="0.2">
      <c r="A387" s="180" t="s">
        <v>205</v>
      </c>
      <c r="B387" s="133" t="s">
        <v>35</v>
      </c>
      <c r="C387" s="133" t="s">
        <v>330</v>
      </c>
      <c r="D387" s="133" t="s">
        <v>22</v>
      </c>
      <c r="E387" s="133" t="s">
        <v>376</v>
      </c>
      <c r="F387" s="308">
        <v>240</v>
      </c>
      <c r="G387" s="87" t="s">
        <v>25</v>
      </c>
      <c r="H387" s="87" t="s">
        <v>28</v>
      </c>
      <c r="I387" s="87"/>
      <c r="J387" s="191">
        <f t="shared" si="72"/>
        <v>324.00000000000011</v>
      </c>
      <c r="K387" s="191">
        <f t="shared" si="72"/>
        <v>2708</v>
      </c>
      <c r="L387" s="191">
        <f t="shared" si="72"/>
        <v>2708</v>
      </c>
      <c r="M387" s="554"/>
      <c r="N387" s="290"/>
    </row>
    <row r="388" spans="1:14" s="105" customFormat="1" ht="31.5" customHeight="1" x14ac:dyDescent="0.2">
      <c r="A388" s="180" t="s">
        <v>85</v>
      </c>
      <c r="B388" s="133" t="s">
        <v>35</v>
      </c>
      <c r="C388" s="133" t="s">
        <v>330</v>
      </c>
      <c r="D388" s="133" t="s">
        <v>22</v>
      </c>
      <c r="E388" s="133" t="s">
        <v>376</v>
      </c>
      <c r="F388" s="308">
        <v>240</v>
      </c>
      <c r="G388" s="87" t="s">
        <v>25</v>
      </c>
      <c r="H388" s="87" t="s">
        <v>28</v>
      </c>
      <c r="I388" s="87" t="s">
        <v>13</v>
      </c>
      <c r="J388" s="191">
        <f>'ведомст 3'!K192</f>
        <v>324.00000000000011</v>
      </c>
      <c r="K388" s="191">
        <f>'ведомст 3'!L192</f>
        <v>2708</v>
      </c>
      <c r="L388" s="191">
        <f>'ведомст 3'!M192</f>
        <v>2708</v>
      </c>
      <c r="M388" s="554"/>
      <c r="N388" s="104"/>
    </row>
    <row r="389" spans="1:14" s="105" customFormat="1" ht="36.75" customHeight="1" x14ac:dyDescent="0.3">
      <c r="A389" s="89" t="s">
        <v>180</v>
      </c>
      <c r="B389" s="133" t="s">
        <v>35</v>
      </c>
      <c r="C389" s="133" t="s">
        <v>330</v>
      </c>
      <c r="D389" s="133" t="s">
        <v>22</v>
      </c>
      <c r="E389" s="133" t="s">
        <v>377</v>
      </c>
      <c r="F389" s="345"/>
      <c r="G389" s="87"/>
      <c r="H389" s="87"/>
      <c r="I389" s="87"/>
      <c r="J389" s="191">
        <f t="shared" ref="J389:L393" si="73">J390</f>
        <v>2889.4399999999996</v>
      </c>
      <c r="K389" s="191">
        <v>2579</v>
      </c>
      <c r="L389" s="191">
        <f t="shared" si="73"/>
        <v>2579</v>
      </c>
      <c r="M389" s="554"/>
      <c r="N389" s="104"/>
    </row>
    <row r="390" spans="1:14" s="105" customFormat="1" ht="45" x14ac:dyDescent="0.25">
      <c r="A390" s="320" t="s">
        <v>191</v>
      </c>
      <c r="B390" s="133" t="s">
        <v>35</v>
      </c>
      <c r="C390" s="133" t="s">
        <v>330</v>
      </c>
      <c r="D390" s="133" t="s">
        <v>22</v>
      </c>
      <c r="E390" s="133" t="s">
        <v>377</v>
      </c>
      <c r="F390" s="308">
        <v>200</v>
      </c>
      <c r="G390" s="87"/>
      <c r="H390" s="87"/>
      <c r="I390" s="87"/>
      <c r="J390" s="191">
        <f t="shared" si="73"/>
        <v>2889.4399999999996</v>
      </c>
      <c r="K390" s="191">
        <v>2579</v>
      </c>
      <c r="L390" s="191">
        <f t="shared" si="73"/>
        <v>2579</v>
      </c>
      <c r="M390" s="554"/>
      <c r="N390" s="104"/>
    </row>
    <row r="391" spans="1:14" s="105" customFormat="1" ht="45" x14ac:dyDescent="0.25">
      <c r="A391" s="320" t="s">
        <v>192</v>
      </c>
      <c r="B391" s="133" t="s">
        <v>35</v>
      </c>
      <c r="C391" s="133" t="s">
        <v>330</v>
      </c>
      <c r="D391" s="133" t="s">
        <v>22</v>
      </c>
      <c r="E391" s="133" t="s">
        <v>377</v>
      </c>
      <c r="F391" s="308">
        <v>240</v>
      </c>
      <c r="G391" s="87"/>
      <c r="H391" s="87"/>
      <c r="I391" s="87"/>
      <c r="J391" s="191">
        <f t="shared" si="73"/>
        <v>2889.4399999999996</v>
      </c>
      <c r="K391" s="191">
        <v>2579</v>
      </c>
      <c r="L391" s="191">
        <f t="shared" si="73"/>
        <v>2579</v>
      </c>
      <c r="M391" s="554"/>
      <c r="N391" s="104"/>
    </row>
    <row r="392" spans="1:14" s="105" customFormat="1" ht="27.75" customHeight="1" x14ac:dyDescent="0.2">
      <c r="A392" s="180" t="s">
        <v>37</v>
      </c>
      <c r="B392" s="133" t="s">
        <v>35</v>
      </c>
      <c r="C392" s="133" t="s">
        <v>330</v>
      </c>
      <c r="D392" s="133" t="s">
        <v>22</v>
      </c>
      <c r="E392" s="133" t="s">
        <v>377</v>
      </c>
      <c r="F392" s="308">
        <v>240</v>
      </c>
      <c r="G392" s="87" t="s">
        <v>25</v>
      </c>
      <c r="H392" s="87"/>
      <c r="I392" s="87"/>
      <c r="J392" s="191">
        <f t="shared" si="73"/>
        <v>2889.4399999999996</v>
      </c>
      <c r="K392" s="191">
        <v>2579</v>
      </c>
      <c r="L392" s="191">
        <f t="shared" si="73"/>
        <v>2579</v>
      </c>
      <c r="M392" s="554"/>
      <c r="N392" s="104"/>
    </row>
    <row r="393" spans="1:14" s="105" customFormat="1" ht="27" customHeight="1" x14ac:dyDescent="0.2">
      <c r="A393" s="180" t="s">
        <v>205</v>
      </c>
      <c r="B393" s="133" t="s">
        <v>35</v>
      </c>
      <c r="C393" s="133" t="s">
        <v>330</v>
      </c>
      <c r="D393" s="133" t="s">
        <v>22</v>
      </c>
      <c r="E393" s="133" t="s">
        <v>377</v>
      </c>
      <c r="F393" s="308">
        <v>240</v>
      </c>
      <c r="G393" s="87" t="s">
        <v>25</v>
      </c>
      <c r="H393" s="87" t="s">
        <v>28</v>
      </c>
      <c r="I393" s="87"/>
      <c r="J393" s="191">
        <f t="shared" si="73"/>
        <v>2889.4399999999996</v>
      </c>
      <c r="K393" s="191">
        <v>2579</v>
      </c>
      <c r="L393" s="191">
        <f t="shared" si="73"/>
        <v>2579</v>
      </c>
      <c r="M393" s="554"/>
      <c r="N393" s="290"/>
    </row>
    <row r="394" spans="1:14" s="105" customFormat="1" ht="31.5" customHeight="1" x14ac:dyDescent="0.2">
      <c r="A394" s="180" t="s">
        <v>85</v>
      </c>
      <c r="B394" s="133" t="s">
        <v>35</v>
      </c>
      <c r="C394" s="133" t="s">
        <v>330</v>
      </c>
      <c r="D394" s="133" t="s">
        <v>22</v>
      </c>
      <c r="E394" s="133" t="s">
        <v>377</v>
      </c>
      <c r="F394" s="308">
        <v>240</v>
      </c>
      <c r="G394" s="87" t="s">
        <v>25</v>
      </c>
      <c r="H394" s="87" t="s">
        <v>28</v>
      </c>
      <c r="I394" s="87" t="s">
        <v>13</v>
      </c>
      <c r="J394" s="191">
        <f>'ведомст 3'!K195</f>
        <v>2889.4399999999996</v>
      </c>
      <c r="K394" s="191">
        <f>'ведомст 3'!L195</f>
        <v>2579</v>
      </c>
      <c r="L394" s="191">
        <f>'ведомст 3'!M195</f>
        <v>2579</v>
      </c>
      <c r="M394" s="554"/>
      <c r="N394" s="104"/>
    </row>
    <row r="395" spans="1:14" s="105" customFormat="1" ht="36.75" customHeight="1" x14ac:dyDescent="0.3">
      <c r="A395" s="89" t="s">
        <v>181</v>
      </c>
      <c r="B395" s="133" t="s">
        <v>35</v>
      </c>
      <c r="C395" s="133" t="s">
        <v>330</v>
      </c>
      <c r="D395" s="133" t="s">
        <v>22</v>
      </c>
      <c r="E395" s="133" t="s">
        <v>378</v>
      </c>
      <c r="F395" s="345"/>
      <c r="G395" s="87"/>
      <c r="H395" s="87"/>
      <c r="I395" s="87"/>
      <c r="J395" s="191">
        <f t="shared" ref="J395:L399" si="74">J396</f>
        <v>1489.1</v>
      </c>
      <c r="K395" s="191">
        <f t="shared" si="74"/>
        <v>2574.6000000000004</v>
      </c>
      <c r="L395" s="191">
        <f t="shared" si="74"/>
        <v>3341.4000000000005</v>
      </c>
      <c r="M395" s="554"/>
      <c r="N395" s="104"/>
    </row>
    <row r="396" spans="1:14" s="105" customFormat="1" ht="47.25" customHeight="1" x14ac:dyDescent="0.25">
      <c r="A396" s="320" t="s">
        <v>191</v>
      </c>
      <c r="B396" s="133" t="s">
        <v>35</v>
      </c>
      <c r="C396" s="133" t="s">
        <v>330</v>
      </c>
      <c r="D396" s="133" t="s">
        <v>22</v>
      </c>
      <c r="E396" s="133" t="s">
        <v>378</v>
      </c>
      <c r="F396" s="308">
        <v>200</v>
      </c>
      <c r="G396" s="87"/>
      <c r="H396" s="87"/>
      <c r="I396" s="87"/>
      <c r="J396" s="191">
        <f t="shared" si="74"/>
        <v>1489.1</v>
      </c>
      <c r="K396" s="191">
        <f t="shared" si="74"/>
        <v>2574.6000000000004</v>
      </c>
      <c r="L396" s="191">
        <f t="shared" si="74"/>
        <v>3341.4000000000005</v>
      </c>
      <c r="M396" s="554"/>
      <c r="N396" s="104"/>
    </row>
    <row r="397" spans="1:14" s="105" customFormat="1" ht="36.75" customHeight="1" x14ac:dyDescent="0.25">
      <c r="A397" s="320" t="s">
        <v>192</v>
      </c>
      <c r="B397" s="133" t="s">
        <v>35</v>
      </c>
      <c r="C397" s="133" t="s">
        <v>330</v>
      </c>
      <c r="D397" s="133" t="s">
        <v>22</v>
      </c>
      <c r="E397" s="133" t="s">
        <v>378</v>
      </c>
      <c r="F397" s="308">
        <v>240</v>
      </c>
      <c r="G397" s="87"/>
      <c r="H397" s="87"/>
      <c r="I397" s="87"/>
      <c r="J397" s="191">
        <f t="shared" si="74"/>
        <v>1489.1</v>
      </c>
      <c r="K397" s="191">
        <f t="shared" si="74"/>
        <v>2574.6000000000004</v>
      </c>
      <c r="L397" s="191">
        <f t="shared" si="74"/>
        <v>3341.4000000000005</v>
      </c>
      <c r="M397" s="554"/>
      <c r="N397" s="104"/>
    </row>
    <row r="398" spans="1:14" s="105" customFormat="1" ht="36.75" customHeight="1" x14ac:dyDescent="0.2">
      <c r="A398" s="180" t="s">
        <v>37</v>
      </c>
      <c r="B398" s="133" t="s">
        <v>35</v>
      </c>
      <c r="C398" s="133" t="s">
        <v>330</v>
      </c>
      <c r="D398" s="133" t="s">
        <v>22</v>
      </c>
      <c r="E398" s="133" t="s">
        <v>378</v>
      </c>
      <c r="F398" s="308">
        <v>240</v>
      </c>
      <c r="G398" s="87" t="s">
        <v>25</v>
      </c>
      <c r="H398" s="87"/>
      <c r="I398" s="87"/>
      <c r="J398" s="191">
        <f t="shared" si="74"/>
        <v>1489.1</v>
      </c>
      <c r="K398" s="191">
        <f t="shared" si="74"/>
        <v>2574.6000000000004</v>
      </c>
      <c r="L398" s="191">
        <f t="shared" si="74"/>
        <v>3341.4000000000005</v>
      </c>
      <c r="M398" s="554"/>
      <c r="N398" s="104"/>
    </row>
    <row r="399" spans="1:14" s="105" customFormat="1" ht="30" customHeight="1" x14ac:dyDescent="0.2">
      <c r="A399" s="180" t="s">
        <v>205</v>
      </c>
      <c r="B399" s="133" t="s">
        <v>35</v>
      </c>
      <c r="C399" s="133" t="s">
        <v>330</v>
      </c>
      <c r="D399" s="133" t="s">
        <v>22</v>
      </c>
      <c r="E399" s="133" t="s">
        <v>378</v>
      </c>
      <c r="F399" s="308">
        <v>240</v>
      </c>
      <c r="G399" s="87" t="s">
        <v>25</v>
      </c>
      <c r="H399" s="87" t="s">
        <v>28</v>
      </c>
      <c r="I399" s="87"/>
      <c r="J399" s="191">
        <f t="shared" si="74"/>
        <v>1489.1</v>
      </c>
      <c r="K399" s="191">
        <f t="shared" si="74"/>
        <v>2574.6000000000004</v>
      </c>
      <c r="L399" s="191">
        <f t="shared" si="74"/>
        <v>3341.4000000000005</v>
      </c>
      <c r="M399" s="554"/>
      <c r="N399" s="290"/>
    </row>
    <row r="400" spans="1:14" s="105" customFormat="1" ht="31.5" customHeight="1" x14ac:dyDescent="0.2">
      <c r="A400" s="180" t="s">
        <v>85</v>
      </c>
      <c r="B400" s="133" t="s">
        <v>35</v>
      </c>
      <c r="C400" s="133" t="s">
        <v>330</v>
      </c>
      <c r="D400" s="133" t="s">
        <v>22</v>
      </c>
      <c r="E400" s="133" t="s">
        <v>378</v>
      </c>
      <c r="F400" s="308">
        <v>240</v>
      </c>
      <c r="G400" s="87" t="s">
        <v>25</v>
      </c>
      <c r="H400" s="87" t="s">
        <v>28</v>
      </c>
      <c r="I400" s="87" t="s">
        <v>13</v>
      </c>
      <c r="J400" s="191">
        <f>'ведомст 3'!K198</f>
        <v>1489.1</v>
      </c>
      <c r="K400" s="191">
        <f>'ведомст 3'!L198</f>
        <v>2574.6000000000004</v>
      </c>
      <c r="L400" s="191">
        <f>'ведомст 3'!M198</f>
        <v>3341.4000000000005</v>
      </c>
      <c r="M400" s="554"/>
      <c r="N400" s="104"/>
    </row>
    <row r="401" spans="1:14" s="105" customFormat="1" ht="105" customHeight="1" x14ac:dyDescent="0.3">
      <c r="A401" s="313" t="s">
        <v>235</v>
      </c>
      <c r="B401" s="133" t="s">
        <v>35</v>
      </c>
      <c r="C401" s="133" t="s">
        <v>330</v>
      </c>
      <c r="D401" s="133" t="s">
        <v>22</v>
      </c>
      <c r="E401" s="133" t="s">
        <v>379</v>
      </c>
      <c r="F401" s="345"/>
      <c r="G401" s="87"/>
      <c r="H401" s="87"/>
      <c r="I401" s="87"/>
      <c r="J401" s="191">
        <f t="shared" ref="J401:L404" si="75">J402</f>
        <v>1216</v>
      </c>
      <c r="K401" s="191">
        <v>781.7</v>
      </c>
      <c r="L401" s="191">
        <f t="shared" si="75"/>
        <v>781.7</v>
      </c>
      <c r="M401" s="554"/>
      <c r="N401" s="104"/>
    </row>
    <row r="402" spans="1:14" s="105" customFormat="1" ht="31.5" customHeight="1" x14ac:dyDescent="0.3">
      <c r="A402" s="313" t="s">
        <v>234</v>
      </c>
      <c r="B402" s="133" t="s">
        <v>35</v>
      </c>
      <c r="C402" s="133" t="s">
        <v>330</v>
      </c>
      <c r="D402" s="133" t="s">
        <v>22</v>
      </c>
      <c r="E402" s="133" t="s">
        <v>379</v>
      </c>
      <c r="F402" s="345">
        <v>500</v>
      </c>
      <c r="G402" s="87"/>
      <c r="H402" s="87"/>
      <c r="I402" s="87"/>
      <c r="J402" s="191">
        <f t="shared" si="75"/>
        <v>1216</v>
      </c>
      <c r="K402" s="191">
        <v>781.7</v>
      </c>
      <c r="L402" s="191">
        <f t="shared" si="75"/>
        <v>781.7</v>
      </c>
      <c r="M402" s="554"/>
      <c r="N402" s="104"/>
    </row>
    <row r="403" spans="1:14" s="105" customFormat="1" ht="31.5" customHeight="1" x14ac:dyDescent="0.3">
      <c r="A403" s="313" t="s">
        <v>113</v>
      </c>
      <c r="B403" s="133" t="s">
        <v>35</v>
      </c>
      <c r="C403" s="133" t="s">
        <v>330</v>
      </c>
      <c r="D403" s="133" t="s">
        <v>22</v>
      </c>
      <c r="E403" s="133" t="s">
        <v>379</v>
      </c>
      <c r="F403" s="345">
        <v>540</v>
      </c>
      <c r="G403" s="87"/>
      <c r="H403" s="87"/>
      <c r="I403" s="87"/>
      <c r="J403" s="191">
        <f t="shared" si="75"/>
        <v>1216</v>
      </c>
      <c r="K403" s="191">
        <v>781.7</v>
      </c>
      <c r="L403" s="191">
        <f t="shared" si="75"/>
        <v>781.7</v>
      </c>
      <c r="M403" s="554"/>
      <c r="N403" s="104"/>
    </row>
    <row r="404" spans="1:14" s="105" customFormat="1" ht="24.75" customHeight="1" x14ac:dyDescent="0.3">
      <c r="A404" s="180" t="s">
        <v>37</v>
      </c>
      <c r="B404" s="133" t="s">
        <v>35</v>
      </c>
      <c r="C404" s="133" t="s">
        <v>330</v>
      </c>
      <c r="D404" s="133" t="s">
        <v>22</v>
      </c>
      <c r="E404" s="133" t="s">
        <v>379</v>
      </c>
      <c r="F404" s="345">
        <v>540</v>
      </c>
      <c r="G404" s="87" t="s">
        <v>25</v>
      </c>
      <c r="H404" s="87"/>
      <c r="I404" s="87"/>
      <c r="J404" s="191">
        <f t="shared" si="75"/>
        <v>1216</v>
      </c>
      <c r="K404" s="191">
        <v>781.7</v>
      </c>
      <c r="L404" s="191">
        <f t="shared" si="75"/>
        <v>781.7</v>
      </c>
      <c r="M404" s="554"/>
      <c r="N404" s="104"/>
    </row>
    <row r="405" spans="1:14" s="105" customFormat="1" ht="31.5" customHeight="1" x14ac:dyDescent="0.3">
      <c r="A405" s="180" t="s">
        <v>205</v>
      </c>
      <c r="B405" s="133" t="s">
        <v>35</v>
      </c>
      <c r="C405" s="133" t="s">
        <v>330</v>
      </c>
      <c r="D405" s="133" t="s">
        <v>22</v>
      </c>
      <c r="E405" s="133" t="s">
        <v>379</v>
      </c>
      <c r="F405" s="345">
        <v>540</v>
      </c>
      <c r="G405" s="87" t="s">
        <v>25</v>
      </c>
      <c r="H405" s="87" t="s">
        <v>28</v>
      </c>
      <c r="I405" s="87"/>
      <c r="J405" s="191">
        <f>J406</f>
        <v>1216</v>
      </c>
      <c r="K405" s="191">
        <v>781.7</v>
      </c>
      <c r="L405" s="191">
        <f>L406</f>
        <v>781.7</v>
      </c>
      <c r="M405" s="554"/>
      <c r="N405" s="104"/>
    </row>
    <row r="406" spans="1:14" s="105" customFormat="1" ht="31.5" customHeight="1" x14ac:dyDescent="0.2">
      <c r="A406" s="180" t="s">
        <v>317</v>
      </c>
      <c r="B406" s="133" t="s">
        <v>35</v>
      </c>
      <c r="C406" s="133" t="s">
        <v>330</v>
      </c>
      <c r="D406" s="133" t="s">
        <v>22</v>
      </c>
      <c r="E406" s="133" t="s">
        <v>379</v>
      </c>
      <c r="F406" s="308">
        <v>540</v>
      </c>
      <c r="G406" s="87" t="s">
        <v>25</v>
      </c>
      <c r="H406" s="87" t="s">
        <v>28</v>
      </c>
      <c r="I406" s="87" t="s">
        <v>88</v>
      </c>
      <c r="J406" s="191">
        <f>'ведомст 3'!K351</f>
        <v>1216</v>
      </c>
      <c r="K406" s="191">
        <f>'ведомст 3'!L351</f>
        <v>781.7</v>
      </c>
      <c r="L406" s="191">
        <f>'ведомст 3'!M351</f>
        <v>781.7</v>
      </c>
      <c r="M406" s="554"/>
      <c r="N406" s="104"/>
    </row>
    <row r="407" spans="1:14" s="105" customFormat="1" ht="31.5" customHeight="1" x14ac:dyDescent="0.25">
      <c r="A407" s="179" t="s">
        <v>464</v>
      </c>
      <c r="B407" s="133" t="s">
        <v>35</v>
      </c>
      <c r="C407" s="133" t="s">
        <v>330</v>
      </c>
      <c r="D407" s="133" t="s">
        <v>22</v>
      </c>
      <c r="E407" s="133" t="s">
        <v>463</v>
      </c>
      <c r="F407" s="308"/>
      <c r="G407" s="87"/>
      <c r="H407" s="87"/>
      <c r="I407" s="87"/>
      <c r="J407" s="191">
        <f t="shared" ref="J407:L411" si="76">J408</f>
        <v>34540.9</v>
      </c>
      <c r="K407" s="191">
        <f t="shared" si="76"/>
        <v>16109.7</v>
      </c>
      <c r="L407" s="191">
        <f t="shared" si="76"/>
        <v>0</v>
      </c>
      <c r="M407" s="554"/>
      <c r="N407" s="104"/>
    </row>
    <row r="408" spans="1:14" s="105" customFormat="1" ht="40.5" customHeight="1" x14ac:dyDescent="0.25">
      <c r="A408" s="320" t="s">
        <v>191</v>
      </c>
      <c r="B408" s="133" t="s">
        <v>35</v>
      </c>
      <c r="C408" s="133" t="s">
        <v>330</v>
      </c>
      <c r="D408" s="133" t="s">
        <v>22</v>
      </c>
      <c r="E408" s="133" t="s">
        <v>463</v>
      </c>
      <c r="F408" s="308">
        <v>200</v>
      </c>
      <c r="G408" s="87"/>
      <c r="H408" s="87"/>
      <c r="I408" s="87"/>
      <c r="J408" s="191">
        <f t="shared" si="76"/>
        <v>34540.9</v>
      </c>
      <c r="K408" s="191">
        <f t="shared" si="76"/>
        <v>16109.7</v>
      </c>
      <c r="L408" s="191">
        <f t="shared" si="76"/>
        <v>0</v>
      </c>
      <c r="M408" s="554"/>
      <c r="N408" s="104"/>
    </row>
    <row r="409" spans="1:14" s="105" customFormat="1" ht="31.5" customHeight="1" x14ac:dyDescent="0.25">
      <c r="A409" s="320" t="s">
        <v>192</v>
      </c>
      <c r="B409" s="133" t="s">
        <v>35</v>
      </c>
      <c r="C409" s="133" t="s">
        <v>330</v>
      </c>
      <c r="D409" s="133" t="s">
        <v>22</v>
      </c>
      <c r="E409" s="133" t="s">
        <v>463</v>
      </c>
      <c r="F409" s="308">
        <v>240</v>
      </c>
      <c r="G409" s="87"/>
      <c r="H409" s="87"/>
      <c r="I409" s="87"/>
      <c r="J409" s="191">
        <f t="shared" si="76"/>
        <v>34540.9</v>
      </c>
      <c r="K409" s="191">
        <f t="shared" si="76"/>
        <v>16109.7</v>
      </c>
      <c r="L409" s="191">
        <f t="shared" si="76"/>
        <v>0</v>
      </c>
      <c r="M409" s="554"/>
      <c r="N409" s="104"/>
    </row>
    <row r="410" spans="1:14" s="105" customFormat="1" ht="31.5" customHeight="1" x14ac:dyDescent="0.2">
      <c r="A410" s="180" t="s">
        <v>37</v>
      </c>
      <c r="B410" s="133" t="s">
        <v>35</v>
      </c>
      <c r="C410" s="133" t="s">
        <v>330</v>
      </c>
      <c r="D410" s="133" t="s">
        <v>22</v>
      </c>
      <c r="E410" s="133" t="s">
        <v>463</v>
      </c>
      <c r="F410" s="308">
        <v>240</v>
      </c>
      <c r="G410" s="87" t="s">
        <v>25</v>
      </c>
      <c r="H410" s="87"/>
      <c r="I410" s="87"/>
      <c r="J410" s="191">
        <f t="shared" si="76"/>
        <v>34540.9</v>
      </c>
      <c r="K410" s="191">
        <f t="shared" si="76"/>
        <v>16109.7</v>
      </c>
      <c r="L410" s="191">
        <f t="shared" si="76"/>
        <v>0</v>
      </c>
      <c r="M410" s="554"/>
      <c r="N410" s="104"/>
    </row>
    <row r="411" spans="1:14" s="105" customFormat="1" ht="31.5" customHeight="1" x14ac:dyDescent="0.2">
      <c r="A411" s="180" t="s">
        <v>205</v>
      </c>
      <c r="B411" s="133" t="s">
        <v>35</v>
      </c>
      <c r="C411" s="133" t="s">
        <v>330</v>
      </c>
      <c r="D411" s="133" t="s">
        <v>22</v>
      </c>
      <c r="E411" s="133" t="s">
        <v>463</v>
      </c>
      <c r="F411" s="308">
        <v>240</v>
      </c>
      <c r="G411" s="87" t="s">
        <v>25</v>
      </c>
      <c r="H411" s="87" t="s">
        <v>28</v>
      </c>
      <c r="I411" s="87"/>
      <c r="J411" s="191">
        <f t="shared" si="76"/>
        <v>34540.9</v>
      </c>
      <c r="K411" s="191">
        <f t="shared" si="76"/>
        <v>16109.7</v>
      </c>
      <c r="L411" s="191">
        <f t="shared" si="76"/>
        <v>0</v>
      </c>
      <c r="M411" s="554"/>
      <c r="N411" s="104"/>
    </row>
    <row r="412" spans="1:14" s="105" customFormat="1" ht="31.5" customHeight="1" x14ac:dyDescent="0.2">
      <c r="A412" s="180" t="s">
        <v>85</v>
      </c>
      <c r="B412" s="133" t="s">
        <v>35</v>
      </c>
      <c r="C412" s="133" t="s">
        <v>330</v>
      </c>
      <c r="D412" s="133" t="s">
        <v>22</v>
      </c>
      <c r="E412" s="133" t="s">
        <v>463</v>
      </c>
      <c r="F412" s="308">
        <v>240</v>
      </c>
      <c r="G412" s="87" t="s">
        <v>25</v>
      </c>
      <c r="H412" s="87" t="s">
        <v>28</v>
      </c>
      <c r="I412" s="87" t="s">
        <v>13</v>
      </c>
      <c r="J412" s="191">
        <f>'ведомст 3'!K201</f>
        <v>34540.9</v>
      </c>
      <c r="K412" s="191">
        <f>'ведомст 3'!L201</f>
        <v>16109.7</v>
      </c>
      <c r="L412" s="191">
        <f>'ведомст 3'!M201</f>
        <v>0</v>
      </c>
      <c r="M412" s="554"/>
      <c r="N412" s="104"/>
    </row>
    <row r="413" spans="1:14" s="105" customFormat="1" ht="42.75" customHeight="1" x14ac:dyDescent="0.25">
      <c r="A413" s="179" t="s">
        <v>513</v>
      </c>
      <c r="B413" s="133" t="s">
        <v>35</v>
      </c>
      <c r="C413" s="133" t="s">
        <v>330</v>
      </c>
      <c r="D413" s="133" t="s">
        <v>22</v>
      </c>
      <c r="E413" s="181" t="s">
        <v>512</v>
      </c>
      <c r="F413" s="308"/>
      <c r="G413" s="87"/>
      <c r="H413" s="87"/>
      <c r="I413" s="87"/>
      <c r="J413" s="191">
        <f t="shared" ref="J413:L414" si="77">J414</f>
        <v>1667.3</v>
      </c>
      <c r="K413" s="191">
        <f t="shared" si="77"/>
        <v>0</v>
      </c>
      <c r="L413" s="191">
        <f t="shared" si="77"/>
        <v>0</v>
      </c>
      <c r="M413" s="554"/>
      <c r="N413" s="104"/>
    </row>
    <row r="414" spans="1:14" s="105" customFormat="1" ht="31.5" customHeight="1" x14ac:dyDescent="0.25">
      <c r="A414" s="320" t="s">
        <v>191</v>
      </c>
      <c r="B414" s="133" t="s">
        <v>35</v>
      </c>
      <c r="C414" s="133" t="s">
        <v>330</v>
      </c>
      <c r="D414" s="133" t="s">
        <v>22</v>
      </c>
      <c r="E414" s="181" t="s">
        <v>512</v>
      </c>
      <c r="F414" s="308">
        <v>200</v>
      </c>
      <c r="G414" s="87"/>
      <c r="H414" s="87"/>
      <c r="I414" s="87"/>
      <c r="J414" s="191">
        <f t="shared" si="77"/>
        <v>1667.3</v>
      </c>
      <c r="K414" s="191">
        <f t="shared" si="77"/>
        <v>0</v>
      </c>
      <c r="L414" s="191">
        <f t="shared" si="77"/>
        <v>0</v>
      </c>
      <c r="M414" s="554"/>
      <c r="N414" s="104"/>
    </row>
    <row r="415" spans="1:14" s="105" customFormat="1" ht="31.5" customHeight="1" x14ac:dyDescent="0.25">
      <c r="A415" s="320" t="s">
        <v>192</v>
      </c>
      <c r="B415" s="133" t="s">
        <v>35</v>
      </c>
      <c r="C415" s="133" t="s">
        <v>330</v>
      </c>
      <c r="D415" s="133" t="s">
        <v>22</v>
      </c>
      <c r="E415" s="181" t="s">
        <v>512</v>
      </c>
      <c r="F415" s="308">
        <v>240</v>
      </c>
      <c r="G415" s="87"/>
      <c r="H415" s="87"/>
      <c r="I415" s="87"/>
      <c r="J415" s="191">
        <f>J416</f>
        <v>1667.3</v>
      </c>
      <c r="K415" s="191">
        <f t="shared" ref="K415:L417" si="78">K416</f>
        <v>0</v>
      </c>
      <c r="L415" s="191">
        <f t="shared" si="78"/>
        <v>0</v>
      </c>
      <c r="M415" s="554"/>
      <c r="N415" s="104"/>
    </row>
    <row r="416" spans="1:14" s="105" customFormat="1" ht="31.5" customHeight="1" x14ac:dyDescent="0.2">
      <c r="A416" s="180" t="s">
        <v>37</v>
      </c>
      <c r="B416" s="133" t="s">
        <v>35</v>
      </c>
      <c r="C416" s="133" t="s">
        <v>330</v>
      </c>
      <c r="D416" s="133" t="s">
        <v>22</v>
      </c>
      <c r="E416" s="181" t="s">
        <v>512</v>
      </c>
      <c r="F416" s="308">
        <v>240</v>
      </c>
      <c r="G416" s="87" t="s">
        <v>25</v>
      </c>
      <c r="H416" s="87"/>
      <c r="I416" s="87"/>
      <c r="J416" s="191">
        <f>J417</f>
        <v>1667.3</v>
      </c>
      <c r="K416" s="191">
        <f t="shared" si="78"/>
        <v>0</v>
      </c>
      <c r="L416" s="191">
        <f t="shared" si="78"/>
        <v>0</v>
      </c>
      <c r="M416" s="554"/>
      <c r="N416" s="104"/>
    </row>
    <row r="417" spans="1:18" s="105" customFormat="1" ht="31.5" customHeight="1" x14ac:dyDescent="0.2">
      <c r="A417" s="180" t="s">
        <v>205</v>
      </c>
      <c r="B417" s="133" t="s">
        <v>35</v>
      </c>
      <c r="C417" s="133" t="s">
        <v>330</v>
      </c>
      <c r="D417" s="133" t="s">
        <v>22</v>
      </c>
      <c r="E417" s="181" t="s">
        <v>512</v>
      </c>
      <c r="F417" s="308">
        <v>240</v>
      </c>
      <c r="G417" s="87" t="s">
        <v>25</v>
      </c>
      <c r="H417" s="87" t="s">
        <v>28</v>
      </c>
      <c r="I417" s="87"/>
      <c r="J417" s="191">
        <f>J418</f>
        <v>1667.3</v>
      </c>
      <c r="K417" s="191">
        <f t="shared" si="78"/>
        <v>0</v>
      </c>
      <c r="L417" s="191">
        <f t="shared" si="78"/>
        <v>0</v>
      </c>
      <c r="M417" s="554"/>
      <c r="N417" s="104"/>
    </row>
    <row r="418" spans="1:18" s="105" customFormat="1" ht="31.5" customHeight="1" x14ac:dyDescent="0.2">
      <c r="A418" s="180" t="s">
        <v>85</v>
      </c>
      <c r="B418" s="133" t="s">
        <v>35</v>
      </c>
      <c r="C418" s="133" t="s">
        <v>330</v>
      </c>
      <c r="D418" s="133" t="s">
        <v>22</v>
      </c>
      <c r="E418" s="181" t="s">
        <v>512</v>
      </c>
      <c r="F418" s="308">
        <v>240</v>
      </c>
      <c r="G418" s="87" t="s">
        <v>25</v>
      </c>
      <c r="H418" s="87" t="s">
        <v>28</v>
      </c>
      <c r="I418" s="87" t="s">
        <v>13</v>
      </c>
      <c r="J418" s="191">
        <f>'ведомст 3'!K204</f>
        <v>1667.3</v>
      </c>
      <c r="K418" s="191">
        <f>'ведомст 3'!L204</f>
        <v>0</v>
      </c>
      <c r="L418" s="191">
        <f>'ведомст 3'!M204</f>
        <v>0</v>
      </c>
      <c r="M418" s="554"/>
      <c r="N418" s="104"/>
    </row>
    <row r="419" spans="1:18" s="105" customFormat="1" ht="31.5" customHeight="1" x14ac:dyDescent="0.25">
      <c r="A419" s="179" t="s">
        <v>464</v>
      </c>
      <c r="B419" s="133" t="s">
        <v>35</v>
      </c>
      <c r="C419" s="133" t="s">
        <v>330</v>
      </c>
      <c r="D419" s="133" t="s">
        <v>22</v>
      </c>
      <c r="E419" s="181" t="s">
        <v>556</v>
      </c>
      <c r="F419" s="308">
        <v>240</v>
      </c>
      <c r="G419" s="87" t="s">
        <v>25</v>
      </c>
      <c r="H419" s="87" t="s">
        <v>28</v>
      </c>
      <c r="I419" s="87" t="s">
        <v>13</v>
      </c>
      <c r="J419" s="191">
        <f>'ведомст 3'!K207</f>
        <v>0</v>
      </c>
      <c r="K419" s="605">
        <f>'ведомст 3'!L207</f>
        <v>6822.6</v>
      </c>
      <c r="L419" s="191">
        <f>'ведомст 3'!M207</f>
        <v>0</v>
      </c>
      <c r="M419" s="554"/>
      <c r="N419" s="104"/>
    </row>
    <row r="420" spans="1:18" s="105" customFormat="1" ht="63.75" customHeight="1" x14ac:dyDescent="0.25">
      <c r="A420" s="379" t="s">
        <v>442</v>
      </c>
      <c r="B420" s="133" t="s">
        <v>35</v>
      </c>
      <c r="C420" s="133" t="s">
        <v>330</v>
      </c>
      <c r="D420" s="133" t="s">
        <v>23</v>
      </c>
      <c r="E420" s="133"/>
      <c r="F420" s="308"/>
      <c r="G420" s="87"/>
      <c r="H420" s="87"/>
      <c r="I420" s="87"/>
      <c r="J420" s="191">
        <f t="shared" ref="J420:J425" si="79">J421</f>
        <v>2692.9</v>
      </c>
      <c r="K420" s="191">
        <f t="shared" ref="K420:L425" si="80">K421</f>
        <v>0</v>
      </c>
      <c r="L420" s="191">
        <f t="shared" si="80"/>
        <v>0</v>
      </c>
      <c r="M420" s="554"/>
      <c r="N420" s="104"/>
    </row>
    <row r="421" spans="1:18" s="105" customFormat="1" ht="46.5" customHeight="1" x14ac:dyDescent="0.25">
      <c r="A421" s="379" t="s">
        <v>467</v>
      </c>
      <c r="B421" s="133" t="s">
        <v>35</v>
      </c>
      <c r="C421" s="133" t="s">
        <v>330</v>
      </c>
      <c r="D421" s="133" t="s">
        <v>23</v>
      </c>
      <c r="E421" s="181" t="s">
        <v>466</v>
      </c>
      <c r="F421" s="308"/>
      <c r="G421" s="87"/>
      <c r="H421" s="87"/>
      <c r="I421" s="87"/>
      <c r="J421" s="191">
        <f t="shared" si="79"/>
        <v>2692.9</v>
      </c>
      <c r="K421" s="191">
        <f t="shared" si="80"/>
        <v>0</v>
      </c>
      <c r="L421" s="191">
        <f t="shared" si="80"/>
        <v>0</v>
      </c>
      <c r="M421" s="554"/>
      <c r="N421" s="104"/>
    </row>
    <row r="422" spans="1:18" s="105" customFormat="1" ht="50.25" customHeight="1" x14ac:dyDescent="0.25">
      <c r="A422" s="179" t="s">
        <v>191</v>
      </c>
      <c r="B422" s="133" t="s">
        <v>35</v>
      </c>
      <c r="C422" s="133" t="s">
        <v>330</v>
      </c>
      <c r="D422" s="133" t="s">
        <v>23</v>
      </c>
      <c r="E422" s="181" t="s">
        <v>466</v>
      </c>
      <c r="F422" s="308">
        <v>200</v>
      </c>
      <c r="G422" s="87"/>
      <c r="H422" s="87"/>
      <c r="I422" s="87"/>
      <c r="J422" s="191">
        <f t="shared" si="79"/>
        <v>2692.9</v>
      </c>
      <c r="K422" s="191">
        <f t="shared" si="80"/>
        <v>0</v>
      </c>
      <c r="L422" s="191">
        <f t="shared" si="80"/>
        <v>0</v>
      </c>
      <c r="M422" s="554"/>
      <c r="N422" s="104"/>
    </row>
    <row r="423" spans="1:18" s="105" customFormat="1" ht="31.5" customHeight="1" x14ac:dyDescent="0.25">
      <c r="A423" s="179" t="s">
        <v>192</v>
      </c>
      <c r="B423" s="133" t="s">
        <v>35</v>
      </c>
      <c r="C423" s="133" t="s">
        <v>330</v>
      </c>
      <c r="D423" s="133" t="s">
        <v>23</v>
      </c>
      <c r="E423" s="181" t="s">
        <v>466</v>
      </c>
      <c r="F423" s="308">
        <v>240</v>
      </c>
      <c r="G423" s="87"/>
      <c r="H423" s="87"/>
      <c r="I423" s="87"/>
      <c r="J423" s="191">
        <f t="shared" si="79"/>
        <v>2692.9</v>
      </c>
      <c r="K423" s="191">
        <f t="shared" si="80"/>
        <v>0</v>
      </c>
      <c r="L423" s="191">
        <f t="shared" si="80"/>
        <v>0</v>
      </c>
      <c r="M423" s="554"/>
      <c r="N423" s="104"/>
    </row>
    <row r="424" spans="1:18" s="105" customFormat="1" ht="23.25" customHeight="1" x14ac:dyDescent="0.25">
      <c r="A424" s="177" t="s">
        <v>37</v>
      </c>
      <c r="B424" s="133" t="s">
        <v>35</v>
      </c>
      <c r="C424" s="133" t="s">
        <v>330</v>
      </c>
      <c r="D424" s="133" t="s">
        <v>23</v>
      </c>
      <c r="E424" s="181" t="s">
        <v>466</v>
      </c>
      <c r="F424" s="308">
        <v>240</v>
      </c>
      <c r="G424" s="87" t="s">
        <v>25</v>
      </c>
      <c r="H424" s="87"/>
      <c r="I424" s="87"/>
      <c r="J424" s="191">
        <f t="shared" si="79"/>
        <v>2692.9</v>
      </c>
      <c r="K424" s="191">
        <f t="shared" si="80"/>
        <v>0</v>
      </c>
      <c r="L424" s="191">
        <f t="shared" si="80"/>
        <v>0</v>
      </c>
      <c r="M424" s="554"/>
      <c r="N424" s="104"/>
    </row>
    <row r="425" spans="1:18" s="105" customFormat="1" ht="24.75" customHeight="1" x14ac:dyDescent="0.25">
      <c r="A425" s="379" t="s">
        <v>443</v>
      </c>
      <c r="B425" s="133" t="s">
        <v>35</v>
      </c>
      <c r="C425" s="133" t="s">
        <v>330</v>
      </c>
      <c r="D425" s="133" t="s">
        <v>23</v>
      </c>
      <c r="E425" s="181" t="s">
        <v>466</v>
      </c>
      <c r="F425" s="308">
        <v>240</v>
      </c>
      <c r="G425" s="87" t="s">
        <v>25</v>
      </c>
      <c r="H425" s="87" t="s">
        <v>63</v>
      </c>
      <c r="I425" s="87"/>
      <c r="J425" s="191">
        <f t="shared" si="79"/>
        <v>2692.9</v>
      </c>
      <c r="K425" s="191">
        <f t="shared" si="80"/>
        <v>0</v>
      </c>
      <c r="L425" s="191">
        <f t="shared" si="80"/>
        <v>0</v>
      </c>
      <c r="M425" s="554"/>
      <c r="N425" s="104"/>
    </row>
    <row r="426" spans="1:18" s="105" customFormat="1" ht="31.5" customHeight="1" x14ac:dyDescent="0.2">
      <c r="A426" s="180" t="s">
        <v>85</v>
      </c>
      <c r="B426" s="133" t="s">
        <v>35</v>
      </c>
      <c r="C426" s="133" t="s">
        <v>330</v>
      </c>
      <c r="D426" s="133" t="s">
        <v>23</v>
      </c>
      <c r="E426" s="181" t="s">
        <v>466</v>
      </c>
      <c r="F426" s="308">
        <v>240</v>
      </c>
      <c r="G426" s="87" t="s">
        <v>25</v>
      </c>
      <c r="H426" s="87" t="s">
        <v>63</v>
      </c>
      <c r="I426" s="87" t="s">
        <v>13</v>
      </c>
      <c r="J426" s="191">
        <f>'ведомст 3'!K185</f>
        <v>2692.9</v>
      </c>
      <c r="K426" s="191">
        <f>'ведомст 3'!L185</f>
        <v>0</v>
      </c>
      <c r="L426" s="191">
        <f>'ведомст 3'!M185</f>
        <v>0</v>
      </c>
      <c r="M426" s="554"/>
      <c r="N426" s="104"/>
    </row>
    <row r="427" spans="1:18" s="105" customFormat="1" ht="87" customHeight="1" x14ac:dyDescent="0.25">
      <c r="A427" s="177" t="s">
        <v>439</v>
      </c>
      <c r="B427" s="133" t="s">
        <v>47</v>
      </c>
      <c r="C427" s="133" t="s">
        <v>330</v>
      </c>
      <c r="D427" s="133"/>
      <c r="E427" s="133"/>
      <c r="F427" s="308"/>
      <c r="G427" s="87"/>
      <c r="H427" s="87"/>
      <c r="I427" s="87"/>
      <c r="J427" s="191">
        <f>J428+J452+J460+J475</f>
        <v>7468.4000000000005</v>
      </c>
      <c r="K427" s="191">
        <f>K428+K452+K460+K475</f>
        <v>2488.1999999999998</v>
      </c>
      <c r="L427" s="191">
        <f>L428+L452+L460+L475</f>
        <v>2488.1999999999998</v>
      </c>
      <c r="M427" s="554"/>
      <c r="N427" s="292">
        <f>J435+J441+J446+J451+J459+J467</f>
        <v>3073.9</v>
      </c>
      <c r="O427" s="292">
        <f>K435+K441+K446+K451+K459+K467</f>
        <v>2488.1999999999998</v>
      </c>
      <c r="P427" s="292">
        <f>L435+L441+L446+L451+L459+L467</f>
        <v>2488.1999999999998</v>
      </c>
    </row>
    <row r="428" spans="1:18" s="105" customFormat="1" ht="31.5" customHeight="1" x14ac:dyDescent="0.2">
      <c r="A428" s="180" t="s">
        <v>115</v>
      </c>
      <c r="B428" s="133" t="s">
        <v>47</v>
      </c>
      <c r="C428" s="133" t="s">
        <v>24</v>
      </c>
      <c r="D428" s="133"/>
      <c r="E428" s="133"/>
      <c r="F428" s="314"/>
      <c r="G428" s="87"/>
      <c r="H428" s="87"/>
      <c r="I428" s="87"/>
      <c r="J428" s="141">
        <f>J429</f>
        <v>3020.9</v>
      </c>
      <c r="K428" s="141">
        <v>2435.1999999999998</v>
      </c>
      <c r="L428" s="141">
        <f>L429</f>
        <v>2435.1999999999998</v>
      </c>
      <c r="M428" s="292"/>
      <c r="N428" s="104"/>
      <c r="O428" s="346"/>
      <c r="P428" s="346"/>
      <c r="Q428" s="346"/>
      <c r="R428" s="346"/>
    </row>
    <row r="429" spans="1:18" s="105" customFormat="1" ht="43.5" customHeight="1" x14ac:dyDescent="0.25">
      <c r="A429" s="313" t="s">
        <v>228</v>
      </c>
      <c r="B429" s="133" t="s">
        <v>47</v>
      </c>
      <c r="C429" s="133" t="s">
        <v>24</v>
      </c>
      <c r="D429" s="133" t="s">
        <v>22</v>
      </c>
      <c r="E429" s="133"/>
      <c r="F429" s="314"/>
      <c r="G429" s="87"/>
      <c r="H429" s="87"/>
      <c r="I429" s="87"/>
      <c r="J429" s="141">
        <f>J430+J436</f>
        <v>3020.9</v>
      </c>
      <c r="K429" s="141">
        <v>2435.1999999999998</v>
      </c>
      <c r="L429" s="141">
        <f>L430+L436</f>
        <v>2435.1999999999998</v>
      </c>
      <c r="M429" s="292"/>
      <c r="N429" s="104"/>
      <c r="O429" s="346"/>
      <c r="P429" s="346"/>
      <c r="Q429" s="346"/>
      <c r="R429" s="346"/>
    </row>
    <row r="430" spans="1:18" s="105" customFormat="1" ht="31.5" customHeight="1" x14ac:dyDescent="0.2">
      <c r="A430" s="180" t="s">
        <v>163</v>
      </c>
      <c r="B430" s="133" t="s">
        <v>47</v>
      </c>
      <c r="C430" s="133" t="s">
        <v>24</v>
      </c>
      <c r="D430" s="133" t="s">
        <v>22</v>
      </c>
      <c r="E430" s="133" t="s">
        <v>351</v>
      </c>
      <c r="F430" s="314"/>
      <c r="G430" s="87"/>
      <c r="H430" s="87"/>
      <c r="I430" s="87"/>
      <c r="J430" s="141">
        <f t="shared" ref="J430:L434" si="81">J431</f>
        <v>2893</v>
      </c>
      <c r="K430" s="141">
        <v>2306.5</v>
      </c>
      <c r="L430" s="141">
        <f t="shared" si="81"/>
        <v>2306.5</v>
      </c>
      <c r="M430" s="292"/>
      <c r="N430" s="104"/>
    </row>
    <row r="431" spans="1:18" s="105" customFormat="1" ht="90" x14ac:dyDescent="0.25">
      <c r="A431" s="313" t="s">
        <v>193</v>
      </c>
      <c r="B431" s="133" t="s">
        <v>47</v>
      </c>
      <c r="C431" s="133" t="s">
        <v>24</v>
      </c>
      <c r="D431" s="133" t="s">
        <v>22</v>
      </c>
      <c r="E431" s="133" t="s">
        <v>351</v>
      </c>
      <c r="F431" s="314">
        <v>100</v>
      </c>
      <c r="G431" s="87"/>
      <c r="H431" s="87"/>
      <c r="I431" s="87"/>
      <c r="J431" s="141">
        <f t="shared" si="81"/>
        <v>2893</v>
      </c>
      <c r="K431" s="141">
        <v>2306.5</v>
      </c>
      <c r="L431" s="141">
        <f t="shared" si="81"/>
        <v>2306.5</v>
      </c>
      <c r="M431" s="292"/>
      <c r="N431" s="104"/>
    </row>
    <row r="432" spans="1:18" s="105" customFormat="1" ht="31.5" customHeight="1" x14ac:dyDescent="0.25">
      <c r="A432" s="313" t="s">
        <v>199</v>
      </c>
      <c r="B432" s="133" t="s">
        <v>47</v>
      </c>
      <c r="C432" s="133" t="s">
        <v>24</v>
      </c>
      <c r="D432" s="133" t="s">
        <v>22</v>
      </c>
      <c r="E432" s="133" t="s">
        <v>351</v>
      </c>
      <c r="F432" s="314">
        <v>120</v>
      </c>
      <c r="G432" s="87"/>
      <c r="H432" s="87"/>
      <c r="I432" s="87"/>
      <c r="J432" s="141">
        <f t="shared" si="81"/>
        <v>2893</v>
      </c>
      <c r="K432" s="141">
        <v>2306.5</v>
      </c>
      <c r="L432" s="141">
        <f t="shared" si="81"/>
        <v>2306.5</v>
      </c>
      <c r="M432" s="292"/>
      <c r="N432" s="104"/>
    </row>
    <row r="433" spans="1:16" s="105" customFormat="1" ht="23.25" customHeight="1" x14ac:dyDescent="0.25">
      <c r="A433" s="313" t="s">
        <v>21</v>
      </c>
      <c r="B433" s="133" t="s">
        <v>47</v>
      </c>
      <c r="C433" s="133" t="s">
        <v>24</v>
      </c>
      <c r="D433" s="133" t="s">
        <v>22</v>
      </c>
      <c r="E433" s="133" t="s">
        <v>351</v>
      </c>
      <c r="F433" s="314">
        <v>120</v>
      </c>
      <c r="G433" s="87" t="s">
        <v>22</v>
      </c>
      <c r="H433" s="87"/>
      <c r="I433" s="87"/>
      <c r="J433" s="141">
        <f t="shared" si="81"/>
        <v>2893</v>
      </c>
      <c r="K433" s="141">
        <v>2306.5</v>
      </c>
      <c r="L433" s="141">
        <f t="shared" si="81"/>
        <v>2306.5</v>
      </c>
      <c r="M433" s="292"/>
      <c r="N433" s="104"/>
    </row>
    <row r="434" spans="1:16" s="105" customFormat="1" ht="33" customHeight="1" x14ac:dyDescent="0.2">
      <c r="A434" s="180" t="s">
        <v>55</v>
      </c>
      <c r="B434" s="133" t="s">
        <v>47</v>
      </c>
      <c r="C434" s="133" t="s">
        <v>24</v>
      </c>
      <c r="D434" s="133" t="s">
        <v>22</v>
      </c>
      <c r="E434" s="133" t="s">
        <v>351</v>
      </c>
      <c r="F434" s="314">
        <v>120</v>
      </c>
      <c r="G434" s="87" t="s">
        <v>22</v>
      </c>
      <c r="H434" s="87" t="s">
        <v>40</v>
      </c>
      <c r="I434" s="87"/>
      <c r="J434" s="141">
        <f t="shared" si="81"/>
        <v>2893</v>
      </c>
      <c r="K434" s="141">
        <v>2306.5</v>
      </c>
      <c r="L434" s="141">
        <f t="shared" si="81"/>
        <v>2306.5</v>
      </c>
      <c r="M434" s="292"/>
      <c r="N434" s="292"/>
      <c r="O434" s="346"/>
      <c r="P434" s="346"/>
    </row>
    <row r="435" spans="1:16" s="105" customFormat="1" ht="31.5" customHeight="1" x14ac:dyDescent="0.2">
      <c r="A435" s="180" t="s">
        <v>317</v>
      </c>
      <c r="B435" s="133" t="s">
        <v>47</v>
      </c>
      <c r="C435" s="133" t="s">
        <v>24</v>
      </c>
      <c r="D435" s="133" t="s">
        <v>22</v>
      </c>
      <c r="E435" s="133" t="s">
        <v>351</v>
      </c>
      <c r="F435" s="314">
        <v>120</v>
      </c>
      <c r="G435" s="87" t="s">
        <v>22</v>
      </c>
      <c r="H435" s="87" t="s">
        <v>40</v>
      </c>
      <c r="I435" s="87" t="s">
        <v>88</v>
      </c>
      <c r="J435" s="141">
        <f>'ведомст 3'!K306</f>
        <v>2893</v>
      </c>
      <c r="K435" s="141">
        <f>'ведомст 3'!L306</f>
        <v>2306.5</v>
      </c>
      <c r="L435" s="141">
        <f>'ведомст 3'!M306</f>
        <v>2306.5</v>
      </c>
      <c r="M435" s="292"/>
      <c r="N435" s="104"/>
    </row>
    <row r="436" spans="1:16" s="105" customFormat="1" ht="31.5" customHeight="1" x14ac:dyDescent="0.2">
      <c r="A436" s="180" t="s">
        <v>253</v>
      </c>
      <c r="B436" s="133" t="s">
        <v>47</v>
      </c>
      <c r="C436" s="133" t="s">
        <v>24</v>
      </c>
      <c r="D436" s="133" t="s">
        <v>22</v>
      </c>
      <c r="E436" s="133" t="s">
        <v>352</v>
      </c>
      <c r="F436" s="314"/>
      <c r="G436" s="87"/>
      <c r="H436" s="87"/>
      <c r="I436" s="87"/>
      <c r="J436" s="141">
        <f>J437+J442+J447</f>
        <v>127.89999999999998</v>
      </c>
      <c r="K436" s="141">
        <v>128.69999999999999</v>
      </c>
      <c r="L436" s="141">
        <f>L437+L442+L447</f>
        <v>128.69999999999999</v>
      </c>
      <c r="M436" s="292"/>
      <c r="N436" s="104"/>
    </row>
    <row r="437" spans="1:16" s="105" customFormat="1" ht="60" customHeight="1" x14ac:dyDescent="0.25">
      <c r="A437" s="313" t="s">
        <v>193</v>
      </c>
      <c r="B437" s="133" t="s">
        <v>47</v>
      </c>
      <c r="C437" s="133" t="s">
        <v>24</v>
      </c>
      <c r="D437" s="133" t="s">
        <v>22</v>
      </c>
      <c r="E437" s="133" t="s">
        <v>352</v>
      </c>
      <c r="F437" s="314">
        <v>100</v>
      </c>
      <c r="G437" s="87"/>
      <c r="H437" s="87"/>
      <c r="I437" s="87"/>
      <c r="J437" s="141">
        <f t="shared" ref="J437:L440" si="82">J438</f>
        <v>0</v>
      </c>
      <c r="K437" s="141">
        <v>6.4</v>
      </c>
      <c r="L437" s="141">
        <f t="shared" si="82"/>
        <v>6.4</v>
      </c>
      <c r="M437" s="292"/>
      <c r="N437" s="104"/>
    </row>
    <row r="438" spans="1:16" s="105" customFormat="1" ht="31.5" customHeight="1" x14ac:dyDescent="0.25">
      <c r="A438" s="313" t="s">
        <v>199</v>
      </c>
      <c r="B438" s="133" t="s">
        <v>47</v>
      </c>
      <c r="C438" s="133" t="s">
        <v>24</v>
      </c>
      <c r="D438" s="133" t="s">
        <v>22</v>
      </c>
      <c r="E438" s="133" t="s">
        <v>352</v>
      </c>
      <c r="F438" s="314">
        <v>120</v>
      </c>
      <c r="G438" s="87"/>
      <c r="H438" s="87"/>
      <c r="I438" s="87"/>
      <c r="J438" s="141">
        <f t="shared" si="82"/>
        <v>0</v>
      </c>
      <c r="K438" s="141">
        <v>6.4</v>
      </c>
      <c r="L438" s="141">
        <f t="shared" si="82"/>
        <v>6.4</v>
      </c>
      <c r="M438" s="292"/>
      <c r="N438" s="104"/>
    </row>
    <row r="439" spans="1:16" s="105" customFormat="1" ht="31.5" customHeight="1" x14ac:dyDescent="0.25">
      <c r="A439" s="313" t="s">
        <v>21</v>
      </c>
      <c r="B439" s="133" t="s">
        <v>47</v>
      </c>
      <c r="C439" s="133" t="s">
        <v>24</v>
      </c>
      <c r="D439" s="133" t="s">
        <v>22</v>
      </c>
      <c r="E439" s="133" t="s">
        <v>352</v>
      </c>
      <c r="F439" s="314">
        <v>120</v>
      </c>
      <c r="G439" s="87" t="s">
        <v>22</v>
      </c>
      <c r="H439" s="87"/>
      <c r="I439" s="87"/>
      <c r="J439" s="141">
        <f t="shared" si="82"/>
        <v>0</v>
      </c>
      <c r="K439" s="141">
        <v>6.4</v>
      </c>
      <c r="L439" s="141">
        <f t="shared" si="82"/>
        <v>6.4</v>
      </c>
      <c r="M439" s="292"/>
      <c r="N439" s="104"/>
    </row>
    <row r="440" spans="1:16" s="105" customFormat="1" ht="31.5" customHeight="1" x14ac:dyDescent="0.2">
      <c r="A440" s="180" t="s">
        <v>55</v>
      </c>
      <c r="B440" s="133" t="s">
        <v>47</v>
      </c>
      <c r="C440" s="133" t="s">
        <v>24</v>
      </c>
      <c r="D440" s="133" t="s">
        <v>22</v>
      </c>
      <c r="E440" s="133" t="s">
        <v>352</v>
      </c>
      <c r="F440" s="314">
        <v>120</v>
      </c>
      <c r="G440" s="87" t="s">
        <v>22</v>
      </c>
      <c r="H440" s="87" t="s">
        <v>40</v>
      </c>
      <c r="I440" s="87"/>
      <c r="J440" s="141">
        <f t="shared" si="82"/>
        <v>0</v>
      </c>
      <c r="K440" s="141">
        <v>6.4</v>
      </c>
      <c r="L440" s="141">
        <f t="shared" si="82"/>
        <v>6.4</v>
      </c>
      <c r="M440" s="292"/>
      <c r="N440" s="104"/>
    </row>
    <row r="441" spans="1:16" s="105" customFormat="1" ht="31.5" customHeight="1" x14ac:dyDescent="0.2">
      <c r="A441" s="180" t="s">
        <v>317</v>
      </c>
      <c r="B441" s="133" t="s">
        <v>47</v>
      </c>
      <c r="C441" s="133" t="s">
        <v>24</v>
      </c>
      <c r="D441" s="133" t="s">
        <v>22</v>
      </c>
      <c r="E441" s="133" t="s">
        <v>352</v>
      </c>
      <c r="F441" s="314">
        <v>120</v>
      </c>
      <c r="G441" s="87" t="s">
        <v>22</v>
      </c>
      <c r="H441" s="87" t="s">
        <v>40</v>
      </c>
      <c r="I441" s="87" t="s">
        <v>88</v>
      </c>
      <c r="J441" s="141">
        <f>'ведомст 3'!K311</f>
        <v>0</v>
      </c>
      <c r="K441" s="141">
        <f>'ведомст 3'!L311</f>
        <v>6.4</v>
      </c>
      <c r="L441" s="141">
        <f>'ведомст 3'!M311</f>
        <v>6.4</v>
      </c>
      <c r="M441" s="292"/>
      <c r="N441" s="292"/>
    </row>
    <row r="442" spans="1:16" s="105" customFormat="1" ht="31.5" customHeight="1" x14ac:dyDescent="0.25">
      <c r="A442" s="313" t="s">
        <v>229</v>
      </c>
      <c r="B442" s="133" t="s">
        <v>47</v>
      </c>
      <c r="C442" s="133" t="s">
        <v>24</v>
      </c>
      <c r="D442" s="133" t="s">
        <v>22</v>
      </c>
      <c r="E442" s="133" t="s">
        <v>352</v>
      </c>
      <c r="F442" s="314">
        <v>200</v>
      </c>
      <c r="G442" s="87"/>
      <c r="H442" s="87"/>
      <c r="I442" s="87"/>
      <c r="J442" s="141">
        <f t="shared" ref="J442:L445" si="83">J443</f>
        <v>112.59999999999998</v>
      </c>
      <c r="K442" s="141">
        <v>116.1</v>
      </c>
      <c r="L442" s="141">
        <f t="shared" si="83"/>
        <v>116.1</v>
      </c>
      <c r="M442" s="292"/>
      <c r="N442" s="292"/>
    </row>
    <row r="443" spans="1:16" s="105" customFormat="1" ht="31.5" customHeight="1" x14ac:dyDescent="0.25">
      <c r="A443" s="313" t="s">
        <v>230</v>
      </c>
      <c r="B443" s="133" t="s">
        <v>47</v>
      </c>
      <c r="C443" s="133" t="s">
        <v>24</v>
      </c>
      <c r="D443" s="133" t="s">
        <v>22</v>
      </c>
      <c r="E443" s="133" t="s">
        <v>352</v>
      </c>
      <c r="F443" s="314">
        <v>240</v>
      </c>
      <c r="G443" s="87"/>
      <c r="H443" s="87"/>
      <c r="I443" s="87"/>
      <c r="J443" s="141">
        <f t="shared" si="83"/>
        <v>112.59999999999998</v>
      </c>
      <c r="K443" s="141">
        <v>116.1</v>
      </c>
      <c r="L443" s="141">
        <f t="shared" si="83"/>
        <v>116.1</v>
      </c>
      <c r="M443" s="292"/>
      <c r="N443" s="292"/>
    </row>
    <row r="444" spans="1:16" s="105" customFormat="1" ht="31.5" customHeight="1" x14ac:dyDescent="0.25">
      <c r="A444" s="313" t="s">
        <v>21</v>
      </c>
      <c r="B444" s="133" t="s">
        <v>47</v>
      </c>
      <c r="C444" s="133" t="s">
        <v>24</v>
      </c>
      <c r="D444" s="133" t="s">
        <v>22</v>
      </c>
      <c r="E444" s="133" t="s">
        <v>352</v>
      </c>
      <c r="F444" s="314">
        <v>240</v>
      </c>
      <c r="G444" s="87" t="s">
        <v>22</v>
      </c>
      <c r="H444" s="87"/>
      <c r="I444" s="87"/>
      <c r="J444" s="141">
        <f t="shared" si="83"/>
        <v>112.59999999999998</v>
      </c>
      <c r="K444" s="141">
        <v>116.1</v>
      </c>
      <c r="L444" s="141">
        <f t="shared" si="83"/>
        <v>116.1</v>
      </c>
      <c r="M444" s="292"/>
      <c r="N444" s="292"/>
    </row>
    <row r="445" spans="1:16" s="105" customFormat="1" ht="31.5" customHeight="1" x14ac:dyDescent="0.2">
      <c r="A445" s="180" t="s">
        <v>55</v>
      </c>
      <c r="B445" s="133" t="s">
        <v>47</v>
      </c>
      <c r="C445" s="133" t="s">
        <v>24</v>
      </c>
      <c r="D445" s="133" t="s">
        <v>22</v>
      </c>
      <c r="E445" s="133" t="s">
        <v>352</v>
      </c>
      <c r="F445" s="314">
        <v>240</v>
      </c>
      <c r="G445" s="87" t="s">
        <v>22</v>
      </c>
      <c r="H445" s="87" t="s">
        <v>40</v>
      </c>
      <c r="I445" s="87"/>
      <c r="J445" s="141">
        <f t="shared" si="83"/>
        <v>112.59999999999998</v>
      </c>
      <c r="K445" s="141">
        <v>116.1</v>
      </c>
      <c r="L445" s="141">
        <f t="shared" si="83"/>
        <v>116.1</v>
      </c>
      <c r="M445" s="292"/>
      <c r="N445" s="292"/>
    </row>
    <row r="446" spans="1:16" s="105" customFormat="1" ht="31.5" customHeight="1" x14ac:dyDescent="0.2">
      <c r="A446" s="180" t="s">
        <v>317</v>
      </c>
      <c r="B446" s="133" t="s">
        <v>47</v>
      </c>
      <c r="C446" s="133" t="s">
        <v>24</v>
      </c>
      <c r="D446" s="133" t="s">
        <v>22</v>
      </c>
      <c r="E446" s="133" t="s">
        <v>352</v>
      </c>
      <c r="F446" s="314">
        <v>240</v>
      </c>
      <c r="G446" s="87" t="s">
        <v>22</v>
      </c>
      <c r="H446" s="87" t="s">
        <v>40</v>
      </c>
      <c r="I446" s="87" t="s">
        <v>88</v>
      </c>
      <c r="J446" s="141">
        <f>'ведомст 3'!K313</f>
        <v>112.59999999999998</v>
      </c>
      <c r="K446" s="141">
        <f>'ведомст 3'!L313</f>
        <v>116.1</v>
      </c>
      <c r="L446" s="141">
        <f>'ведомст 3'!M313</f>
        <v>116.1</v>
      </c>
      <c r="M446" s="292"/>
      <c r="N446" s="292"/>
    </row>
    <row r="447" spans="1:16" s="105" customFormat="1" ht="24" customHeight="1" x14ac:dyDescent="0.25">
      <c r="A447" s="313" t="s">
        <v>195</v>
      </c>
      <c r="B447" s="133" t="s">
        <v>47</v>
      </c>
      <c r="C447" s="133" t="s">
        <v>24</v>
      </c>
      <c r="D447" s="133" t="s">
        <v>22</v>
      </c>
      <c r="E447" s="133" t="s">
        <v>352</v>
      </c>
      <c r="F447" s="314">
        <v>800</v>
      </c>
      <c r="G447" s="87"/>
      <c r="H447" s="87"/>
      <c r="I447" s="87"/>
      <c r="J447" s="141">
        <f t="shared" ref="J447:L450" si="84">J448</f>
        <v>15.3</v>
      </c>
      <c r="K447" s="141">
        <v>6.2</v>
      </c>
      <c r="L447" s="141">
        <f t="shared" si="84"/>
        <v>6.2</v>
      </c>
      <c r="M447" s="292"/>
      <c r="N447" s="292"/>
    </row>
    <row r="448" spans="1:16" s="105" customFormat="1" ht="22.5" customHeight="1" x14ac:dyDescent="0.25">
      <c r="A448" s="313" t="s">
        <v>198</v>
      </c>
      <c r="B448" s="133" t="s">
        <v>47</v>
      </c>
      <c r="C448" s="133" t="s">
        <v>24</v>
      </c>
      <c r="D448" s="133" t="s">
        <v>22</v>
      </c>
      <c r="E448" s="133" t="s">
        <v>352</v>
      </c>
      <c r="F448" s="314">
        <v>850</v>
      </c>
      <c r="G448" s="87"/>
      <c r="H448" s="87"/>
      <c r="I448" s="87"/>
      <c r="J448" s="141">
        <f t="shared" si="84"/>
        <v>15.3</v>
      </c>
      <c r="K448" s="141">
        <v>6.2</v>
      </c>
      <c r="L448" s="141">
        <f t="shared" si="84"/>
        <v>6.2</v>
      </c>
      <c r="M448" s="292"/>
      <c r="N448" s="292"/>
    </row>
    <row r="449" spans="1:14" s="105" customFormat="1" ht="31.5" customHeight="1" x14ac:dyDescent="0.25">
      <c r="A449" s="313" t="s">
        <v>21</v>
      </c>
      <c r="B449" s="133" t="s">
        <v>47</v>
      </c>
      <c r="C449" s="133" t="s">
        <v>24</v>
      </c>
      <c r="D449" s="133" t="s">
        <v>22</v>
      </c>
      <c r="E449" s="133" t="s">
        <v>352</v>
      </c>
      <c r="F449" s="314">
        <v>850</v>
      </c>
      <c r="G449" s="87" t="s">
        <v>22</v>
      </c>
      <c r="H449" s="87"/>
      <c r="I449" s="87"/>
      <c r="J449" s="141">
        <f t="shared" si="84"/>
        <v>15.3</v>
      </c>
      <c r="K449" s="141">
        <v>6.2</v>
      </c>
      <c r="L449" s="141">
        <f t="shared" si="84"/>
        <v>6.2</v>
      </c>
      <c r="M449" s="292"/>
      <c r="N449" s="292"/>
    </row>
    <row r="450" spans="1:14" s="105" customFormat="1" ht="31.5" customHeight="1" x14ac:dyDescent="0.2">
      <c r="A450" s="180" t="s">
        <v>55</v>
      </c>
      <c r="B450" s="133" t="s">
        <v>47</v>
      </c>
      <c r="C450" s="133" t="s">
        <v>24</v>
      </c>
      <c r="D450" s="133" t="s">
        <v>22</v>
      </c>
      <c r="E450" s="133" t="s">
        <v>352</v>
      </c>
      <c r="F450" s="314">
        <v>850</v>
      </c>
      <c r="G450" s="87" t="s">
        <v>22</v>
      </c>
      <c r="H450" s="87" t="s">
        <v>40</v>
      </c>
      <c r="I450" s="87"/>
      <c r="J450" s="141">
        <f t="shared" si="84"/>
        <v>15.3</v>
      </c>
      <c r="K450" s="141">
        <v>6.2</v>
      </c>
      <c r="L450" s="141">
        <f t="shared" si="84"/>
        <v>6.2</v>
      </c>
      <c r="M450" s="292"/>
      <c r="N450" s="292"/>
    </row>
    <row r="451" spans="1:14" s="105" customFormat="1" ht="31.5" customHeight="1" x14ac:dyDescent="0.2">
      <c r="A451" s="180" t="s">
        <v>317</v>
      </c>
      <c r="B451" s="133" t="s">
        <v>47</v>
      </c>
      <c r="C451" s="133" t="s">
        <v>24</v>
      </c>
      <c r="D451" s="133" t="s">
        <v>22</v>
      </c>
      <c r="E451" s="133" t="s">
        <v>352</v>
      </c>
      <c r="F451" s="314">
        <v>850</v>
      </c>
      <c r="G451" s="87" t="s">
        <v>22</v>
      </c>
      <c r="H451" s="87" t="s">
        <v>40</v>
      </c>
      <c r="I451" s="87" t="s">
        <v>88</v>
      </c>
      <c r="J451" s="141">
        <f>'ведомст 3'!K315</f>
        <v>15.3</v>
      </c>
      <c r="K451" s="141">
        <f>'ведомст 3'!L315</f>
        <v>6.2</v>
      </c>
      <c r="L451" s="141">
        <f>'ведомст 3'!M315</f>
        <v>6.2</v>
      </c>
      <c r="M451" s="292"/>
      <c r="N451" s="292"/>
    </row>
    <row r="452" spans="1:14" s="105" customFormat="1" ht="31.5" customHeight="1" x14ac:dyDescent="0.2">
      <c r="A452" s="180" t="s">
        <v>177</v>
      </c>
      <c r="B452" s="133" t="s">
        <v>47</v>
      </c>
      <c r="C452" s="133" t="s">
        <v>26</v>
      </c>
      <c r="D452" s="133"/>
      <c r="E452" s="133"/>
      <c r="F452" s="314"/>
      <c r="G452" s="87"/>
      <c r="H452" s="87"/>
      <c r="I452" s="87"/>
      <c r="J452" s="141">
        <f>J453</f>
        <v>50</v>
      </c>
      <c r="K452" s="141">
        <v>50</v>
      </c>
      <c r="L452" s="141">
        <f>L453</f>
        <v>50</v>
      </c>
      <c r="M452" s="292"/>
      <c r="N452" s="104"/>
    </row>
    <row r="453" spans="1:14" s="105" customFormat="1" ht="45" customHeight="1" x14ac:dyDescent="0.2">
      <c r="A453" s="180" t="s">
        <v>125</v>
      </c>
      <c r="B453" s="133" t="s">
        <v>47</v>
      </c>
      <c r="C453" s="133" t="s">
        <v>26</v>
      </c>
      <c r="D453" s="133" t="s">
        <v>22</v>
      </c>
      <c r="E453" s="133"/>
      <c r="F453" s="314"/>
      <c r="G453" s="87"/>
      <c r="H453" s="87"/>
      <c r="I453" s="87"/>
      <c r="J453" s="141">
        <f>J454</f>
        <v>50</v>
      </c>
      <c r="K453" s="141">
        <v>50</v>
      </c>
      <c r="L453" s="141">
        <f>L454</f>
        <v>50</v>
      </c>
      <c r="M453" s="292"/>
      <c r="N453" s="104"/>
    </row>
    <row r="454" spans="1:14" s="105" customFormat="1" ht="30" x14ac:dyDescent="0.2">
      <c r="A454" s="107" t="s">
        <v>74</v>
      </c>
      <c r="B454" s="333" t="s">
        <v>47</v>
      </c>
      <c r="C454" s="333" t="s">
        <v>26</v>
      </c>
      <c r="D454" s="333" t="s">
        <v>22</v>
      </c>
      <c r="E454" s="333" t="s">
        <v>409</v>
      </c>
      <c r="F454" s="334"/>
      <c r="G454" s="87"/>
      <c r="H454" s="87"/>
      <c r="I454" s="87"/>
      <c r="J454" s="141">
        <f t="shared" ref="J454:L457" si="85">J455</f>
        <v>50</v>
      </c>
      <c r="K454" s="141">
        <v>50</v>
      </c>
      <c r="L454" s="141">
        <f t="shared" si="85"/>
        <v>50</v>
      </c>
      <c r="M454" s="292"/>
      <c r="N454" s="104"/>
    </row>
    <row r="455" spans="1:14" s="105" customFormat="1" ht="30" x14ac:dyDescent="0.2">
      <c r="A455" s="107" t="s">
        <v>237</v>
      </c>
      <c r="B455" s="333" t="s">
        <v>47</v>
      </c>
      <c r="C455" s="333" t="s">
        <v>26</v>
      </c>
      <c r="D455" s="333" t="s">
        <v>22</v>
      </c>
      <c r="E455" s="333" t="s">
        <v>409</v>
      </c>
      <c r="F455" s="334">
        <v>700</v>
      </c>
      <c r="G455" s="87"/>
      <c r="H455" s="87"/>
      <c r="I455" s="87"/>
      <c r="J455" s="141">
        <f t="shared" si="85"/>
        <v>50</v>
      </c>
      <c r="K455" s="141">
        <v>50</v>
      </c>
      <c r="L455" s="141">
        <f t="shared" si="85"/>
        <v>50</v>
      </c>
      <c r="M455" s="292"/>
      <c r="N455" s="104"/>
    </row>
    <row r="456" spans="1:14" s="105" customFormat="1" x14ac:dyDescent="0.2">
      <c r="A456" s="107" t="s">
        <v>75</v>
      </c>
      <c r="B456" s="333" t="s">
        <v>47</v>
      </c>
      <c r="C456" s="333" t="s">
        <v>26</v>
      </c>
      <c r="D456" s="333" t="s">
        <v>22</v>
      </c>
      <c r="E456" s="333" t="s">
        <v>409</v>
      </c>
      <c r="F456" s="334">
        <v>730</v>
      </c>
      <c r="G456" s="87"/>
      <c r="H456" s="87"/>
      <c r="I456" s="87"/>
      <c r="J456" s="141">
        <f t="shared" si="85"/>
        <v>50</v>
      </c>
      <c r="K456" s="141">
        <v>50</v>
      </c>
      <c r="L456" s="141">
        <f t="shared" si="85"/>
        <v>50</v>
      </c>
      <c r="M456" s="292"/>
      <c r="N456" s="104"/>
    </row>
    <row r="457" spans="1:14" s="105" customFormat="1" ht="28.5" customHeight="1" x14ac:dyDescent="0.2">
      <c r="A457" s="107" t="s">
        <v>264</v>
      </c>
      <c r="B457" s="333" t="s">
        <v>47</v>
      </c>
      <c r="C457" s="333" t="s">
        <v>26</v>
      </c>
      <c r="D457" s="333" t="s">
        <v>22</v>
      </c>
      <c r="E457" s="333" t="s">
        <v>409</v>
      </c>
      <c r="F457" s="334">
        <v>730</v>
      </c>
      <c r="G457" s="87" t="s">
        <v>35</v>
      </c>
      <c r="H457" s="87"/>
      <c r="I457" s="87"/>
      <c r="J457" s="141">
        <f t="shared" si="85"/>
        <v>50</v>
      </c>
      <c r="K457" s="141">
        <v>50</v>
      </c>
      <c r="L457" s="141">
        <f t="shared" si="85"/>
        <v>50</v>
      </c>
      <c r="M457" s="292"/>
      <c r="N457" s="292"/>
    </row>
    <row r="458" spans="1:14" s="105" customFormat="1" ht="30" customHeight="1" x14ac:dyDescent="0.25">
      <c r="A458" s="313" t="s">
        <v>265</v>
      </c>
      <c r="B458" s="333" t="s">
        <v>47</v>
      </c>
      <c r="C458" s="333" t="s">
        <v>26</v>
      </c>
      <c r="D458" s="333" t="s">
        <v>22</v>
      </c>
      <c r="E458" s="333" t="s">
        <v>409</v>
      </c>
      <c r="F458" s="334">
        <v>730</v>
      </c>
      <c r="G458" s="87" t="s">
        <v>35</v>
      </c>
      <c r="H458" s="87" t="s">
        <v>22</v>
      </c>
      <c r="I458" s="87"/>
      <c r="J458" s="141">
        <f>J459</f>
        <v>50</v>
      </c>
      <c r="K458" s="141">
        <v>50</v>
      </c>
      <c r="L458" s="141">
        <f>L459</f>
        <v>50</v>
      </c>
      <c r="M458" s="292"/>
      <c r="N458" s="292"/>
    </row>
    <row r="459" spans="1:14" s="105" customFormat="1" ht="31.5" customHeight="1" x14ac:dyDescent="0.2">
      <c r="A459" s="180" t="s">
        <v>317</v>
      </c>
      <c r="B459" s="333" t="s">
        <v>47</v>
      </c>
      <c r="C459" s="333" t="s">
        <v>26</v>
      </c>
      <c r="D459" s="333" t="s">
        <v>22</v>
      </c>
      <c r="E459" s="333" t="s">
        <v>409</v>
      </c>
      <c r="F459" s="334">
        <v>730</v>
      </c>
      <c r="G459" s="87" t="s">
        <v>35</v>
      </c>
      <c r="H459" s="87" t="s">
        <v>22</v>
      </c>
      <c r="I459" s="87" t="s">
        <v>88</v>
      </c>
      <c r="J459" s="141">
        <f>'ведомст 3'!K359</f>
        <v>50</v>
      </c>
      <c r="K459" s="141">
        <f>'ведомст 3'!L359</f>
        <v>50</v>
      </c>
      <c r="L459" s="141">
        <f>'ведомст 3'!M359</f>
        <v>50</v>
      </c>
      <c r="M459" s="292"/>
      <c r="N459" s="104"/>
    </row>
    <row r="460" spans="1:14" s="105" customFormat="1" ht="31.5" customHeight="1" x14ac:dyDescent="0.2">
      <c r="A460" s="89" t="s">
        <v>178</v>
      </c>
      <c r="B460" s="133" t="s">
        <v>47</v>
      </c>
      <c r="C460" s="133" t="s">
        <v>27</v>
      </c>
      <c r="D460" s="133"/>
      <c r="E460" s="133"/>
      <c r="F460" s="308"/>
      <c r="G460" s="87"/>
      <c r="H460" s="87"/>
      <c r="I460" s="87"/>
      <c r="J460" s="141">
        <f>J461+J468</f>
        <v>4025.3</v>
      </c>
      <c r="K460" s="141">
        <f>K461+K468</f>
        <v>3</v>
      </c>
      <c r="L460" s="141">
        <f>L461+L468</f>
        <v>3</v>
      </c>
      <c r="M460" s="292"/>
      <c r="N460" s="104"/>
    </row>
    <row r="461" spans="1:14" s="105" customFormat="1" ht="31.5" customHeight="1" x14ac:dyDescent="0.2">
      <c r="A461" s="89" t="s">
        <v>179</v>
      </c>
      <c r="B461" s="133" t="s">
        <v>47</v>
      </c>
      <c r="C461" s="133" t="s">
        <v>27</v>
      </c>
      <c r="D461" s="133" t="s">
        <v>22</v>
      </c>
      <c r="E461" s="133"/>
      <c r="F461" s="308"/>
      <c r="G461" s="87"/>
      <c r="H461" s="87"/>
      <c r="I461" s="87"/>
      <c r="J461" s="141">
        <f t="shared" ref="J461:L462" si="86">J462</f>
        <v>3</v>
      </c>
      <c r="K461" s="141">
        <v>3</v>
      </c>
      <c r="L461" s="141">
        <f t="shared" si="86"/>
        <v>3</v>
      </c>
      <c r="M461" s="292"/>
      <c r="N461" s="104"/>
    </row>
    <row r="462" spans="1:14" s="105" customFormat="1" ht="30.75" customHeight="1" x14ac:dyDescent="0.2">
      <c r="A462" s="347" t="s">
        <v>52</v>
      </c>
      <c r="B462" s="133" t="s">
        <v>47</v>
      </c>
      <c r="C462" s="133" t="s">
        <v>27</v>
      </c>
      <c r="D462" s="133" t="s">
        <v>22</v>
      </c>
      <c r="E462" s="133" t="s">
        <v>410</v>
      </c>
      <c r="F462" s="308"/>
      <c r="G462" s="87"/>
      <c r="H462" s="87"/>
      <c r="I462" s="87"/>
      <c r="J462" s="141">
        <f t="shared" si="86"/>
        <v>3</v>
      </c>
      <c r="K462" s="141">
        <v>3</v>
      </c>
      <c r="L462" s="141">
        <f t="shared" si="86"/>
        <v>3</v>
      </c>
      <c r="M462" s="292"/>
      <c r="N462" s="104"/>
    </row>
    <row r="463" spans="1:14" s="105" customFormat="1" ht="24" customHeight="1" x14ac:dyDescent="0.25">
      <c r="A463" s="348" t="s">
        <v>241</v>
      </c>
      <c r="B463" s="133" t="s">
        <v>47</v>
      </c>
      <c r="C463" s="133" t="s">
        <v>27</v>
      </c>
      <c r="D463" s="133" t="s">
        <v>22</v>
      </c>
      <c r="E463" s="133" t="s">
        <v>410</v>
      </c>
      <c r="F463" s="308">
        <v>500</v>
      </c>
      <c r="G463" s="87"/>
      <c r="H463" s="87"/>
      <c r="I463" s="87"/>
      <c r="J463" s="141">
        <f t="shared" ref="J463:L465" si="87">J464</f>
        <v>3</v>
      </c>
      <c r="K463" s="141">
        <v>3</v>
      </c>
      <c r="L463" s="141">
        <f t="shared" si="87"/>
        <v>3</v>
      </c>
      <c r="M463" s="292"/>
      <c r="N463" s="104"/>
    </row>
    <row r="464" spans="1:14" s="105" customFormat="1" ht="24.75" customHeight="1" x14ac:dyDescent="0.25">
      <c r="A464" s="313" t="s">
        <v>240</v>
      </c>
      <c r="B464" s="133" t="s">
        <v>47</v>
      </c>
      <c r="C464" s="133" t="s">
        <v>27</v>
      </c>
      <c r="D464" s="133" t="s">
        <v>22</v>
      </c>
      <c r="E464" s="133" t="s">
        <v>410</v>
      </c>
      <c r="F464" s="308">
        <v>510</v>
      </c>
      <c r="G464" s="87"/>
      <c r="H464" s="87"/>
      <c r="I464" s="87"/>
      <c r="J464" s="141">
        <f t="shared" si="87"/>
        <v>3</v>
      </c>
      <c r="K464" s="141">
        <v>3</v>
      </c>
      <c r="L464" s="141">
        <f t="shared" si="87"/>
        <v>3</v>
      </c>
      <c r="M464" s="292"/>
      <c r="N464" s="104"/>
    </row>
    <row r="465" spans="1:14" s="105" customFormat="1" ht="47.25" x14ac:dyDescent="0.2">
      <c r="A465" s="347" t="s">
        <v>238</v>
      </c>
      <c r="B465" s="133" t="s">
        <v>47</v>
      </c>
      <c r="C465" s="133" t="s">
        <v>27</v>
      </c>
      <c r="D465" s="133" t="s">
        <v>22</v>
      </c>
      <c r="E465" s="133" t="s">
        <v>410</v>
      </c>
      <c r="F465" s="308">
        <v>510</v>
      </c>
      <c r="G465" s="87" t="s">
        <v>51</v>
      </c>
      <c r="H465" s="87"/>
      <c r="I465" s="87"/>
      <c r="J465" s="141">
        <f t="shared" si="87"/>
        <v>3</v>
      </c>
      <c r="K465" s="141">
        <v>3</v>
      </c>
      <c r="L465" s="141">
        <f t="shared" si="87"/>
        <v>3</v>
      </c>
      <c r="M465" s="292"/>
      <c r="N465" s="104"/>
    </row>
    <row r="466" spans="1:14" s="105" customFormat="1" ht="31.5" customHeight="1" x14ac:dyDescent="0.2">
      <c r="A466" s="349" t="s">
        <v>50</v>
      </c>
      <c r="B466" s="133" t="s">
        <v>47</v>
      </c>
      <c r="C466" s="133" t="s">
        <v>27</v>
      </c>
      <c r="D466" s="133" t="s">
        <v>22</v>
      </c>
      <c r="E466" s="133" t="s">
        <v>410</v>
      </c>
      <c r="F466" s="308">
        <v>510</v>
      </c>
      <c r="G466" s="87" t="s">
        <v>51</v>
      </c>
      <c r="H466" s="87" t="s">
        <v>22</v>
      </c>
      <c r="I466" s="87"/>
      <c r="J466" s="141">
        <f>J467</f>
        <v>3</v>
      </c>
      <c r="K466" s="141">
        <v>3</v>
      </c>
      <c r="L466" s="141">
        <f>L467</f>
        <v>3</v>
      </c>
      <c r="M466" s="292"/>
      <c r="N466" s="350"/>
    </row>
    <row r="467" spans="1:14" s="105" customFormat="1" ht="31.5" customHeight="1" x14ac:dyDescent="0.2">
      <c r="A467" s="180" t="s">
        <v>317</v>
      </c>
      <c r="B467" s="133" t="s">
        <v>47</v>
      </c>
      <c r="C467" s="133" t="s">
        <v>27</v>
      </c>
      <c r="D467" s="133" t="s">
        <v>22</v>
      </c>
      <c r="E467" s="133" t="s">
        <v>410</v>
      </c>
      <c r="F467" s="308">
        <v>510</v>
      </c>
      <c r="G467" s="87" t="s">
        <v>51</v>
      </c>
      <c r="H467" s="87" t="s">
        <v>22</v>
      </c>
      <c r="I467" s="87" t="s">
        <v>88</v>
      </c>
      <c r="J467" s="141">
        <f>'ведомст 3'!K367</f>
        <v>3</v>
      </c>
      <c r="K467" s="141">
        <f>'ведомст 3'!L367</f>
        <v>3</v>
      </c>
      <c r="L467" s="141">
        <f>'ведомст 3'!M367</f>
        <v>3</v>
      </c>
      <c r="M467" s="292"/>
      <c r="N467" s="104"/>
    </row>
    <row r="468" spans="1:14" s="105" customFormat="1" ht="47.25" customHeight="1" x14ac:dyDescent="0.25">
      <c r="A468" s="379" t="s">
        <v>447</v>
      </c>
      <c r="B468" s="133" t="s">
        <v>47</v>
      </c>
      <c r="C468" s="133" t="s">
        <v>27</v>
      </c>
      <c r="D468" s="133" t="s">
        <v>23</v>
      </c>
      <c r="E468" s="133"/>
      <c r="F468" s="308"/>
      <c r="G468" s="87"/>
      <c r="H468" s="87"/>
      <c r="I468" s="87"/>
      <c r="J468" s="141">
        <f t="shared" ref="J468:L473" si="88">J469</f>
        <v>4022.3</v>
      </c>
      <c r="K468" s="141">
        <f t="shared" si="88"/>
        <v>0</v>
      </c>
      <c r="L468" s="141">
        <f t="shared" si="88"/>
        <v>0</v>
      </c>
      <c r="M468" s="292"/>
      <c r="N468" s="104"/>
    </row>
    <row r="469" spans="1:14" s="105" customFormat="1" ht="31.5" customHeight="1" x14ac:dyDescent="0.25">
      <c r="A469" s="379" t="s">
        <v>448</v>
      </c>
      <c r="B469" s="133" t="s">
        <v>47</v>
      </c>
      <c r="C469" s="133" t="s">
        <v>27</v>
      </c>
      <c r="D469" s="133" t="s">
        <v>23</v>
      </c>
      <c r="E469" s="133" t="s">
        <v>449</v>
      </c>
      <c r="F469" s="308"/>
      <c r="G469" s="87"/>
      <c r="H469" s="87"/>
      <c r="I469" s="87"/>
      <c r="J469" s="141">
        <f t="shared" si="88"/>
        <v>4022.3</v>
      </c>
      <c r="K469" s="141">
        <f t="shared" si="88"/>
        <v>0</v>
      </c>
      <c r="L469" s="141">
        <f t="shared" si="88"/>
        <v>0</v>
      </c>
      <c r="M469" s="292"/>
      <c r="N469" s="104"/>
    </row>
    <row r="470" spans="1:14" s="105" customFormat="1" ht="32.25" customHeight="1" x14ac:dyDescent="0.25">
      <c r="A470" s="200" t="s">
        <v>241</v>
      </c>
      <c r="B470" s="133" t="s">
        <v>47</v>
      </c>
      <c r="C470" s="133" t="s">
        <v>27</v>
      </c>
      <c r="D470" s="133" t="s">
        <v>23</v>
      </c>
      <c r="E470" s="133" t="s">
        <v>449</v>
      </c>
      <c r="F470" s="308">
        <v>500</v>
      </c>
      <c r="G470" s="87"/>
      <c r="H470" s="87"/>
      <c r="I470" s="87"/>
      <c r="J470" s="141">
        <f t="shared" si="88"/>
        <v>4022.3</v>
      </c>
      <c r="K470" s="141">
        <f t="shared" si="88"/>
        <v>0</v>
      </c>
      <c r="L470" s="141">
        <f t="shared" si="88"/>
        <v>0</v>
      </c>
      <c r="M470" s="292"/>
      <c r="N470" s="104"/>
    </row>
    <row r="471" spans="1:14" s="105" customFormat="1" ht="24.75" customHeight="1" x14ac:dyDescent="0.25">
      <c r="A471" s="379" t="s">
        <v>450</v>
      </c>
      <c r="B471" s="133" t="s">
        <v>47</v>
      </c>
      <c r="C471" s="133" t="s">
        <v>27</v>
      </c>
      <c r="D471" s="133" t="s">
        <v>23</v>
      </c>
      <c r="E471" s="133" t="s">
        <v>449</v>
      </c>
      <c r="F471" s="308">
        <v>520</v>
      </c>
      <c r="G471" s="87"/>
      <c r="H471" s="87"/>
      <c r="I471" s="87"/>
      <c r="J471" s="141">
        <f t="shared" si="88"/>
        <v>4022.3</v>
      </c>
      <c r="K471" s="141">
        <f t="shared" si="88"/>
        <v>0</v>
      </c>
      <c r="L471" s="141">
        <f t="shared" si="88"/>
        <v>0</v>
      </c>
      <c r="M471" s="292"/>
      <c r="N471" s="104"/>
    </row>
    <row r="472" spans="1:14" s="105" customFormat="1" ht="31.5" customHeight="1" x14ac:dyDescent="0.25">
      <c r="A472" s="177" t="s">
        <v>238</v>
      </c>
      <c r="B472" s="133" t="s">
        <v>47</v>
      </c>
      <c r="C472" s="133" t="s">
        <v>27</v>
      </c>
      <c r="D472" s="133" t="s">
        <v>23</v>
      </c>
      <c r="E472" s="133" t="s">
        <v>449</v>
      </c>
      <c r="F472" s="308">
        <v>520</v>
      </c>
      <c r="G472" s="87" t="s">
        <v>51</v>
      </c>
      <c r="H472" s="87"/>
      <c r="I472" s="87"/>
      <c r="J472" s="141">
        <f t="shared" si="88"/>
        <v>4022.3</v>
      </c>
      <c r="K472" s="141">
        <f t="shared" si="88"/>
        <v>0</v>
      </c>
      <c r="L472" s="141">
        <f t="shared" si="88"/>
        <v>0</v>
      </c>
      <c r="M472" s="292"/>
      <c r="N472" s="104"/>
    </row>
    <row r="473" spans="1:14" s="105" customFormat="1" ht="31.5" customHeight="1" x14ac:dyDescent="0.25">
      <c r="A473" s="387" t="s">
        <v>446</v>
      </c>
      <c r="B473" s="133" t="s">
        <v>47</v>
      </c>
      <c r="C473" s="133" t="s">
        <v>27</v>
      </c>
      <c r="D473" s="133" t="s">
        <v>23</v>
      </c>
      <c r="E473" s="133" t="s">
        <v>449</v>
      </c>
      <c r="F473" s="308">
        <v>520</v>
      </c>
      <c r="G473" s="87" t="s">
        <v>51</v>
      </c>
      <c r="H473" s="87" t="s">
        <v>36</v>
      </c>
      <c r="I473" s="87"/>
      <c r="J473" s="141">
        <f t="shared" si="88"/>
        <v>4022.3</v>
      </c>
      <c r="K473" s="141">
        <f t="shared" si="88"/>
        <v>0</v>
      </c>
      <c r="L473" s="141">
        <f t="shared" si="88"/>
        <v>0</v>
      </c>
      <c r="M473" s="292"/>
      <c r="N473" s="104"/>
    </row>
    <row r="474" spans="1:14" s="105" customFormat="1" ht="31.5" customHeight="1" x14ac:dyDescent="0.2">
      <c r="A474" s="180" t="s">
        <v>317</v>
      </c>
      <c r="B474" s="133" t="s">
        <v>47</v>
      </c>
      <c r="C474" s="133" t="s">
        <v>27</v>
      </c>
      <c r="D474" s="133" t="s">
        <v>23</v>
      </c>
      <c r="E474" s="133" t="s">
        <v>449</v>
      </c>
      <c r="F474" s="308">
        <v>520</v>
      </c>
      <c r="G474" s="87" t="s">
        <v>51</v>
      </c>
      <c r="H474" s="87" t="s">
        <v>36</v>
      </c>
      <c r="I474" s="87" t="s">
        <v>88</v>
      </c>
      <c r="J474" s="141">
        <f>'ведомст 3'!K374</f>
        <v>4022.3</v>
      </c>
      <c r="K474" s="141">
        <f>'ведомст 3'!L374</f>
        <v>0</v>
      </c>
      <c r="L474" s="141">
        <f>'ведомст 3'!M374</f>
        <v>0</v>
      </c>
      <c r="M474" s="292"/>
      <c r="N474" s="104"/>
    </row>
    <row r="475" spans="1:14" s="105" customFormat="1" ht="31.5" customHeight="1" x14ac:dyDescent="0.25">
      <c r="A475" s="177" t="s">
        <v>522</v>
      </c>
      <c r="B475" s="133" t="s">
        <v>47</v>
      </c>
      <c r="C475" s="133" t="s">
        <v>29</v>
      </c>
      <c r="D475" s="133"/>
      <c r="E475" s="133"/>
      <c r="F475" s="308"/>
      <c r="G475" s="87"/>
      <c r="H475" s="87"/>
      <c r="I475" s="87"/>
      <c r="J475" s="141">
        <f t="shared" ref="J475:J481" si="89">J476</f>
        <v>372.2</v>
      </c>
      <c r="K475" s="141">
        <f t="shared" ref="K475:L481" si="90">K476</f>
        <v>0</v>
      </c>
      <c r="L475" s="141">
        <f t="shared" si="90"/>
        <v>0</v>
      </c>
      <c r="M475" s="292"/>
      <c r="N475" s="104"/>
    </row>
    <row r="476" spans="1:14" s="105" customFormat="1" ht="33.75" customHeight="1" x14ac:dyDescent="0.25">
      <c r="A476" s="177" t="s">
        <v>521</v>
      </c>
      <c r="B476" s="133" t="s">
        <v>47</v>
      </c>
      <c r="C476" s="133" t="s">
        <v>29</v>
      </c>
      <c r="D476" s="133" t="s">
        <v>22</v>
      </c>
      <c r="E476" s="133"/>
      <c r="F476" s="308"/>
      <c r="G476" s="87"/>
      <c r="H476" s="87"/>
      <c r="I476" s="87"/>
      <c r="J476" s="141">
        <f t="shared" si="89"/>
        <v>372.2</v>
      </c>
      <c r="K476" s="141">
        <f t="shared" si="90"/>
        <v>0</v>
      </c>
      <c r="L476" s="141">
        <f t="shared" si="90"/>
        <v>0</v>
      </c>
      <c r="M476" s="292"/>
      <c r="N476" s="104"/>
    </row>
    <row r="477" spans="1:14" s="105" customFormat="1" ht="31.5" customHeight="1" x14ac:dyDescent="0.25">
      <c r="A477" s="177" t="s">
        <v>520</v>
      </c>
      <c r="B477" s="133" t="s">
        <v>47</v>
      </c>
      <c r="C477" s="133" t="s">
        <v>29</v>
      </c>
      <c r="D477" s="133" t="s">
        <v>22</v>
      </c>
      <c r="E477" s="133" t="s">
        <v>519</v>
      </c>
      <c r="F477" s="308"/>
      <c r="G477" s="87"/>
      <c r="H477" s="87"/>
      <c r="I477" s="87"/>
      <c r="J477" s="141">
        <f t="shared" si="89"/>
        <v>372.2</v>
      </c>
      <c r="K477" s="141">
        <f t="shared" si="90"/>
        <v>0</v>
      </c>
      <c r="L477" s="141">
        <f t="shared" si="90"/>
        <v>0</v>
      </c>
      <c r="M477" s="292"/>
      <c r="N477" s="104"/>
    </row>
    <row r="478" spans="1:14" s="105" customFormat="1" ht="31.5" customHeight="1" x14ac:dyDescent="0.25">
      <c r="A478" s="179" t="s">
        <v>191</v>
      </c>
      <c r="B478" s="133" t="s">
        <v>47</v>
      </c>
      <c r="C478" s="133" t="s">
        <v>29</v>
      </c>
      <c r="D478" s="133" t="s">
        <v>22</v>
      </c>
      <c r="E478" s="133" t="s">
        <v>519</v>
      </c>
      <c r="F478" s="308">
        <v>200</v>
      </c>
      <c r="G478" s="87"/>
      <c r="H478" s="87"/>
      <c r="I478" s="87"/>
      <c r="J478" s="141">
        <f t="shared" si="89"/>
        <v>372.2</v>
      </c>
      <c r="K478" s="141">
        <f t="shared" si="90"/>
        <v>0</v>
      </c>
      <c r="L478" s="141">
        <f t="shared" si="90"/>
        <v>0</v>
      </c>
      <c r="M478" s="292"/>
      <c r="N478" s="104"/>
    </row>
    <row r="479" spans="1:14" s="105" customFormat="1" ht="31.5" customHeight="1" x14ac:dyDescent="0.25">
      <c r="A479" s="179" t="s">
        <v>192</v>
      </c>
      <c r="B479" s="133" t="s">
        <v>47</v>
      </c>
      <c r="C479" s="133" t="s">
        <v>29</v>
      </c>
      <c r="D479" s="133" t="s">
        <v>22</v>
      </c>
      <c r="E479" s="133" t="s">
        <v>519</v>
      </c>
      <c r="F479" s="308">
        <v>240</v>
      </c>
      <c r="G479" s="87"/>
      <c r="H479" s="87"/>
      <c r="I479" s="87"/>
      <c r="J479" s="141">
        <f t="shared" si="89"/>
        <v>372.2</v>
      </c>
      <c r="K479" s="141">
        <f t="shared" si="90"/>
        <v>0</v>
      </c>
      <c r="L479" s="141">
        <f t="shared" si="90"/>
        <v>0</v>
      </c>
      <c r="M479" s="292"/>
      <c r="N479" s="104"/>
    </row>
    <row r="480" spans="1:14" s="105" customFormat="1" ht="24" customHeight="1" x14ac:dyDescent="0.25">
      <c r="A480" s="177" t="s">
        <v>37</v>
      </c>
      <c r="B480" s="133" t="s">
        <v>47</v>
      </c>
      <c r="C480" s="133" t="s">
        <v>29</v>
      </c>
      <c r="D480" s="133" t="s">
        <v>22</v>
      </c>
      <c r="E480" s="133" t="s">
        <v>519</v>
      </c>
      <c r="F480" s="308">
        <v>240</v>
      </c>
      <c r="G480" s="87" t="s">
        <v>25</v>
      </c>
      <c r="H480" s="87"/>
      <c r="I480" s="87"/>
      <c r="J480" s="141">
        <f t="shared" si="89"/>
        <v>372.2</v>
      </c>
      <c r="K480" s="141">
        <f t="shared" si="90"/>
        <v>0</v>
      </c>
      <c r="L480" s="141">
        <f t="shared" si="90"/>
        <v>0</v>
      </c>
      <c r="M480" s="292"/>
      <c r="N480" s="104"/>
    </row>
    <row r="481" spans="1:16384" s="105" customFormat="1" ht="31.5" customHeight="1" x14ac:dyDescent="0.25">
      <c r="A481" s="177" t="s">
        <v>80</v>
      </c>
      <c r="B481" s="133" t="s">
        <v>47</v>
      </c>
      <c r="C481" s="133" t="s">
        <v>29</v>
      </c>
      <c r="D481" s="133" t="s">
        <v>22</v>
      </c>
      <c r="E481" s="133" t="s">
        <v>519</v>
      </c>
      <c r="F481" s="308">
        <v>240</v>
      </c>
      <c r="G481" s="87" t="s">
        <v>25</v>
      </c>
      <c r="H481" s="87" t="s">
        <v>99</v>
      </c>
      <c r="I481" s="87"/>
      <c r="J481" s="141">
        <f t="shared" si="89"/>
        <v>372.2</v>
      </c>
      <c r="K481" s="141">
        <f t="shared" si="90"/>
        <v>0</v>
      </c>
      <c r="L481" s="141">
        <f t="shared" si="90"/>
        <v>0</v>
      </c>
      <c r="M481" s="292"/>
      <c r="N481" s="104"/>
    </row>
    <row r="482" spans="1:16384" s="105" customFormat="1" ht="31.5" customHeight="1" x14ac:dyDescent="0.2">
      <c r="A482" s="180" t="s">
        <v>85</v>
      </c>
      <c r="B482" s="133" t="s">
        <v>47</v>
      </c>
      <c r="C482" s="133" t="s">
        <v>29</v>
      </c>
      <c r="D482" s="133" t="s">
        <v>22</v>
      </c>
      <c r="E482" s="133" t="s">
        <v>519</v>
      </c>
      <c r="F482" s="308">
        <v>240</v>
      </c>
      <c r="G482" s="87" t="s">
        <v>25</v>
      </c>
      <c r="H482" s="87" t="s">
        <v>99</v>
      </c>
      <c r="I482" s="87" t="s">
        <v>13</v>
      </c>
      <c r="J482" s="141">
        <f>'ведомст 3'!K214</f>
        <v>372.2</v>
      </c>
      <c r="K482" s="141">
        <f>'ведомст 3'!L214</f>
        <v>0</v>
      </c>
      <c r="L482" s="141">
        <f>'ведомст 3'!M214</f>
        <v>0</v>
      </c>
      <c r="M482" s="292"/>
      <c r="N482" s="104"/>
    </row>
    <row r="483" spans="1:16384" s="105" customFormat="1" ht="79.5" customHeight="1" x14ac:dyDescent="0.25">
      <c r="A483" s="180" t="s">
        <v>322</v>
      </c>
      <c r="B483" s="351" t="s">
        <v>96</v>
      </c>
      <c r="C483" s="351"/>
      <c r="D483" s="351"/>
      <c r="E483" s="351"/>
      <c r="F483" s="337"/>
      <c r="G483" s="176"/>
      <c r="H483" s="176"/>
      <c r="I483" s="176"/>
      <c r="J483" s="140">
        <f>J484+J492</f>
        <v>223</v>
      </c>
      <c r="K483" s="140">
        <v>216</v>
      </c>
      <c r="L483" s="140">
        <f>L484+L492</f>
        <v>216</v>
      </c>
      <c r="M483" s="292"/>
      <c r="N483" s="292">
        <f>J490+J498</f>
        <v>223</v>
      </c>
      <c r="O483" s="106">
        <f>K490+K498</f>
        <v>216</v>
      </c>
      <c r="P483" s="106">
        <f>L490+L498</f>
        <v>216</v>
      </c>
    </row>
    <row r="484" spans="1:16384" s="105" customFormat="1" ht="34.5" customHeight="1" x14ac:dyDescent="0.25">
      <c r="A484" s="186" t="s">
        <v>323</v>
      </c>
      <c r="B484" s="133" t="s">
        <v>412</v>
      </c>
      <c r="C484" s="133" t="s">
        <v>24</v>
      </c>
      <c r="D484" s="352"/>
      <c r="E484" s="352"/>
      <c r="F484" s="186"/>
      <c r="G484" s="186"/>
      <c r="H484" s="186"/>
      <c r="I484" s="186"/>
      <c r="J484" s="353">
        <f>J485</f>
        <v>223</v>
      </c>
      <c r="K484" s="353">
        <v>127</v>
      </c>
      <c r="L484" s="353">
        <f>L485</f>
        <v>186</v>
      </c>
      <c r="M484" s="558"/>
      <c r="N484" s="371"/>
      <c r="O484" s="186"/>
      <c r="P484" s="186"/>
      <c r="Q484" s="186"/>
      <c r="R484" s="186"/>
      <c r="S484" s="186"/>
      <c r="T484" s="186"/>
      <c r="U484" s="186"/>
      <c r="V484" s="186"/>
      <c r="W484" s="186"/>
      <c r="X484" s="186"/>
      <c r="Y484" s="186"/>
      <c r="Z484" s="186"/>
      <c r="AA484" s="186"/>
      <c r="AB484" s="186"/>
      <c r="AC484" s="186"/>
      <c r="AD484" s="186"/>
      <c r="AE484" s="186"/>
      <c r="AF484" s="186"/>
      <c r="AG484" s="186"/>
      <c r="AH484" s="186"/>
      <c r="AI484" s="186"/>
      <c r="AJ484" s="186"/>
      <c r="AK484" s="186"/>
      <c r="AL484" s="186"/>
      <c r="AM484" s="186"/>
      <c r="AN484" s="186"/>
      <c r="AO484" s="186"/>
      <c r="AP484" s="186"/>
      <c r="AQ484" s="186"/>
      <c r="AR484" s="186"/>
      <c r="AS484" s="186"/>
      <c r="AT484" s="186"/>
      <c r="AU484" s="186"/>
      <c r="AV484" s="186"/>
      <c r="AW484" s="186"/>
      <c r="AX484" s="186"/>
      <c r="AY484" s="186"/>
      <c r="AZ484" s="186"/>
      <c r="BA484" s="186"/>
      <c r="BB484" s="186"/>
      <c r="BC484" s="186"/>
      <c r="BD484" s="186"/>
      <c r="BE484" s="186"/>
      <c r="BF484" s="186"/>
      <c r="BG484" s="186"/>
      <c r="BH484" s="186"/>
      <c r="BI484" s="186"/>
      <c r="BJ484" s="186"/>
      <c r="BK484" s="186"/>
      <c r="BL484" s="186"/>
      <c r="BM484" s="186"/>
      <c r="BN484" s="186"/>
      <c r="BO484" s="186"/>
      <c r="BP484" s="186"/>
      <c r="BQ484" s="186"/>
      <c r="BR484" s="186"/>
      <c r="BS484" s="186"/>
      <c r="BT484" s="186"/>
      <c r="BU484" s="186"/>
      <c r="BV484" s="186"/>
      <c r="BW484" s="186"/>
      <c r="BX484" s="186"/>
      <c r="BY484" s="186"/>
      <c r="BZ484" s="186"/>
      <c r="CA484" s="186"/>
      <c r="CB484" s="186"/>
      <c r="CC484" s="186"/>
      <c r="CD484" s="186"/>
      <c r="CE484" s="186"/>
      <c r="CF484" s="186"/>
      <c r="CG484" s="186"/>
      <c r="CH484" s="186"/>
      <c r="CI484" s="186"/>
      <c r="CJ484" s="186"/>
      <c r="CK484" s="186"/>
      <c r="CL484" s="186"/>
      <c r="CM484" s="186"/>
      <c r="CN484" s="186"/>
      <c r="CO484" s="186"/>
      <c r="CP484" s="186"/>
      <c r="CQ484" s="186"/>
      <c r="CR484" s="186"/>
      <c r="CS484" s="186"/>
      <c r="CT484" s="186"/>
      <c r="CU484" s="186"/>
      <c r="CV484" s="186"/>
      <c r="CW484" s="186"/>
      <c r="CX484" s="186"/>
      <c r="CY484" s="186"/>
      <c r="CZ484" s="186"/>
      <c r="DA484" s="186"/>
      <c r="DB484" s="186"/>
      <c r="DC484" s="186"/>
      <c r="DD484" s="186"/>
      <c r="DE484" s="186"/>
      <c r="DF484" s="186"/>
      <c r="DG484" s="186"/>
      <c r="DH484" s="186"/>
      <c r="DI484" s="186"/>
      <c r="DJ484" s="186"/>
      <c r="DK484" s="186"/>
      <c r="DL484" s="186"/>
      <c r="DM484" s="186"/>
      <c r="DN484" s="186"/>
      <c r="DO484" s="186"/>
      <c r="DP484" s="186"/>
      <c r="DQ484" s="186"/>
      <c r="DR484" s="186"/>
      <c r="DS484" s="186"/>
      <c r="DT484" s="186"/>
      <c r="DU484" s="186"/>
      <c r="DV484" s="186"/>
      <c r="DW484" s="186"/>
      <c r="DX484" s="186"/>
      <c r="DY484" s="186"/>
      <c r="DZ484" s="186"/>
      <c r="EA484" s="186"/>
      <c r="EB484" s="186"/>
      <c r="EC484" s="186"/>
      <c r="ED484" s="186"/>
      <c r="EE484" s="186"/>
      <c r="EF484" s="186"/>
      <c r="EG484" s="186"/>
      <c r="EH484" s="186"/>
      <c r="EI484" s="186"/>
      <c r="EJ484" s="186"/>
      <c r="EK484" s="186"/>
      <c r="EL484" s="186"/>
      <c r="EM484" s="186"/>
      <c r="EN484" s="186"/>
      <c r="EO484" s="186"/>
      <c r="EP484" s="186"/>
      <c r="EQ484" s="186"/>
      <c r="ER484" s="186"/>
      <c r="ES484" s="186"/>
      <c r="ET484" s="186"/>
      <c r="EU484" s="186"/>
      <c r="EV484" s="186"/>
      <c r="EW484" s="186"/>
      <c r="EX484" s="186"/>
      <c r="EY484" s="186"/>
      <c r="EZ484" s="186"/>
      <c r="FA484" s="186"/>
      <c r="FB484" s="186"/>
      <c r="FC484" s="186"/>
      <c r="FD484" s="186"/>
      <c r="FE484" s="186"/>
      <c r="FF484" s="186"/>
      <c r="FG484" s="186"/>
      <c r="FH484" s="186"/>
      <c r="FI484" s="186"/>
      <c r="FJ484" s="186"/>
      <c r="FK484" s="186"/>
      <c r="FL484" s="186"/>
      <c r="FM484" s="186"/>
      <c r="FN484" s="186"/>
      <c r="FO484" s="186"/>
      <c r="FP484" s="186"/>
      <c r="FQ484" s="186"/>
      <c r="FR484" s="186"/>
      <c r="FS484" s="186"/>
      <c r="FT484" s="186"/>
      <c r="FU484" s="186"/>
      <c r="FV484" s="186"/>
      <c r="FW484" s="186"/>
      <c r="FX484" s="186"/>
      <c r="FY484" s="186"/>
      <c r="FZ484" s="186"/>
      <c r="GA484" s="186"/>
      <c r="GB484" s="186"/>
      <c r="GC484" s="186"/>
      <c r="GD484" s="186"/>
      <c r="GE484" s="186"/>
      <c r="GF484" s="186"/>
      <c r="GG484" s="186"/>
      <c r="GH484" s="186"/>
      <c r="GI484" s="186"/>
      <c r="GJ484" s="186"/>
      <c r="GK484" s="186"/>
      <c r="GL484" s="186"/>
      <c r="GM484" s="186"/>
      <c r="GN484" s="186"/>
      <c r="GO484" s="186"/>
      <c r="GP484" s="186"/>
      <c r="GQ484" s="186"/>
      <c r="GR484" s="186"/>
      <c r="GS484" s="186"/>
      <c r="GT484" s="186"/>
      <c r="GU484" s="186"/>
      <c r="GV484" s="186"/>
      <c r="GW484" s="186"/>
      <c r="GX484" s="186"/>
      <c r="GY484" s="186"/>
      <c r="GZ484" s="186"/>
      <c r="HA484" s="186"/>
      <c r="HB484" s="186"/>
      <c r="HC484" s="186"/>
      <c r="HD484" s="186"/>
      <c r="HE484" s="186"/>
      <c r="HF484" s="186"/>
      <c r="HG484" s="186"/>
      <c r="HH484" s="186"/>
      <c r="HI484" s="186"/>
      <c r="HJ484" s="186"/>
      <c r="HK484" s="186"/>
      <c r="HL484" s="186"/>
      <c r="HM484" s="186"/>
      <c r="HN484" s="186"/>
      <c r="HO484" s="186"/>
      <c r="HP484" s="186"/>
      <c r="HQ484" s="186"/>
      <c r="HR484" s="186"/>
      <c r="HS484" s="186"/>
      <c r="HT484" s="186"/>
      <c r="HU484" s="186"/>
      <c r="HV484" s="186"/>
      <c r="HW484" s="186"/>
      <c r="HX484" s="186"/>
      <c r="HY484" s="186"/>
      <c r="HZ484" s="186"/>
      <c r="IA484" s="186"/>
      <c r="IB484" s="186"/>
      <c r="IC484" s="186"/>
      <c r="ID484" s="186"/>
      <c r="IE484" s="186"/>
      <c r="IF484" s="186"/>
      <c r="IG484" s="186"/>
      <c r="IH484" s="186"/>
      <c r="II484" s="186"/>
      <c r="IJ484" s="186"/>
      <c r="IK484" s="186"/>
      <c r="IL484" s="186"/>
      <c r="IM484" s="186"/>
      <c r="IN484" s="186"/>
      <c r="IO484" s="186"/>
      <c r="IP484" s="186"/>
      <c r="IQ484" s="186"/>
      <c r="IR484" s="186"/>
      <c r="IS484" s="186"/>
      <c r="IT484" s="186"/>
      <c r="IU484" s="186"/>
      <c r="IV484" s="186"/>
      <c r="IW484" s="186"/>
      <c r="IX484" s="186"/>
      <c r="IY484" s="186"/>
      <c r="IZ484" s="186"/>
      <c r="JA484" s="186"/>
      <c r="JB484" s="186"/>
      <c r="JC484" s="186"/>
      <c r="JD484" s="186"/>
      <c r="JE484" s="186"/>
      <c r="JF484" s="186"/>
      <c r="JG484" s="186"/>
      <c r="JH484" s="186"/>
      <c r="JI484" s="186"/>
      <c r="JJ484" s="186"/>
      <c r="JK484" s="186"/>
      <c r="JL484" s="186"/>
      <c r="JM484" s="186"/>
      <c r="JN484" s="186"/>
      <c r="JO484" s="186"/>
      <c r="JP484" s="186"/>
      <c r="JQ484" s="186"/>
      <c r="JR484" s="186"/>
      <c r="JS484" s="186"/>
      <c r="JT484" s="186"/>
      <c r="JU484" s="186"/>
      <c r="JV484" s="186"/>
      <c r="JW484" s="186"/>
      <c r="JX484" s="186"/>
      <c r="JY484" s="186"/>
      <c r="JZ484" s="186"/>
      <c r="KA484" s="186"/>
      <c r="KB484" s="186"/>
      <c r="KC484" s="186"/>
      <c r="KD484" s="186"/>
      <c r="KE484" s="186"/>
      <c r="KF484" s="186"/>
      <c r="KG484" s="186"/>
      <c r="KH484" s="186"/>
      <c r="KI484" s="186"/>
      <c r="KJ484" s="186"/>
      <c r="KK484" s="186"/>
      <c r="KL484" s="186"/>
      <c r="KM484" s="186"/>
      <c r="KN484" s="186"/>
      <c r="KO484" s="186"/>
      <c r="KP484" s="186"/>
      <c r="KQ484" s="186"/>
      <c r="KR484" s="186"/>
      <c r="KS484" s="186"/>
      <c r="KT484" s="186"/>
      <c r="KU484" s="186"/>
      <c r="KV484" s="186"/>
      <c r="KW484" s="186"/>
      <c r="KX484" s="186"/>
      <c r="KY484" s="186"/>
      <c r="KZ484" s="186"/>
      <c r="LA484" s="186"/>
      <c r="LB484" s="186"/>
      <c r="LC484" s="186"/>
      <c r="LD484" s="186"/>
      <c r="LE484" s="186"/>
      <c r="LF484" s="186"/>
      <c r="LG484" s="186"/>
      <c r="LH484" s="186"/>
      <c r="LI484" s="186"/>
      <c r="LJ484" s="186"/>
      <c r="LK484" s="186"/>
      <c r="LL484" s="186"/>
      <c r="LM484" s="186"/>
      <c r="LN484" s="186"/>
      <c r="LO484" s="186"/>
      <c r="LP484" s="186"/>
      <c r="LQ484" s="186"/>
      <c r="LR484" s="186"/>
      <c r="LS484" s="186"/>
      <c r="LT484" s="186"/>
      <c r="LU484" s="186"/>
      <c r="LV484" s="186"/>
      <c r="LW484" s="186"/>
      <c r="LX484" s="186"/>
      <c r="LY484" s="186"/>
      <c r="LZ484" s="186"/>
      <c r="MA484" s="186"/>
      <c r="MB484" s="186"/>
      <c r="MC484" s="186"/>
      <c r="MD484" s="186"/>
      <c r="ME484" s="186"/>
      <c r="MF484" s="186"/>
      <c r="MG484" s="186"/>
      <c r="MH484" s="186"/>
      <c r="MI484" s="186"/>
      <c r="MJ484" s="186"/>
      <c r="MK484" s="186"/>
      <c r="ML484" s="186"/>
      <c r="MM484" s="186"/>
      <c r="MN484" s="186"/>
      <c r="MO484" s="186"/>
      <c r="MP484" s="186"/>
      <c r="MQ484" s="186"/>
      <c r="MR484" s="186"/>
      <c r="MS484" s="186"/>
      <c r="MT484" s="186"/>
      <c r="MU484" s="186"/>
      <c r="MV484" s="186"/>
      <c r="MW484" s="186"/>
      <c r="MX484" s="186"/>
      <c r="MY484" s="186"/>
      <c r="MZ484" s="186"/>
      <c r="NA484" s="186"/>
      <c r="NB484" s="186"/>
      <c r="NC484" s="186"/>
      <c r="ND484" s="186"/>
      <c r="NE484" s="186"/>
      <c r="NF484" s="186"/>
      <c r="NG484" s="186"/>
      <c r="NH484" s="186"/>
      <c r="NI484" s="186"/>
      <c r="NJ484" s="186"/>
      <c r="NK484" s="186"/>
      <c r="NL484" s="186"/>
      <c r="NM484" s="186"/>
      <c r="NN484" s="186"/>
      <c r="NO484" s="186"/>
      <c r="NP484" s="186"/>
      <c r="NQ484" s="186"/>
      <c r="NR484" s="186"/>
      <c r="NS484" s="186"/>
      <c r="NT484" s="186"/>
      <c r="NU484" s="186"/>
      <c r="NV484" s="186"/>
      <c r="NW484" s="186"/>
      <c r="NX484" s="186"/>
      <c r="NY484" s="186"/>
      <c r="NZ484" s="186"/>
      <c r="OA484" s="186"/>
      <c r="OB484" s="186"/>
      <c r="OC484" s="186"/>
      <c r="OD484" s="186"/>
      <c r="OE484" s="186"/>
      <c r="OF484" s="186"/>
      <c r="OG484" s="186"/>
      <c r="OH484" s="186"/>
      <c r="OI484" s="186"/>
      <c r="OJ484" s="186"/>
      <c r="OK484" s="186"/>
      <c r="OL484" s="186"/>
      <c r="OM484" s="186"/>
      <c r="ON484" s="186"/>
      <c r="OO484" s="186"/>
      <c r="OP484" s="186"/>
      <c r="OQ484" s="186"/>
      <c r="OR484" s="186"/>
      <c r="OS484" s="186"/>
      <c r="OT484" s="186"/>
      <c r="OU484" s="186"/>
      <c r="OV484" s="186"/>
      <c r="OW484" s="186"/>
      <c r="OX484" s="186"/>
      <c r="OY484" s="186"/>
      <c r="OZ484" s="186"/>
      <c r="PA484" s="186"/>
      <c r="PB484" s="186"/>
      <c r="PC484" s="186"/>
      <c r="PD484" s="186"/>
      <c r="PE484" s="186"/>
      <c r="PF484" s="186"/>
      <c r="PG484" s="186"/>
      <c r="PH484" s="186"/>
      <c r="PI484" s="186"/>
      <c r="PJ484" s="186"/>
      <c r="PK484" s="186"/>
      <c r="PL484" s="186"/>
      <c r="PM484" s="186"/>
      <c r="PN484" s="186"/>
      <c r="PO484" s="186"/>
      <c r="PP484" s="186"/>
      <c r="PQ484" s="186"/>
      <c r="PR484" s="186"/>
      <c r="PS484" s="186"/>
      <c r="PT484" s="186"/>
      <c r="PU484" s="186"/>
      <c r="PV484" s="186"/>
      <c r="PW484" s="186"/>
      <c r="PX484" s="186"/>
      <c r="PY484" s="186"/>
      <c r="PZ484" s="186"/>
      <c r="QA484" s="186"/>
      <c r="QB484" s="186"/>
      <c r="QC484" s="186"/>
      <c r="QD484" s="186"/>
      <c r="QE484" s="186"/>
      <c r="QF484" s="186"/>
      <c r="QG484" s="186"/>
      <c r="QH484" s="186"/>
      <c r="QI484" s="186"/>
      <c r="QJ484" s="186"/>
      <c r="QK484" s="186"/>
      <c r="QL484" s="186"/>
      <c r="QM484" s="186"/>
      <c r="QN484" s="186"/>
      <c r="QO484" s="186"/>
      <c r="QP484" s="186"/>
      <c r="QQ484" s="186"/>
      <c r="QR484" s="186"/>
      <c r="QS484" s="186"/>
      <c r="QT484" s="186"/>
      <c r="QU484" s="186"/>
      <c r="QV484" s="186"/>
      <c r="QW484" s="186"/>
      <c r="QX484" s="186"/>
      <c r="QY484" s="186"/>
      <c r="QZ484" s="186"/>
      <c r="RA484" s="186"/>
      <c r="RB484" s="186"/>
      <c r="RC484" s="186"/>
      <c r="RD484" s="186"/>
      <c r="RE484" s="186"/>
      <c r="RF484" s="186"/>
      <c r="RG484" s="186"/>
      <c r="RH484" s="186"/>
      <c r="RI484" s="186"/>
      <c r="RJ484" s="186"/>
      <c r="RK484" s="186"/>
      <c r="RL484" s="186"/>
      <c r="RM484" s="186"/>
      <c r="RN484" s="186"/>
      <c r="RO484" s="186"/>
      <c r="RP484" s="186"/>
      <c r="RQ484" s="186"/>
      <c r="RR484" s="186"/>
      <c r="RS484" s="186"/>
      <c r="RT484" s="186"/>
      <c r="RU484" s="186"/>
      <c r="RV484" s="186"/>
      <c r="RW484" s="186"/>
      <c r="RX484" s="186"/>
      <c r="RY484" s="186"/>
      <c r="RZ484" s="186"/>
      <c r="SA484" s="186"/>
      <c r="SB484" s="186"/>
      <c r="SC484" s="186"/>
      <c r="SD484" s="186"/>
      <c r="SE484" s="186"/>
      <c r="SF484" s="186"/>
      <c r="SG484" s="186"/>
      <c r="SH484" s="186"/>
      <c r="SI484" s="186"/>
      <c r="SJ484" s="186"/>
      <c r="SK484" s="186"/>
      <c r="SL484" s="186"/>
      <c r="SM484" s="186"/>
      <c r="SN484" s="186"/>
      <c r="SO484" s="186"/>
      <c r="SP484" s="186"/>
      <c r="SQ484" s="186"/>
      <c r="SR484" s="186"/>
      <c r="SS484" s="186"/>
      <c r="ST484" s="186"/>
      <c r="SU484" s="186"/>
      <c r="SV484" s="186"/>
      <c r="SW484" s="186"/>
      <c r="SX484" s="186"/>
      <c r="SY484" s="186"/>
      <c r="SZ484" s="186"/>
      <c r="TA484" s="186"/>
      <c r="TB484" s="186"/>
      <c r="TC484" s="186"/>
      <c r="TD484" s="186"/>
      <c r="TE484" s="186"/>
      <c r="TF484" s="186"/>
      <c r="TG484" s="186"/>
      <c r="TH484" s="186"/>
      <c r="TI484" s="186"/>
      <c r="TJ484" s="186"/>
      <c r="TK484" s="186"/>
      <c r="TL484" s="186"/>
      <c r="TM484" s="186"/>
      <c r="TN484" s="186"/>
      <c r="TO484" s="186"/>
      <c r="TP484" s="186"/>
      <c r="TQ484" s="186"/>
      <c r="TR484" s="186"/>
      <c r="TS484" s="186"/>
      <c r="TT484" s="186"/>
      <c r="TU484" s="186"/>
      <c r="TV484" s="186"/>
      <c r="TW484" s="186"/>
      <c r="TX484" s="186"/>
      <c r="TY484" s="186"/>
      <c r="TZ484" s="186"/>
      <c r="UA484" s="186"/>
      <c r="UB484" s="186"/>
      <c r="UC484" s="186"/>
      <c r="UD484" s="186"/>
      <c r="UE484" s="186"/>
      <c r="UF484" s="186"/>
      <c r="UG484" s="186"/>
      <c r="UH484" s="186"/>
      <c r="UI484" s="186"/>
      <c r="UJ484" s="186"/>
      <c r="UK484" s="186"/>
      <c r="UL484" s="186"/>
      <c r="UM484" s="186"/>
      <c r="UN484" s="186"/>
      <c r="UO484" s="186"/>
      <c r="UP484" s="186"/>
      <c r="UQ484" s="186"/>
      <c r="UR484" s="186"/>
      <c r="US484" s="186"/>
      <c r="UT484" s="186"/>
      <c r="UU484" s="186"/>
      <c r="UV484" s="186"/>
      <c r="UW484" s="186"/>
      <c r="UX484" s="186"/>
      <c r="UY484" s="186"/>
      <c r="UZ484" s="186"/>
      <c r="VA484" s="186"/>
      <c r="VB484" s="186"/>
      <c r="VC484" s="186"/>
      <c r="VD484" s="186"/>
      <c r="VE484" s="186"/>
      <c r="VF484" s="186"/>
      <c r="VG484" s="186"/>
      <c r="VH484" s="186"/>
      <c r="VI484" s="186"/>
      <c r="VJ484" s="186"/>
      <c r="VK484" s="186"/>
      <c r="VL484" s="186"/>
      <c r="VM484" s="186"/>
      <c r="VN484" s="186"/>
      <c r="VO484" s="186"/>
      <c r="VP484" s="186"/>
      <c r="VQ484" s="186"/>
      <c r="VR484" s="186"/>
      <c r="VS484" s="186"/>
      <c r="VT484" s="186"/>
      <c r="VU484" s="186"/>
      <c r="VV484" s="186"/>
      <c r="VW484" s="186"/>
      <c r="VX484" s="186"/>
      <c r="VY484" s="186"/>
      <c r="VZ484" s="186"/>
      <c r="WA484" s="186"/>
      <c r="WB484" s="186"/>
      <c r="WC484" s="186"/>
      <c r="WD484" s="186"/>
      <c r="WE484" s="186"/>
      <c r="WF484" s="186"/>
      <c r="WG484" s="186"/>
      <c r="WH484" s="186"/>
      <c r="WI484" s="186"/>
      <c r="WJ484" s="186"/>
      <c r="WK484" s="186"/>
      <c r="WL484" s="186"/>
      <c r="WM484" s="186"/>
      <c r="WN484" s="186"/>
      <c r="WO484" s="186"/>
      <c r="WP484" s="186"/>
      <c r="WQ484" s="186"/>
      <c r="WR484" s="186"/>
      <c r="WS484" s="186"/>
      <c r="WT484" s="186"/>
      <c r="WU484" s="186"/>
      <c r="WV484" s="186"/>
      <c r="WW484" s="186"/>
      <c r="WX484" s="186"/>
      <c r="WY484" s="186"/>
      <c r="WZ484" s="186"/>
      <c r="XA484" s="186"/>
      <c r="XB484" s="186"/>
      <c r="XC484" s="186"/>
      <c r="XD484" s="186"/>
      <c r="XE484" s="186"/>
      <c r="XF484" s="186"/>
      <c r="XG484" s="186"/>
      <c r="XH484" s="186"/>
      <c r="XI484" s="186"/>
      <c r="XJ484" s="186"/>
      <c r="XK484" s="186"/>
      <c r="XL484" s="186"/>
      <c r="XM484" s="186"/>
      <c r="XN484" s="186"/>
      <c r="XO484" s="186"/>
      <c r="XP484" s="186"/>
      <c r="XQ484" s="186"/>
      <c r="XR484" s="186"/>
      <c r="XS484" s="186"/>
      <c r="XT484" s="186"/>
      <c r="XU484" s="186"/>
      <c r="XV484" s="186"/>
      <c r="XW484" s="186"/>
      <c r="XX484" s="186"/>
      <c r="XY484" s="186"/>
      <c r="XZ484" s="186"/>
      <c r="YA484" s="186"/>
      <c r="YB484" s="186"/>
      <c r="YC484" s="186"/>
      <c r="YD484" s="186"/>
      <c r="YE484" s="186"/>
      <c r="YF484" s="186"/>
      <c r="YG484" s="186"/>
      <c r="YH484" s="186"/>
      <c r="YI484" s="186"/>
      <c r="YJ484" s="186"/>
      <c r="YK484" s="186"/>
      <c r="YL484" s="186"/>
      <c r="YM484" s="186"/>
      <c r="YN484" s="186"/>
      <c r="YO484" s="186"/>
      <c r="YP484" s="186"/>
      <c r="YQ484" s="186"/>
      <c r="YR484" s="186"/>
      <c r="YS484" s="186"/>
      <c r="YT484" s="186"/>
      <c r="YU484" s="186"/>
      <c r="YV484" s="186"/>
      <c r="YW484" s="186"/>
      <c r="YX484" s="186"/>
      <c r="YY484" s="186"/>
      <c r="YZ484" s="186"/>
      <c r="ZA484" s="186"/>
      <c r="ZB484" s="186"/>
      <c r="ZC484" s="186"/>
      <c r="ZD484" s="186"/>
      <c r="ZE484" s="186"/>
      <c r="ZF484" s="186"/>
      <c r="ZG484" s="186"/>
      <c r="ZH484" s="186"/>
      <c r="ZI484" s="186"/>
      <c r="ZJ484" s="186"/>
      <c r="ZK484" s="186"/>
      <c r="ZL484" s="186"/>
      <c r="ZM484" s="186"/>
      <c r="ZN484" s="186"/>
      <c r="ZO484" s="186"/>
      <c r="ZP484" s="186"/>
      <c r="ZQ484" s="186"/>
      <c r="ZR484" s="186"/>
      <c r="ZS484" s="186"/>
      <c r="ZT484" s="186"/>
      <c r="ZU484" s="186"/>
      <c r="ZV484" s="186"/>
      <c r="ZW484" s="186"/>
      <c r="ZX484" s="186"/>
      <c r="ZY484" s="186"/>
      <c r="ZZ484" s="186"/>
      <c r="AAA484" s="186"/>
      <c r="AAB484" s="186"/>
      <c r="AAC484" s="186"/>
      <c r="AAD484" s="186"/>
      <c r="AAE484" s="186"/>
      <c r="AAF484" s="186"/>
      <c r="AAG484" s="186"/>
      <c r="AAH484" s="186"/>
      <c r="AAI484" s="186"/>
      <c r="AAJ484" s="186"/>
      <c r="AAK484" s="186"/>
      <c r="AAL484" s="186"/>
      <c r="AAM484" s="186"/>
      <c r="AAN484" s="186"/>
      <c r="AAO484" s="186"/>
      <c r="AAP484" s="186"/>
      <c r="AAQ484" s="186"/>
      <c r="AAR484" s="186"/>
      <c r="AAS484" s="186"/>
      <c r="AAT484" s="186"/>
      <c r="AAU484" s="186"/>
      <c r="AAV484" s="186"/>
      <c r="AAW484" s="186"/>
      <c r="AAX484" s="186"/>
      <c r="AAY484" s="186"/>
      <c r="AAZ484" s="186"/>
      <c r="ABA484" s="186"/>
      <c r="ABB484" s="186"/>
      <c r="ABC484" s="186"/>
      <c r="ABD484" s="186"/>
      <c r="ABE484" s="186"/>
      <c r="ABF484" s="186"/>
      <c r="ABG484" s="186"/>
      <c r="ABH484" s="186"/>
      <c r="ABI484" s="186"/>
      <c r="ABJ484" s="186"/>
      <c r="ABK484" s="186"/>
      <c r="ABL484" s="186"/>
      <c r="ABM484" s="186"/>
      <c r="ABN484" s="186"/>
      <c r="ABO484" s="186"/>
      <c r="ABP484" s="186"/>
      <c r="ABQ484" s="186"/>
      <c r="ABR484" s="186"/>
      <c r="ABS484" s="186"/>
      <c r="ABT484" s="186"/>
      <c r="ABU484" s="186"/>
      <c r="ABV484" s="186"/>
      <c r="ABW484" s="186"/>
      <c r="ABX484" s="186"/>
      <c r="ABY484" s="186"/>
      <c r="ABZ484" s="186"/>
      <c r="ACA484" s="186"/>
      <c r="ACB484" s="186"/>
      <c r="ACC484" s="186"/>
      <c r="ACD484" s="186"/>
      <c r="ACE484" s="186"/>
      <c r="ACF484" s="186"/>
      <c r="ACG484" s="186"/>
      <c r="ACH484" s="186"/>
      <c r="ACI484" s="186"/>
      <c r="ACJ484" s="186"/>
      <c r="ACK484" s="186"/>
      <c r="ACL484" s="186"/>
      <c r="ACM484" s="186"/>
      <c r="ACN484" s="186"/>
      <c r="ACO484" s="186"/>
      <c r="ACP484" s="186"/>
      <c r="ACQ484" s="186"/>
      <c r="ACR484" s="186"/>
      <c r="ACS484" s="186"/>
      <c r="ACT484" s="186"/>
      <c r="ACU484" s="186"/>
      <c r="ACV484" s="186"/>
      <c r="ACW484" s="186"/>
      <c r="ACX484" s="186"/>
      <c r="ACY484" s="186"/>
      <c r="ACZ484" s="186"/>
      <c r="ADA484" s="186"/>
      <c r="ADB484" s="186"/>
      <c r="ADC484" s="186"/>
      <c r="ADD484" s="186"/>
      <c r="ADE484" s="186"/>
      <c r="ADF484" s="186"/>
      <c r="ADG484" s="186"/>
      <c r="ADH484" s="186"/>
      <c r="ADI484" s="186"/>
      <c r="ADJ484" s="186"/>
      <c r="ADK484" s="186"/>
      <c r="ADL484" s="186"/>
      <c r="ADM484" s="186"/>
      <c r="ADN484" s="186"/>
      <c r="ADO484" s="186"/>
      <c r="ADP484" s="186"/>
      <c r="ADQ484" s="186"/>
      <c r="ADR484" s="186"/>
      <c r="ADS484" s="186"/>
      <c r="ADT484" s="186"/>
      <c r="ADU484" s="186"/>
      <c r="ADV484" s="186"/>
      <c r="ADW484" s="186"/>
      <c r="ADX484" s="186"/>
      <c r="ADY484" s="186"/>
      <c r="ADZ484" s="186"/>
      <c r="AEA484" s="186"/>
      <c r="AEB484" s="186"/>
      <c r="AEC484" s="186"/>
      <c r="AED484" s="186"/>
      <c r="AEE484" s="186"/>
      <c r="AEF484" s="186"/>
      <c r="AEG484" s="186"/>
      <c r="AEH484" s="186"/>
      <c r="AEI484" s="186"/>
      <c r="AEJ484" s="186"/>
      <c r="AEK484" s="186"/>
      <c r="AEL484" s="186"/>
      <c r="AEM484" s="186"/>
      <c r="AEN484" s="186"/>
      <c r="AEO484" s="186"/>
      <c r="AEP484" s="186"/>
      <c r="AEQ484" s="186"/>
      <c r="AER484" s="186"/>
      <c r="AES484" s="186"/>
      <c r="AET484" s="186"/>
      <c r="AEU484" s="186"/>
      <c r="AEV484" s="186"/>
      <c r="AEW484" s="186"/>
      <c r="AEX484" s="186"/>
      <c r="AEY484" s="186"/>
      <c r="AEZ484" s="186"/>
      <c r="AFA484" s="186"/>
      <c r="AFB484" s="186"/>
      <c r="AFC484" s="186"/>
      <c r="AFD484" s="186"/>
      <c r="AFE484" s="186"/>
      <c r="AFF484" s="186"/>
      <c r="AFG484" s="186"/>
      <c r="AFH484" s="186"/>
      <c r="AFI484" s="186"/>
      <c r="AFJ484" s="186"/>
      <c r="AFK484" s="186"/>
      <c r="AFL484" s="186"/>
      <c r="AFM484" s="186"/>
      <c r="AFN484" s="186"/>
      <c r="AFO484" s="186"/>
      <c r="AFP484" s="186"/>
      <c r="AFQ484" s="186"/>
      <c r="AFR484" s="186"/>
      <c r="AFS484" s="186"/>
      <c r="AFT484" s="186"/>
      <c r="AFU484" s="186"/>
      <c r="AFV484" s="186"/>
      <c r="AFW484" s="186"/>
      <c r="AFX484" s="186"/>
      <c r="AFY484" s="186"/>
      <c r="AFZ484" s="186"/>
      <c r="AGA484" s="186"/>
      <c r="AGB484" s="186"/>
      <c r="AGC484" s="186"/>
      <c r="AGD484" s="186"/>
      <c r="AGE484" s="186"/>
      <c r="AGF484" s="186"/>
      <c r="AGG484" s="186"/>
      <c r="AGH484" s="186"/>
      <c r="AGI484" s="186"/>
      <c r="AGJ484" s="186"/>
      <c r="AGK484" s="186"/>
      <c r="AGL484" s="186"/>
      <c r="AGM484" s="186"/>
      <c r="AGN484" s="186"/>
      <c r="AGO484" s="186"/>
      <c r="AGP484" s="186"/>
      <c r="AGQ484" s="186"/>
      <c r="AGR484" s="186"/>
      <c r="AGS484" s="186"/>
      <c r="AGT484" s="186"/>
      <c r="AGU484" s="186"/>
      <c r="AGV484" s="186"/>
      <c r="AGW484" s="186"/>
      <c r="AGX484" s="186"/>
      <c r="AGY484" s="186"/>
      <c r="AGZ484" s="186"/>
      <c r="AHA484" s="186"/>
      <c r="AHB484" s="186"/>
      <c r="AHC484" s="186"/>
      <c r="AHD484" s="186"/>
      <c r="AHE484" s="186"/>
      <c r="AHF484" s="186"/>
      <c r="AHG484" s="186"/>
      <c r="AHH484" s="186"/>
      <c r="AHI484" s="186"/>
      <c r="AHJ484" s="186"/>
      <c r="AHK484" s="186"/>
      <c r="AHL484" s="186"/>
      <c r="AHM484" s="186"/>
      <c r="AHN484" s="186"/>
      <c r="AHO484" s="186"/>
      <c r="AHP484" s="186"/>
      <c r="AHQ484" s="186"/>
      <c r="AHR484" s="186"/>
      <c r="AHS484" s="186"/>
      <c r="AHT484" s="186"/>
      <c r="AHU484" s="186"/>
      <c r="AHV484" s="186"/>
      <c r="AHW484" s="186"/>
      <c r="AHX484" s="186"/>
      <c r="AHY484" s="186"/>
      <c r="AHZ484" s="186"/>
      <c r="AIA484" s="186"/>
      <c r="AIB484" s="186"/>
      <c r="AIC484" s="186"/>
      <c r="AID484" s="186"/>
      <c r="AIE484" s="186"/>
      <c r="AIF484" s="186"/>
      <c r="AIG484" s="186"/>
      <c r="AIH484" s="186"/>
      <c r="AII484" s="186"/>
      <c r="AIJ484" s="186"/>
      <c r="AIK484" s="186"/>
      <c r="AIL484" s="186"/>
      <c r="AIM484" s="186"/>
      <c r="AIN484" s="186"/>
      <c r="AIO484" s="186"/>
      <c r="AIP484" s="186"/>
      <c r="AIQ484" s="186"/>
      <c r="AIR484" s="186"/>
      <c r="AIS484" s="186"/>
      <c r="AIT484" s="186"/>
      <c r="AIU484" s="186"/>
      <c r="AIV484" s="186"/>
      <c r="AIW484" s="186"/>
      <c r="AIX484" s="186"/>
      <c r="AIY484" s="186"/>
      <c r="AIZ484" s="186"/>
      <c r="AJA484" s="186"/>
      <c r="AJB484" s="186"/>
      <c r="AJC484" s="186"/>
      <c r="AJD484" s="186"/>
      <c r="AJE484" s="186"/>
      <c r="AJF484" s="186"/>
      <c r="AJG484" s="186"/>
      <c r="AJH484" s="186"/>
      <c r="AJI484" s="186"/>
      <c r="AJJ484" s="186"/>
      <c r="AJK484" s="186"/>
      <c r="AJL484" s="186"/>
      <c r="AJM484" s="186"/>
      <c r="AJN484" s="186"/>
      <c r="AJO484" s="186"/>
      <c r="AJP484" s="186"/>
      <c r="AJQ484" s="186"/>
      <c r="AJR484" s="186"/>
      <c r="AJS484" s="186"/>
      <c r="AJT484" s="186"/>
      <c r="AJU484" s="186"/>
      <c r="AJV484" s="186"/>
      <c r="AJW484" s="186"/>
      <c r="AJX484" s="186"/>
      <c r="AJY484" s="186"/>
      <c r="AJZ484" s="186"/>
      <c r="AKA484" s="186"/>
      <c r="AKB484" s="186"/>
      <c r="AKC484" s="186"/>
      <c r="AKD484" s="186"/>
      <c r="AKE484" s="186"/>
      <c r="AKF484" s="186"/>
      <c r="AKG484" s="186"/>
      <c r="AKH484" s="186"/>
      <c r="AKI484" s="186"/>
      <c r="AKJ484" s="186"/>
      <c r="AKK484" s="186"/>
      <c r="AKL484" s="186"/>
      <c r="AKM484" s="186"/>
      <c r="AKN484" s="186"/>
      <c r="AKO484" s="186"/>
      <c r="AKP484" s="186"/>
      <c r="AKQ484" s="186"/>
      <c r="AKR484" s="186"/>
      <c r="AKS484" s="186"/>
      <c r="AKT484" s="186"/>
      <c r="AKU484" s="186"/>
      <c r="AKV484" s="186"/>
      <c r="AKW484" s="186"/>
      <c r="AKX484" s="186"/>
      <c r="AKY484" s="186"/>
      <c r="AKZ484" s="186"/>
      <c r="ALA484" s="186"/>
      <c r="ALB484" s="186"/>
      <c r="ALC484" s="186"/>
      <c r="ALD484" s="186"/>
      <c r="ALE484" s="186"/>
      <c r="ALF484" s="186"/>
      <c r="ALG484" s="186"/>
      <c r="ALH484" s="186"/>
      <c r="ALI484" s="186"/>
      <c r="ALJ484" s="186"/>
      <c r="ALK484" s="186"/>
      <c r="ALL484" s="186"/>
      <c r="ALM484" s="186"/>
      <c r="ALN484" s="186"/>
      <c r="ALO484" s="186"/>
      <c r="ALP484" s="186"/>
      <c r="ALQ484" s="186"/>
      <c r="ALR484" s="186"/>
      <c r="ALS484" s="186"/>
      <c r="ALT484" s="186"/>
      <c r="ALU484" s="186"/>
      <c r="ALV484" s="186"/>
      <c r="ALW484" s="186"/>
      <c r="ALX484" s="186"/>
      <c r="ALY484" s="186"/>
      <c r="ALZ484" s="186"/>
      <c r="AMA484" s="186"/>
      <c r="AMB484" s="186"/>
      <c r="AMC484" s="186"/>
      <c r="AMD484" s="186"/>
      <c r="AME484" s="186"/>
      <c r="AMF484" s="186"/>
      <c r="AMG484" s="186"/>
      <c r="AMH484" s="186"/>
      <c r="AMI484" s="186"/>
      <c r="AMJ484" s="186"/>
      <c r="AMK484" s="186"/>
      <c r="AML484" s="186"/>
      <c r="AMM484" s="186"/>
      <c r="AMN484" s="186"/>
      <c r="AMO484" s="186"/>
      <c r="AMP484" s="186"/>
      <c r="AMQ484" s="186"/>
      <c r="AMR484" s="186"/>
      <c r="AMS484" s="186"/>
      <c r="AMT484" s="186"/>
      <c r="AMU484" s="186"/>
      <c r="AMV484" s="186"/>
      <c r="AMW484" s="186"/>
      <c r="AMX484" s="186"/>
      <c r="AMY484" s="186"/>
      <c r="AMZ484" s="186"/>
      <c r="ANA484" s="186"/>
      <c r="ANB484" s="186"/>
      <c r="ANC484" s="186"/>
      <c r="AND484" s="186"/>
      <c r="ANE484" s="186"/>
      <c r="ANF484" s="186"/>
      <c r="ANG484" s="186"/>
      <c r="ANH484" s="186"/>
      <c r="ANI484" s="186"/>
      <c r="ANJ484" s="186"/>
      <c r="ANK484" s="186"/>
      <c r="ANL484" s="186"/>
      <c r="ANM484" s="186"/>
      <c r="ANN484" s="186"/>
      <c r="ANO484" s="186"/>
      <c r="ANP484" s="186"/>
      <c r="ANQ484" s="186"/>
      <c r="ANR484" s="186"/>
      <c r="ANS484" s="186"/>
      <c r="ANT484" s="186"/>
      <c r="ANU484" s="186"/>
      <c r="ANV484" s="186"/>
      <c r="ANW484" s="186"/>
      <c r="ANX484" s="186"/>
      <c r="ANY484" s="186"/>
      <c r="ANZ484" s="186"/>
      <c r="AOA484" s="186"/>
      <c r="AOB484" s="186"/>
      <c r="AOC484" s="186"/>
      <c r="AOD484" s="186"/>
      <c r="AOE484" s="186"/>
      <c r="AOF484" s="186"/>
      <c r="AOG484" s="186"/>
      <c r="AOH484" s="186"/>
      <c r="AOI484" s="186"/>
      <c r="AOJ484" s="186"/>
      <c r="AOK484" s="186"/>
      <c r="AOL484" s="186"/>
      <c r="AOM484" s="186"/>
      <c r="AON484" s="186"/>
      <c r="AOO484" s="186"/>
      <c r="AOP484" s="186"/>
      <c r="AOQ484" s="186"/>
      <c r="AOR484" s="186"/>
      <c r="AOS484" s="186"/>
      <c r="AOT484" s="186"/>
      <c r="AOU484" s="186"/>
      <c r="AOV484" s="186"/>
      <c r="AOW484" s="186"/>
      <c r="AOX484" s="186"/>
      <c r="AOY484" s="186"/>
      <c r="AOZ484" s="186"/>
      <c r="APA484" s="186"/>
      <c r="APB484" s="186"/>
      <c r="APC484" s="186"/>
      <c r="APD484" s="186"/>
      <c r="APE484" s="186"/>
      <c r="APF484" s="186"/>
      <c r="APG484" s="186"/>
      <c r="APH484" s="186"/>
      <c r="API484" s="186"/>
      <c r="APJ484" s="186"/>
      <c r="APK484" s="186"/>
      <c r="APL484" s="186"/>
      <c r="APM484" s="186"/>
      <c r="APN484" s="186"/>
      <c r="APO484" s="186"/>
      <c r="APP484" s="186"/>
      <c r="APQ484" s="186"/>
      <c r="APR484" s="186"/>
      <c r="APS484" s="186"/>
      <c r="APT484" s="186"/>
      <c r="APU484" s="186"/>
      <c r="APV484" s="186"/>
      <c r="APW484" s="186"/>
      <c r="APX484" s="186"/>
      <c r="APY484" s="186"/>
      <c r="APZ484" s="186"/>
      <c r="AQA484" s="186"/>
      <c r="AQB484" s="186"/>
      <c r="AQC484" s="186"/>
      <c r="AQD484" s="186"/>
      <c r="AQE484" s="186"/>
      <c r="AQF484" s="186"/>
      <c r="AQG484" s="186"/>
      <c r="AQH484" s="186"/>
      <c r="AQI484" s="186"/>
      <c r="AQJ484" s="186"/>
      <c r="AQK484" s="186"/>
      <c r="AQL484" s="186"/>
      <c r="AQM484" s="186"/>
      <c r="AQN484" s="186"/>
      <c r="AQO484" s="186"/>
      <c r="AQP484" s="186"/>
      <c r="AQQ484" s="186"/>
      <c r="AQR484" s="186"/>
      <c r="AQS484" s="186"/>
      <c r="AQT484" s="186"/>
      <c r="AQU484" s="186"/>
      <c r="AQV484" s="186"/>
      <c r="AQW484" s="186"/>
      <c r="AQX484" s="186"/>
      <c r="AQY484" s="186"/>
      <c r="AQZ484" s="186"/>
      <c r="ARA484" s="186"/>
      <c r="ARB484" s="186"/>
      <c r="ARC484" s="186"/>
      <c r="ARD484" s="186"/>
      <c r="ARE484" s="186"/>
      <c r="ARF484" s="186"/>
      <c r="ARG484" s="186"/>
      <c r="ARH484" s="186"/>
      <c r="ARI484" s="186"/>
      <c r="ARJ484" s="186"/>
      <c r="ARK484" s="186"/>
      <c r="ARL484" s="186"/>
      <c r="ARM484" s="186"/>
      <c r="ARN484" s="186"/>
      <c r="ARO484" s="186"/>
      <c r="ARP484" s="186"/>
      <c r="ARQ484" s="186"/>
      <c r="ARR484" s="186"/>
      <c r="ARS484" s="186"/>
      <c r="ART484" s="186"/>
      <c r="ARU484" s="186"/>
      <c r="ARV484" s="186"/>
      <c r="ARW484" s="186"/>
      <c r="ARX484" s="186"/>
      <c r="ARY484" s="186"/>
      <c r="ARZ484" s="186"/>
      <c r="ASA484" s="186"/>
      <c r="ASB484" s="186"/>
      <c r="ASC484" s="186"/>
      <c r="ASD484" s="186"/>
      <c r="ASE484" s="186"/>
      <c r="ASF484" s="186"/>
      <c r="ASG484" s="186"/>
      <c r="ASH484" s="186"/>
      <c r="ASI484" s="186"/>
      <c r="ASJ484" s="186"/>
      <c r="ASK484" s="186"/>
      <c r="ASL484" s="186"/>
      <c r="ASM484" s="186"/>
      <c r="ASN484" s="186"/>
      <c r="ASO484" s="186"/>
      <c r="ASP484" s="186"/>
      <c r="ASQ484" s="186"/>
      <c r="ASR484" s="186"/>
      <c r="ASS484" s="186"/>
      <c r="AST484" s="186"/>
      <c r="ASU484" s="186"/>
      <c r="ASV484" s="186"/>
      <c r="ASW484" s="186"/>
      <c r="ASX484" s="186"/>
      <c r="ASY484" s="186"/>
      <c r="ASZ484" s="186"/>
      <c r="ATA484" s="186"/>
      <c r="ATB484" s="186"/>
      <c r="ATC484" s="186"/>
      <c r="ATD484" s="186"/>
      <c r="ATE484" s="186"/>
      <c r="ATF484" s="186"/>
      <c r="ATG484" s="186"/>
      <c r="ATH484" s="186"/>
      <c r="ATI484" s="186"/>
      <c r="ATJ484" s="186"/>
      <c r="ATK484" s="186"/>
      <c r="ATL484" s="186"/>
      <c r="ATM484" s="186"/>
      <c r="ATN484" s="186"/>
      <c r="ATO484" s="186"/>
      <c r="ATP484" s="186"/>
      <c r="ATQ484" s="186"/>
      <c r="ATR484" s="186"/>
      <c r="ATS484" s="186"/>
      <c r="ATT484" s="186"/>
      <c r="ATU484" s="186"/>
      <c r="ATV484" s="186"/>
      <c r="ATW484" s="186"/>
      <c r="ATX484" s="186"/>
      <c r="ATY484" s="186"/>
      <c r="ATZ484" s="186"/>
      <c r="AUA484" s="186"/>
      <c r="AUB484" s="186"/>
      <c r="AUC484" s="186"/>
      <c r="AUD484" s="186"/>
      <c r="AUE484" s="186"/>
      <c r="AUF484" s="186"/>
      <c r="AUG484" s="186"/>
      <c r="AUH484" s="186"/>
      <c r="AUI484" s="186"/>
      <c r="AUJ484" s="186"/>
      <c r="AUK484" s="186"/>
      <c r="AUL484" s="186"/>
      <c r="AUM484" s="186"/>
      <c r="AUN484" s="186"/>
      <c r="AUO484" s="186"/>
      <c r="AUP484" s="186"/>
      <c r="AUQ484" s="186"/>
      <c r="AUR484" s="186"/>
      <c r="AUS484" s="186"/>
      <c r="AUT484" s="186"/>
      <c r="AUU484" s="186"/>
      <c r="AUV484" s="186"/>
      <c r="AUW484" s="186"/>
      <c r="AUX484" s="186"/>
      <c r="AUY484" s="186"/>
      <c r="AUZ484" s="186"/>
      <c r="AVA484" s="186"/>
      <c r="AVB484" s="186"/>
      <c r="AVC484" s="186"/>
      <c r="AVD484" s="186"/>
      <c r="AVE484" s="186"/>
      <c r="AVF484" s="186"/>
      <c r="AVG484" s="186"/>
      <c r="AVH484" s="186"/>
      <c r="AVI484" s="186"/>
      <c r="AVJ484" s="186"/>
      <c r="AVK484" s="186"/>
      <c r="AVL484" s="186"/>
      <c r="AVM484" s="186"/>
      <c r="AVN484" s="186"/>
      <c r="AVO484" s="186"/>
      <c r="AVP484" s="186"/>
      <c r="AVQ484" s="186"/>
      <c r="AVR484" s="186"/>
      <c r="AVS484" s="186"/>
      <c r="AVT484" s="186"/>
      <c r="AVU484" s="186"/>
      <c r="AVV484" s="186"/>
      <c r="AVW484" s="186"/>
      <c r="AVX484" s="186"/>
      <c r="AVY484" s="186"/>
      <c r="AVZ484" s="186"/>
      <c r="AWA484" s="186"/>
      <c r="AWB484" s="186"/>
      <c r="AWC484" s="186"/>
      <c r="AWD484" s="186"/>
      <c r="AWE484" s="186"/>
      <c r="AWF484" s="186"/>
      <c r="AWG484" s="186"/>
      <c r="AWH484" s="186"/>
      <c r="AWI484" s="186"/>
      <c r="AWJ484" s="186"/>
      <c r="AWK484" s="186"/>
      <c r="AWL484" s="186"/>
      <c r="AWM484" s="186"/>
      <c r="AWN484" s="186"/>
      <c r="AWO484" s="186"/>
      <c r="AWP484" s="186"/>
      <c r="AWQ484" s="186"/>
      <c r="AWR484" s="186"/>
      <c r="AWS484" s="186"/>
      <c r="AWT484" s="186"/>
      <c r="AWU484" s="186"/>
      <c r="AWV484" s="186"/>
      <c r="AWW484" s="186"/>
      <c r="AWX484" s="186"/>
      <c r="AWY484" s="186"/>
      <c r="AWZ484" s="186"/>
      <c r="AXA484" s="186"/>
      <c r="AXB484" s="186"/>
      <c r="AXC484" s="186"/>
      <c r="AXD484" s="186"/>
      <c r="AXE484" s="186"/>
      <c r="AXF484" s="186"/>
      <c r="AXG484" s="186"/>
      <c r="AXH484" s="186"/>
      <c r="AXI484" s="186"/>
      <c r="AXJ484" s="186"/>
      <c r="AXK484" s="186"/>
      <c r="AXL484" s="186"/>
      <c r="AXM484" s="186"/>
      <c r="AXN484" s="186"/>
      <c r="AXO484" s="186"/>
      <c r="AXP484" s="186"/>
      <c r="AXQ484" s="186"/>
      <c r="AXR484" s="186"/>
      <c r="AXS484" s="186"/>
      <c r="AXT484" s="186"/>
      <c r="AXU484" s="186"/>
      <c r="AXV484" s="186"/>
      <c r="AXW484" s="186"/>
      <c r="AXX484" s="186"/>
      <c r="AXY484" s="186"/>
      <c r="AXZ484" s="186"/>
      <c r="AYA484" s="186"/>
      <c r="AYB484" s="186"/>
      <c r="AYC484" s="186"/>
      <c r="AYD484" s="186"/>
      <c r="AYE484" s="186"/>
      <c r="AYF484" s="186"/>
      <c r="AYG484" s="186"/>
      <c r="AYH484" s="186"/>
      <c r="AYI484" s="186"/>
      <c r="AYJ484" s="186"/>
      <c r="AYK484" s="186"/>
      <c r="AYL484" s="186"/>
      <c r="AYM484" s="186"/>
      <c r="AYN484" s="186"/>
      <c r="AYO484" s="186"/>
      <c r="AYP484" s="186"/>
      <c r="AYQ484" s="186"/>
      <c r="AYR484" s="186"/>
      <c r="AYS484" s="186"/>
      <c r="AYT484" s="186"/>
      <c r="AYU484" s="186"/>
      <c r="AYV484" s="186"/>
      <c r="AYW484" s="186"/>
      <c r="AYX484" s="186"/>
      <c r="AYY484" s="186"/>
      <c r="AYZ484" s="186"/>
      <c r="AZA484" s="186"/>
      <c r="AZB484" s="186"/>
      <c r="AZC484" s="186"/>
      <c r="AZD484" s="186"/>
      <c r="AZE484" s="186"/>
      <c r="AZF484" s="186"/>
      <c r="AZG484" s="186"/>
      <c r="AZH484" s="186"/>
      <c r="AZI484" s="186"/>
      <c r="AZJ484" s="186"/>
      <c r="AZK484" s="186"/>
      <c r="AZL484" s="186"/>
      <c r="AZM484" s="186"/>
      <c r="AZN484" s="186"/>
      <c r="AZO484" s="186"/>
      <c r="AZP484" s="186"/>
      <c r="AZQ484" s="186"/>
      <c r="AZR484" s="186"/>
      <c r="AZS484" s="186"/>
      <c r="AZT484" s="186"/>
      <c r="AZU484" s="186"/>
      <c r="AZV484" s="186"/>
      <c r="AZW484" s="186"/>
      <c r="AZX484" s="186"/>
      <c r="AZY484" s="186"/>
      <c r="AZZ484" s="186"/>
      <c r="BAA484" s="186"/>
      <c r="BAB484" s="186"/>
      <c r="BAC484" s="186"/>
      <c r="BAD484" s="186"/>
      <c r="BAE484" s="186"/>
      <c r="BAF484" s="186"/>
      <c r="BAG484" s="186"/>
      <c r="BAH484" s="186"/>
      <c r="BAI484" s="186"/>
      <c r="BAJ484" s="186"/>
      <c r="BAK484" s="186"/>
      <c r="BAL484" s="186"/>
      <c r="BAM484" s="186"/>
      <c r="BAN484" s="186"/>
      <c r="BAO484" s="186"/>
      <c r="BAP484" s="186"/>
      <c r="BAQ484" s="186"/>
      <c r="BAR484" s="186"/>
      <c r="BAS484" s="186"/>
      <c r="BAT484" s="186"/>
      <c r="BAU484" s="186"/>
      <c r="BAV484" s="186"/>
      <c r="BAW484" s="186"/>
      <c r="BAX484" s="186"/>
      <c r="BAY484" s="186"/>
      <c r="BAZ484" s="186"/>
      <c r="BBA484" s="186"/>
      <c r="BBB484" s="186"/>
      <c r="BBC484" s="186"/>
      <c r="BBD484" s="186"/>
      <c r="BBE484" s="186"/>
      <c r="BBF484" s="186"/>
      <c r="BBG484" s="186"/>
      <c r="BBH484" s="186"/>
      <c r="BBI484" s="186"/>
      <c r="BBJ484" s="186"/>
      <c r="BBK484" s="186"/>
      <c r="BBL484" s="186"/>
      <c r="BBM484" s="186"/>
      <c r="BBN484" s="186"/>
      <c r="BBO484" s="186"/>
      <c r="BBP484" s="186"/>
      <c r="BBQ484" s="186"/>
      <c r="BBR484" s="186"/>
      <c r="BBS484" s="186"/>
      <c r="BBT484" s="186"/>
      <c r="BBU484" s="186"/>
      <c r="BBV484" s="186"/>
      <c r="BBW484" s="186"/>
      <c r="BBX484" s="186"/>
      <c r="BBY484" s="186"/>
      <c r="BBZ484" s="186"/>
      <c r="BCA484" s="186"/>
      <c r="BCB484" s="186"/>
      <c r="BCC484" s="186"/>
      <c r="BCD484" s="186"/>
      <c r="BCE484" s="186"/>
      <c r="BCF484" s="186"/>
      <c r="BCG484" s="186"/>
      <c r="BCH484" s="186"/>
      <c r="BCI484" s="186"/>
      <c r="BCJ484" s="186"/>
      <c r="BCK484" s="186"/>
      <c r="BCL484" s="186"/>
      <c r="BCM484" s="186"/>
      <c r="BCN484" s="186"/>
      <c r="BCO484" s="186"/>
      <c r="BCP484" s="186"/>
      <c r="BCQ484" s="186"/>
      <c r="BCR484" s="186"/>
      <c r="BCS484" s="186"/>
      <c r="BCT484" s="186"/>
      <c r="BCU484" s="186"/>
      <c r="BCV484" s="186"/>
      <c r="BCW484" s="186"/>
      <c r="BCX484" s="186"/>
      <c r="BCY484" s="186"/>
      <c r="BCZ484" s="186"/>
      <c r="BDA484" s="186"/>
      <c r="BDB484" s="186"/>
      <c r="BDC484" s="186"/>
      <c r="BDD484" s="186"/>
      <c r="BDE484" s="186"/>
      <c r="BDF484" s="186"/>
      <c r="BDG484" s="186"/>
      <c r="BDH484" s="186"/>
      <c r="BDI484" s="186"/>
      <c r="BDJ484" s="186"/>
      <c r="BDK484" s="186"/>
      <c r="BDL484" s="186"/>
      <c r="BDM484" s="186"/>
      <c r="BDN484" s="186"/>
      <c r="BDO484" s="186"/>
      <c r="BDP484" s="186"/>
      <c r="BDQ484" s="186"/>
      <c r="BDR484" s="186"/>
      <c r="BDS484" s="186"/>
      <c r="BDT484" s="186"/>
      <c r="BDU484" s="186"/>
      <c r="BDV484" s="186"/>
      <c r="BDW484" s="186"/>
      <c r="BDX484" s="186"/>
      <c r="BDY484" s="186"/>
      <c r="BDZ484" s="186"/>
      <c r="BEA484" s="186"/>
      <c r="BEB484" s="186"/>
      <c r="BEC484" s="186"/>
      <c r="BED484" s="186"/>
      <c r="BEE484" s="186"/>
      <c r="BEF484" s="186"/>
      <c r="BEG484" s="186"/>
      <c r="BEH484" s="186"/>
      <c r="BEI484" s="186"/>
      <c r="BEJ484" s="186"/>
      <c r="BEK484" s="186"/>
      <c r="BEL484" s="186"/>
      <c r="BEM484" s="186"/>
      <c r="BEN484" s="186"/>
      <c r="BEO484" s="186"/>
      <c r="BEP484" s="186"/>
      <c r="BEQ484" s="186"/>
      <c r="BER484" s="186"/>
      <c r="BES484" s="186"/>
      <c r="BET484" s="186"/>
      <c r="BEU484" s="186"/>
      <c r="BEV484" s="186"/>
      <c r="BEW484" s="186"/>
      <c r="BEX484" s="186"/>
      <c r="BEY484" s="186"/>
      <c r="BEZ484" s="186"/>
      <c r="BFA484" s="186"/>
      <c r="BFB484" s="186"/>
      <c r="BFC484" s="186"/>
      <c r="BFD484" s="186"/>
      <c r="BFE484" s="186"/>
      <c r="BFF484" s="186"/>
      <c r="BFG484" s="186"/>
      <c r="BFH484" s="186"/>
      <c r="BFI484" s="186"/>
      <c r="BFJ484" s="186"/>
      <c r="BFK484" s="186"/>
      <c r="BFL484" s="186"/>
      <c r="BFM484" s="186"/>
      <c r="BFN484" s="186"/>
      <c r="BFO484" s="186"/>
      <c r="BFP484" s="186"/>
      <c r="BFQ484" s="186"/>
      <c r="BFR484" s="186"/>
      <c r="BFS484" s="186"/>
      <c r="BFT484" s="186"/>
      <c r="BFU484" s="186"/>
      <c r="BFV484" s="186"/>
      <c r="BFW484" s="186"/>
      <c r="BFX484" s="186"/>
      <c r="BFY484" s="186"/>
      <c r="BFZ484" s="186"/>
      <c r="BGA484" s="186"/>
      <c r="BGB484" s="186"/>
      <c r="BGC484" s="186"/>
      <c r="BGD484" s="186"/>
      <c r="BGE484" s="186"/>
      <c r="BGF484" s="186"/>
      <c r="BGG484" s="186"/>
      <c r="BGH484" s="186"/>
      <c r="BGI484" s="186"/>
      <c r="BGJ484" s="186"/>
      <c r="BGK484" s="186"/>
      <c r="BGL484" s="186"/>
      <c r="BGM484" s="186"/>
      <c r="BGN484" s="186"/>
      <c r="BGO484" s="186"/>
      <c r="BGP484" s="186"/>
      <c r="BGQ484" s="186"/>
      <c r="BGR484" s="186"/>
      <c r="BGS484" s="186"/>
      <c r="BGT484" s="186"/>
      <c r="BGU484" s="186"/>
      <c r="BGV484" s="186"/>
      <c r="BGW484" s="186"/>
      <c r="BGX484" s="186"/>
      <c r="BGY484" s="186"/>
      <c r="BGZ484" s="186"/>
      <c r="BHA484" s="186"/>
      <c r="BHB484" s="186"/>
      <c r="BHC484" s="186"/>
      <c r="BHD484" s="186"/>
      <c r="BHE484" s="186"/>
      <c r="BHF484" s="186"/>
      <c r="BHG484" s="186"/>
      <c r="BHH484" s="186"/>
      <c r="BHI484" s="186"/>
      <c r="BHJ484" s="186"/>
      <c r="BHK484" s="186"/>
      <c r="BHL484" s="186"/>
      <c r="BHM484" s="186"/>
      <c r="BHN484" s="186"/>
      <c r="BHO484" s="186"/>
      <c r="BHP484" s="186"/>
      <c r="BHQ484" s="186"/>
      <c r="BHR484" s="186"/>
      <c r="BHS484" s="186"/>
      <c r="BHT484" s="186"/>
      <c r="BHU484" s="186"/>
      <c r="BHV484" s="186"/>
      <c r="BHW484" s="186"/>
      <c r="BHX484" s="186"/>
      <c r="BHY484" s="186"/>
      <c r="BHZ484" s="186"/>
      <c r="BIA484" s="186"/>
      <c r="BIB484" s="186"/>
      <c r="BIC484" s="186"/>
      <c r="BID484" s="186"/>
      <c r="BIE484" s="186"/>
      <c r="BIF484" s="186"/>
      <c r="BIG484" s="186"/>
      <c r="BIH484" s="186"/>
      <c r="BII484" s="186"/>
      <c r="BIJ484" s="186"/>
      <c r="BIK484" s="186"/>
      <c r="BIL484" s="186"/>
      <c r="BIM484" s="186"/>
      <c r="BIN484" s="186"/>
      <c r="BIO484" s="186"/>
      <c r="BIP484" s="186"/>
      <c r="BIQ484" s="186"/>
      <c r="BIR484" s="186"/>
      <c r="BIS484" s="186"/>
      <c r="BIT484" s="186"/>
      <c r="BIU484" s="186"/>
      <c r="BIV484" s="186"/>
      <c r="BIW484" s="186"/>
      <c r="BIX484" s="186"/>
      <c r="BIY484" s="186"/>
      <c r="BIZ484" s="186"/>
      <c r="BJA484" s="186"/>
      <c r="BJB484" s="186"/>
      <c r="BJC484" s="186"/>
      <c r="BJD484" s="186"/>
      <c r="BJE484" s="186"/>
      <c r="BJF484" s="186"/>
      <c r="BJG484" s="186"/>
      <c r="BJH484" s="186"/>
      <c r="BJI484" s="186"/>
      <c r="BJJ484" s="186"/>
      <c r="BJK484" s="186"/>
      <c r="BJL484" s="186"/>
      <c r="BJM484" s="186"/>
      <c r="BJN484" s="186"/>
      <c r="BJO484" s="186"/>
      <c r="BJP484" s="186"/>
      <c r="BJQ484" s="186"/>
      <c r="BJR484" s="186"/>
      <c r="BJS484" s="186"/>
      <c r="BJT484" s="186"/>
      <c r="BJU484" s="186"/>
      <c r="BJV484" s="186"/>
      <c r="BJW484" s="186"/>
      <c r="BJX484" s="186"/>
      <c r="BJY484" s="186"/>
      <c r="BJZ484" s="186"/>
      <c r="BKA484" s="186"/>
      <c r="BKB484" s="186"/>
      <c r="BKC484" s="186"/>
      <c r="BKD484" s="186"/>
      <c r="BKE484" s="186"/>
      <c r="BKF484" s="186"/>
      <c r="BKG484" s="186"/>
      <c r="BKH484" s="186"/>
      <c r="BKI484" s="186"/>
      <c r="BKJ484" s="186"/>
      <c r="BKK484" s="186"/>
      <c r="BKL484" s="186"/>
      <c r="BKM484" s="186"/>
      <c r="BKN484" s="186"/>
      <c r="BKO484" s="186"/>
      <c r="BKP484" s="186"/>
      <c r="BKQ484" s="186"/>
      <c r="BKR484" s="186"/>
      <c r="BKS484" s="186"/>
      <c r="BKT484" s="186"/>
      <c r="BKU484" s="186"/>
      <c r="BKV484" s="186"/>
      <c r="BKW484" s="186"/>
      <c r="BKX484" s="186"/>
      <c r="BKY484" s="186"/>
      <c r="BKZ484" s="186"/>
      <c r="BLA484" s="186"/>
      <c r="BLB484" s="186"/>
      <c r="BLC484" s="186"/>
      <c r="BLD484" s="186"/>
      <c r="BLE484" s="186"/>
      <c r="BLF484" s="186"/>
      <c r="BLG484" s="186"/>
      <c r="BLH484" s="186"/>
      <c r="BLI484" s="186"/>
      <c r="BLJ484" s="186"/>
      <c r="BLK484" s="186"/>
      <c r="BLL484" s="186"/>
      <c r="BLM484" s="186"/>
      <c r="BLN484" s="186"/>
      <c r="BLO484" s="186"/>
      <c r="BLP484" s="186"/>
      <c r="BLQ484" s="186"/>
      <c r="BLR484" s="186"/>
      <c r="BLS484" s="186"/>
      <c r="BLT484" s="186"/>
      <c r="BLU484" s="186"/>
      <c r="BLV484" s="186"/>
      <c r="BLW484" s="186"/>
      <c r="BLX484" s="186"/>
      <c r="BLY484" s="186"/>
      <c r="BLZ484" s="186"/>
      <c r="BMA484" s="186"/>
      <c r="BMB484" s="186"/>
      <c r="BMC484" s="186"/>
      <c r="BMD484" s="186"/>
      <c r="BME484" s="186"/>
      <c r="BMF484" s="186"/>
      <c r="BMG484" s="186"/>
      <c r="BMH484" s="186"/>
      <c r="BMI484" s="186"/>
      <c r="BMJ484" s="186"/>
      <c r="BMK484" s="186"/>
      <c r="BML484" s="186"/>
      <c r="BMM484" s="186"/>
      <c r="BMN484" s="186"/>
      <c r="BMO484" s="186"/>
      <c r="BMP484" s="186"/>
      <c r="BMQ484" s="186"/>
      <c r="BMR484" s="186"/>
      <c r="BMS484" s="186"/>
      <c r="BMT484" s="186"/>
      <c r="BMU484" s="186"/>
      <c r="BMV484" s="186"/>
      <c r="BMW484" s="186"/>
      <c r="BMX484" s="186"/>
      <c r="BMY484" s="186"/>
      <c r="BMZ484" s="186"/>
      <c r="BNA484" s="186"/>
      <c r="BNB484" s="186"/>
      <c r="BNC484" s="186"/>
      <c r="BND484" s="186"/>
      <c r="BNE484" s="186"/>
      <c r="BNF484" s="186"/>
      <c r="BNG484" s="186"/>
      <c r="BNH484" s="186"/>
      <c r="BNI484" s="186"/>
      <c r="BNJ484" s="186"/>
      <c r="BNK484" s="186"/>
      <c r="BNL484" s="186"/>
      <c r="BNM484" s="186"/>
      <c r="BNN484" s="186"/>
      <c r="BNO484" s="186"/>
      <c r="BNP484" s="186"/>
      <c r="BNQ484" s="186"/>
      <c r="BNR484" s="186"/>
      <c r="BNS484" s="186"/>
      <c r="BNT484" s="186"/>
      <c r="BNU484" s="186"/>
      <c r="BNV484" s="186"/>
      <c r="BNW484" s="186"/>
      <c r="BNX484" s="186"/>
      <c r="BNY484" s="186"/>
      <c r="BNZ484" s="186"/>
      <c r="BOA484" s="186"/>
      <c r="BOB484" s="186"/>
      <c r="BOC484" s="186"/>
      <c r="BOD484" s="186"/>
      <c r="BOE484" s="186"/>
      <c r="BOF484" s="186"/>
      <c r="BOG484" s="186"/>
      <c r="BOH484" s="186"/>
      <c r="BOI484" s="186"/>
      <c r="BOJ484" s="186"/>
      <c r="BOK484" s="186"/>
      <c r="BOL484" s="186"/>
      <c r="BOM484" s="186"/>
      <c r="BON484" s="186"/>
      <c r="BOO484" s="186"/>
      <c r="BOP484" s="186"/>
      <c r="BOQ484" s="186"/>
      <c r="BOR484" s="186"/>
      <c r="BOS484" s="186"/>
      <c r="BOT484" s="186"/>
      <c r="BOU484" s="186"/>
      <c r="BOV484" s="186"/>
      <c r="BOW484" s="186"/>
      <c r="BOX484" s="186"/>
      <c r="BOY484" s="186"/>
      <c r="BOZ484" s="186"/>
      <c r="BPA484" s="186"/>
      <c r="BPB484" s="186"/>
      <c r="BPC484" s="186"/>
      <c r="BPD484" s="186"/>
      <c r="BPE484" s="186"/>
      <c r="BPF484" s="186"/>
      <c r="BPG484" s="186"/>
      <c r="BPH484" s="186"/>
      <c r="BPI484" s="186"/>
      <c r="BPJ484" s="186"/>
      <c r="BPK484" s="186"/>
      <c r="BPL484" s="186"/>
      <c r="BPM484" s="186"/>
      <c r="BPN484" s="186"/>
      <c r="BPO484" s="186"/>
      <c r="BPP484" s="186"/>
      <c r="BPQ484" s="186"/>
      <c r="BPR484" s="186"/>
      <c r="BPS484" s="186"/>
      <c r="BPT484" s="186"/>
      <c r="BPU484" s="186"/>
      <c r="BPV484" s="186"/>
      <c r="BPW484" s="186"/>
      <c r="BPX484" s="186"/>
      <c r="BPY484" s="186"/>
      <c r="BPZ484" s="186"/>
      <c r="BQA484" s="186"/>
      <c r="BQB484" s="186"/>
      <c r="BQC484" s="186"/>
      <c r="BQD484" s="186"/>
      <c r="BQE484" s="186"/>
      <c r="BQF484" s="186"/>
      <c r="BQG484" s="186"/>
      <c r="BQH484" s="186"/>
      <c r="BQI484" s="186"/>
      <c r="BQJ484" s="186"/>
      <c r="BQK484" s="186"/>
      <c r="BQL484" s="186"/>
      <c r="BQM484" s="186"/>
      <c r="BQN484" s="186"/>
      <c r="BQO484" s="186"/>
      <c r="BQP484" s="186"/>
      <c r="BQQ484" s="186"/>
      <c r="BQR484" s="186"/>
      <c r="BQS484" s="186"/>
      <c r="BQT484" s="186"/>
      <c r="BQU484" s="186"/>
      <c r="BQV484" s="186"/>
      <c r="BQW484" s="186"/>
      <c r="BQX484" s="186"/>
      <c r="BQY484" s="186"/>
      <c r="BQZ484" s="186"/>
      <c r="BRA484" s="186"/>
      <c r="BRB484" s="186"/>
      <c r="BRC484" s="186"/>
      <c r="BRD484" s="186"/>
      <c r="BRE484" s="186"/>
      <c r="BRF484" s="186"/>
      <c r="BRG484" s="186"/>
      <c r="BRH484" s="186"/>
      <c r="BRI484" s="186"/>
      <c r="BRJ484" s="186"/>
      <c r="BRK484" s="186"/>
      <c r="BRL484" s="186"/>
      <c r="BRM484" s="186"/>
      <c r="BRN484" s="186"/>
      <c r="BRO484" s="186"/>
      <c r="BRP484" s="186"/>
      <c r="BRQ484" s="186"/>
      <c r="BRR484" s="186"/>
      <c r="BRS484" s="186"/>
      <c r="BRT484" s="186"/>
      <c r="BRU484" s="186"/>
      <c r="BRV484" s="186"/>
      <c r="BRW484" s="186"/>
      <c r="BRX484" s="186"/>
      <c r="BRY484" s="186"/>
      <c r="BRZ484" s="186"/>
      <c r="BSA484" s="186"/>
      <c r="BSB484" s="186"/>
      <c r="BSC484" s="186"/>
      <c r="BSD484" s="186"/>
      <c r="BSE484" s="186"/>
      <c r="BSF484" s="186"/>
      <c r="BSG484" s="186"/>
      <c r="BSH484" s="186"/>
      <c r="BSI484" s="186"/>
      <c r="BSJ484" s="186"/>
      <c r="BSK484" s="186"/>
      <c r="BSL484" s="186"/>
      <c r="BSM484" s="186"/>
      <c r="BSN484" s="186"/>
      <c r="BSO484" s="186"/>
      <c r="BSP484" s="186"/>
      <c r="BSQ484" s="186"/>
      <c r="BSR484" s="186"/>
      <c r="BSS484" s="186"/>
      <c r="BST484" s="186"/>
      <c r="BSU484" s="186"/>
      <c r="BSV484" s="186"/>
      <c r="BSW484" s="186"/>
      <c r="BSX484" s="186"/>
      <c r="BSY484" s="186"/>
      <c r="BSZ484" s="186"/>
      <c r="BTA484" s="186"/>
      <c r="BTB484" s="186"/>
      <c r="BTC484" s="186"/>
      <c r="BTD484" s="186"/>
      <c r="BTE484" s="186"/>
      <c r="BTF484" s="186"/>
      <c r="BTG484" s="186"/>
      <c r="BTH484" s="186"/>
      <c r="BTI484" s="186"/>
      <c r="BTJ484" s="186"/>
      <c r="BTK484" s="186"/>
      <c r="BTL484" s="186"/>
      <c r="BTM484" s="186"/>
      <c r="BTN484" s="186"/>
      <c r="BTO484" s="186"/>
      <c r="BTP484" s="186"/>
      <c r="BTQ484" s="186"/>
      <c r="BTR484" s="186"/>
      <c r="BTS484" s="186"/>
      <c r="BTT484" s="186"/>
      <c r="BTU484" s="186"/>
      <c r="BTV484" s="186"/>
      <c r="BTW484" s="186"/>
      <c r="BTX484" s="186"/>
      <c r="BTY484" s="186"/>
      <c r="BTZ484" s="186"/>
      <c r="BUA484" s="186"/>
      <c r="BUB484" s="186"/>
      <c r="BUC484" s="186"/>
      <c r="BUD484" s="186"/>
      <c r="BUE484" s="186"/>
      <c r="BUF484" s="186"/>
      <c r="BUG484" s="186"/>
      <c r="BUH484" s="186"/>
      <c r="BUI484" s="186"/>
      <c r="BUJ484" s="186"/>
      <c r="BUK484" s="186"/>
      <c r="BUL484" s="186"/>
      <c r="BUM484" s="186"/>
      <c r="BUN484" s="186"/>
      <c r="BUO484" s="186"/>
      <c r="BUP484" s="186"/>
      <c r="BUQ484" s="186"/>
      <c r="BUR484" s="186"/>
      <c r="BUS484" s="186"/>
      <c r="BUT484" s="186"/>
      <c r="BUU484" s="186"/>
      <c r="BUV484" s="186"/>
      <c r="BUW484" s="186"/>
      <c r="BUX484" s="186"/>
      <c r="BUY484" s="186"/>
      <c r="BUZ484" s="186"/>
      <c r="BVA484" s="186"/>
      <c r="BVB484" s="186"/>
      <c r="BVC484" s="186"/>
      <c r="BVD484" s="186"/>
      <c r="BVE484" s="186"/>
      <c r="BVF484" s="186"/>
      <c r="BVG484" s="186"/>
      <c r="BVH484" s="186"/>
      <c r="BVI484" s="186"/>
      <c r="BVJ484" s="186"/>
      <c r="BVK484" s="186"/>
      <c r="BVL484" s="186"/>
      <c r="BVM484" s="186"/>
      <c r="BVN484" s="186"/>
      <c r="BVO484" s="186"/>
      <c r="BVP484" s="186"/>
      <c r="BVQ484" s="186"/>
      <c r="BVR484" s="186"/>
      <c r="BVS484" s="186"/>
      <c r="BVT484" s="186"/>
      <c r="BVU484" s="186"/>
      <c r="BVV484" s="186"/>
      <c r="BVW484" s="186"/>
      <c r="BVX484" s="186"/>
      <c r="BVY484" s="186"/>
      <c r="BVZ484" s="186"/>
      <c r="BWA484" s="186"/>
      <c r="BWB484" s="186"/>
      <c r="BWC484" s="186"/>
      <c r="BWD484" s="186"/>
      <c r="BWE484" s="186"/>
      <c r="BWF484" s="186"/>
      <c r="BWG484" s="186"/>
      <c r="BWH484" s="186"/>
      <c r="BWI484" s="186"/>
      <c r="BWJ484" s="186"/>
      <c r="BWK484" s="186"/>
      <c r="BWL484" s="186"/>
      <c r="BWM484" s="186"/>
      <c r="BWN484" s="186"/>
      <c r="BWO484" s="186"/>
      <c r="BWP484" s="186"/>
      <c r="BWQ484" s="186"/>
      <c r="BWR484" s="186"/>
      <c r="BWS484" s="186"/>
      <c r="BWT484" s="186"/>
      <c r="BWU484" s="186"/>
      <c r="BWV484" s="186"/>
      <c r="BWW484" s="186"/>
      <c r="BWX484" s="186"/>
      <c r="BWY484" s="186"/>
      <c r="BWZ484" s="186"/>
      <c r="BXA484" s="186"/>
      <c r="BXB484" s="186"/>
      <c r="BXC484" s="186"/>
      <c r="BXD484" s="186"/>
      <c r="BXE484" s="186"/>
      <c r="BXF484" s="186"/>
      <c r="BXG484" s="186"/>
      <c r="BXH484" s="186"/>
      <c r="BXI484" s="186"/>
      <c r="BXJ484" s="186"/>
      <c r="BXK484" s="186"/>
      <c r="BXL484" s="186"/>
      <c r="BXM484" s="186"/>
      <c r="BXN484" s="186"/>
      <c r="BXO484" s="186"/>
      <c r="BXP484" s="186"/>
      <c r="BXQ484" s="186"/>
      <c r="BXR484" s="186"/>
      <c r="BXS484" s="186"/>
      <c r="BXT484" s="186"/>
      <c r="BXU484" s="186"/>
      <c r="BXV484" s="186"/>
      <c r="BXW484" s="186"/>
      <c r="BXX484" s="186"/>
      <c r="BXY484" s="186"/>
      <c r="BXZ484" s="186"/>
      <c r="BYA484" s="186"/>
      <c r="BYB484" s="186"/>
      <c r="BYC484" s="186"/>
      <c r="BYD484" s="186"/>
      <c r="BYE484" s="186"/>
      <c r="BYF484" s="186"/>
      <c r="BYG484" s="186"/>
      <c r="BYH484" s="186"/>
      <c r="BYI484" s="186"/>
      <c r="BYJ484" s="186"/>
      <c r="BYK484" s="186"/>
      <c r="BYL484" s="186"/>
      <c r="BYM484" s="186"/>
      <c r="BYN484" s="186"/>
      <c r="BYO484" s="186"/>
      <c r="BYP484" s="186"/>
      <c r="BYQ484" s="186"/>
      <c r="BYR484" s="186"/>
      <c r="BYS484" s="186"/>
      <c r="BYT484" s="186"/>
      <c r="BYU484" s="186"/>
      <c r="BYV484" s="186"/>
      <c r="BYW484" s="186"/>
      <c r="BYX484" s="186"/>
      <c r="BYY484" s="186"/>
      <c r="BYZ484" s="186"/>
      <c r="BZA484" s="186"/>
      <c r="BZB484" s="186"/>
      <c r="BZC484" s="186"/>
      <c r="BZD484" s="186"/>
      <c r="BZE484" s="186"/>
      <c r="BZF484" s="186"/>
      <c r="BZG484" s="186"/>
      <c r="BZH484" s="186"/>
      <c r="BZI484" s="186"/>
      <c r="BZJ484" s="186"/>
      <c r="BZK484" s="186"/>
      <c r="BZL484" s="186"/>
      <c r="BZM484" s="186"/>
      <c r="BZN484" s="186"/>
      <c r="BZO484" s="186"/>
      <c r="BZP484" s="186"/>
      <c r="BZQ484" s="186"/>
      <c r="BZR484" s="186"/>
      <c r="BZS484" s="186"/>
      <c r="BZT484" s="186"/>
      <c r="BZU484" s="186"/>
      <c r="BZV484" s="186"/>
      <c r="BZW484" s="186"/>
      <c r="BZX484" s="186"/>
      <c r="BZY484" s="186"/>
      <c r="BZZ484" s="186"/>
      <c r="CAA484" s="186"/>
      <c r="CAB484" s="186"/>
      <c r="CAC484" s="186"/>
      <c r="CAD484" s="186"/>
      <c r="CAE484" s="186"/>
      <c r="CAF484" s="186"/>
      <c r="CAG484" s="186"/>
      <c r="CAH484" s="186"/>
      <c r="CAI484" s="186"/>
      <c r="CAJ484" s="186"/>
      <c r="CAK484" s="186"/>
      <c r="CAL484" s="186"/>
      <c r="CAM484" s="186"/>
      <c r="CAN484" s="186"/>
      <c r="CAO484" s="186"/>
      <c r="CAP484" s="186"/>
      <c r="CAQ484" s="186"/>
      <c r="CAR484" s="186"/>
      <c r="CAS484" s="186"/>
      <c r="CAT484" s="186"/>
      <c r="CAU484" s="186"/>
      <c r="CAV484" s="186"/>
      <c r="CAW484" s="186"/>
      <c r="CAX484" s="186"/>
      <c r="CAY484" s="186"/>
      <c r="CAZ484" s="186"/>
      <c r="CBA484" s="186"/>
      <c r="CBB484" s="186"/>
      <c r="CBC484" s="186"/>
      <c r="CBD484" s="186"/>
      <c r="CBE484" s="186"/>
      <c r="CBF484" s="186"/>
      <c r="CBG484" s="186"/>
      <c r="CBH484" s="186"/>
      <c r="CBI484" s="186"/>
      <c r="CBJ484" s="186"/>
      <c r="CBK484" s="186"/>
      <c r="CBL484" s="186"/>
      <c r="CBM484" s="186"/>
      <c r="CBN484" s="186"/>
      <c r="CBO484" s="186"/>
      <c r="CBP484" s="186"/>
      <c r="CBQ484" s="186"/>
      <c r="CBR484" s="186"/>
      <c r="CBS484" s="186"/>
      <c r="CBT484" s="186"/>
      <c r="CBU484" s="186"/>
      <c r="CBV484" s="186"/>
      <c r="CBW484" s="186"/>
      <c r="CBX484" s="186"/>
      <c r="CBY484" s="186"/>
      <c r="CBZ484" s="186"/>
      <c r="CCA484" s="186"/>
      <c r="CCB484" s="186"/>
      <c r="CCC484" s="186"/>
      <c r="CCD484" s="186"/>
      <c r="CCE484" s="186"/>
      <c r="CCF484" s="186"/>
      <c r="CCG484" s="186"/>
      <c r="CCH484" s="186"/>
      <c r="CCI484" s="186"/>
      <c r="CCJ484" s="186"/>
      <c r="CCK484" s="186"/>
      <c r="CCL484" s="186"/>
      <c r="CCM484" s="186"/>
      <c r="CCN484" s="186"/>
      <c r="CCO484" s="186"/>
      <c r="CCP484" s="186"/>
      <c r="CCQ484" s="186"/>
      <c r="CCR484" s="186"/>
      <c r="CCS484" s="186"/>
      <c r="CCT484" s="186"/>
      <c r="CCU484" s="186"/>
      <c r="CCV484" s="186"/>
      <c r="CCW484" s="186"/>
      <c r="CCX484" s="186"/>
      <c r="CCY484" s="186"/>
      <c r="CCZ484" s="186"/>
      <c r="CDA484" s="186"/>
      <c r="CDB484" s="186"/>
      <c r="CDC484" s="186"/>
      <c r="CDD484" s="186"/>
      <c r="CDE484" s="186"/>
      <c r="CDF484" s="186"/>
      <c r="CDG484" s="186"/>
      <c r="CDH484" s="186"/>
      <c r="CDI484" s="186"/>
      <c r="CDJ484" s="186"/>
      <c r="CDK484" s="186"/>
      <c r="CDL484" s="186"/>
      <c r="CDM484" s="186"/>
      <c r="CDN484" s="186"/>
      <c r="CDO484" s="186"/>
      <c r="CDP484" s="186"/>
      <c r="CDQ484" s="186"/>
      <c r="CDR484" s="186"/>
      <c r="CDS484" s="186"/>
      <c r="CDT484" s="186"/>
      <c r="CDU484" s="186"/>
      <c r="CDV484" s="186"/>
      <c r="CDW484" s="186"/>
      <c r="CDX484" s="186"/>
      <c r="CDY484" s="186"/>
      <c r="CDZ484" s="186"/>
      <c r="CEA484" s="186"/>
      <c r="CEB484" s="186"/>
      <c r="CEC484" s="186"/>
      <c r="CED484" s="186"/>
      <c r="CEE484" s="186"/>
      <c r="CEF484" s="186"/>
      <c r="CEG484" s="186"/>
      <c r="CEH484" s="186"/>
      <c r="CEI484" s="186"/>
      <c r="CEJ484" s="186"/>
      <c r="CEK484" s="186"/>
      <c r="CEL484" s="186"/>
      <c r="CEM484" s="186"/>
      <c r="CEN484" s="186"/>
      <c r="CEO484" s="186"/>
      <c r="CEP484" s="186"/>
      <c r="CEQ484" s="186"/>
      <c r="CER484" s="186"/>
      <c r="CES484" s="186"/>
      <c r="CET484" s="186"/>
      <c r="CEU484" s="186"/>
      <c r="CEV484" s="186"/>
      <c r="CEW484" s="186"/>
      <c r="CEX484" s="186"/>
      <c r="CEY484" s="186"/>
      <c r="CEZ484" s="186"/>
      <c r="CFA484" s="186"/>
      <c r="CFB484" s="186"/>
      <c r="CFC484" s="186"/>
      <c r="CFD484" s="186"/>
      <c r="CFE484" s="186"/>
      <c r="CFF484" s="186"/>
      <c r="CFG484" s="186"/>
      <c r="CFH484" s="186"/>
      <c r="CFI484" s="186"/>
      <c r="CFJ484" s="186"/>
      <c r="CFK484" s="186"/>
      <c r="CFL484" s="186"/>
      <c r="CFM484" s="186"/>
      <c r="CFN484" s="186"/>
      <c r="CFO484" s="186"/>
      <c r="CFP484" s="186"/>
      <c r="CFQ484" s="186"/>
      <c r="CFR484" s="186"/>
      <c r="CFS484" s="186"/>
      <c r="CFT484" s="186"/>
      <c r="CFU484" s="186"/>
      <c r="CFV484" s="186"/>
      <c r="CFW484" s="186"/>
      <c r="CFX484" s="186"/>
      <c r="CFY484" s="186"/>
      <c r="CFZ484" s="186"/>
      <c r="CGA484" s="186"/>
      <c r="CGB484" s="186"/>
      <c r="CGC484" s="186"/>
      <c r="CGD484" s="186"/>
      <c r="CGE484" s="186"/>
      <c r="CGF484" s="186"/>
      <c r="CGG484" s="186"/>
      <c r="CGH484" s="186"/>
      <c r="CGI484" s="186"/>
      <c r="CGJ484" s="186"/>
      <c r="CGK484" s="186"/>
      <c r="CGL484" s="186"/>
      <c r="CGM484" s="186"/>
      <c r="CGN484" s="186"/>
      <c r="CGO484" s="186"/>
      <c r="CGP484" s="186"/>
      <c r="CGQ484" s="186"/>
      <c r="CGR484" s="186"/>
      <c r="CGS484" s="186"/>
      <c r="CGT484" s="186"/>
      <c r="CGU484" s="186"/>
      <c r="CGV484" s="186"/>
      <c r="CGW484" s="186"/>
      <c r="CGX484" s="186"/>
      <c r="CGY484" s="186"/>
      <c r="CGZ484" s="186"/>
      <c r="CHA484" s="186"/>
      <c r="CHB484" s="186"/>
      <c r="CHC484" s="186"/>
      <c r="CHD484" s="186"/>
      <c r="CHE484" s="186"/>
      <c r="CHF484" s="186"/>
      <c r="CHG484" s="186"/>
      <c r="CHH484" s="186"/>
      <c r="CHI484" s="186"/>
      <c r="CHJ484" s="186"/>
      <c r="CHK484" s="186"/>
      <c r="CHL484" s="186"/>
      <c r="CHM484" s="186"/>
      <c r="CHN484" s="186"/>
      <c r="CHO484" s="186"/>
      <c r="CHP484" s="186"/>
      <c r="CHQ484" s="186"/>
      <c r="CHR484" s="186"/>
      <c r="CHS484" s="186"/>
      <c r="CHT484" s="186"/>
      <c r="CHU484" s="186"/>
      <c r="CHV484" s="186"/>
      <c r="CHW484" s="186"/>
      <c r="CHX484" s="186"/>
      <c r="CHY484" s="186"/>
      <c r="CHZ484" s="186"/>
      <c r="CIA484" s="186"/>
      <c r="CIB484" s="186"/>
      <c r="CIC484" s="186"/>
      <c r="CID484" s="186"/>
      <c r="CIE484" s="186"/>
      <c r="CIF484" s="186"/>
      <c r="CIG484" s="186"/>
      <c r="CIH484" s="186"/>
      <c r="CII484" s="186"/>
      <c r="CIJ484" s="186"/>
      <c r="CIK484" s="186"/>
      <c r="CIL484" s="186"/>
      <c r="CIM484" s="186"/>
      <c r="CIN484" s="186"/>
      <c r="CIO484" s="186"/>
      <c r="CIP484" s="186"/>
      <c r="CIQ484" s="186"/>
      <c r="CIR484" s="186"/>
      <c r="CIS484" s="186"/>
      <c r="CIT484" s="186"/>
      <c r="CIU484" s="186"/>
      <c r="CIV484" s="186"/>
      <c r="CIW484" s="186"/>
      <c r="CIX484" s="186"/>
      <c r="CIY484" s="186"/>
      <c r="CIZ484" s="186"/>
      <c r="CJA484" s="186"/>
      <c r="CJB484" s="186"/>
      <c r="CJC484" s="186"/>
      <c r="CJD484" s="186"/>
      <c r="CJE484" s="186"/>
      <c r="CJF484" s="186"/>
      <c r="CJG484" s="186"/>
      <c r="CJH484" s="186"/>
      <c r="CJI484" s="186"/>
      <c r="CJJ484" s="186"/>
      <c r="CJK484" s="186"/>
      <c r="CJL484" s="186"/>
      <c r="CJM484" s="186"/>
      <c r="CJN484" s="186"/>
      <c r="CJO484" s="186"/>
      <c r="CJP484" s="186"/>
      <c r="CJQ484" s="186"/>
      <c r="CJR484" s="186"/>
      <c r="CJS484" s="186"/>
      <c r="CJT484" s="186"/>
      <c r="CJU484" s="186"/>
      <c r="CJV484" s="186"/>
      <c r="CJW484" s="186"/>
      <c r="CJX484" s="186"/>
      <c r="CJY484" s="186"/>
      <c r="CJZ484" s="186"/>
      <c r="CKA484" s="186"/>
      <c r="CKB484" s="186"/>
      <c r="CKC484" s="186"/>
      <c r="CKD484" s="186"/>
      <c r="CKE484" s="186"/>
      <c r="CKF484" s="186"/>
      <c r="CKG484" s="186"/>
      <c r="CKH484" s="186"/>
      <c r="CKI484" s="186"/>
      <c r="CKJ484" s="186"/>
      <c r="CKK484" s="186"/>
      <c r="CKL484" s="186"/>
      <c r="CKM484" s="186"/>
      <c r="CKN484" s="186"/>
      <c r="CKO484" s="186"/>
      <c r="CKP484" s="186"/>
      <c r="CKQ484" s="186"/>
      <c r="CKR484" s="186"/>
      <c r="CKS484" s="186"/>
      <c r="CKT484" s="186"/>
      <c r="CKU484" s="186"/>
      <c r="CKV484" s="186"/>
      <c r="CKW484" s="186"/>
      <c r="CKX484" s="186"/>
      <c r="CKY484" s="186"/>
      <c r="CKZ484" s="186"/>
      <c r="CLA484" s="186"/>
      <c r="CLB484" s="186"/>
      <c r="CLC484" s="186"/>
      <c r="CLD484" s="186"/>
      <c r="CLE484" s="186"/>
      <c r="CLF484" s="186"/>
      <c r="CLG484" s="186"/>
      <c r="CLH484" s="186"/>
      <c r="CLI484" s="186"/>
      <c r="CLJ484" s="186"/>
      <c r="CLK484" s="186"/>
      <c r="CLL484" s="186"/>
      <c r="CLM484" s="186"/>
      <c r="CLN484" s="186"/>
      <c r="CLO484" s="186"/>
      <c r="CLP484" s="186"/>
      <c r="CLQ484" s="186"/>
      <c r="CLR484" s="186"/>
      <c r="CLS484" s="186"/>
      <c r="CLT484" s="186"/>
      <c r="CLU484" s="186"/>
      <c r="CLV484" s="186"/>
      <c r="CLW484" s="186"/>
      <c r="CLX484" s="186"/>
      <c r="CLY484" s="186"/>
      <c r="CLZ484" s="186"/>
      <c r="CMA484" s="186"/>
      <c r="CMB484" s="186"/>
      <c r="CMC484" s="186"/>
      <c r="CMD484" s="186"/>
      <c r="CME484" s="186"/>
      <c r="CMF484" s="186"/>
      <c r="CMG484" s="186"/>
      <c r="CMH484" s="186"/>
      <c r="CMI484" s="186"/>
      <c r="CMJ484" s="186"/>
      <c r="CMK484" s="186"/>
      <c r="CML484" s="186"/>
      <c r="CMM484" s="186"/>
      <c r="CMN484" s="186"/>
      <c r="CMO484" s="186"/>
      <c r="CMP484" s="186"/>
      <c r="CMQ484" s="186"/>
      <c r="CMR484" s="186"/>
      <c r="CMS484" s="186"/>
      <c r="CMT484" s="186"/>
      <c r="CMU484" s="186"/>
      <c r="CMV484" s="186"/>
      <c r="CMW484" s="186"/>
      <c r="CMX484" s="186"/>
      <c r="CMY484" s="186"/>
      <c r="CMZ484" s="186"/>
      <c r="CNA484" s="186"/>
      <c r="CNB484" s="186"/>
      <c r="CNC484" s="186"/>
      <c r="CND484" s="186"/>
      <c r="CNE484" s="186"/>
      <c r="CNF484" s="186"/>
      <c r="CNG484" s="186"/>
      <c r="CNH484" s="186"/>
      <c r="CNI484" s="186"/>
      <c r="CNJ484" s="186"/>
      <c r="CNK484" s="186"/>
      <c r="CNL484" s="186"/>
      <c r="CNM484" s="186"/>
      <c r="CNN484" s="186"/>
      <c r="CNO484" s="186"/>
      <c r="CNP484" s="186"/>
      <c r="CNQ484" s="186"/>
      <c r="CNR484" s="186"/>
      <c r="CNS484" s="186"/>
      <c r="CNT484" s="186"/>
      <c r="CNU484" s="186"/>
      <c r="CNV484" s="186"/>
      <c r="CNW484" s="186"/>
      <c r="CNX484" s="186"/>
      <c r="CNY484" s="186"/>
      <c r="CNZ484" s="186"/>
      <c r="COA484" s="186"/>
      <c r="COB484" s="186"/>
      <c r="COC484" s="186"/>
      <c r="COD484" s="186"/>
      <c r="COE484" s="186"/>
      <c r="COF484" s="186"/>
      <c r="COG484" s="186"/>
      <c r="COH484" s="186"/>
      <c r="COI484" s="186"/>
      <c r="COJ484" s="186"/>
      <c r="COK484" s="186"/>
      <c r="COL484" s="186"/>
      <c r="COM484" s="186"/>
      <c r="CON484" s="186"/>
      <c r="COO484" s="186"/>
      <c r="COP484" s="186"/>
      <c r="COQ484" s="186"/>
      <c r="COR484" s="186"/>
      <c r="COS484" s="186"/>
      <c r="COT484" s="186"/>
      <c r="COU484" s="186"/>
      <c r="COV484" s="186"/>
      <c r="COW484" s="186"/>
      <c r="COX484" s="186"/>
      <c r="COY484" s="186"/>
      <c r="COZ484" s="186"/>
      <c r="CPA484" s="186"/>
      <c r="CPB484" s="186"/>
      <c r="CPC484" s="186"/>
      <c r="CPD484" s="186"/>
      <c r="CPE484" s="186"/>
      <c r="CPF484" s="186"/>
      <c r="CPG484" s="186"/>
      <c r="CPH484" s="186"/>
      <c r="CPI484" s="186"/>
      <c r="CPJ484" s="186"/>
      <c r="CPK484" s="186"/>
      <c r="CPL484" s="186"/>
      <c r="CPM484" s="186"/>
      <c r="CPN484" s="186"/>
      <c r="CPO484" s="186"/>
      <c r="CPP484" s="186"/>
      <c r="CPQ484" s="186"/>
      <c r="CPR484" s="186"/>
      <c r="CPS484" s="186"/>
      <c r="CPT484" s="186"/>
      <c r="CPU484" s="186"/>
      <c r="CPV484" s="186"/>
      <c r="CPW484" s="186"/>
      <c r="CPX484" s="186"/>
      <c r="CPY484" s="186"/>
      <c r="CPZ484" s="186"/>
      <c r="CQA484" s="186"/>
      <c r="CQB484" s="186"/>
      <c r="CQC484" s="186"/>
      <c r="CQD484" s="186"/>
      <c r="CQE484" s="186"/>
      <c r="CQF484" s="186"/>
      <c r="CQG484" s="186"/>
      <c r="CQH484" s="186"/>
      <c r="CQI484" s="186"/>
      <c r="CQJ484" s="186"/>
      <c r="CQK484" s="186"/>
      <c r="CQL484" s="186"/>
      <c r="CQM484" s="186"/>
      <c r="CQN484" s="186"/>
      <c r="CQO484" s="186"/>
      <c r="CQP484" s="186"/>
      <c r="CQQ484" s="186"/>
      <c r="CQR484" s="186"/>
      <c r="CQS484" s="186"/>
      <c r="CQT484" s="186"/>
      <c r="CQU484" s="186"/>
      <c r="CQV484" s="186"/>
      <c r="CQW484" s="186"/>
      <c r="CQX484" s="186"/>
      <c r="CQY484" s="186"/>
      <c r="CQZ484" s="186"/>
      <c r="CRA484" s="186"/>
      <c r="CRB484" s="186"/>
      <c r="CRC484" s="186"/>
      <c r="CRD484" s="186"/>
      <c r="CRE484" s="186"/>
      <c r="CRF484" s="186"/>
      <c r="CRG484" s="186"/>
      <c r="CRH484" s="186"/>
      <c r="CRI484" s="186"/>
      <c r="CRJ484" s="186"/>
      <c r="CRK484" s="186"/>
      <c r="CRL484" s="186"/>
      <c r="CRM484" s="186"/>
      <c r="CRN484" s="186"/>
      <c r="CRO484" s="186"/>
      <c r="CRP484" s="186"/>
      <c r="CRQ484" s="186"/>
      <c r="CRR484" s="186"/>
      <c r="CRS484" s="186"/>
      <c r="CRT484" s="186"/>
      <c r="CRU484" s="186"/>
      <c r="CRV484" s="186"/>
      <c r="CRW484" s="186"/>
      <c r="CRX484" s="186"/>
      <c r="CRY484" s="186"/>
      <c r="CRZ484" s="186"/>
      <c r="CSA484" s="186"/>
      <c r="CSB484" s="186"/>
      <c r="CSC484" s="186"/>
      <c r="CSD484" s="186"/>
      <c r="CSE484" s="186"/>
      <c r="CSF484" s="186"/>
      <c r="CSG484" s="186"/>
      <c r="CSH484" s="186"/>
      <c r="CSI484" s="186"/>
      <c r="CSJ484" s="186"/>
      <c r="CSK484" s="186"/>
      <c r="CSL484" s="186"/>
      <c r="CSM484" s="186"/>
      <c r="CSN484" s="186"/>
      <c r="CSO484" s="186"/>
      <c r="CSP484" s="186"/>
      <c r="CSQ484" s="186"/>
      <c r="CSR484" s="186"/>
      <c r="CSS484" s="186"/>
      <c r="CST484" s="186"/>
      <c r="CSU484" s="186"/>
      <c r="CSV484" s="186"/>
      <c r="CSW484" s="186"/>
      <c r="CSX484" s="186"/>
      <c r="CSY484" s="186"/>
      <c r="CSZ484" s="186"/>
      <c r="CTA484" s="186"/>
      <c r="CTB484" s="186"/>
      <c r="CTC484" s="186"/>
      <c r="CTD484" s="186"/>
      <c r="CTE484" s="186"/>
      <c r="CTF484" s="186"/>
      <c r="CTG484" s="186"/>
      <c r="CTH484" s="186"/>
      <c r="CTI484" s="186"/>
      <c r="CTJ484" s="186"/>
      <c r="CTK484" s="186"/>
      <c r="CTL484" s="186"/>
      <c r="CTM484" s="186"/>
      <c r="CTN484" s="186"/>
      <c r="CTO484" s="186"/>
      <c r="CTP484" s="186"/>
      <c r="CTQ484" s="186"/>
      <c r="CTR484" s="186"/>
      <c r="CTS484" s="186"/>
      <c r="CTT484" s="186"/>
      <c r="CTU484" s="186"/>
      <c r="CTV484" s="186"/>
      <c r="CTW484" s="186"/>
      <c r="CTX484" s="186"/>
      <c r="CTY484" s="186"/>
      <c r="CTZ484" s="186"/>
      <c r="CUA484" s="186"/>
      <c r="CUB484" s="186"/>
      <c r="CUC484" s="186"/>
      <c r="CUD484" s="186"/>
      <c r="CUE484" s="186"/>
      <c r="CUF484" s="186"/>
      <c r="CUG484" s="186"/>
      <c r="CUH484" s="186"/>
      <c r="CUI484" s="186"/>
      <c r="CUJ484" s="186"/>
      <c r="CUK484" s="186"/>
      <c r="CUL484" s="186"/>
      <c r="CUM484" s="186"/>
      <c r="CUN484" s="186"/>
      <c r="CUO484" s="186"/>
      <c r="CUP484" s="186"/>
      <c r="CUQ484" s="186"/>
      <c r="CUR484" s="186"/>
      <c r="CUS484" s="186"/>
      <c r="CUT484" s="186"/>
      <c r="CUU484" s="186"/>
      <c r="CUV484" s="186"/>
      <c r="CUW484" s="186"/>
      <c r="CUX484" s="186"/>
      <c r="CUY484" s="186"/>
      <c r="CUZ484" s="186"/>
      <c r="CVA484" s="186"/>
      <c r="CVB484" s="186"/>
      <c r="CVC484" s="186"/>
      <c r="CVD484" s="186"/>
      <c r="CVE484" s="186"/>
      <c r="CVF484" s="186"/>
      <c r="CVG484" s="186"/>
      <c r="CVH484" s="186"/>
      <c r="CVI484" s="186"/>
      <c r="CVJ484" s="186"/>
      <c r="CVK484" s="186"/>
      <c r="CVL484" s="186"/>
      <c r="CVM484" s="186"/>
      <c r="CVN484" s="186"/>
      <c r="CVO484" s="186"/>
      <c r="CVP484" s="186"/>
      <c r="CVQ484" s="186"/>
      <c r="CVR484" s="186"/>
      <c r="CVS484" s="186"/>
      <c r="CVT484" s="186"/>
      <c r="CVU484" s="186"/>
      <c r="CVV484" s="186"/>
      <c r="CVW484" s="186"/>
      <c r="CVX484" s="186"/>
      <c r="CVY484" s="186"/>
      <c r="CVZ484" s="186"/>
      <c r="CWA484" s="186"/>
      <c r="CWB484" s="186"/>
      <c r="CWC484" s="186"/>
      <c r="CWD484" s="186"/>
      <c r="CWE484" s="186"/>
      <c r="CWF484" s="186"/>
      <c r="CWG484" s="186"/>
      <c r="CWH484" s="186"/>
      <c r="CWI484" s="186"/>
      <c r="CWJ484" s="186"/>
      <c r="CWK484" s="186"/>
      <c r="CWL484" s="186"/>
      <c r="CWM484" s="186"/>
      <c r="CWN484" s="186"/>
      <c r="CWO484" s="186"/>
      <c r="CWP484" s="186"/>
      <c r="CWQ484" s="186"/>
      <c r="CWR484" s="186"/>
      <c r="CWS484" s="186"/>
      <c r="CWT484" s="186"/>
      <c r="CWU484" s="186"/>
      <c r="CWV484" s="186"/>
      <c r="CWW484" s="186"/>
      <c r="CWX484" s="186"/>
      <c r="CWY484" s="186"/>
      <c r="CWZ484" s="186"/>
      <c r="CXA484" s="186"/>
      <c r="CXB484" s="186"/>
      <c r="CXC484" s="186"/>
      <c r="CXD484" s="186"/>
      <c r="CXE484" s="186"/>
      <c r="CXF484" s="186"/>
      <c r="CXG484" s="186"/>
      <c r="CXH484" s="186"/>
      <c r="CXI484" s="186"/>
      <c r="CXJ484" s="186"/>
      <c r="CXK484" s="186"/>
      <c r="CXL484" s="186"/>
      <c r="CXM484" s="186"/>
      <c r="CXN484" s="186"/>
      <c r="CXO484" s="186"/>
      <c r="CXP484" s="186"/>
      <c r="CXQ484" s="186"/>
      <c r="CXR484" s="186"/>
      <c r="CXS484" s="186"/>
      <c r="CXT484" s="186"/>
      <c r="CXU484" s="186"/>
      <c r="CXV484" s="186"/>
      <c r="CXW484" s="186"/>
      <c r="CXX484" s="186"/>
      <c r="CXY484" s="186"/>
      <c r="CXZ484" s="186"/>
      <c r="CYA484" s="186"/>
      <c r="CYB484" s="186"/>
      <c r="CYC484" s="186"/>
      <c r="CYD484" s="186"/>
      <c r="CYE484" s="186"/>
      <c r="CYF484" s="186"/>
      <c r="CYG484" s="186"/>
      <c r="CYH484" s="186"/>
      <c r="CYI484" s="186"/>
      <c r="CYJ484" s="186"/>
      <c r="CYK484" s="186"/>
      <c r="CYL484" s="186"/>
      <c r="CYM484" s="186"/>
      <c r="CYN484" s="186"/>
      <c r="CYO484" s="186"/>
      <c r="CYP484" s="186"/>
      <c r="CYQ484" s="186"/>
      <c r="CYR484" s="186"/>
      <c r="CYS484" s="186"/>
      <c r="CYT484" s="186"/>
      <c r="CYU484" s="186"/>
      <c r="CYV484" s="186"/>
      <c r="CYW484" s="186"/>
      <c r="CYX484" s="186"/>
      <c r="CYY484" s="186"/>
      <c r="CYZ484" s="186"/>
      <c r="CZA484" s="186"/>
      <c r="CZB484" s="186"/>
      <c r="CZC484" s="186"/>
      <c r="CZD484" s="186"/>
      <c r="CZE484" s="186"/>
      <c r="CZF484" s="186"/>
      <c r="CZG484" s="186"/>
      <c r="CZH484" s="186"/>
      <c r="CZI484" s="186"/>
      <c r="CZJ484" s="186"/>
      <c r="CZK484" s="186"/>
      <c r="CZL484" s="186"/>
      <c r="CZM484" s="186"/>
      <c r="CZN484" s="186"/>
      <c r="CZO484" s="186"/>
      <c r="CZP484" s="186"/>
      <c r="CZQ484" s="186"/>
      <c r="CZR484" s="186"/>
      <c r="CZS484" s="186"/>
      <c r="CZT484" s="186"/>
      <c r="CZU484" s="186"/>
      <c r="CZV484" s="186"/>
      <c r="CZW484" s="186"/>
      <c r="CZX484" s="186"/>
      <c r="CZY484" s="186"/>
      <c r="CZZ484" s="186"/>
      <c r="DAA484" s="186"/>
      <c r="DAB484" s="186"/>
      <c r="DAC484" s="186"/>
      <c r="DAD484" s="186"/>
      <c r="DAE484" s="186"/>
      <c r="DAF484" s="186"/>
      <c r="DAG484" s="186"/>
      <c r="DAH484" s="186"/>
      <c r="DAI484" s="186"/>
      <c r="DAJ484" s="186"/>
      <c r="DAK484" s="186"/>
      <c r="DAL484" s="186"/>
      <c r="DAM484" s="186"/>
      <c r="DAN484" s="186"/>
      <c r="DAO484" s="186"/>
      <c r="DAP484" s="186"/>
      <c r="DAQ484" s="186"/>
      <c r="DAR484" s="186"/>
      <c r="DAS484" s="186"/>
      <c r="DAT484" s="186"/>
      <c r="DAU484" s="186"/>
      <c r="DAV484" s="186"/>
      <c r="DAW484" s="186"/>
      <c r="DAX484" s="186"/>
      <c r="DAY484" s="186"/>
      <c r="DAZ484" s="186"/>
      <c r="DBA484" s="186"/>
      <c r="DBB484" s="186"/>
      <c r="DBC484" s="186"/>
      <c r="DBD484" s="186"/>
      <c r="DBE484" s="186"/>
      <c r="DBF484" s="186"/>
      <c r="DBG484" s="186"/>
      <c r="DBH484" s="186"/>
      <c r="DBI484" s="186"/>
      <c r="DBJ484" s="186"/>
      <c r="DBK484" s="186"/>
      <c r="DBL484" s="186"/>
      <c r="DBM484" s="186"/>
      <c r="DBN484" s="186"/>
      <c r="DBO484" s="186"/>
      <c r="DBP484" s="186"/>
      <c r="DBQ484" s="186"/>
      <c r="DBR484" s="186"/>
      <c r="DBS484" s="186"/>
      <c r="DBT484" s="186"/>
      <c r="DBU484" s="186"/>
      <c r="DBV484" s="186"/>
      <c r="DBW484" s="186"/>
      <c r="DBX484" s="186"/>
      <c r="DBY484" s="186"/>
      <c r="DBZ484" s="186"/>
      <c r="DCA484" s="186"/>
      <c r="DCB484" s="186"/>
      <c r="DCC484" s="186"/>
      <c r="DCD484" s="186"/>
      <c r="DCE484" s="186"/>
      <c r="DCF484" s="186"/>
      <c r="DCG484" s="186"/>
      <c r="DCH484" s="186"/>
      <c r="DCI484" s="186"/>
      <c r="DCJ484" s="186"/>
      <c r="DCK484" s="186"/>
      <c r="DCL484" s="186"/>
      <c r="DCM484" s="186"/>
      <c r="DCN484" s="186"/>
      <c r="DCO484" s="186"/>
      <c r="DCP484" s="186"/>
      <c r="DCQ484" s="186"/>
      <c r="DCR484" s="186"/>
      <c r="DCS484" s="186"/>
      <c r="DCT484" s="186"/>
      <c r="DCU484" s="186"/>
      <c r="DCV484" s="186"/>
      <c r="DCW484" s="186"/>
      <c r="DCX484" s="186"/>
      <c r="DCY484" s="186"/>
      <c r="DCZ484" s="186"/>
      <c r="DDA484" s="186"/>
      <c r="DDB484" s="186"/>
      <c r="DDC484" s="186"/>
      <c r="DDD484" s="186"/>
      <c r="DDE484" s="186"/>
      <c r="DDF484" s="186"/>
      <c r="DDG484" s="186"/>
      <c r="DDH484" s="186"/>
      <c r="DDI484" s="186"/>
      <c r="DDJ484" s="186"/>
      <c r="DDK484" s="186"/>
      <c r="DDL484" s="186"/>
      <c r="DDM484" s="186"/>
      <c r="DDN484" s="186"/>
      <c r="DDO484" s="186"/>
      <c r="DDP484" s="186"/>
      <c r="DDQ484" s="186"/>
      <c r="DDR484" s="186"/>
      <c r="DDS484" s="186"/>
      <c r="DDT484" s="186"/>
      <c r="DDU484" s="186"/>
      <c r="DDV484" s="186"/>
      <c r="DDW484" s="186"/>
      <c r="DDX484" s="186"/>
      <c r="DDY484" s="186"/>
      <c r="DDZ484" s="186"/>
      <c r="DEA484" s="186"/>
      <c r="DEB484" s="186"/>
      <c r="DEC484" s="186"/>
      <c r="DED484" s="186"/>
      <c r="DEE484" s="186"/>
      <c r="DEF484" s="186"/>
      <c r="DEG484" s="186"/>
      <c r="DEH484" s="186"/>
      <c r="DEI484" s="186"/>
      <c r="DEJ484" s="186"/>
      <c r="DEK484" s="186"/>
      <c r="DEL484" s="186"/>
      <c r="DEM484" s="186"/>
      <c r="DEN484" s="186"/>
      <c r="DEO484" s="186"/>
      <c r="DEP484" s="186"/>
      <c r="DEQ484" s="186"/>
      <c r="DER484" s="186"/>
      <c r="DES484" s="186"/>
      <c r="DET484" s="186"/>
      <c r="DEU484" s="186"/>
      <c r="DEV484" s="186"/>
      <c r="DEW484" s="186"/>
      <c r="DEX484" s="186"/>
      <c r="DEY484" s="186"/>
      <c r="DEZ484" s="186"/>
      <c r="DFA484" s="186"/>
      <c r="DFB484" s="186"/>
      <c r="DFC484" s="186"/>
      <c r="DFD484" s="186"/>
      <c r="DFE484" s="186"/>
      <c r="DFF484" s="186"/>
      <c r="DFG484" s="186"/>
      <c r="DFH484" s="186"/>
      <c r="DFI484" s="186"/>
      <c r="DFJ484" s="186"/>
      <c r="DFK484" s="186"/>
      <c r="DFL484" s="186"/>
      <c r="DFM484" s="186"/>
      <c r="DFN484" s="186"/>
      <c r="DFO484" s="186"/>
      <c r="DFP484" s="186"/>
      <c r="DFQ484" s="186"/>
      <c r="DFR484" s="186"/>
      <c r="DFS484" s="186"/>
      <c r="DFT484" s="186"/>
      <c r="DFU484" s="186"/>
      <c r="DFV484" s="186"/>
      <c r="DFW484" s="186"/>
      <c r="DFX484" s="186"/>
      <c r="DFY484" s="186"/>
      <c r="DFZ484" s="186"/>
      <c r="DGA484" s="186"/>
      <c r="DGB484" s="186"/>
      <c r="DGC484" s="186"/>
      <c r="DGD484" s="186"/>
      <c r="DGE484" s="186"/>
      <c r="DGF484" s="186"/>
      <c r="DGG484" s="186"/>
      <c r="DGH484" s="186"/>
      <c r="DGI484" s="186"/>
      <c r="DGJ484" s="186"/>
      <c r="DGK484" s="186"/>
      <c r="DGL484" s="186"/>
      <c r="DGM484" s="186"/>
      <c r="DGN484" s="186"/>
      <c r="DGO484" s="186"/>
      <c r="DGP484" s="186"/>
      <c r="DGQ484" s="186"/>
      <c r="DGR484" s="186"/>
      <c r="DGS484" s="186"/>
      <c r="DGT484" s="186"/>
      <c r="DGU484" s="186"/>
      <c r="DGV484" s="186"/>
      <c r="DGW484" s="186"/>
      <c r="DGX484" s="186"/>
      <c r="DGY484" s="186"/>
      <c r="DGZ484" s="186"/>
      <c r="DHA484" s="186"/>
      <c r="DHB484" s="186"/>
      <c r="DHC484" s="186"/>
      <c r="DHD484" s="186"/>
      <c r="DHE484" s="186"/>
      <c r="DHF484" s="186"/>
      <c r="DHG484" s="186"/>
      <c r="DHH484" s="186"/>
      <c r="DHI484" s="186"/>
      <c r="DHJ484" s="186"/>
      <c r="DHK484" s="186"/>
      <c r="DHL484" s="186"/>
      <c r="DHM484" s="186"/>
      <c r="DHN484" s="186"/>
      <c r="DHO484" s="186"/>
      <c r="DHP484" s="186"/>
      <c r="DHQ484" s="186"/>
      <c r="DHR484" s="186"/>
      <c r="DHS484" s="186"/>
      <c r="DHT484" s="186"/>
      <c r="DHU484" s="186"/>
      <c r="DHV484" s="186"/>
      <c r="DHW484" s="186"/>
      <c r="DHX484" s="186"/>
      <c r="DHY484" s="186"/>
      <c r="DHZ484" s="186"/>
      <c r="DIA484" s="186"/>
      <c r="DIB484" s="186"/>
      <c r="DIC484" s="186"/>
      <c r="DID484" s="186"/>
      <c r="DIE484" s="186"/>
      <c r="DIF484" s="186"/>
      <c r="DIG484" s="186"/>
      <c r="DIH484" s="186"/>
      <c r="DII484" s="186"/>
      <c r="DIJ484" s="186"/>
      <c r="DIK484" s="186"/>
      <c r="DIL484" s="186"/>
      <c r="DIM484" s="186"/>
      <c r="DIN484" s="186"/>
      <c r="DIO484" s="186"/>
      <c r="DIP484" s="186"/>
      <c r="DIQ484" s="186"/>
      <c r="DIR484" s="186"/>
      <c r="DIS484" s="186"/>
      <c r="DIT484" s="186"/>
      <c r="DIU484" s="186"/>
      <c r="DIV484" s="186"/>
      <c r="DIW484" s="186"/>
      <c r="DIX484" s="186"/>
      <c r="DIY484" s="186"/>
      <c r="DIZ484" s="186"/>
      <c r="DJA484" s="186"/>
      <c r="DJB484" s="186"/>
      <c r="DJC484" s="186"/>
      <c r="DJD484" s="186"/>
      <c r="DJE484" s="186"/>
      <c r="DJF484" s="186"/>
      <c r="DJG484" s="186"/>
      <c r="DJH484" s="186"/>
      <c r="DJI484" s="186"/>
      <c r="DJJ484" s="186"/>
      <c r="DJK484" s="186"/>
      <c r="DJL484" s="186"/>
      <c r="DJM484" s="186"/>
      <c r="DJN484" s="186"/>
      <c r="DJO484" s="186"/>
      <c r="DJP484" s="186"/>
      <c r="DJQ484" s="186"/>
      <c r="DJR484" s="186"/>
      <c r="DJS484" s="186"/>
      <c r="DJT484" s="186"/>
      <c r="DJU484" s="186"/>
      <c r="DJV484" s="186"/>
      <c r="DJW484" s="186"/>
      <c r="DJX484" s="186"/>
      <c r="DJY484" s="186"/>
      <c r="DJZ484" s="186"/>
      <c r="DKA484" s="186"/>
      <c r="DKB484" s="186"/>
      <c r="DKC484" s="186"/>
      <c r="DKD484" s="186"/>
      <c r="DKE484" s="186"/>
      <c r="DKF484" s="186"/>
      <c r="DKG484" s="186"/>
      <c r="DKH484" s="186"/>
      <c r="DKI484" s="186"/>
      <c r="DKJ484" s="186"/>
      <c r="DKK484" s="186"/>
      <c r="DKL484" s="186"/>
      <c r="DKM484" s="186"/>
      <c r="DKN484" s="186"/>
      <c r="DKO484" s="186"/>
      <c r="DKP484" s="186"/>
      <c r="DKQ484" s="186"/>
      <c r="DKR484" s="186"/>
      <c r="DKS484" s="186"/>
      <c r="DKT484" s="186"/>
      <c r="DKU484" s="186"/>
      <c r="DKV484" s="186"/>
      <c r="DKW484" s="186"/>
      <c r="DKX484" s="186"/>
      <c r="DKY484" s="186"/>
      <c r="DKZ484" s="186"/>
      <c r="DLA484" s="186"/>
      <c r="DLB484" s="186"/>
      <c r="DLC484" s="186"/>
      <c r="DLD484" s="186"/>
      <c r="DLE484" s="186"/>
      <c r="DLF484" s="186"/>
      <c r="DLG484" s="186"/>
      <c r="DLH484" s="186"/>
      <c r="DLI484" s="186"/>
      <c r="DLJ484" s="186"/>
      <c r="DLK484" s="186"/>
      <c r="DLL484" s="186"/>
      <c r="DLM484" s="186"/>
      <c r="DLN484" s="186"/>
      <c r="DLO484" s="186"/>
      <c r="DLP484" s="186"/>
      <c r="DLQ484" s="186"/>
      <c r="DLR484" s="186"/>
      <c r="DLS484" s="186"/>
      <c r="DLT484" s="186"/>
      <c r="DLU484" s="186"/>
      <c r="DLV484" s="186"/>
      <c r="DLW484" s="186"/>
      <c r="DLX484" s="186"/>
      <c r="DLY484" s="186"/>
      <c r="DLZ484" s="186"/>
      <c r="DMA484" s="186"/>
      <c r="DMB484" s="186"/>
      <c r="DMC484" s="186"/>
      <c r="DMD484" s="186"/>
      <c r="DME484" s="186"/>
      <c r="DMF484" s="186"/>
      <c r="DMG484" s="186"/>
      <c r="DMH484" s="186"/>
      <c r="DMI484" s="186"/>
      <c r="DMJ484" s="186"/>
      <c r="DMK484" s="186"/>
      <c r="DML484" s="186"/>
      <c r="DMM484" s="186"/>
      <c r="DMN484" s="186"/>
      <c r="DMO484" s="186"/>
      <c r="DMP484" s="186"/>
      <c r="DMQ484" s="186"/>
      <c r="DMR484" s="186"/>
      <c r="DMS484" s="186"/>
      <c r="DMT484" s="186"/>
      <c r="DMU484" s="186"/>
      <c r="DMV484" s="186"/>
      <c r="DMW484" s="186"/>
      <c r="DMX484" s="186"/>
      <c r="DMY484" s="186"/>
      <c r="DMZ484" s="186"/>
      <c r="DNA484" s="186"/>
      <c r="DNB484" s="186"/>
      <c r="DNC484" s="186"/>
      <c r="DND484" s="186"/>
      <c r="DNE484" s="186"/>
      <c r="DNF484" s="186"/>
      <c r="DNG484" s="186"/>
      <c r="DNH484" s="186"/>
      <c r="DNI484" s="186"/>
      <c r="DNJ484" s="186"/>
      <c r="DNK484" s="186"/>
      <c r="DNL484" s="186"/>
      <c r="DNM484" s="186"/>
      <c r="DNN484" s="186"/>
      <c r="DNO484" s="186"/>
      <c r="DNP484" s="186"/>
      <c r="DNQ484" s="186"/>
      <c r="DNR484" s="186"/>
      <c r="DNS484" s="186"/>
      <c r="DNT484" s="186"/>
      <c r="DNU484" s="186"/>
      <c r="DNV484" s="186"/>
      <c r="DNW484" s="186"/>
      <c r="DNX484" s="186"/>
      <c r="DNY484" s="186"/>
      <c r="DNZ484" s="186"/>
      <c r="DOA484" s="186"/>
      <c r="DOB484" s="186"/>
      <c r="DOC484" s="186"/>
      <c r="DOD484" s="186"/>
      <c r="DOE484" s="186"/>
      <c r="DOF484" s="186"/>
      <c r="DOG484" s="186"/>
      <c r="DOH484" s="186"/>
      <c r="DOI484" s="186"/>
      <c r="DOJ484" s="186"/>
      <c r="DOK484" s="186"/>
      <c r="DOL484" s="186"/>
      <c r="DOM484" s="186"/>
      <c r="DON484" s="186"/>
      <c r="DOO484" s="186"/>
      <c r="DOP484" s="186"/>
      <c r="DOQ484" s="186"/>
      <c r="DOR484" s="186"/>
      <c r="DOS484" s="186"/>
      <c r="DOT484" s="186"/>
      <c r="DOU484" s="186"/>
      <c r="DOV484" s="186"/>
      <c r="DOW484" s="186"/>
      <c r="DOX484" s="186"/>
      <c r="DOY484" s="186"/>
      <c r="DOZ484" s="186"/>
      <c r="DPA484" s="186"/>
      <c r="DPB484" s="186"/>
      <c r="DPC484" s="186"/>
      <c r="DPD484" s="186"/>
      <c r="DPE484" s="186"/>
      <c r="DPF484" s="186"/>
      <c r="DPG484" s="186"/>
      <c r="DPH484" s="186"/>
      <c r="DPI484" s="186"/>
      <c r="DPJ484" s="186"/>
      <c r="DPK484" s="186"/>
      <c r="DPL484" s="186"/>
      <c r="DPM484" s="186"/>
      <c r="DPN484" s="186"/>
      <c r="DPO484" s="186"/>
      <c r="DPP484" s="186"/>
      <c r="DPQ484" s="186"/>
      <c r="DPR484" s="186"/>
      <c r="DPS484" s="186"/>
      <c r="DPT484" s="186"/>
      <c r="DPU484" s="186"/>
      <c r="DPV484" s="186"/>
      <c r="DPW484" s="186"/>
      <c r="DPX484" s="186"/>
      <c r="DPY484" s="186"/>
      <c r="DPZ484" s="186"/>
      <c r="DQA484" s="186"/>
      <c r="DQB484" s="186"/>
      <c r="DQC484" s="186"/>
      <c r="DQD484" s="186"/>
      <c r="DQE484" s="186"/>
      <c r="DQF484" s="186"/>
      <c r="DQG484" s="186"/>
      <c r="DQH484" s="186"/>
      <c r="DQI484" s="186"/>
      <c r="DQJ484" s="186"/>
      <c r="DQK484" s="186"/>
      <c r="DQL484" s="186"/>
      <c r="DQM484" s="186"/>
      <c r="DQN484" s="186"/>
      <c r="DQO484" s="186"/>
      <c r="DQP484" s="186"/>
      <c r="DQQ484" s="186"/>
      <c r="DQR484" s="186"/>
      <c r="DQS484" s="186"/>
      <c r="DQT484" s="186"/>
      <c r="DQU484" s="186"/>
      <c r="DQV484" s="186"/>
      <c r="DQW484" s="186"/>
      <c r="DQX484" s="186"/>
      <c r="DQY484" s="186"/>
      <c r="DQZ484" s="186"/>
      <c r="DRA484" s="186"/>
      <c r="DRB484" s="186"/>
      <c r="DRC484" s="186"/>
      <c r="DRD484" s="186"/>
      <c r="DRE484" s="186"/>
      <c r="DRF484" s="186"/>
      <c r="DRG484" s="186"/>
      <c r="DRH484" s="186"/>
      <c r="DRI484" s="186"/>
      <c r="DRJ484" s="186"/>
      <c r="DRK484" s="186"/>
      <c r="DRL484" s="186"/>
      <c r="DRM484" s="186"/>
      <c r="DRN484" s="186"/>
      <c r="DRO484" s="186"/>
      <c r="DRP484" s="186"/>
      <c r="DRQ484" s="186"/>
      <c r="DRR484" s="186"/>
      <c r="DRS484" s="186"/>
      <c r="DRT484" s="186"/>
      <c r="DRU484" s="186"/>
      <c r="DRV484" s="186"/>
      <c r="DRW484" s="186"/>
      <c r="DRX484" s="186"/>
      <c r="DRY484" s="186"/>
      <c r="DRZ484" s="186"/>
      <c r="DSA484" s="186"/>
      <c r="DSB484" s="186"/>
      <c r="DSC484" s="186"/>
      <c r="DSD484" s="186"/>
      <c r="DSE484" s="186"/>
      <c r="DSF484" s="186"/>
      <c r="DSG484" s="186"/>
      <c r="DSH484" s="186"/>
      <c r="DSI484" s="186"/>
      <c r="DSJ484" s="186"/>
      <c r="DSK484" s="186"/>
      <c r="DSL484" s="186"/>
      <c r="DSM484" s="186"/>
      <c r="DSN484" s="186"/>
      <c r="DSO484" s="186"/>
      <c r="DSP484" s="186"/>
      <c r="DSQ484" s="186"/>
      <c r="DSR484" s="186"/>
      <c r="DSS484" s="186"/>
      <c r="DST484" s="186"/>
      <c r="DSU484" s="186"/>
      <c r="DSV484" s="186"/>
      <c r="DSW484" s="186"/>
      <c r="DSX484" s="186"/>
      <c r="DSY484" s="186"/>
      <c r="DSZ484" s="186"/>
      <c r="DTA484" s="186"/>
      <c r="DTB484" s="186"/>
      <c r="DTC484" s="186"/>
      <c r="DTD484" s="186"/>
      <c r="DTE484" s="186"/>
      <c r="DTF484" s="186"/>
      <c r="DTG484" s="186"/>
      <c r="DTH484" s="186"/>
      <c r="DTI484" s="186"/>
      <c r="DTJ484" s="186"/>
      <c r="DTK484" s="186"/>
      <c r="DTL484" s="186"/>
      <c r="DTM484" s="186"/>
      <c r="DTN484" s="186"/>
      <c r="DTO484" s="186"/>
      <c r="DTP484" s="186"/>
      <c r="DTQ484" s="186"/>
      <c r="DTR484" s="186"/>
      <c r="DTS484" s="186"/>
      <c r="DTT484" s="186"/>
      <c r="DTU484" s="186"/>
      <c r="DTV484" s="186"/>
      <c r="DTW484" s="186"/>
      <c r="DTX484" s="186"/>
      <c r="DTY484" s="186"/>
      <c r="DTZ484" s="186"/>
      <c r="DUA484" s="186"/>
      <c r="DUB484" s="186"/>
      <c r="DUC484" s="186"/>
      <c r="DUD484" s="186"/>
      <c r="DUE484" s="186"/>
      <c r="DUF484" s="186"/>
      <c r="DUG484" s="186"/>
      <c r="DUH484" s="186"/>
      <c r="DUI484" s="186"/>
      <c r="DUJ484" s="186"/>
      <c r="DUK484" s="186"/>
      <c r="DUL484" s="186"/>
      <c r="DUM484" s="186"/>
      <c r="DUN484" s="186"/>
      <c r="DUO484" s="186"/>
      <c r="DUP484" s="186"/>
      <c r="DUQ484" s="186"/>
      <c r="DUR484" s="186"/>
      <c r="DUS484" s="186"/>
      <c r="DUT484" s="186"/>
      <c r="DUU484" s="186"/>
      <c r="DUV484" s="186"/>
      <c r="DUW484" s="186"/>
      <c r="DUX484" s="186"/>
      <c r="DUY484" s="186"/>
      <c r="DUZ484" s="186"/>
      <c r="DVA484" s="186"/>
      <c r="DVB484" s="186"/>
      <c r="DVC484" s="186"/>
      <c r="DVD484" s="186"/>
      <c r="DVE484" s="186"/>
      <c r="DVF484" s="186"/>
      <c r="DVG484" s="186"/>
      <c r="DVH484" s="186"/>
      <c r="DVI484" s="186"/>
      <c r="DVJ484" s="186"/>
      <c r="DVK484" s="186"/>
      <c r="DVL484" s="186"/>
      <c r="DVM484" s="186"/>
      <c r="DVN484" s="186"/>
      <c r="DVO484" s="186"/>
      <c r="DVP484" s="186"/>
      <c r="DVQ484" s="186"/>
      <c r="DVR484" s="186"/>
      <c r="DVS484" s="186"/>
      <c r="DVT484" s="186"/>
      <c r="DVU484" s="186"/>
      <c r="DVV484" s="186"/>
      <c r="DVW484" s="186"/>
      <c r="DVX484" s="186"/>
      <c r="DVY484" s="186"/>
      <c r="DVZ484" s="186"/>
      <c r="DWA484" s="186"/>
      <c r="DWB484" s="186"/>
      <c r="DWC484" s="186"/>
      <c r="DWD484" s="186"/>
      <c r="DWE484" s="186"/>
      <c r="DWF484" s="186"/>
      <c r="DWG484" s="186"/>
      <c r="DWH484" s="186"/>
      <c r="DWI484" s="186"/>
      <c r="DWJ484" s="186"/>
      <c r="DWK484" s="186"/>
      <c r="DWL484" s="186"/>
      <c r="DWM484" s="186"/>
      <c r="DWN484" s="186"/>
      <c r="DWO484" s="186"/>
      <c r="DWP484" s="186"/>
      <c r="DWQ484" s="186"/>
      <c r="DWR484" s="186"/>
      <c r="DWS484" s="186"/>
      <c r="DWT484" s="186"/>
      <c r="DWU484" s="186"/>
      <c r="DWV484" s="186"/>
      <c r="DWW484" s="186"/>
      <c r="DWX484" s="186"/>
      <c r="DWY484" s="186"/>
      <c r="DWZ484" s="186"/>
      <c r="DXA484" s="186"/>
      <c r="DXB484" s="186"/>
      <c r="DXC484" s="186"/>
      <c r="DXD484" s="186"/>
      <c r="DXE484" s="186"/>
      <c r="DXF484" s="186"/>
      <c r="DXG484" s="186"/>
      <c r="DXH484" s="186"/>
      <c r="DXI484" s="186"/>
      <c r="DXJ484" s="186"/>
      <c r="DXK484" s="186"/>
      <c r="DXL484" s="186"/>
      <c r="DXM484" s="186"/>
      <c r="DXN484" s="186"/>
      <c r="DXO484" s="186"/>
      <c r="DXP484" s="186"/>
      <c r="DXQ484" s="186"/>
      <c r="DXR484" s="186"/>
      <c r="DXS484" s="186"/>
      <c r="DXT484" s="186"/>
      <c r="DXU484" s="186"/>
      <c r="DXV484" s="186"/>
      <c r="DXW484" s="186"/>
      <c r="DXX484" s="186"/>
      <c r="DXY484" s="186"/>
      <c r="DXZ484" s="186"/>
      <c r="DYA484" s="186"/>
      <c r="DYB484" s="186"/>
      <c r="DYC484" s="186"/>
      <c r="DYD484" s="186"/>
      <c r="DYE484" s="186"/>
      <c r="DYF484" s="186"/>
      <c r="DYG484" s="186"/>
      <c r="DYH484" s="186"/>
      <c r="DYI484" s="186"/>
      <c r="DYJ484" s="186"/>
      <c r="DYK484" s="186"/>
      <c r="DYL484" s="186"/>
      <c r="DYM484" s="186"/>
      <c r="DYN484" s="186"/>
      <c r="DYO484" s="186"/>
      <c r="DYP484" s="186"/>
      <c r="DYQ484" s="186"/>
      <c r="DYR484" s="186"/>
      <c r="DYS484" s="186"/>
      <c r="DYT484" s="186"/>
      <c r="DYU484" s="186"/>
      <c r="DYV484" s="186"/>
      <c r="DYW484" s="186"/>
      <c r="DYX484" s="186"/>
      <c r="DYY484" s="186"/>
      <c r="DYZ484" s="186"/>
      <c r="DZA484" s="186"/>
      <c r="DZB484" s="186"/>
      <c r="DZC484" s="186"/>
      <c r="DZD484" s="186"/>
      <c r="DZE484" s="186"/>
      <c r="DZF484" s="186"/>
      <c r="DZG484" s="186"/>
      <c r="DZH484" s="186"/>
      <c r="DZI484" s="186"/>
      <c r="DZJ484" s="186"/>
      <c r="DZK484" s="186"/>
      <c r="DZL484" s="186"/>
      <c r="DZM484" s="186"/>
      <c r="DZN484" s="186"/>
      <c r="DZO484" s="186"/>
      <c r="DZP484" s="186"/>
      <c r="DZQ484" s="186"/>
      <c r="DZR484" s="186"/>
      <c r="DZS484" s="186"/>
      <c r="DZT484" s="186"/>
      <c r="DZU484" s="186"/>
      <c r="DZV484" s="186"/>
      <c r="DZW484" s="186"/>
      <c r="DZX484" s="186"/>
      <c r="DZY484" s="186"/>
      <c r="DZZ484" s="186"/>
      <c r="EAA484" s="186"/>
      <c r="EAB484" s="186"/>
      <c r="EAC484" s="186"/>
      <c r="EAD484" s="186"/>
      <c r="EAE484" s="186"/>
      <c r="EAF484" s="186"/>
      <c r="EAG484" s="186"/>
      <c r="EAH484" s="186"/>
      <c r="EAI484" s="186"/>
      <c r="EAJ484" s="186"/>
      <c r="EAK484" s="186"/>
      <c r="EAL484" s="186"/>
      <c r="EAM484" s="186"/>
      <c r="EAN484" s="186"/>
      <c r="EAO484" s="186"/>
      <c r="EAP484" s="186"/>
      <c r="EAQ484" s="186"/>
      <c r="EAR484" s="186"/>
      <c r="EAS484" s="186"/>
      <c r="EAT484" s="186"/>
      <c r="EAU484" s="186"/>
      <c r="EAV484" s="186"/>
      <c r="EAW484" s="186"/>
      <c r="EAX484" s="186"/>
      <c r="EAY484" s="186"/>
      <c r="EAZ484" s="186"/>
      <c r="EBA484" s="186"/>
      <c r="EBB484" s="186"/>
      <c r="EBC484" s="186"/>
      <c r="EBD484" s="186"/>
      <c r="EBE484" s="186"/>
      <c r="EBF484" s="186"/>
      <c r="EBG484" s="186"/>
      <c r="EBH484" s="186"/>
      <c r="EBI484" s="186"/>
      <c r="EBJ484" s="186"/>
      <c r="EBK484" s="186"/>
      <c r="EBL484" s="186"/>
      <c r="EBM484" s="186"/>
      <c r="EBN484" s="186"/>
      <c r="EBO484" s="186"/>
      <c r="EBP484" s="186"/>
      <c r="EBQ484" s="186"/>
      <c r="EBR484" s="186"/>
      <c r="EBS484" s="186"/>
      <c r="EBT484" s="186"/>
      <c r="EBU484" s="186"/>
      <c r="EBV484" s="186"/>
      <c r="EBW484" s="186"/>
      <c r="EBX484" s="186"/>
      <c r="EBY484" s="186"/>
      <c r="EBZ484" s="186"/>
      <c r="ECA484" s="186"/>
      <c r="ECB484" s="186"/>
      <c r="ECC484" s="186"/>
      <c r="ECD484" s="186"/>
      <c r="ECE484" s="186"/>
      <c r="ECF484" s="186"/>
      <c r="ECG484" s="186"/>
      <c r="ECH484" s="186"/>
      <c r="ECI484" s="186"/>
      <c r="ECJ484" s="186"/>
      <c r="ECK484" s="186"/>
      <c r="ECL484" s="186"/>
      <c r="ECM484" s="186"/>
      <c r="ECN484" s="186"/>
      <c r="ECO484" s="186"/>
      <c r="ECP484" s="186"/>
      <c r="ECQ484" s="186"/>
      <c r="ECR484" s="186"/>
      <c r="ECS484" s="186"/>
      <c r="ECT484" s="186"/>
      <c r="ECU484" s="186"/>
      <c r="ECV484" s="186"/>
      <c r="ECW484" s="186"/>
      <c r="ECX484" s="186"/>
      <c r="ECY484" s="186"/>
      <c r="ECZ484" s="186"/>
      <c r="EDA484" s="186"/>
      <c r="EDB484" s="186"/>
      <c r="EDC484" s="186"/>
      <c r="EDD484" s="186"/>
      <c r="EDE484" s="186"/>
      <c r="EDF484" s="186"/>
      <c r="EDG484" s="186"/>
      <c r="EDH484" s="186"/>
      <c r="EDI484" s="186"/>
      <c r="EDJ484" s="186"/>
      <c r="EDK484" s="186"/>
      <c r="EDL484" s="186"/>
      <c r="EDM484" s="186"/>
      <c r="EDN484" s="186"/>
      <c r="EDO484" s="186"/>
      <c r="EDP484" s="186"/>
      <c r="EDQ484" s="186"/>
      <c r="EDR484" s="186"/>
      <c r="EDS484" s="186"/>
      <c r="EDT484" s="186"/>
      <c r="EDU484" s="186"/>
      <c r="EDV484" s="186"/>
      <c r="EDW484" s="186"/>
      <c r="EDX484" s="186"/>
      <c r="EDY484" s="186"/>
      <c r="EDZ484" s="186"/>
      <c r="EEA484" s="186"/>
      <c r="EEB484" s="186"/>
      <c r="EEC484" s="186"/>
      <c r="EED484" s="186"/>
      <c r="EEE484" s="186"/>
      <c r="EEF484" s="186"/>
      <c r="EEG484" s="186"/>
      <c r="EEH484" s="186"/>
      <c r="EEI484" s="186"/>
      <c r="EEJ484" s="186"/>
      <c r="EEK484" s="186"/>
      <c r="EEL484" s="186"/>
      <c r="EEM484" s="186"/>
      <c r="EEN484" s="186"/>
      <c r="EEO484" s="186"/>
      <c r="EEP484" s="186"/>
      <c r="EEQ484" s="186"/>
      <c r="EER484" s="186"/>
      <c r="EES484" s="186"/>
      <c r="EET484" s="186"/>
      <c r="EEU484" s="186"/>
      <c r="EEV484" s="186"/>
      <c r="EEW484" s="186"/>
      <c r="EEX484" s="186"/>
      <c r="EEY484" s="186"/>
      <c r="EEZ484" s="186"/>
      <c r="EFA484" s="186"/>
      <c r="EFB484" s="186"/>
      <c r="EFC484" s="186"/>
      <c r="EFD484" s="186"/>
      <c r="EFE484" s="186"/>
      <c r="EFF484" s="186"/>
      <c r="EFG484" s="186"/>
      <c r="EFH484" s="186"/>
      <c r="EFI484" s="186"/>
      <c r="EFJ484" s="186"/>
      <c r="EFK484" s="186"/>
      <c r="EFL484" s="186"/>
      <c r="EFM484" s="186"/>
      <c r="EFN484" s="186"/>
      <c r="EFO484" s="186"/>
      <c r="EFP484" s="186"/>
      <c r="EFQ484" s="186"/>
      <c r="EFR484" s="186"/>
      <c r="EFS484" s="186"/>
      <c r="EFT484" s="186"/>
      <c r="EFU484" s="186"/>
      <c r="EFV484" s="186"/>
      <c r="EFW484" s="186"/>
      <c r="EFX484" s="186"/>
      <c r="EFY484" s="186"/>
      <c r="EFZ484" s="186"/>
      <c r="EGA484" s="186"/>
      <c r="EGB484" s="186"/>
      <c r="EGC484" s="186"/>
      <c r="EGD484" s="186"/>
      <c r="EGE484" s="186"/>
      <c r="EGF484" s="186"/>
      <c r="EGG484" s="186"/>
      <c r="EGH484" s="186"/>
      <c r="EGI484" s="186"/>
      <c r="EGJ484" s="186"/>
      <c r="EGK484" s="186"/>
      <c r="EGL484" s="186"/>
      <c r="EGM484" s="186"/>
      <c r="EGN484" s="186"/>
      <c r="EGO484" s="186"/>
      <c r="EGP484" s="186"/>
      <c r="EGQ484" s="186"/>
      <c r="EGR484" s="186"/>
      <c r="EGS484" s="186"/>
      <c r="EGT484" s="186"/>
      <c r="EGU484" s="186"/>
      <c r="EGV484" s="186"/>
      <c r="EGW484" s="186"/>
      <c r="EGX484" s="186"/>
      <c r="EGY484" s="186"/>
      <c r="EGZ484" s="186"/>
      <c r="EHA484" s="186"/>
      <c r="EHB484" s="186"/>
      <c r="EHC484" s="186"/>
      <c r="EHD484" s="186"/>
      <c r="EHE484" s="186"/>
      <c r="EHF484" s="186"/>
      <c r="EHG484" s="186"/>
      <c r="EHH484" s="186"/>
      <c r="EHI484" s="186"/>
      <c r="EHJ484" s="186"/>
      <c r="EHK484" s="186"/>
      <c r="EHL484" s="186"/>
      <c r="EHM484" s="186"/>
      <c r="EHN484" s="186"/>
      <c r="EHO484" s="186"/>
      <c r="EHP484" s="186"/>
      <c r="EHQ484" s="186"/>
      <c r="EHR484" s="186"/>
      <c r="EHS484" s="186"/>
      <c r="EHT484" s="186"/>
      <c r="EHU484" s="186"/>
      <c r="EHV484" s="186"/>
      <c r="EHW484" s="186"/>
      <c r="EHX484" s="186"/>
      <c r="EHY484" s="186"/>
      <c r="EHZ484" s="186"/>
      <c r="EIA484" s="186"/>
      <c r="EIB484" s="186"/>
      <c r="EIC484" s="186"/>
      <c r="EID484" s="186"/>
      <c r="EIE484" s="186"/>
      <c r="EIF484" s="186"/>
      <c r="EIG484" s="186"/>
      <c r="EIH484" s="186"/>
      <c r="EII484" s="186"/>
      <c r="EIJ484" s="186"/>
      <c r="EIK484" s="186"/>
      <c r="EIL484" s="186"/>
      <c r="EIM484" s="186"/>
      <c r="EIN484" s="186"/>
      <c r="EIO484" s="186"/>
      <c r="EIP484" s="186"/>
      <c r="EIQ484" s="186"/>
      <c r="EIR484" s="186"/>
      <c r="EIS484" s="186"/>
      <c r="EIT484" s="186"/>
      <c r="EIU484" s="186"/>
      <c r="EIV484" s="186"/>
      <c r="EIW484" s="186"/>
      <c r="EIX484" s="186"/>
      <c r="EIY484" s="186"/>
      <c r="EIZ484" s="186"/>
      <c r="EJA484" s="186"/>
      <c r="EJB484" s="186"/>
      <c r="EJC484" s="186"/>
      <c r="EJD484" s="186"/>
      <c r="EJE484" s="186"/>
      <c r="EJF484" s="186"/>
      <c r="EJG484" s="186"/>
      <c r="EJH484" s="186"/>
      <c r="EJI484" s="186"/>
      <c r="EJJ484" s="186"/>
      <c r="EJK484" s="186"/>
      <c r="EJL484" s="186"/>
      <c r="EJM484" s="186"/>
      <c r="EJN484" s="186"/>
      <c r="EJO484" s="186"/>
      <c r="EJP484" s="186"/>
      <c r="EJQ484" s="186"/>
      <c r="EJR484" s="186"/>
      <c r="EJS484" s="186"/>
      <c r="EJT484" s="186"/>
      <c r="EJU484" s="186"/>
      <c r="EJV484" s="186"/>
      <c r="EJW484" s="186"/>
      <c r="EJX484" s="186"/>
      <c r="EJY484" s="186"/>
      <c r="EJZ484" s="186"/>
      <c r="EKA484" s="186"/>
      <c r="EKB484" s="186"/>
      <c r="EKC484" s="186"/>
      <c r="EKD484" s="186"/>
      <c r="EKE484" s="186"/>
      <c r="EKF484" s="186"/>
      <c r="EKG484" s="186"/>
      <c r="EKH484" s="186"/>
      <c r="EKI484" s="186"/>
      <c r="EKJ484" s="186"/>
      <c r="EKK484" s="186"/>
      <c r="EKL484" s="186"/>
      <c r="EKM484" s="186"/>
      <c r="EKN484" s="186"/>
      <c r="EKO484" s="186"/>
      <c r="EKP484" s="186"/>
      <c r="EKQ484" s="186"/>
      <c r="EKR484" s="186"/>
      <c r="EKS484" s="186"/>
      <c r="EKT484" s="186"/>
      <c r="EKU484" s="186"/>
      <c r="EKV484" s="186"/>
      <c r="EKW484" s="186"/>
      <c r="EKX484" s="186"/>
      <c r="EKY484" s="186"/>
      <c r="EKZ484" s="186"/>
      <c r="ELA484" s="186"/>
      <c r="ELB484" s="186"/>
      <c r="ELC484" s="186"/>
      <c r="ELD484" s="186"/>
      <c r="ELE484" s="186"/>
      <c r="ELF484" s="186"/>
      <c r="ELG484" s="186"/>
      <c r="ELH484" s="186"/>
      <c r="ELI484" s="186"/>
      <c r="ELJ484" s="186"/>
      <c r="ELK484" s="186"/>
      <c r="ELL484" s="186"/>
      <c r="ELM484" s="186"/>
      <c r="ELN484" s="186"/>
      <c r="ELO484" s="186"/>
      <c r="ELP484" s="186"/>
      <c r="ELQ484" s="186"/>
      <c r="ELR484" s="186"/>
      <c r="ELS484" s="186"/>
      <c r="ELT484" s="186"/>
      <c r="ELU484" s="186"/>
      <c r="ELV484" s="186"/>
      <c r="ELW484" s="186"/>
      <c r="ELX484" s="186"/>
      <c r="ELY484" s="186"/>
      <c r="ELZ484" s="186"/>
      <c r="EMA484" s="186"/>
      <c r="EMB484" s="186"/>
      <c r="EMC484" s="186"/>
      <c r="EMD484" s="186"/>
      <c r="EME484" s="186"/>
      <c r="EMF484" s="186"/>
      <c r="EMG484" s="186"/>
      <c r="EMH484" s="186"/>
      <c r="EMI484" s="186"/>
      <c r="EMJ484" s="186"/>
      <c r="EMK484" s="186"/>
      <c r="EML484" s="186"/>
      <c r="EMM484" s="186"/>
      <c r="EMN484" s="186"/>
      <c r="EMO484" s="186"/>
      <c r="EMP484" s="186"/>
      <c r="EMQ484" s="186"/>
      <c r="EMR484" s="186"/>
      <c r="EMS484" s="186"/>
      <c r="EMT484" s="186"/>
      <c r="EMU484" s="186"/>
      <c r="EMV484" s="186"/>
      <c r="EMW484" s="186"/>
      <c r="EMX484" s="186"/>
      <c r="EMY484" s="186"/>
      <c r="EMZ484" s="186"/>
      <c r="ENA484" s="186"/>
      <c r="ENB484" s="186"/>
      <c r="ENC484" s="186"/>
      <c r="END484" s="186"/>
      <c r="ENE484" s="186"/>
      <c r="ENF484" s="186"/>
      <c r="ENG484" s="186"/>
      <c r="ENH484" s="186"/>
      <c r="ENI484" s="186"/>
      <c r="ENJ484" s="186"/>
      <c r="ENK484" s="186"/>
      <c r="ENL484" s="186"/>
      <c r="ENM484" s="186"/>
      <c r="ENN484" s="186"/>
      <c r="ENO484" s="186"/>
      <c r="ENP484" s="186"/>
      <c r="ENQ484" s="186"/>
      <c r="ENR484" s="186"/>
      <c r="ENS484" s="186"/>
      <c r="ENT484" s="186"/>
      <c r="ENU484" s="186"/>
      <c r="ENV484" s="186"/>
      <c r="ENW484" s="186"/>
      <c r="ENX484" s="186"/>
      <c r="ENY484" s="186"/>
      <c r="ENZ484" s="186"/>
      <c r="EOA484" s="186"/>
      <c r="EOB484" s="186"/>
      <c r="EOC484" s="186"/>
      <c r="EOD484" s="186"/>
      <c r="EOE484" s="186"/>
      <c r="EOF484" s="186"/>
      <c r="EOG484" s="186"/>
      <c r="EOH484" s="186"/>
      <c r="EOI484" s="186"/>
      <c r="EOJ484" s="186"/>
      <c r="EOK484" s="186"/>
      <c r="EOL484" s="186"/>
      <c r="EOM484" s="186"/>
      <c r="EON484" s="186"/>
      <c r="EOO484" s="186"/>
      <c r="EOP484" s="186"/>
      <c r="EOQ484" s="186"/>
      <c r="EOR484" s="186"/>
      <c r="EOS484" s="186"/>
      <c r="EOT484" s="186"/>
      <c r="EOU484" s="186"/>
      <c r="EOV484" s="186"/>
      <c r="EOW484" s="186"/>
      <c r="EOX484" s="186"/>
      <c r="EOY484" s="186"/>
      <c r="EOZ484" s="186"/>
      <c r="EPA484" s="186"/>
      <c r="EPB484" s="186"/>
      <c r="EPC484" s="186"/>
      <c r="EPD484" s="186"/>
      <c r="EPE484" s="186"/>
      <c r="EPF484" s="186"/>
      <c r="EPG484" s="186"/>
      <c r="EPH484" s="186"/>
      <c r="EPI484" s="186"/>
      <c r="EPJ484" s="186"/>
      <c r="EPK484" s="186"/>
      <c r="EPL484" s="186"/>
      <c r="EPM484" s="186"/>
      <c r="EPN484" s="186"/>
      <c r="EPO484" s="186"/>
      <c r="EPP484" s="186"/>
      <c r="EPQ484" s="186"/>
      <c r="EPR484" s="186"/>
      <c r="EPS484" s="186"/>
      <c r="EPT484" s="186"/>
      <c r="EPU484" s="186"/>
      <c r="EPV484" s="186"/>
      <c r="EPW484" s="186"/>
      <c r="EPX484" s="186"/>
      <c r="EPY484" s="186"/>
      <c r="EPZ484" s="186"/>
      <c r="EQA484" s="186"/>
      <c r="EQB484" s="186"/>
      <c r="EQC484" s="186"/>
      <c r="EQD484" s="186"/>
      <c r="EQE484" s="186"/>
      <c r="EQF484" s="186"/>
      <c r="EQG484" s="186"/>
      <c r="EQH484" s="186"/>
      <c r="EQI484" s="186"/>
      <c r="EQJ484" s="186"/>
      <c r="EQK484" s="186"/>
      <c r="EQL484" s="186"/>
      <c r="EQM484" s="186"/>
      <c r="EQN484" s="186"/>
      <c r="EQO484" s="186"/>
      <c r="EQP484" s="186"/>
      <c r="EQQ484" s="186"/>
      <c r="EQR484" s="186"/>
      <c r="EQS484" s="186"/>
      <c r="EQT484" s="186"/>
      <c r="EQU484" s="186"/>
      <c r="EQV484" s="186"/>
      <c r="EQW484" s="186"/>
      <c r="EQX484" s="186"/>
      <c r="EQY484" s="186"/>
      <c r="EQZ484" s="186"/>
      <c r="ERA484" s="186"/>
      <c r="ERB484" s="186"/>
      <c r="ERC484" s="186"/>
      <c r="ERD484" s="186"/>
      <c r="ERE484" s="186"/>
      <c r="ERF484" s="186"/>
      <c r="ERG484" s="186"/>
      <c r="ERH484" s="186"/>
      <c r="ERI484" s="186"/>
      <c r="ERJ484" s="186"/>
      <c r="ERK484" s="186"/>
      <c r="ERL484" s="186"/>
      <c r="ERM484" s="186"/>
      <c r="ERN484" s="186"/>
      <c r="ERO484" s="186"/>
      <c r="ERP484" s="186"/>
      <c r="ERQ484" s="186"/>
      <c r="ERR484" s="186"/>
      <c r="ERS484" s="186"/>
      <c r="ERT484" s="186"/>
      <c r="ERU484" s="186"/>
      <c r="ERV484" s="186"/>
      <c r="ERW484" s="186"/>
      <c r="ERX484" s="186"/>
      <c r="ERY484" s="186"/>
      <c r="ERZ484" s="186"/>
      <c r="ESA484" s="186"/>
      <c r="ESB484" s="186"/>
      <c r="ESC484" s="186"/>
      <c r="ESD484" s="186"/>
      <c r="ESE484" s="186"/>
      <c r="ESF484" s="186"/>
      <c r="ESG484" s="186"/>
      <c r="ESH484" s="186"/>
      <c r="ESI484" s="186"/>
      <c r="ESJ484" s="186"/>
      <c r="ESK484" s="186"/>
      <c r="ESL484" s="186"/>
      <c r="ESM484" s="186"/>
      <c r="ESN484" s="186"/>
      <c r="ESO484" s="186"/>
      <c r="ESP484" s="186"/>
      <c r="ESQ484" s="186"/>
      <c r="ESR484" s="186"/>
      <c r="ESS484" s="186"/>
      <c r="EST484" s="186"/>
      <c r="ESU484" s="186"/>
      <c r="ESV484" s="186"/>
      <c r="ESW484" s="186"/>
      <c r="ESX484" s="186"/>
      <c r="ESY484" s="186"/>
      <c r="ESZ484" s="186"/>
      <c r="ETA484" s="186"/>
      <c r="ETB484" s="186"/>
      <c r="ETC484" s="186"/>
      <c r="ETD484" s="186"/>
      <c r="ETE484" s="186"/>
      <c r="ETF484" s="186"/>
      <c r="ETG484" s="186"/>
      <c r="ETH484" s="186"/>
      <c r="ETI484" s="186"/>
      <c r="ETJ484" s="186"/>
      <c r="ETK484" s="186"/>
      <c r="ETL484" s="186"/>
      <c r="ETM484" s="186"/>
      <c r="ETN484" s="186"/>
      <c r="ETO484" s="186"/>
      <c r="ETP484" s="186"/>
      <c r="ETQ484" s="186"/>
      <c r="ETR484" s="186"/>
      <c r="ETS484" s="186"/>
      <c r="ETT484" s="186"/>
      <c r="ETU484" s="186"/>
      <c r="ETV484" s="186"/>
      <c r="ETW484" s="186"/>
      <c r="ETX484" s="186"/>
      <c r="ETY484" s="186"/>
      <c r="ETZ484" s="186"/>
      <c r="EUA484" s="186"/>
      <c r="EUB484" s="186"/>
      <c r="EUC484" s="186"/>
      <c r="EUD484" s="186"/>
      <c r="EUE484" s="186"/>
      <c r="EUF484" s="186"/>
      <c r="EUG484" s="186"/>
      <c r="EUH484" s="186"/>
      <c r="EUI484" s="186"/>
      <c r="EUJ484" s="186"/>
      <c r="EUK484" s="186"/>
      <c r="EUL484" s="186"/>
      <c r="EUM484" s="186"/>
      <c r="EUN484" s="186"/>
      <c r="EUO484" s="186"/>
      <c r="EUP484" s="186"/>
      <c r="EUQ484" s="186"/>
      <c r="EUR484" s="186"/>
      <c r="EUS484" s="186"/>
      <c r="EUT484" s="186"/>
      <c r="EUU484" s="186"/>
      <c r="EUV484" s="186"/>
      <c r="EUW484" s="186"/>
      <c r="EUX484" s="186"/>
      <c r="EUY484" s="186"/>
      <c r="EUZ484" s="186"/>
      <c r="EVA484" s="186"/>
      <c r="EVB484" s="186"/>
      <c r="EVC484" s="186"/>
      <c r="EVD484" s="186"/>
      <c r="EVE484" s="186"/>
      <c r="EVF484" s="186"/>
      <c r="EVG484" s="186"/>
      <c r="EVH484" s="186"/>
      <c r="EVI484" s="186"/>
      <c r="EVJ484" s="186"/>
      <c r="EVK484" s="186"/>
      <c r="EVL484" s="186"/>
      <c r="EVM484" s="186"/>
      <c r="EVN484" s="186"/>
      <c r="EVO484" s="186"/>
      <c r="EVP484" s="186"/>
      <c r="EVQ484" s="186"/>
      <c r="EVR484" s="186"/>
      <c r="EVS484" s="186"/>
      <c r="EVT484" s="186"/>
      <c r="EVU484" s="186"/>
      <c r="EVV484" s="186"/>
      <c r="EVW484" s="186"/>
      <c r="EVX484" s="186"/>
      <c r="EVY484" s="186"/>
      <c r="EVZ484" s="186"/>
      <c r="EWA484" s="186"/>
      <c r="EWB484" s="186"/>
      <c r="EWC484" s="186"/>
      <c r="EWD484" s="186"/>
      <c r="EWE484" s="186"/>
      <c r="EWF484" s="186"/>
      <c r="EWG484" s="186"/>
      <c r="EWH484" s="186"/>
      <c r="EWI484" s="186"/>
      <c r="EWJ484" s="186"/>
      <c r="EWK484" s="186"/>
      <c r="EWL484" s="186"/>
      <c r="EWM484" s="186"/>
      <c r="EWN484" s="186"/>
      <c r="EWO484" s="186"/>
      <c r="EWP484" s="186"/>
      <c r="EWQ484" s="186"/>
      <c r="EWR484" s="186"/>
      <c r="EWS484" s="186"/>
      <c r="EWT484" s="186"/>
      <c r="EWU484" s="186"/>
      <c r="EWV484" s="186"/>
      <c r="EWW484" s="186"/>
      <c r="EWX484" s="186"/>
      <c r="EWY484" s="186"/>
      <c r="EWZ484" s="186"/>
      <c r="EXA484" s="186"/>
      <c r="EXB484" s="186"/>
      <c r="EXC484" s="186"/>
      <c r="EXD484" s="186"/>
      <c r="EXE484" s="186"/>
      <c r="EXF484" s="186"/>
      <c r="EXG484" s="186"/>
      <c r="EXH484" s="186"/>
      <c r="EXI484" s="186"/>
      <c r="EXJ484" s="186"/>
      <c r="EXK484" s="186"/>
      <c r="EXL484" s="186"/>
      <c r="EXM484" s="186"/>
      <c r="EXN484" s="186"/>
      <c r="EXO484" s="186"/>
      <c r="EXP484" s="186"/>
      <c r="EXQ484" s="186"/>
      <c r="EXR484" s="186"/>
      <c r="EXS484" s="186"/>
      <c r="EXT484" s="186"/>
      <c r="EXU484" s="186"/>
      <c r="EXV484" s="186"/>
      <c r="EXW484" s="186"/>
      <c r="EXX484" s="186"/>
      <c r="EXY484" s="186"/>
      <c r="EXZ484" s="186"/>
      <c r="EYA484" s="186"/>
      <c r="EYB484" s="186"/>
      <c r="EYC484" s="186"/>
      <c r="EYD484" s="186"/>
      <c r="EYE484" s="186"/>
      <c r="EYF484" s="186"/>
      <c r="EYG484" s="186"/>
      <c r="EYH484" s="186"/>
      <c r="EYI484" s="186"/>
      <c r="EYJ484" s="186"/>
      <c r="EYK484" s="186"/>
      <c r="EYL484" s="186"/>
      <c r="EYM484" s="186"/>
      <c r="EYN484" s="186"/>
      <c r="EYO484" s="186"/>
      <c r="EYP484" s="186"/>
      <c r="EYQ484" s="186"/>
      <c r="EYR484" s="186"/>
      <c r="EYS484" s="186"/>
      <c r="EYT484" s="186"/>
      <c r="EYU484" s="186"/>
      <c r="EYV484" s="186"/>
      <c r="EYW484" s="186"/>
      <c r="EYX484" s="186"/>
      <c r="EYY484" s="186"/>
      <c r="EYZ484" s="186"/>
      <c r="EZA484" s="186"/>
      <c r="EZB484" s="186"/>
      <c r="EZC484" s="186"/>
      <c r="EZD484" s="186"/>
      <c r="EZE484" s="186"/>
      <c r="EZF484" s="186"/>
      <c r="EZG484" s="186"/>
      <c r="EZH484" s="186"/>
      <c r="EZI484" s="186"/>
      <c r="EZJ484" s="186"/>
      <c r="EZK484" s="186"/>
      <c r="EZL484" s="186"/>
      <c r="EZM484" s="186"/>
      <c r="EZN484" s="186"/>
      <c r="EZO484" s="186"/>
      <c r="EZP484" s="186"/>
      <c r="EZQ484" s="186"/>
      <c r="EZR484" s="186"/>
      <c r="EZS484" s="186"/>
      <c r="EZT484" s="186"/>
      <c r="EZU484" s="186"/>
      <c r="EZV484" s="186"/>
      <c r="EZW484" s="186"/>
      <c r="EZX484" s="186"/>
      <c r="EZY484" s="186"/>
      <c r="EZZ484" s="186"/>
      <c r="FAA484" s="186"/>
      <c r="FAB484" s="186"/>
      <c r="FAC484" s="186"/>
      <c r="FAD484" s="186"/>
      <c r="FAE484" s="186"/>
      <c r="FAF484" s="186"/>
      <c r="FAG484" s="186"/>
      <c r="FAH484" s="186"/>
      <c r="FAI484" s="186"/>
      <c r="FAJ484" s="186"/>
      <c r="FAK484" s="186"/>
      <c r="FAL484" s="186"/>
      <c r="FAM484" s="186"/>
      <c r="FAN484" s="186"/>
      <c r="FAO484" s="186"/>
      <c r="FAP484" s="186"/>
      <c r="FAQ484" s="186"/>
      <c r="FAR484" s="186"/>
      <c r="FAS484" s="186"/>
      <c r="FAT484" s="186"/>
      <c r="FAU484" s="186"/>
      <c r="FAV484" s="186"/>
      <c r="FAW484" s="186"/>
      <c r="FAX484" s="186"/>
      <c r="FAY484" s="186"/>
      <c r="FAZ484" s="186"/>
      <c r="FBA484" s="186"/>
      <c r="FBB484" s="186"/>
      <c r="FBC484" s="186"/>
      <c r="FBD484" s="186"/>
      <c r="FBE484" s="186"/>
      <c r="FBF484" s="186"/>
      <c r="FBG484" s="186"/>
      <c r="FBH484" s="186"/>
      <c r="FBI484" s="186"/>
      <c r="FBJ484" s="186"/>
      <c r="FBK484" s="186"/>
      <c r="FBL484" s="186"/>
      <c r="FBM484" s="186"/>
      <c r="FBN484" s="186"/>
      <c r="FBO484" s="186"/>
      <c r="FBP484" s="186"/>
      <c r="FBQ484" s="186"/>
      <c r="FBR484" s="186"/>
      <c r="FBS484" s="186"/>
      <c r="FBT484" s="186"/>
      <c r="FBU484" s="186"/>
      <c r="FBV484" s="186"/>
      <c r="FBW484" s="186"/>
      <c r="FBX484" s="186"/>
      <c r="FBY484" s="186"/>
      <c r="FBZ484" s="186"/>
      <c r="FCA484" s="186"/>
      <c r="FCB484" s="186"/>
      <c r="FCC484" s="186"/>
      <c r="FCD484" s="186"/>
      <c r="FCE484" s="186"/>
      <c r="FCF484" s="186"/>
      <c r="FCG484" s="186"/>
      <c r="FCH484" s="186"/>
      <c r="FCI484" s="186"/>
      <c r="FCJ484" s="186"/>
      <c r="FCK484" s="186"/>
      <c r="FCL484" s="186"/>
      <c r="FCM484" s="186"/>
      <c r="FCN484" s="186"/>
      <c r="FCO484" s="186"/>
      <c r="FCP484" s="186"/>
      <c r="FCQ484" s="186"/>
      <c r="FCR484" s="186"/>
      <c r="FCS484" s="186"/>
      <c r="FCT484" s="186"/>
      <c r="FCU484" s="186"/>
      <c r="FCV484" s="186"/>
      <c r="FCW484" s="186"/>
      <c r="FCX484" s="186"/>
      <c r="FCY484" s="186"/>
      <c r="FCZ484" s="186"/>
      <c r="FDA484" s="186"/>
      <c r="FDB484" s="186"/>
      <c r="FDC484" s="186"/>
      <c r="FDD484" s="186"/>
      <c r="FDE484" s="186"/>
      <c r="FDF484" s="186"/>
      <c r="FDG484" s="186"/>
      <c r="FDH484" s="186"/>
      <c r="FDI484" s="186"/>
      <c r="FDJ484" s="186"/>
      <c r="FDK484" s="186"/>
      <c r="FDL484" s="186"/>
      <c r="FDM484" s="186"/>
      <c r="FDN484" s="186"/>
      <c r="FDO484" s="186"/>
      <c r="FDP484" s="186"/>
      <c r="FDQ484" s="186"/>
      <c r="FDR484" s="186"/>
      <c r="FDS484" s="186"/>
      <c r="FDT484" s="186"/>
      <c r="FDU484" s="186"/>
      <c r="FDV484" s="186"/>
      <c r="FDW484" s="186"/>
      <c r="FDX484" s="186"/>
      <c r="FDY484" s="186"/>
      <c r="FDZ484" s="186"/>
      <c r="FEA484" s="186"/>
      <c r="FEB484" s="186"/>
      <c r="FEC484" s="186"/>
      <c r="FED484" s="186"/>
      <c r="FEE484" s="186"/>
      <c r="FEF484" s="186"/>
      <c r="FEG484" s="186"/>
      <c r="FEH484" s="186"/>
      <c r="FEI484" s="186"/>
      <c r="FEJ484" s="186"/>
      <c r="FEK484" s="186"/>
      <c r="FEL484" s="186"/>
      <c r="FEM484" s="186"/>
      <c r="FEN484" s="186"/>
      <c r="FEO484" s="186"/>
      <c r="FEP484" s="186"/>
      <c r="FEQ484" s="186"/>
      <c r="FER484" s="186"/>
      <c r="FES484" s="186"/>
      <c r="FET484" s="186"/>
      <c r="FEU484" s="186"/>
      <c r="FEV484" s="186"/>
      <c r="FEW484" s="186"/>
      <c r="FEX484" s="186"/>
      <c r="FEY484" s="186"/>
      <c r="FEZ484" s="186"/>
      <c r="FFA484" s="186"/>
      <c r="FFB484" s="186"/>
      <c r="FFC484" s="186"/>
      <c r="FFD484" s="186"/>
      <c r="FFE484" s="186"/>
      <c r="FFF484" s="186"/>
      <c r="FFG484" s="186"/>
      <c r="FFH484" s="186"/>
      <c r="FFI484" s="186"/>
      <c r="FFJ484" s="186"/>
      <c r="FFK484" s="186"/>
      <c r="FFL484" s="186"/>
      <c r="FFM484" s="186"/>
      <c r="FFN484" s="186"/>
      <c r="FFO484" s="186"/>
      <c r="FFP484" s="186"/>
      <c r="FFQ484" s="186"/>
      <c r="FFR484" s="186"/>
      <c r="FFS484" s="186"/>
      <c r="FFT484" s="186"/>
      <c r="FFU484" s="186"/>
      <c r="FFV484" s="186"/>
      <c r="FFW484" s="186"/>
      <c r="FFX484" s="186"/>
      <c r="FFY484" s="186"/>
      <c r="FFZ484" s="186"/>
      <c r="FGA484" s="186"/>
      <c r="FGB484" s="186"/>
      <c r="FGC484" s="186"/>
      <c r="FGD484" s="186"/>
      <c r="FGE484" s="186"/>
      <c r="FGF484" s="186"/>
      <c r="FGG484" s="186"/>
      <c r="FGH484" s="186"/>
      <c r="FGI484" s="186"/>
      <c r="FGJ484" s="186"/>
      <c r="FGK484" s="186"/>
      <c r="FGL484" s="186"/>
      <c r="FGM484" s="186"/>
      <c r="FGN484" s="186"/>
      <c r="FGO484" s="186"/>
      <c r="FGP484" s="186"/>
      <c r="FGQ484" s="186"/>
      <c r="FGR484" s="186"/>
      <c r="FGS484" s="186"/>
      <c r="FGT484" s="186"/>
      <c r="FGU484" s="186"/>
      <c r="FGV484" s="186"/>
      <c r="FGW484" s="186"/>
      <c r="FGX484" s="186"/>
      <c r="FGY484" s="186"/>
      <c r="FGZ484" s="186"/>
      <c r="FHA484" s="186"/>
      <c r="FHB484" s="186"/>
      <c r="FHC484" s="186"/>
      <c r="FHD484" s="186"/>
      <c r="FHE484" s="186"/>
      <c r="FHF484" s="186"/>
      <c r="FHG484" s="186"/>
      <c r="FHH484" s="186"/>
      <c r="FHI484" s="186"/>
      <c r="FHJ484" s="186"/>
      <c r="FHK484" s="186"/>
      <c r="FHL484" s="186"/>
      <c r="FHM484" s="186"/>
      <c r="FHN484" s="186"/>
      <c r="FHO484" s="186"/>
      <c r="FHP484" s="186"/>
      <c r="FHQ484" s="186"/>
      <c r="FHR484" s="186"/>
      <c r="FHS484" s="186"/>
      <c r="FHT484" s="186"/>
      <c r="FHU484" s="186"/>
      <c r="FHV484" s="186"/>
      <c r="FHW484" s="186"/>
      <c r="FHX484" s="186"/>
      <c r="FHY484" s="186"/>
      <c r="FHZ484" s="186"/>
      <c r="FIA484" s="186"/>
      <c r="FIB484" s="186"/>
      <c r="FIC484" s="186"/>
      <c r="FID484" s="186"/>
      <c r="FIE484" s="186"/>
      <c r="FIF484" s="186"/>
      <c r="FIG484" s="186"/>
      <c r="FIH484" s="186"/>
      <c r="FII484" s="186"/>
      <c r="FIJ484" s="186"/>
      <c r="FIK484" s="186"/>
      <c r="FIL484" s="186"/>
      <c r="FIM484" s="186"/>
      <c r="FIN484" s="186"/>
      <c r="FIO484" s="186"/>
      <c r="FIP484" s="186"/>
      <c r="FIQ484" s="186"/>
      <c r="FIR484" s="186"/>
      <c r="FIS484" s="186"/>
      <c r="FIT484" s="186"/>
      <c r="FIU484" s="186"/>
      <c r="FIV484" s="186"/>
      <c r="FIW484" s="186"/>
      <c r="FIX484" s="186"/>
      <c r="FIY484" s="186"/>
      <c r="FIZ484" s="186"/>
      <c r="FJA484" s="186"/>
      <c r="FJB484" s="186"/>
      <c r="FJC484" s="186"/>
      <c r="FJD484" s="186"/>
      <c r="FJE484" s="186"/>
      <c r="FJF484" s="186"/>
      <c r="FJG484" s="186"/>
      <c r="FJH484" s="186"/>
      <c r="FJI484" s="186"/>
      <c r="FJJ484" s="186"/>
      <c r="FJK484" s="186"/>
      <c r="FJL484" s="186"/>
      <c r="FJM484" s="186"/>
      <c r="FJN484" s="186"/>
      <c r="FJO484" s="186"/>
      <c r="FJP484" s="186"/>
      <c r="FJQ484" s="186"/>
      <c r="FJR484" s="186"/>
      <c r="FJS484" s="186"/>
      <c r="FJT484" s="186"/>
      <c r="FJU484" s="186"/>
      <c r="FJV484" s="186"/>
      <c r="FJW484" s="186"/>
      <c r="FJX484" s="186"/>
      <c r="FJY484" s="186"/>
      <c r="FJZ484" s="186"/>
      <c r="FKA484" s="186"/>
      <c r="FKB484" s="186"/>
      <c r="FKC484" s="186"/>
      <c r="FKD484" s="186"/>
      <c r="FKE484" s="186"/>
      <c r="FKF484" s="186"/>
      <c r="FKG484" s="186"/>
      <c r="FKH484" s="186"/>
      <c r="FKI484" s="186"/>
      <c r="FKJ484" s="186"/>
      <c r="FKK484" s="186"/>
      <c r="FKL484" s="186"/>
      <c r="FKM484" s="186"/>
      <c r="FKN484" s="186"/>
      <c r="FKO484" s="186"/>
      <c r="FKP484" s="186"/>
      <c r="FKQ484" s="186"/>
      <c r="FKR484" s="186"/>
      <c r="FKS484" s="186"/>
      <c r="FKT484" s="186"/>
      <c r="FKU484" s="186"/>
      <c r="FKV484" s="186"/>
      <c r="FKW484" s="186"/>
      <c r="FKX484" s="186"/>
      <c r="FKY484" s="186"/>
      <c r="FKZ484" s="186"/>
      <c r="FLA484" s="186"/>
      <c r="FLB484" s="186"/>
      <c r="FLC484" s="186"/>
      <c r="FLD484" s="186"/>
      <c r="FLE484" s="186"/>
      <c r="FLF484" s="186"/>
      <c r="FLG484" s="186"/>
      <c r="FLH484" s="186"/>
      <c r="FLI484" s="186"/>
      <c r="FLJ484" s="186"/>
      <c r="FLK484" s="186"/>
      <c r="FLL484" s="186"/>
      <c r="FLM484" s="186"/>
      <c r="FLN484" s="186"/>
      <c r="FLO484" s="186"/>
      <c r="FLP484" s="186"/>
      <c r="FLQ484" s="186"/>
      <c r="FLR484" s="186"/>
      <c r="FLS484" s="186"/>
      <c r="FLT484" s="186"/>
      <c r="FLU484" s="186"/>
      <c r="FLV484" s="186"/>
      <c r="FLW484" s="186"/>
      <c r="FLX484" s="186"/>
      <c r="FLY484" s="186"/>
      <c r="FLZ484" s="186"/>
      <c r="FMA484" s="186"/>
      <c r="FMB484" s="186"/>
      <c r="FMC484" s="186"/>
      <c r="FMD484" s="186"/>
      <c r="FME484" s="186"/>
      <c r="FMF484" s="186"/>
      <c r="FMG484" s="186"/>
      <c r="FMH484" s="186"/>
      <c r="FMI484" s="186"/>
      <c r="FMJ484" s="186"/>
      <c r="FMK484" s="186"/>
      <c r="FML484" s="186"/>
      <c r="FMM484" s="186"/>
      <c r="FMN484" s="186"/>
      <c r="FMO484" s="186"/>
      <c r="FMP484" s="186"/>
      <c r="FMQ484" s="186"/>
      <c r="FMR484" s="186"/>
      <c r="FMS484" s="186"/>
      <c r="FMT484" s="186"/>
      <c r="FMU484" s="186"/>
      <c r="FMV484" s="186"/>
      <c r="FMW484" s="186"/>
      <c r="FMX484" s="186"/>
      <c r="FMY484" s="186"/>
      <c r="FMZ484" s="186"/>
      <c r="FNA484" s="186"/>
      <c r="FNB484" s="186"/>
      <c r="FNC484" s="186"/>
      <c r="FND484" s="186"/>
      <c r="FNE484" s="186"/>
      <c r="FNF484" s="186"/>
      <c r="FNG484" s="186"/>
      <c r="FNH484" s="186"/>
      <c r="FNI484" s="186"/>
      <c r="FNJ484" s="186"/>
      <c r="FNK484" s="186"/>
      <c r="FNL484" s="186"/>
      <c r="FNM484" s="186"/>
      <c r="FNN484" s="186"/>
      <c r="FNO484" s="186"/>
      <c r="FNP484" s="186"/>
      <c r="FNQ484" s="186"/>
      <c r="FNR484" s="186"/>
      <c r="FNS484" s="186"/>
      <c r="FNT484" s="186"/>
      <c r="FNU484" s="186"/>
      <c r="FNV484" s="186"/>
      <c r="FNW484" s="186"/>
      <c r="FNX484" s="186"/>
      <c r="FNY484" s="186"/>
      <c r="FNZ484" s="186"/>
      <c r="FOA484" s="186"/>
      <c r="FOB484" s="186"/>
      <c r="FOC484" s="186"/>
      <c r="FOD484" s="186"/>
      <c r="FOE484" s="186"/>
      <c r="FOF484" s="186"/>
      <c r="FOG484" s="186"/>
      <c r="FOH484" s="186"/>
      <c r="FOI484" s="186"/>
      <c r="FOJ484" s="186"/>
      <c r="FOK484" s="186"/>
      <c r="FOL484" s="186"/>
      <c r="FOM484" s="186"/>
      <c r="FON484" s="186"/>
      <c r="FOO484" s="186"/>
      <c r="FOP484" s="186"/>
      <c r="FOQ484" s="186"/>
      <c r="FOR484" s="186"/>
      <c r="FOS484" s="186"/>
      <c r="FOT484" s="186"/>
      <c r="FOU484" s="186"/>
      <c r="FOV484" s="186"/>
      <c r="FOW484" s="186"/>
      <c r="FOX484" s="186"/>
      <c r="FOY484" s="186"/>
      <c r="FOZ484" s="186"/>
      <c r="FPA484" s="186"/>
      <c r="FPB484" s="186"/>
      <c r="FPC484" s="186"/>
      <c r="FPD484" s="186"/>
      <c r="FPE484" s="186"/>
      <c r="FPF484" s="186"/>
      <c r="FPG484" s="186"/>
      <c r="FPH484" s="186"/>
      <c r="FPI484" s="186"/>
      <c r="FPJ484" s="186"/>
      <c r="FPK484" s="186"/>
      <c r="FPL484" s="186"/>
      <c r="FPM484" s="186"/>
      <c r="FPN484" s="186"/>
      <c r="FPO484" s="186"/>
      <c r="FPP484" s="186"/>
      <c r="FPQ484" s="186"/>
      <c r="FPR484" s="186"/>
      <c r="FPS484" s="186"/>
      <c r="FPT484" s="186"/>
      <c r="FPU484" s="186"/>
      <c r="FPV484" s="186"/>
      <c r="FPW484" s="186"/>
      <c r="FPX484" s="186"/>
      <c r="FPY484" s="186"/>
      <c r="FPZ484" s="186"/>
      <c r="FQA484" s="186"/>
      <c r="FQB484" s="186"/>
      <c r="FQC484" s="186"/>
      <c r="FQD484" s="186"/>
      <c r="FQE484" s="186"/>
      <c r="FQF484" s="186"/>
      <c r="FQG484" s="186"/>
      <c r="FQH484" s="186"/>
      <c r="FQI484" s="186"/>
      <c r="FQJ484" s="186"/>
      <c r="FQK484" s="186"/>
      <c r="FQL484" s="186"/>
      <c r="FQM484" s="186"/>
      <c r="FQN484" s="186"/>
      <c r="FQO484" s="186"/>
      <c r="FQP484" s="186"/>
      <c r="FQQ484" s="186"/>
      <c r="FQR484" s="186"/>
      <c r="FQS484" s="186"/>
      <c r="FQT484" s="186"/>
      <c r="FQU484" s="186"/>
      <c r="FQV484" s="186"/>
      <c r="FQW484" s="186"/>
      <c r="FQX484" s="186"/>
      <c r="FQY484" s="186"/>
      <c r="FQZ484" s="186"/>
      <c r="FRA484" s="186"/>
      <c r="FRB484" s="186"/>
      <c r="FRC484" s="186"/>
      <c r="FRD484" s="186"/>
      <c r="FRE484" s="186"/>
      <c r="FRF484" s="186"/>
      <c r="FRG484" s="186"/>
      <c r="FRH484" s="186"/>
      <c r="FRI484" s="186"/>
      <c r="FRJ484" s="186"/>
      <c r="FRK484" s="186"/>
      <c r="FRL484" s="186"/>
      <c r="FRM484" s="186"/>
      <c r="FRN484" s="186"/>
      <c r="FRO484" s="186"/>
      <c r="FRP484" s="186"/>
      <c r="FRQ484" s="186"/>
      <c r="FRR484" s="186"/>
      <c r="FRS484" s="186"/>
      <c r="FRT484" s="186"/>
      <c r="FRU484" s="186"/>
      <c r="FRV484" s="186"/>
      <c r="FRW484" s="186"/>
      <c r="FRX484" s="186"/>
      <c r="FRY484" s="186"/>
      <c r="FRZ484" s="186"/>
      <c r="FSA484" s="186"/>
      <c r="FSB484" s="186"/>
      <c r="FSC484" s="186"/>
      <c r="FSD484" s="186"/>
      <c r="FSE484" s="186"/>
      <c r="FSF484" s="186"/>
      <c r="FSG484" s="186"/>
      <c r="FSH484" s="186"/>
      <c r="FSI484" s="186"/>
      <c r="FSJ484" s="186"/>
      <c r="FSK484" s="186"/>
      <c r="FSL484" s="186"/>
      <c r="FSM484" s="186"/>
      <c r="FSN484" s="186"/>
      <c r="FSO484" s="186"/>
      <c r="FSP484" s="186"/>
      <c r="FSQ484" s="186"/>
      <c r="FSR484" s="186"/>
      <c r="FSS484" s="186"/>
      <c r="FST484" s="186"/>
      <c r="FSU484" s="186"/>
      <c r="FSV484" s="186"/>
      <c r="FSW484" s="186"/>
      <c r="FSX484" s="186"/>
      <c r="FSY484" s="186"/>
      <c r="FSZ484" s="186"/>
      <c r="FTA484" s="186"/>
      <c r="FTB484" s="186"/>
      <c r="FTC484" s="186"/>
      <c r="FTD484" s="186"/>
      <c r="FTE484" s="186"/>
      <c r="FTF484" s="186"/>
      <c r="FTG484" s="186"/>
      <c r="FTH484" s="186"/>
      <c r="FTI484" s="186"/>
      <c r="FTJ484" s="186"/>
      <c r="FTK484" s="186"/>
      <c r="FTL484" s="186"/>
      <c r="FTM484" s="186"/>
      <c r="FTN484" s="186"/>
      <c r="FTO484" s="186"/>
      <c r="FTP484" s="186"/>
      <c r="FTQ484" s="186"/>
      <c r="FTR484" s="186"/>
      <c r="FTS484" s="186"/>
      <c r="FTT484" s="186"/>
      <c r="FTU484" s="186"/>
      <c r="FTV484" s="186"/>
      <c r="FTW484" s="186"/>
      <c r="FTX484" s="186"/>
      <c r="FTY484" s="186"/>
      <c r="FTZ484" s="186"/>
      <c r="FUA484" s="186"/>
      <c r="FUB484" s="186"/>
      <c r="FUC484" s="186"/>
      <c r="FUD484" s="186"/>
      <c r="FUE484" s="186"/>
      <c r="FUF484" s="186"/>
      <c r="FUG484" s="186"/>
      <c r="FUH484" s="186"/>
      <c r="FUI484" s="186"/>
      <c r="FUJ484" s="186"/>
      <c r="FUK484" s="186"/>
      <c r="FUL484" s="186"/>
      <c r="FUM484" s="186"/>
      <c r="FUN484" s="186"/>
      <c r="FUO484" s="186"/>
      <c r="FUP484" s="186"/>
      <c r="FUQ484" s="186"/>
      <c r="FUR484" s="186"/>
      <c r="FUS484" s="186"/>
      <c r="FUT484" s="186"/>
      <c r="FUU484" s="186"/>
      <c r="FUV484" s="186"/>
      <c r="FUW484" s="186"/>
      <c r="FUX484" s="186"/>
      <c r="FUY484" s="186"/>
      <c r="FUZ484" s="186"/>
      <c r="FVA484" s="186"/>
      <c r="FVB484" s="186"/>
      <c r="FVC484" s="186"/>
      <c r="FVD484" s="186"/>
      <c r="FVE484" s="186"/>
      <c r="FVF484" s="186"/>
      <c r="FVG484" s="186"/>
      <c r="FVH484" s="186"/>
      <c r="FVI484" s="186"/>
      <c r="FVJ484" s="186"/>
      <c r="FVK484" s="186"/>
      <c r="FVL484" s="186"/>
      <c r="FVM484" s="186"/>
      <c r="FVN484" s="186"/>
      <c r="FVO484" s="186"/>
      <c r="FVP484" s="186"/>
      <c r="FVQ484" s="186"/>
      <c r="FVR484" s="186"/>
      <c r="FVS484" s="186"/>
      <c r="FVT484" s="186"/>
      <c r="FVU484" s="186"/>
      <c r="FVV484" s="186"/>
      <c r="FVW484" s="186"/>
      <c r="FVX484" s="186"/>
      <c r="FVY484" s="186"/>
      <c r="FVZ484" s="186"/>
      <c r="FWA484" s="186"/>
      <c r="FWB484" s="186"/>
      <c r="FWC484" s="186"/>
      <c r="FWD484" s="186"/>
      <c r="FWE484" s="186"/>
      <c r="FWF484" s="186"/>
      <c r="FWG484" s="186"/>
      <c r="FWH484" s="186"/>
      <c r="FWI484" s="186"/>
      <c r="FWJ484" s="186"/>
      <c r="FWK484" s="186"/>
      <c r="FWL484" s="186"/>
      <c r="FWM484" s="186"/>
      <c r="FWN484" s="186"/>
      <c r="FWO484" s="186"/>
      <c r="FWP484" s="186"/>
      <c r="FWQ484" s="186"/>
      <c r="FWR484" s="186"/>
      <c r="FWS484" s="186"/>
      <c r="FWT484" s="186"/>
      <c r="FWU484" s="186"/>
      <c r="FWV484" s="186"/>
      <c r="FWW484" s="186"/>
      <c r="FWX484" s="186"/>
      <c r="FWY484" s="186"/>
      <c r="FWZ484" s="186"/>
      <c r="FXA484" s="186"/>
      <c r="FXB484" s="186"/>
      <c r="FXC484" s="186"/>
      <c r="FXD484" s="186"/>
      <c r="FXE484" s="186"/>
      <c r="FXF484" s="186"/>
      <c r="FXG484" s="186"/>
      <c r="FXH484" s="186"/>
      <c r="FXI484" s="186"/>
      <c r="FXJ484" s="186"/>
      <c r="FXK484" s="186"/>
      <c r="FXL484" s="186"/>
      <c r="FXM484" s="186"/>
      <c r="FXN484" s="186"/>
      <c r="FXO484" s="186"/>
      <c r="FXP484" s="186"/>
      <c r="FXQ484" s="186"/>
      <c r="FXR484" s="186"/>
      <c r="FXS484" s="186"/>
      <c r="FXT484" s="186"/>
      <c r="FXU484" s="186"/>
      <c r="FXV484" s="186"/>
      <c r="FXW484" s="186"/>
      <c r="FXX484" s="186"/>
      <c r="FXY484" s="186"/>
      <c r="FXZ484" s="186"/>
      <c r="FYA484" s="186"/>
      <c r="FYB484" s="186"/>
      <c r="FYC484" s="186"/>
      <c r="FYD484" s="186"/>
      <c r="FYE484" s="186"/>
      <c r="FYF484" s="186"/>
      <c r="FYG484" s="186"/>
      <c r="FYH484" s="186"/>
      <c r="FYI484" s="186"/>
      <c r="FYJ484" s="186"/>
      <c r="FYK484" s="186"/>
      <c r="FYL484" s="186"/>
      <c r="FYM484" s="186"/>
      <c r="FYN484" s="186"/>
      <c r="FYO484" s="186"/>
      <c r="FYP484" s="186"/>
      <c r="FYQ484" s="186"/>
      <c r="FYR484" s="186"/>
      <c r="FYS484" s="186"/>
      <c r="FYT484" s="186"/>
      <c r="FYU484" s="186"/>
      <c r="FYV484" s="186"/>
      <c r="FYW484" s="186"/>
      <c r="FYX484" s="186"/>
      <c r="FYY484" s="186"/>
      <c r="FYZ484" s="186"/>
      <c r="FZA484" s="186"/>
      <c r="FZB484" s="186"/>
      <c r="FZC484" s="186"/>
      <c r="FZD484" s="186"/>
      <c r="FZE484" s="186"/>
      <c r="FZF484" s="186"/>
      <c r="FZG484" s="186"/>
      <c r="FZH484" s="186"/>
      <c r="FZI484" s="186"/>
      <c r="FZJ484" s="186"/>
      <c r="FZK484" s="186"/>
      <c r="FZL484" s="186"/>
      <c r="FZM484" s="186"/>
      <c r="FZN484" s="186"/>
      <c r="FZO484" s="186"/>
      <c r="FZP484" s="186"/>
      <c r="FZQ484" s="186"/>
      <c r="FZR484" s="186"/>
      <c r="FZS484" s="186"/>
      <c r="FZT484" s="186"/>
      <c r="FZU484" s="186"/>
      <c r="FZV484" s="186"/>
      <c r="FZW484" s="186"/>
      <c r="FZX484" s="186"/>
      <c r="FZY484" s="186"/>
      <c r="FZZ484" s="186"/>
      <c r="GAA484" s="186"/>
      <c r="GAB484" s="186"/>
      <c r="GAC484" s="186"/>
      <c r="GAD484" s="186"/>
      <c r="GAE484" s="186"/>
      <c r="GAF484" s="186"/>
      <c r="GAG484" s="186"/>
      <c r="GAH484" s="186"/>
      <c r="GAI484" s="186"/>
      <c r="GAJ484" s="186"/>
      <c r="GAK484" s="186"/>
      <c r="GAL484" s="186"/>
      <c r="GAM484" s="186"/>
      <c r="GAN484" s="186"/>
      <c r="GAO484" s="186"/>
      <c r="GAP484" s="186"/>
      <c r="GAQ484" s="186"/>
      <c r="GAR484" s="186"/>
      <c r="GAS484" s="186"/>
      <c r="GAT484" s="186"/>
      <c r="GAU484" s="186"/>
      <c r="GAV484" s="186"/>
      <c r="GAW484" s="186"/>
      <c r="GAX484" s="186"/>
      <c r="GAY484" s="186"/>
      <c r="GAZ484" s="186"/>
      <c r="GBA484" s="186"/>
      <c r="GBB484" s="186"/>
      <c r="GBC484" s="186"/>
      <c r="GBD484" s="186"/>
      <c r="GBE484" s="186"/>
      <c r="GBF484" s="186"/>
      <c r="GBG484" s="186"/>
      <c r="GBH484" s="186"/>
      <c r="GBI484" s="186"/>
      <c r="GBJ484" s="186"/>
      <c r="GBK484" s="186"/>
      <c r="GBL484" s="186"/>
      <c r="GBM484" s="186"/>
      <c r="GBN484" s="186"/>
      <c r="GBO484" s="186"/>
      <c r="GBP484" s="186"/>
      <c r="GBQ484" s="186"/>
      <c r="GBR484" s="186"/>
      <c r="GBS484" s="186"/>
      <c r="GBT484" s="186"/>
      <c r="GBU484" s="186"/>
      <c r="GBV484" s="186"/>
      <c r="GBW484" s="186"/>
      <c r="GBX484" s="186"/>
      <c r="GBY484" s="186"/>
      <c r="GBZ484" s="186"/>
      <c r="GCA484" s="186"/>
      <c r="GCB484" s="186"/>
      <c r="GCC484" s="186"/>
      <c r="GCD484" s="186"/>
      <c r="GCE484" s="186"/>
      <c r="GCF484" s="186"/>
      <c r="GCG484" s="186"/>
      <c r="GCH484" s="186"/>
      <c r="GCI484" s="186"/>
      <c r="GCJ484" s="186"/>
      <c r="GCK484" s="186"/>
      <c r="GCL484" s="186"/>
      <c r="GCM484" s="186"/>
      <c r="GCN484" s="186"/>
      <c r="GCO484" s="186"/>
      <c r="GCP484" s="186"/>
      <c r="GCQ484" s="186"/>
      <c r="GCR484" s="186"/>
      <c r="GCS484" s="186"/>
      <c r="GCT484" s="186"/>
      <c r="GCU484" s="186"/>
      <c r="GCV484" s="186"/>
      <c r="GCW484" s="186"/>
      <c r="GCX484" s="186"/>
      <c r="GCY484" s="186"/>
      <c r="GCZ484" s="186"/>
      <c r="GDA484" s="186"/>
      <c r="GDB484" s="186"/>
      <c r="GDC484" s="186"/>
      <c r="GDD484" s="186"/>
      <c r="GDE484" s="186"/>
      <c r="GDF484" s="186"/>
      <c r="GDG484" s="186"/>
      <c r="GDH484" s="186"/>
      <c r="GDI484" s="186"/>
      <c r="GDJ484" s="186"/>
      <c r="GDK484" s="186"/>
      <c r="GDL484" s="186"/>
      <c r="GDM484" s="186"/>
      <c r="GDN484" s="186"/>
      <c r="GDO484" s="186"/>
      <c r="GDP484" s="186"/>
      <c r="GDQ484" s="186"/>
      <c r="GDR484" s="186"/>
      <c r="GDS484" s="186"/>
      <c r="GDT484" s="186"/>
      <c r="GDU484" s="186"/>
      <c r="GDV484" s="186"/>
      <c r="GDW484" s="186"/>
      <c r="GDX484" s="186"/>
      <c r="GDY484" s="186"/>
      <c r="GDZ484" s="186"/>
      <c r="GEA484" s="186"/>
      <c r="GEB484" s="186"/>
      <c r="GEC484" s="186"/>
      <c r="GED484" s="186"/>
      <c r="GEE484" s="186"/>
      <c r="GEF484" s="186"/>
      <c r="GEG484" s="186"/>
      <c r="GEH484" s="186"/>
      <c r="GEI484" s="186"/>
      <c r="GEJ484" s="186"/>
      <c r="GEK484" s="186"/>
      <c r="GEL484" s="186"/>
      <c r="GEM484" s="186"/>
      <c r="GEN484" s="186"/>
      <c r="GEO484" s="186"/>
      <c r="GEP484" s="186"/>
      <c r="GEQ484" s="186"/>
      <c r="GER484" s="186"/>
      <c r="GES484" s="186"/>
      <c r="GET484" s="186"/>
      <c r="GEU484" s="186"/>
      <c r="GEV484" s="186"/>
      <c r="GEW484" s="186"/>
      <c r="GEX484" s="186"/>
      <c r="GEY484" s="186"/>
      <c r="GEZ484" s="186"/>
      <c r="GFA484" s="186"/>
      <c r="GFB484" s="186"/>
      <c r="GFC484" s="186"/>
      <c r="GFD484" s="186"/>
      <c r="GFE484" s="186"/>
      <c r="GFF484" s="186"/>
      <c r="GFG484" s="186"/>
      <c r="GFH484" s="186"/>
      <c r="GFI484" s="186"/>
      <c r="GFJ484" s="186"/>
      <c r="GFK484" s="186"/>
      <c r="GFL484" s="186"/>
      <c r="GFM484" s="186"/>
      <c r="GFN484" s="186"/>
      <c r="GFO484" s="186"/>
      <c r="GFP484" s="186"/>
      <c r="GFQ484" s="186"/>
      <c r="GFR484" s="186"/>
      <c r="GFS484" s="186"/>
      <c r="GFT484" s="186"/>
      <c r="GFU484" s="186"/>
      <c r="GFV484" s="186"/>
      <c r="GFW484" s="186"/>
      <c r="GFX484" s="186"/>
      <c r="GFY484" s="186"/>
      <c r="GFZ484" s="186"/>
      <c r="GGA484" s="186"/>
      <c r="GGB484" s="186"/>
      <c r="GGC484" s="186"/>
      <c r="GGD484" s="186"/>
      <c r="GGE484" s="186"/>
      <c r="GGF484" s="186"/>
      <c r="GGG484" s="186"/>
      <c r="GGH484" s="186"/>
      <c r="GGI484" s="186"/>
      <c r="GGJ484" s="186"/>
      <c r="GGK484" s="186"/>
      <c r="GGL484" s="186"/>
      <c r="GGM484" s="186"/>
      <c r="GGN484" s="186"/>
      <c r="GGO484" s="186"/>
      <c r="GGP484" s="186"/>
      <c r="GGQ484" s="186"/>
      <c r="GGR484" s="186"/>
      <c r="GGS484" s="186"/>
      <c r="GGT484" s="186"/>
      <c r="GGU484" s="186"/>
      <c r="GGV484" s="186"/>
      <c r="GGW484" s="186"/>
      <c r="GGX484" s="186"/>
      <c r="GGY484" s="186"/>
      <c r="GGZ484" s="186"/>
      <c r="GHA484" s="186"/>
      <c r="GHB484" s="186"/>
      <c r="GHC484" s="186"/>
      <c r="GHD484" s="186"/>
      <c r="GHE484" s="186"/>
      <c r="GHF484" s="186"/>
      <c r="GHG484" s="186"/>
      <c r="GHH484" s="186"/>
      <c r="GHI484" s="186"/>
      <c r="GHJ484" s="186"/>
      <c r="GHK484" s="186"/>
      <c r="GHL484" s="186"/>
      <c r="GHM484" s="186"/>
      <c r="GHN484" s="186"/>
      <c r="GHO484" s="186"/>
      <c r="GHP484" s="186"/>
      <c r="GHQ484" s="186"/>
      <c r="GHR484" s="186"/>
      <c r="GHS484" s="186"/>
      <c r="GHT484" s="186"/>
      <c r="GHU484" s="186"/>
      <c r="GHV484" s="186"/>
      <c r="GHW484" s="186"/>
      <c r="GHX484" s="186"/>
      <c r="GHY484" s="186"/>
      <c r="GHZ484" s="186"/>
      <c r="GIA484" s="186"/>
      <c r="GIB484" s="186"/>
      <c r="GIC484" s="186"/>
      <c r="GID484" s="186"/>
      <c r="GIE484" s="186"/>
      <c r="GIF484" s="186"/>
      <c r="GIG484" s="186"/>
      <c r="GIH484" s="186"/>
      <c r="GII484" s="186"/>
      <c r="GIJ484" s="186"/>
      <c r="GIK484" s="186"/>
      <c r="GIL484" s="186"/>
      <c r="GIM484" s="186"/>
      <c r="GIN484" s="186"/>
      <c r="GIO484" s="186"/>
      <c r="GIP484" s="186"/>
      <c r="GIQ484" s="186"/>
      <c r="GIR484" s="186"/>
      <c r="GIS484" s="186"/>
      <c r="GIT484" s="186"/>
      <c r="GIU484" s="186"/>
      <c r="GIV484" s="186"/>
      <c r="GIW484" s="186"/>
      <c r="GIX484" s="186"/>
      <c r="GIY484" s="186"/>
      <c r="GIZ484" s="186"/>
      <c r="GJA484" s="186"/>
      <c r="GJB484" s="186"/>
      <c r="GJC484" s="186"/>
      <c r="GJD484" s="186"/>
      <c r="GJE484" s="186"/>
      <c r="GJF484" s="186"/>
      <c r="GJG484" s="186"/>
      <c r="GJH484" s="186"/>
      <c r="GJI484" s="186"/>
      <c r="GJJ484" s="186"/>
      <c r="GJK484" s="186"/>
      <c r="GJL484" s="186"/>
      <c r="GJM484" s="186"/>
      <c r="GJN484" s="186"/>
      <c r="GJO484" s="186"/>
      <c r="GJP484" s="186"/>
      <c r="GJQ484" s="186"/>
      <c r="GJR484" s="186"/>
      <c r="GJS484" s="186"/>
      <c r="GJT484" s="186"/>
      <c r="GJU484" s="186"/>
      <c r="GJV484" s="186"/>
      <c r="GJW484" s="186"/>
      <c r="GJX484" s="186"/>
      <c r="GJY484" s="186"/>
      <c r="GJZ484" s="186"/>
      <c r="GKA484" s="186"/>
      <c r="GKB484" s="186"/>
      <c r="GKC484" s="186"/>
      <c r="GKD484" s="186"/>
      <c r="GKE484" s="186"/>
      <c r="GKF484" s="186"/>
      <c r="GKG484" s="186"/>
      <c r="GKH484" s="186"/>
      <c r="GKI484" s="186"/>
      <c r="GKJ484" s="186"/>
      <c r="GKK484" s="186"/>
      <c r="GKL484" s="186"/>
      <c r="GKM484" s="186"/>
      <c r="GKN484" s="186"/>
      <c r="GKO484" s="186"/>
      <c r="GKP484" s="186"/>
      <c r="GKQ484" s="186"/>
      <c r="GKR484" s="186"/>
      <c r="GKS484" s="186"/>
      <c r="GKT484" s="186"/>
      <c r="GKU484" s="186"/>
      <c r="GKV484" s="186"/>
      <c r="GKW484" s="186"/>
      <c r="GKX484" s="186"/>
      <c r="GKY484" s="186"/>
      <c r="GKZ484" s="186"/>
      <c r="GLA484" s="186"/>
      <c r="GLB484" s="186"/>
      <c r="GLC484" s="186"/>
      <c r="GLD484" s="186"/>
      <c r="GLE484" s="186"/>
      <c r="GLF484" s="186"/>
      <c r="GLG484" s="186"/>
      <c r="GLH484" s="186"/>
      <c r="GLI484" s="186"/>
      <c r="GLJ484" s="186"/>
      <c r="GLK484" s="186"/>
      <c r="GLL484" s="186"/>
      <c r="GLM484" s="186"/>
      <c r="GLN484" s="186"/>
      <c r="GLO484" s="186"/>
      <c r="GLP484" s="186"/>
      <c r="GLQ484" s="186"/>
      <c r="GLR484" s="186"/>
      <c r="GLS484" s="186"/>
      <c r="GLT484" s="186"/>
      <c r="GLU484" s="186"/>
      <c r="GLV484" s="186"/>
      <c r="GLW484" s="186"/>
      <c r="GLX484" s="186"/>
      <c r="GLY484" s="186"/>
      <c r="GLZ484" s="186"/>
      <c r="GMA484" s="186"/>
      <c r="GMB484" s="186"/>
      <c r="GMC484" s="186"/>
      <c r="GMD484" s="186"/>
      <c r="GME484" s="186"/>
      <c r="GMF484" s="186"/>
      <c r="GMG484" s="186"/>
      <c r="GMH484" s="186"/>
      <c r="GMI484" s="186"/>
      <c r="GMJ484" s="186"/>
      <c r="GMK484" s="186"/>
      <c r="GML484" s="186"/>
      <c r="GMM484" s="186"/>
      <c r="GMN484" s="186"/>
      <c r="GMO484" s="186"/>
      <c r="GMP484" s="186"/>
      <c r="GMQ484" s="186"/>
      <c r="GMR484" s="186"/>
      <c r="GMS484" s="186"/>
      <c r="GMT484" s="186"/>
      <c r="GMU484" s="186"/>
      <c r="GMV484" s="186"/>
      <c r="GMW484" s="186"/>
      <c r="GMX484" s="186"/>
      <c r="GMY484" s="186"/>
      <c r="GMZ484" s="186"/>
      <c r="GNA484" s="186"/>
      <c r="GNB484" s="186"/>
      <c r="GNC484" s="186"/>
      <c r="GND484" s="186"/>
      <c r="GNE484" s="186"/>
      <c r="GNF484" s="186"/>
      <c r="GNG484" s="186"/>
      <c r="GNH484" s="186"/>
      <c r="GNI484" s="186"/>
      <c r="GNJ484" s="186"/>
      <c r="GNK484" s="186"/>
      <c r="GNL484" s="186"/>
      <c r="GNM484" s="186"/>
      <c r="GNN484" s="186"/>
      <c r="GNO484" s="186"/>
      <c r="GNP484" s="186"/>
      <c r="GNQ484" s="186"/>
      <c r="GNR484" s="186"/>
      <c r="GNS484" s="186"/>
      <c r="GNT484" s="186"/>
      <c r="GNU484" s="186"/>
      <c r="GNV484" s="186"/>
      <c r="GNW484" s="186"/>
      <c r="GNX484" s="186"/>
      <c r="GNY484" s="186"/>
      <c r="GNZ484" s="186"/>
      <c r="GOA484" s="186"/>
      <c r="GOB484" s="186"/>
      <c r="GOC484" s="186"/>
      <c r="GOD484" s="186"/>
      <c r="GOE484" s="186"/>
      <c r="GOF484" s="186"/>
      <c r="GOG484" s="186"/>
      <c r="GOH484" s="186"/>
      <c r="GOI484" s="186"/>
      <c r="GOJ484" s="186"/>
      <c r="GOK484" s="186"/>
      <c r="GOL484" s="186"/>
      <c r="GOM484" s="186"/>
      <c r="GON484" s="186"/>
      <c r="GOO484" s="186"/>
      <c r="GOP484" s="186"/>
      <c r="GOQ484" s="186"/>
      <c r="GOR484" s="186"/>
      <c r="GOS484" s="186"/>
      <c r="GOT484" s="186"/>
      <c r="GOU484" s="186"/>
      <c r="GOV484" s="186"/>
      <c r="GOW484" s="186"/>
      <c r="GOX484" s="186"/>
      <c r="GOY484" s="186"/>
      <c r="GOZ484" s="186"/>
      <c r="GPA484" s="186"/>
      <c r="GPB484" s="186"/>
      <c r="GPC484" s="186"/>
      <c r="GPD484" s="186"/>
      <c r="GPE484" s="186"/>
      <c r="GPF484" s="186"/>
      <c r="GPG484" s="186"/>
      <c r="GPH484" s="186"/>
      <c r="GPI484" s="186"/>
      <c r="GPJ484" s="186"/>
      <c r="GPK484" s="186"/>
      <c r="GPL484" s="186"/>
      <c r="GPM484" s="186"/>
      <c r="GPN484" s="186"/>
      <c r="GPO484" s="186"/>
      <c r="GPP484" s="186"/>
      <c r="GPQ484" s="186"/>
      <c r="GPR484" s="186"/>
      <c r="GPS484" s="186"/>
      <c r="GPT484" s="186"/>
      <c r="GPU484" s="186"/>
      <c r="GPV484" s="186"/>
      <c r="GPW484" s="186"/>
      <c r="GPX484" s="186"/>
      <c r="GPY484" s="186"/>
      <c r="GPZ484" s="186"/>
      <c r="GQA484" s="186"/>
      <c r="GQB484" s="186"/>
      <c r="GQC484" s="186"/>
      <c r="GQD484" s="186"/>
      <c r="GQE484" s="186"/>
      <c r="GQF484" s="186"/>
      <c r="GQG484" s="186"/>
      <c r="GQH484" s="186"/>
      <c r="GQI484" s="186"/>
      <c r="GQJ484" s="186"/>
      <c r="GQK484" s="186"/>
      <c r="GQL484" s="186"/>
      <c r="GQM484" s="186"/>
      <c r="GQN484" s="186"/>
      <c r="GQO484" s="186"/>
      <c r="GQP484" s="186"/>
      <c r="GQQ484" s="186"/>
      <c r="GQR484" s="186"/>
      <c r="GQS484" s="186"/>
      <c r="GQT484" s="186"/>
      <c r="GQU484" s="186"/>
      <c r="GQV484" s="186"/>
      <c r="GQW484" s="186"/>
      <c r="GQX484" s="186"/>
      <c r="GQY484" s="186"/>
      <c r="GQZ484" s="186"/>
      <c r="GRA484" s="186"/>
      <c r="GRB484" s="186"/>
      <c r="GRC484" s="186"/>
      <c r="GRD484" s="186"/>
      <c r="GRE484" s="186"/>
      <c r="GRF484" s="186"/>
      <c r="GRG484" s="186"/>
      <c r="GRH484" s="186"/>
      <c r="GRI484" s="186"/>
      <c r="GRJ484" s="186"/>
      <c r="GRK484" s="186"/>
      <c r="GRL484" s="186"/>
      <c r="GRM484" s="186"/>
      <c r="GRN484" s="186"/>
      <c r="GRO484" s="186"/>
      <c r="GRP484" s="186"/>
      <c r="GRQ484" s="186"/>
      <c r="GRR484" s="186"/>
      <c r="GRS484" s="186"/>
      <c r="GRT484" s="186"/>
      <c r="GRU484" s="186"/>
      <c r="GRV484" s="186"/>
      <c r="GRW484" s="186"/>
      <c r="GRX484" s="186"/>
      <c r="GRY484" s="186"/>
      <c r="GRZ484" s="186"/>
      <c r="GSA484" s="186"/>
      <c r="GSB484" s="186"/>
      <c r="GSC484" s="186"/>
      <c r="GSD484" s="186"/>
      <c r="GSE484" s="186"/>
      <c r="GSF484" s="186"/>
      <c r="GSG484" s="186"/>
      <c r="GSH484" s="186"/>
      <c r="GSI484" s="186"/>
      <c r="GSJ484" s="186"/>
      <c r="GSK484" s="186"/>
      <c r="GSL484" s="186"/>
      <c r="GSM484" s="186"/>
      <c r="GSN484" s="186"/>
      <c r="GSO484" s="186"/>
      <c r="GSP484" s="186"/>
      <c r="GSQ484" s="186"/>
      <c r="GSR484" s="186"/>
      <c r="GSS484" s="186"/>
      <c r="GST484" s="186"/>
      <c r="GSU484" s="186"/>
      <c r="GSV484" s="186"/>
      <c r="GSW484" s="186"/>
      <c r="GSX484" s="186"/>
      <c r="GSY484" s="186"/>
      <c r="GSZ484" s="186"/>
      <c r="GTA484" s="186"/>
      <c r="GTB484" s="186"/>
      <c r="GTC484" s="186"/>
      <c r="GTD484" s="186"/>
      <c r="GTE484" s="186"/>
      <c r="GTF484" s="186"/>
      <c r="GTG484" s="186"/>
      <c r="GTH484" s="186"/>
      <c r="GTI484" s="186"/>
      <c r="GTJ484" s="186"/>
      <c r="GTK484" s="186"/>
      <c r="GTL484" s="186"/>
      <c r="GTM484" s="186"/>
      <c r="GTN484" s="186"/>
      <c r="GTO484" s="186"/>
      <c r="GTP484" s="186"/>
      <c r="GTQ484" s="186"/>
      <c r="GTR484" s="186"/>
      <c r="GTS484" s="186"/>
      <c r="GTT484" s="186"/>
      <c r="GTU484" s="186"/>
      <c r="GTV484" s="186"/>
      <c r="GTW484" s="186"/>
      <c r="GTX484" s="186"/>
      <c r="GTY484" s="186"/>
      <c r="GTZ484" s="186"/>
      <c r="GUA484" s="186"/>
      <c r="GUB484" s="186"/>
      <c r="GUC484" s="186"/>
      <c r="GUD484" s="186"/>
      <c r="GUE484" s="186"/>
      <c r="GUF484" s="186"/>
      <c r="GUG484" s="186"/>
      <c r="GUH484" s="186"/>
      <c r="GUI484" s="186"/>
      <c r="GUJ484" s="186"/>
      <c r="GUK484" s="186"/>
      <c r="GUL484" s="186"/>
      <c r="GUM484" s="186"/>
      <c r="GUN484" s="186"/>
      <c r="GUO484" s="186"/>
      <c r="GUP484" s="186"/>
      <c r="GUQ484" s="186"/>
      <c r="GUR484" s="186"/>
      <c r="GUS484" s="186"/>
      <c r="GUT484" s="186"/>
      <c r="GUU484" s="186"/>
      <c r="GUV484" s="186"/>
      <c r="GUW484" s="186"/>
      <c r="GUX484" s="186"/>
      <c r="GUY484" s="186"/>
      <c r="GUZ484" s="186"/>
      <c r="GVA484" s="186"/>
      <c r="GVB484" s="186"/>
      <c r="GVC484" s="186"/>
      <c r="GVD484" s="186"/>
      <c r="GVE484" s="186"/>
      <c r="GVF484" s="186"/>
      <c r="GVG484" s="186"/>
      <c r="GVH484" s="186"/>
      <c r="GVI484" s="186"/>
      <c r="GVJ484" s="186"/>
      <c r="GVK484" s="186"/>
      <c r="GVL484" s="186"/>
      <c r="GVM484" s="186"/>
      <c r="GVN484" s="186"/>
      <c r="GVO484" s="186"/>
      <c r="GVP484" s="186"/>
      <c r="GVQ484" s="186"/>
      <c r="GVR484" s="186"/>
      <c r="GVS484" s="186"/>
      <c r="GVT484" s="186"/>
      <c r="GVU484" s="186"/>
      <c r="GVV484" s="186"/>
      <c r="GVW484" s="186"/>
      <c r="GVX484" s="186"/>
      <c r="GVY484" s="186"/>
      <c r="GVZ484" s="186"/>
      <c r="GWA484" s="186"/>
      <c r="GWB484" s="186"/>
      <c r="GWC484" s="186"/>
      <c r="GWD484" s="186"/>
      <c r="GWE484" s="186"/>
      <c r="GWF484" s="186"/>
      <c r="GWG484" s="186"/>
      <c r="GWH484" s="186"/>
      <c r="GWI484" s="186"/>
      <c r="GWJ484" s="186"/>
      <c r="GWK484" s="186"/>
      <c r="GWL484" s="186"/>
      <c r="GWM484" s="186"/>
      <c r="GWN484" s="186"/>
      <c r="GWO484" s="186"/>
      <c r="GWP484" s="186"/>
      <c r="GWQ484" s="186"/>
      <c r="GWR484" s="186"/>
      <c r="GWS484" s="186"/>
      <c r="GWT484" s="186"/>
      <c r="GWU484" s="186"/>
      <c r="GWV484" s="186"/>
      <c r="GWW484" s="186"/>
      <c r="GWX484" s="186"/>
      <c r="GWY484" s="186"/>
      <c r="GWZ484" s="186"/>
      <c r="GXA484" s="186"/>
      <c r="GXB484" s="186"/>
      <c r="GXC484" s="186"/>
      <c r="GXD484" s="186"/>
      <c r="GXE484" s="186"/>
      <c r="GXF484" s="186"/>
      <c r="GXG484" s="186"/>
      <c r="GXH484" s="186"/>
      <c r="GXI484" s="186"/>
      <c r="GXJ484" s="186"/>
      <c r="GXK484" s="186"/>
      <c r="GXL484" s="186"/>
      <c r="GXM484" s="186"/>
      <c r="GXN484" s="186"/>
      <c r="GXO484" s="186"/>
      <c r="GXP484" s="186"/>
      <c r="GXQ484" s="186"/>
      <c r="GXR484" s="186"/>
      <c r="GXS484" s="186"/>
      <c r="GXT484" s="186"/>
      <c r="GXU484" s="186"/>
      <c r="GXV484" s="186"/>
      <c r="GXW484" s="186"/>
      <c r="GXX484" s="186"/>
      <c r="GXY484" s="186"/>
      <c r="GXZ484" s="186"/>
      <c r="GYA484" s="186"/>
      <c r="GYB484" s="186"/>
      <c r="GYC484" s="186"/>
      <c r="GYD484" s="186"/>
      <c r="GYE484" s="186"/>
      <c r="GYF484" s="186"/>
      <c r="GYG484" s="186"/>
      <c r="GYH484" s="186"/>
      <c r="GYI484" s="186"/>
      <c r="GYJ484" s="186"/>
      <c r="GYK484" s="186"/>
      <c r="GYL484" s="186"/>
      <c r="GYM484" s="186"/>
      <c r="GYN484" s="186"/>
      <c r="GYO484" s="186"/>
      <c r="GYP484" s="186"/>
      <c r="GYQ484" s="186"/>
      <c r="GYR484" s="186"/>
      <c r="GYS484" s="186"/>
      <c r="GYT484" s="186"/>
      <c r="GYU484" s="186"/>
      <c r="GYV484" s="186"/>
      <c r="GYW484" s="186"/>
      <c r="GYX484" s="186"/>
      <c r="GYY484" s="186"/>
      <c r="GYZ484" s="186"/>
      <c r="GZA484" s="186"/>
      <c r="GZB484" s="186"/>
      <c r="GZC484" s="186"/>
      <c r="GZD484" s="186"/>
      <c r="GZE484" s="186"/>
      <c r="GZF484" s="186"/>
      <c r="GZG484" s="186"/>
      <c r="GZH484" s="186"/>
      <c r="GZI484" s="186"/>
      <c r="GZJ484" s="186"/>
      <c r="GZK484" s="186"/>
      <c r="GZL484" s="186"/>
      <c r="GZM484" s="186"/>
      <c r="GZN484" s="186"/>
      <c r="GZO484" s="186"/>
      <c r="GZP484" s="186"/>
      <c r="GZQ484" s="186"/>
      <c r="GZR484" s="186"/>
      <c r="GZS484" s="186"/>
      <c r="GZT484" s="186"/>
      <c r="GZU484" s="186"/>
      <c r="GZV484" s="186"/>
      <c r="GZW484" s="186"/>
      <c r="GZX484" s="186"/>
      <c r="GZY484" s="186"/>
      <c r="GZZ484" s="186"/>
      <c r="HAA484" s="186"/>
      <c r="HAB484" s="186"/>
      <c r="HAC484" s="186"/>
      <c r="HAD484" s="186"/>
      <c r="HAE484" s="186"/>
      <c r="HAF484" s="186"/>
      <c r="HAG484" s="186"/>
      <c r="HAH484" s="186"/>
      <c r="HAI484" s="186"/>
      <c r="HAJ484" s="186"/>
      <c r="HAK484" s="186"/>
      <c r="HAL484" s="186"/>
      <c r="HAM484" s="186"/>
      <c r="HAN484" s="186"/>
      <c r="HAO484" s="186"/>
      <c r="HAP484" s="186"/>
      <c r="HAQ484" s="186"/>
      <c r="HAR484" s="186"/>
      <c r="HAS484" s="186"/>
      <c r="HAT484" s="186"/>
      <c r="HAU484" s="186"/>
      <c r="HAV484" s="186"/>
      <c r="HAW484" s="186"/>
      <c r="HAX484" s="186"/>
      <c r="HAY484" s="186"/>
      <c r="HAZ484" s="186"/>
      <c r="HBA484" s="186"/>
      <c r="HBB484" s="186"/>
      <c r="HBC484" s="186"/>
      <c r="HBD484" s="186"/>
      <c r="HBE484" s="186"/>
      <c r="HBF484" s="186"/>
      <c r="HBG484" s="186"/>
      <c r="HBH484" s="186"/>
      <c r="HBI484" s="186"/>
      <c r="HBJ484" s="186"/>
      <c r="HBK484" s="186"/>
      <c r="HBL484" s="186"/>
      <c r="HBM484" s="186"/>
      <c r="HBN484" s="186"/>
      <c r="HBO484" s="186"/>
      <c r="HBP484" s="186"/>
      <c r="HBQ484" s="186"/>
      <c r="HBR484" s="186"/>
      <c r="HBS484" s="186"/>
      <c r="HBT484" s="186"/>
      <c r="HBU484" s="186"/>
      <c r="HBV484" s="186"/>
      <c r="HBW484" s="186"/>
      <c r="HBX484" s="186"/>
      <c r="HBY484" s="186"/>
      <c r="HBZ484" s="186"/>
      <c r="HCA484" s="186"/>
      <c r="HCB484" s="186"/>
      <c r="HCC484" s="186"/>
      <c r="HCD484" s="186"/>
      <c r="HCE484" s="186"/>
      <c r="HCF484" s="186"/>
      <c r="HCG484" s="186"/>
      <c r="HCH484" s="186"/>
      <c r="HCI484" s="186"/>
      <c r="HCJ484" s="186"/>
      <c r="HCK484" s="186"/>
      <c r="HCL484" s="186"/>
      <c r="HCM484" s="186"/>
      <c r="HCN484" s="186"/>
      <c r="HCO484" s="186"/>
      <c r="HCP484" s="186"/>
      <c r="HCQ484" s="186"/>
      <c r="HCR484" s="186"/>
      <c r="HCS484" s="186"/>
      <c r="HCT484" s="186"/>
      <c r="HCU484" s="186"/>
      <c r="HCV484" s="186"/>
      <c r="HCW484" s="186"/>
      <c r="HCX484" s="186"/>
      <c r="HCY484" s="186"/>
      <c r="HCZ484" s="186"/>
      <c r="HDA484" s="186"/>
      <c r="HDB484" s="186"/>
      <c r="HDC484" s="186"/>
      <c r="HDD484" s="186"/>
      <c r="HDE484" s="186"/>
      <c r="HDF484" s="186"/>
      <c r="HDG484" s="186"/>
      <c r="HDH484" s="186"/>
      <c r="HDI484" s="186"/>
      <c r="HDJ484" s="186"/>
      <c r="HDK484" s="186"/>
      <c r="HDL484" s="186"/>
      <c r="HDM484" s="186"/>
      <c r="HDN484" s="186"/>
      <c r="HDO484" s="186"/>
      <c r="HDP484" s="186"/>
      <c r="HDQ484" s="186"/>
      <c r="HDR484" s="186"/>
      <c r="HDS484" s="186"/>
      <c r="HDT484" s="186"/>
      <c r="HDU484" s="186"/>
      <c r="HDV484" s="186"/>
      <c r="HDW484" s="186"/>
      <c r="HDX484" s="186"/>
      <c r="HDY484" s="186"/>
      <c r="HDZ484" s="186"/>
      <c r="HEA484" s="186"/>
      <c r="HEB484" s="186"/>
      <c r="HEC484" s="186"/>
      <c r="HED484" s="186"/>
      <c r="HEE484" s="186"/>
      <c r="HEF484" s="186"/>
      <c r="HEG484" s="186"/>
      <c r="HEH484" s="186"/>
      <c r="HEI484" s="186"/>
      <c r="HEJ484" s="186"/>
      <c r="HEK484" s="186"/>
      <c r="HEL484" s="186"/>
      <c r="HEM484" s="186"/>
      <c r="HEN484" s="186"/>
      <c r="HEO484" s="186"/>
      <c r="HEP484" s="186"/>
      <c r="HEQ484" s="186"/>
      <c r="HER484" s="186"/>
      <c r="HES484" s="186"/>
      <c r="HET484" s="186"/>
      <c r="HEU484" s="186"/>
      <c r="HEV484" s="186"/>
      <c r="HEW484" s="186"/>
      <c r="HEX484" s="186"/>
      <c r="HEY484" s="186"/>
      <c r="HEZ484" s="186"/>
      <c r="HFA484" s="186"/>
      <c r="HFB484" s="186"/>
      <c r="HFC484" s="186"/>
      <c r="HFD484" s="186"/>
      <c r="HFE484" s="186"/>
      <c r="HFF484" s="186"/>
      <c r="HFG484" s="186"/>
      <c r="HFH484" s="186"/>
      <c r="HFI484" s="186"/>
      <c r="HFJ484" s="186"/>
      <c r="HFK484" s="186"/>
      <c r="HFL484" s="186"/>
      <c r="HFM484" s="186"/>
      <c r="HFN484" s="186"/>
      <c r="HFO484" s="186"/>
      <c r="HFP484" s="186"/>
      <c r="HFQ484" s="186"/>
      <c r="HFR484" s="186"/>
      <c r="HFS484" s="186"/>
      <c r="HFT484" s="186"/>
      <c r="HFU484" s="186"/>
      <c r="HFV484" s="186"/>
      <c r="HFW484" s="186"/>
      <c r="HFX484" s="186"/>
      <c r="HFY484" s="186"/>
      <c r="HFZ484" s="186"/>
      <c r="HGA484" s="186"/>
      <c r="HGB484" s="186"/>
      <c r="HGC484" s="186"/>
      <c r="HGD484" s="186"/>
      <c r="HGE484" s="186"/>
      <c r="HGF484" s="186"/>
      <c r="HGG484" s="186"/>
      <c r="HGH484" s="186"/>
      <c r="HGI484" s="186"/>
      <c r="HGJ484" s="186"/>
      <c r="HGK484" s="186"/>
      <c r="HGL484" s="186"/>
      <c r="HGM484" s="186"/>
      <c r="HGN484" s="186"/>
      <c r="HGO484" s="186"/>
      <c r="HGP484" s="186"/>
      <c r="HGQ484" s="186"/>
      <c r="HGR484" s="186"/>
      <c r="HGS484" s="186"/>
      <c r="HGT484" s="186"/>
      <c r="HGU484" s="186"/>
      <c r="HGV484" s="186"/>
      <c r="HGW484" s="186"/>
      <c r="HGX484" s="186"/>
      <c r="HGY484" s="186"/>
      <c r="HGZ484" s="186"/>
      <c r="HHA484" s="186"/>
      <c r="HHB484" s="186"/>
      <c r="HHC484" s="186"/>
      <c r="HHD484" s="186"/>
      <c r="HHE484" s="186"/>
      <c r="HHF484" s="186"/>
      <c r="HHG484" s="186"/>
      <c r="HHH484" s="186"/>
      <c r="HHI484" s="186"/>
      <c r="HHJ484" s="186"/>
      <c r="HHK484" s="186"/>
      <c r="HHL484" s="186"/>
      <c r="HHM484" s="186"/>
      <c r="HHN484" s="186"/>
      <c r="HHO484" s="186"/>
      <c r="HHP484" s="186"/>
      <c r="HHQ484" s="186"/>
      <c r="HHR484" s="186"/>
      <c r="HHS484" s="186"/>
      <c r="HHT484" s="186"/>
      <c r="HHU484" s="186"/>
      <c r="HHV484" s="186"/>
      <c r="HHW484" s="186"/>
      <c r="HHX484" s="186"/>
      <c r="HHY484" s="186"/>
      <c r="HHZ484" s="186"/>
      <c r="HIA484" s="186"/>
      <c r="HIB484" s="186"/>
      <c r="HIC484" s="186"/>
      <c r="HID484" s="186"/>
      <c r="HIE484" s="186"/>
      <c r="HIF484" s="186"/>
      <c r="HIG484" s="186"/>
      <c r="HIH484" s="186"/>
      <c r="HII484" s="186"/>
      <c r="HIJ484" s="186"/>
      <c r="HIK484" s="186"/>
      <c r="HIL484" s="186"/>
      <c r="HIM484" s="186"/>
      <c r="HIN484" s="186"/>
      <c r="HIO484" s="186"/>
      <c r="HIP484" s="186"/>
      <c r="HIQ484" s="186"/>
      <c r="HIR484" s="186"/>
      <c r="HIS484" s="186"/>
      <c r="HIT484" s="186"/>
      <c r="HIU484" s="186"/>
      <c r="HIV484" s="186"/>
      <c r="HIW484" s="186"/>
      <c r="HIX484" s="186"/>
      <c r="HIY484" s="186"/>
      <c r="HIZ484" s="186"/>
      <c r="HJA484" s="186"/>
      <c r="HJB484" s="186"/>
      <c r="HJC484" s="186"/>
      <c r="HJD484" s="186"/>
      <c r="HJE484" s="186"/>
      <c r="HJF484" s="186"/>
      <c r="HJG484" s="186"/>
      <c r="HJH484" s="186"/>
      <c r="HJI484" s="186"/>
      <c r="HJJ484" s="186"/>
      <c r="HJK484" s="186"/>
      <c r="HJL484" s="186"/>
      <c r="HJM484" s="186"/>
      <c r="HJN484" s="186"/>
      <c r="HJO484" s="186"/>
      <c r="HJP484" s="186"/>
      <c r="HJQ484" s="186"/>
      <c r="HJR484" s="186"/>
      <c r="HJS484" s="186"/>
      <c r="HJT484" s="186"/>
      <c r="HJU484" s="186"/>
      <c r="HJV484" s="186"/>
      <c r="HJW484" s="186"/>
      <c r="HJX484" s="186"/>
      <c r="HJY484" s="186"/>
      <c r="HJZ484" s="186"/>
      <c r="HKA484" s="186"/>
      <c r="HKB484" s="186"/>
      <c r="HKC484" s="186"/>
      <c r="HKD484" s="186"/>
      <c r="HKE484" s="186"/>
      <c r="HKF484" s="186"/>
      <c r="HKG484" s="186"/>
      <c r="HKH484" s="186"/>
      <c r="HKI484" s="186"/>
      <c r="HKJ484" s="186"/>
      <c r="HKK484" s="186"/>
      <c r="HKL484" s="186"/>
      <c r="HKM484" s="186"/>
      <c r="HKN484" s="186"/>
      <c r="HKO484" s="186"/>
      <c r="HKP484" s="186"/>
      <c r="HKQ484" s="186"/>
      <c r="HKR484" s="186"/>
      <c r="HKS484" s="186"/>
      <c r="HKT484" s="186"/>
      <c r="HKU484" s="186"/>
      <c r="HKV484" s="186"/>
      <c r="HKW484" s="186"/>
      <c r="HKX484" s="186"/>
      <c r="HKY484" s="186"/>
      <c r="HKZ484" s="186"/>
      <c r="HLA484" s="186"/>
      <c r="HLB484" s="186"/>
      <c r="HLC484" s="186"/>
      <c r="HLD484" s="186"/>
      <c r="HLE484" s="186"/>
      <c r="HLF484" s="186"/>
      <c r="HLG484" s="186"/>
      <c r="HLH484" s="186"/>
      <c r="HLI484" s="186"/>
      <c r="HLJ484" s="186"/>
      <c r="HLK484" s="186"/>
      <c r="HLL484" s="186"/>
      <c r="HLM484" s="186"/>
      <c r="HLN484" s="186"/>
      <c r="HLO484" s="186"/>
      <c r="HLP484" s="186"/>
      <c r="HLQ484" s="186"/>
      <c r="HLR484" s="186"/>
      <c r="HLS484" s="186"/>
      <c r="HLT484" s="186"/>
      <c r="HLU484" s="186"/>
      <c r="HLV484" s="186"/>
      <c r="HLW484" s="186"/>
      <c r="HLX484" s="186"/>
      <c r="HLY484" s="186"/>
      <c r="HLZ484" s="186"/>
      <c r="HMA484" s="186"/>
      <c r="HMB484" s="186"/>
      <c r="HMC484" s="186"/>
      <c r="HMD484" s="186"/>
      <c r="HME484" s="186"/>
      <c r="HMF484" s="186"/>
      <c r="HMG484" s="186"/>
      <c r="HMH484" s="186"/>
      <c r="HMI484" s="186"/>
      <c r="HMJ484" s="186"/>
      <c r="HMK484" s="186"/>
      <c r="HML484" s="186"/>
      <c r="HMM484" s="186"/>
      <c r="HMN484" s="186"/>
      <c r="HMO484" s="186"/>
      <c r="HMP484" s="186"/>
      <c r="HMQ484" s="186"/>
      <c r="HMR484" s="186"/>
      <c r="HMS484" s="186"/>
      <c r="HMT484" s="186"/>
      <c r="HMU484" s="186"/>
      <c r="HMV484" s="186"/>
      <c r="HMW484" s="186"/>
      <c r="HMX484" s="186"/>
      <c r="HMY484" s="186"/>
      <c r="HMZ484" s="186"/>
      <c r="HNA484" s="186"/>
      <c r="HNB484" s="186"/>
      <c r="HNC484" s="186"/>
      <c r="HND484" s="186"/>
      <c r="HNE484" s="186"/>
      <c r="HNF484" s="186"/>
      <c r="HNG484" s="186"/>
      <c r="HNH484" s="186"/>
      <c r="HNI484" s="186"/>
      <c r="HNJ484" s="186"/>
      <c r="HNK484" s="186"/>
      <c r="HNL484" s="186"/>
      <c r="HNM484" s="186"/>
      <c r="HNN484" s="186"/>
      <c r="HNO484" s="186"/>
      <c r="HNP484" s="186"/>
      <c r="HNQ484" s="186"/>
      <c r="HNR484" s="186"/>
      <c r="HNS484" s="186"/>
      <c r="HNT484" s="186"/>
      <c r="HNU484" s="186"/>
      <c r="HNV484" s="186"/>
      <c r="HNW484" s="186"/>
      <c r="HNX484" s="186"/>
      <c r="HNY484" s="186"/>
      <c r="HNZ484" s="186"/>
      <c r="HOA484" s="186"/>
      <c r="HOB484" s="186"/>
      <c r="HOC484" s="186"/>
      <c r="HOD484" s="186"/>
      <c r="HOE484" s="186"/>
      <c r="HOF484" s="186"/>
      <c r="HOG484" s="186"/>
      <c r="HOH484" s="186"/>
      <c r="HOI484" s="186"/>
      <c r="HOJ484" s="186"/>
      <c r="HOK484" s="186"/>
      <c r="HOL484" s="186"/>
      <c r="HOM484" s="186"/>
      <c r="HON484" s="186"/>
      <c r="HOO484" s="186"/>
      <c r="HOP484" s="186"/>
      <c r="HOQ484" s="186"/>
      <c r="HOR484" s="186"/>
      <c r="HOS484" s="186"/>
      <c r="HOT484" s="186"/>
      <c r="HOU484" s="186"/>
      <c r="HOV484" s="186"/>
      <c r="HOW484" s="186"/>
      <c r="HOX484" s="186"/>
      <c r="HOY484" s="186"/>
      <c r="HOZ484" s="186"/>
      <c r="HPA484" s="186"/>
      <c r="HPB484" s="186"/>
      <c r="HPC484" s="186"/>
      <c r="HPD484" s="186"/>
      <c r="HPE484" s="186"/>
      <c r="HPF484" s="186"/>
      <c r="HPG484" s="186"/>
      <c r="HPH484" s="186"/>
      <c r="HPI484" s="186"/>
      <c r="HPJ484" s="186"/>
      <c r="HPK484" s="186"/>
      <c r="HPL484" s="186"/>
      <c r="HPM484" s="186"/>
      <c r="HPN484" s="186"/>
      <c r="HPO484" s="186"/>
      <c r="HPP484" s="186"/>
      <c r="HPQ484" s="186"/>
      <c r="HPR484" s="186"/>
      <c r="HPS484" s="186"/>
      <c r="HPT484" s="186"/>
      <c r="HPU484" s="186"/>
      <c r="HPV484" s="186"/>
      <c r="HPW484" s="186"/>
      <c r="HPX484" s="186"/>
      <c r="HPY484" s="186"/>
      <c r="HPZ484" s="186"/>
      <c r="HQA484" s="186"/>
      <c r="HQB484" s="186"/>
      <c r="HQC484" s="186"/>
      <c r="HQD484" s="186"/>
      <c r="HQE484" s="186"/>
      <c r="HQF484" s="186"/>
      <c r="HQG484" s="186"/>
      <c r="HQH484" s="186"/>
      <c r="HQI484" s="186"/>
      <c r="HQJ484" s="186"/>
      <c r="HQK484" s="186"/>
      <c r="HQL484" s="186"/>
      <c r="HQM484" s="186"/>
      <c r="HQN484" s="186"/>
      <c r="HQO484" s="186"/>
      <c r="HQP484" s="186"/>
      <c r="HQQ484" s="186"/>
      <c r="HQR484" s="186"/>
      <c r="HQS484" s="186"/>
      <c r="HQT484" s="186"/>
      <c r="HQU484" s="186"/>
      <c r="HQV484" s="186"/>
      <c r="HQW484" s="186"/>
      <c r="HQX484" s="186"/>
      <c r="HQY484" s="186"/>
      <c r="HQZ484" s="186"/>
      <c r="HRA484" s="186"/>
      <c r="HRB484" s="186"/>
      <c r="HRC484" s="186"/>
      <c r="HRD484" s="186"/>
      <c r="HRE484" s="186"/>
      <c r="HRF484" s="186"/>
      <c r="HRG484" s="186"/>
      <c r="HRH484" s="186"/>
      <c r="HRI484" s="186"/>
      <c r="HRJ484" s="186"/>
      <c r="HRK484" s="186"/>
      <c r="HRL484" s="186"/>
      <c r="HRM484" s="186"/>
      <c r="HRN484" s="186"/>
      <c r="HRO484" s="186"/>
      <c r="HRP484" s="186"/>
      <c r="HRQ484" s="186"/>
      <c r="HRR484" s="186"/>
      <c r="HRS484" s="186"/>
      <c r="HRT484" s="186"/>
      <c r="HRU484" s="186"/>
      <c r="HRV484" s="186"/>
      <c r="HRW484" s="186"/>
      <c r="HRX484" s="186"/>
      <c r="HRY484" s="186"/>
      <c r="HRZ484" s="186"/>
      <c r="HSA484" s="186"/>
      <c r="HSB484" s="186"/>
      <c r="HSC484" s="186"/>
      <c r="HSD484" s="186"/>
      <c r="HSE484" s="186"/>
      <c r="HSF484" s="186"/>
      <c r="HSG484" s="186"/>
      <c r="HSH484" s="186"/>
      <c r="HSI484" s="186"/>
      <c r="HSJ484" s="186"/>
      <c r="HSK484" s="186"/>
      <c r="HSL484" s="186"/>
      <c r="HSM484" s="186"/>
      <c r="HSN484" s="186"/>
      <c r="HSO484" s="186"/>
      <c r="HSP484" s="186"/>
      <c r="HSQ484" s="186"/>
      <c r="HSR484" s="186"/>
      <c r="HSS484" s="186"/>
      <c r="HST484" s="186"/>
      <c r="HSU484" s="186"/>
      <c r="HSV484" s="186"/>
      <c r="HSW484" s="186"/>
      <c r="HSX484" s="186"/>
      <c r="HSY484" s="186"/>
      <c r="HSZ484" s="186"/>
      <c r="HTA484" s="186"/>
      <c r="HTB484" s="186"/>
      <c r="HTC484" s="186"/>
      <c r="HTD484" s="186"/>
      <c r="HTE484" s="186"/>
      <c r="HTF484" s="186"/>
      <c r="HTG484" s="186"/>
      <c r="HTH484" s="186"/>
      <c r="HTI484" s="186"/>
      <c r="HTJ484" s="186"/>
      <c r="HTK484" s="186"/>
      <c r="HTL484" s="186"/>
      <c r="HTM484" s="186"/>
      <c r="HTN484" s="186"/>
      <c r="HTO484" s="186"/>
      <c r="HTP484" s="186"/>
      <c r="HTQ484" s="186"/>
      <c r="HTR484" s="186"/>
      <c r="HTS484" s="186"/>
      <c r="HTT484" s="186"/>
      <c r="HTU484" s="186"/>
      <c r="HTV484" s="186"/>
      <c r="HTW484" s="186"/>
      <c r="HTX484" s="186"/>
      <c r="HTY484" s="186"/>
      <c r="HTZ484" s="186"/>
      <c r="HUA484" s="186"/>
      <c r="HUB484" s="186"/>
      <c r="HUC484" s="186"/>
      <c r="HUD484" s="186"/>
      <c r="HUE484" s="186"/>
      <c r="HUF484" s="186"/>
      <c r="HUG484" s="186"/>
      <c r="HUH484" s="186"/>
      <c r="HUI484" s="186"/>
      <c r="HUJ484" s="186"/>
      <c r="HUK484" s="186"/>
      <c r="HUL484" s="186"/>
      <c r="HUM484" s="186"/>
      <c r="HUN484" s="186"/>
      <c r="HUO484" s="186"/>
      <c r="HUP484" s="186"/>
      <c r="HUQ484" s="186"/>
      <c r="HUR484" s="186"/>
      <c r="HUS484" s="186"/>
      <c r="HUT484" s="186"/>
      <c r="HUU484" s="186"/>
      <c r="HUV484" s="186"/>
      <c r="HUW484" s="186"/>
      <c r="HUX484" s="186"/>
      <c r="HUY484" s="186"/>
      <c r="HUZ484" s="186"/>
      <c r="HVA484" s="186"/>
      <c r="HVB484" s="186"/>
      <c r="HVC484" s="186"/>
      <c r="HVD484" s="186"/>
      <c r="HVE484" s="186"/>
      <c r="HVF484" s="186"/>
      <c r="HVG484" s="186"/>
      <c r="HVH484" s="186"/>
      <c r="HVI484" s="186"/>
      <c r="HVJ484" s="186"/>
      <c r="HVK484" s="186"/>
      <c r="HVL484" s="186"/>
      <c r="HVM484" s="186"/>
      <c r="HVN484" s="186"/>
      <c r="HVO484" s="186"/>
      <c r="HVP484" s="186"/>
      <c r="HVQ484" s="186"/>
      <c r="HVR484" s="186"/>
      <c r="HVS484" s="186"/>
      <c r="HVT484" s="186"/>
      <c r="HVU484" s="186"/>
      <c r="HVV484" s="186"/>
      <c r="HVW484" s="186"/>
      <c r="HVX484" s="186"/>
      <c r="HVY484" s="186"/>
      <c r="HVZ484" s="186"/>
      <c r="HWA484" s="186"/>
      <c r="HWB484" s="186"/>
      <c r="HWC484" s="186"/>
      <c r="HWD484" s="186"/>
      <c r="HWE484" s="186"/>
      <c r="HWF484" s="186"/>
      <c r="HWG484" s="186"/>
      <c r="HWH484" s="186"/>
      <c r="HWI484" s="186"/>
      <c r="HWJ484" s="186"/>
      <c r="HWK484" s="186"/>
      <c r="HWL484" s="186"/>
      <c r="HWM484" s="186"/>
      <c r="HWN484" s="186"/>
      <c r="HWO484" s="186"/>
      <c r="HWP484" s="186"/>
      <c r="HWQ484" s="186"/>
      <c r="HWR484" s="186"/>
      <c r="HWS484" s="186"/>
      <c r="HWT484" s="186"/>
      <c r="HWU484" s="186"/>
      <c r="HWV484" s="186"/>
      <c r="HWW484" s="186"/>
      <c r="HWX484" s="186"/>
      <c r="HWY484" s="186"/>
      <c r="HWZ484" s="186"/>
      <c r="HXA484" s="186"/>
      <c r="HXB484" s="186"/>
      <c r="HXC484" s="186"/>
      <c r="HXD484" s="186"/>
      <c r="HXE484" s="186"/>
      <c r="HXF484" s="186"/>
      <c r="HXG484" s="186"/>
      <c r="HXH484" s="186"/>
      <c r="HXI484" s="186"/>
      <c r="HXJ484" s="186"/>
      <c r="HXK484" s="186"/>
      <c r="HXL484" s="186"/>
      <c r="HXM484" s="186"/>
      <c r="HXN484" s="186"/>
      <c r="HXO484" s="186"/>
      <c r="HXP484" s="186"/>
      <c r="HXQ484" s="186"/>
      <c r="HXR484" s="186"/>
      <c r="HXS484" s="186"/>
      <c r="HXT484" s="186"/>
      <c r="HXU484" s="186"/>
      <c r="HXV484" s="186"/>
      <c r="HXW484" s="186"/>
      <c r="HXX484" s="186"/>
      <c r="HXY484" s="186"/>
      <c r="HXZ484" s="186"/>
      <c r="HYA484" s="186"/>
      <c r="HYB484" s="186"/>
      <c r="HYC484" s="186"/>
      <c r="HYD484" s="186"/>
      <c r="HYE484" s="186"/>
      <c r="HYF484" s="186"/>
      <c r="HYG484" s="186"/>
      <c r="HYH484" s="186"/>
      <c r="HYI484" s="186"/>
      <c r="HYJ484" s="186"/>
      <c r="HYK484" s="186"/>
      <c r="HYL484" s="186"/>
      <c r="HYM484" s="186"/>
      <c r="HYN484" s="186"/>
      <c r="HYO484" s="186"/>
      <c r="HYP484" s="186"/>
      <c r="HYQ484" s="186"/>
      <c r="HYR484" s="186"/>
      <c r="HYS484" s="186"/>
      <c r="HYT484" s="186"/>
      <c r="HYU484" s="186"/>
      <c r="HYV484" s="186"/>
      <c r="HYW484" s="186"/>
      <c r="HYX484" s="186"/>
      <c r="HYY484" s="186"/>
      <c r="HYZ484" s="186"/>
      <c r="HZA484" s="186"/>
      <c r="HZB484" s="186"/>
      <c r="HZC484" s="186"/>
      <c r="HZD484" s="186"/>
      <c r="HZE484" s="186"/>
      <c r="HZF484" s="186"/>
      <c r="HZG484" s="186"/>
      <c r="HZH484" s="186"/>
      <c r="HZI484" s="186"/>
      <c r="HZJ484" s="186"/>
      <c r="HZK484" s="186"/>
      <c r="HZL484" s="186"/>
      <c r="HZM484" s="186"/>
      <c r="HZN484" s="186"/>
      <c r="HZO484" s="186"/>
      <c r="HZP484" s="186"/>
      <c r="HZQ484" s="186"/>
      <c r="HZR484" s="186"/>
      <c r="HZS484" s="186"/>
      <c r="HZT484" s="186"/>
      <c r="HZU484" s="186"/>
      <c r="HZV484" s="186"/>
      <c r="HZW484" s="186"/>
      <c r="HZX484" s="186"/>
      <c r="HZY484" s="186"/>
      <c r="HZZ484" s="186"/>
      <c r="IAA484" s="186"/>
      <c r="IAB484" s="186"/>
      <c r="IAC484" s="186"/>
      <c r="IAD484" s="186"/>
      <c r="IAE484" s="186"/>
      <c r="IAF484" s="186"/>
      <c r="IAG484" s="186"/>
      <c r="IAH484" s="186"/>
      <c r="IAI484" s="186"/>
      <c r="IAJ484" s="186"/>
      <c r="IAK484" s="186"/>
      <c r="IAL484" s="186"/>
      <c r="IAM484" s="186"/>
      <c r="IAN484" s="186"/>
      <c r="IAO484" s="186"/>
      <c r="IAP484" s="186"/>
      <c r="IAQ484" s="186"/>
      <c r="IAR484" s="186"/>
      <c r="IAS484" s="186"/>
      <c r="IAT484" s="186"/>
      <c r="IAU484" s="186"/>
      <c r="IAV484" s="186"/>
      <c r="IAW484" s="186"/>
      <c r="IAX484" s="186"/>
      <c r="IAY484" s="186"/>
      <c r="IAZ484" s="186"/>
      <c r="IBA484" s="186"/>
      <c r="IBB484" s="186"/>
      <c r="IBC484" s="186"/>
      <c r="IBD484" s="186"/>
      <c r="IBE484" s="186"/>
      <c r="IBF484" s="186"/>
      <c r="IBG484" s="186"/>
      <c r="IBH484" s="186"/>
      <c r="IBI484" s="186"/>
      <c r="IBJ484" s="186"/>
      <c r="IBK484" s="186"/>
      <c r="IBL484" s="186"/>
      <c r="IBM484" s="186"/>
      <c r="IBN484" s="186"/>
      <c r="IBO484" s="186"/>
      <c r="IBP484" s="186"/>
      <c r="IBQ484" s="186"/>
      <c r="IBR484" s="186"/>
      <c r="IBS484" s="186"/>
      <c r="IBT484" s="186"/>
      <c r="IBU484" s="186"/>
      <c r="IBV484" s="186"/>
      <c r="IBW484" s="186"/>
      <c r="IBX484" s="186"/>
      <c r="IBY484" s="186"/>
      <c r="IBZ484" s="186"/>
      <c r="ICA484" s="186"/>
      <c r="ICB484" s="186"/>
      <c r="ICC484" s="186"/>
      <c r="ICD484" s="186"/>
      <c r="ICE484" s="186"/>
      <c r="ICF484" s="186"/>
      <c r="ICG484" s="186"/>
      <c r="ICH484" s="186"/>
      <c r="ICI484" s="186"/>
      <c r="ICJ484" s="186"/>
      <c r="ICK484" s="186"/>
      <c r="ICL484" s="186"/>
      <c r="ICM484" s="186"/>
      <c r="ICN484" s="186"/>
      <c r="ICO484" s="186"/>
      <c r="ICP484" s="186"/>
      <c r="ICQ484" s="186"/>
      <c r="ICR484" s="186"/>
      <c r="ICS484" s="186"/>
      <c r="ICT484" s="186"/>
      <c r="ICU484" s="186"/>
      <c r="ICV484" s="186"/>
      <c r="ICW484" s="186"/>
      <c r="ICX484" s="186"/>
      <c r="ICY484" s="186"/>
      <c r="ICZ484" s="186"/>
      <c r="IDA484" s="186"/>
      <c r="IDB484" s="186"/>
      <c r="IDC484" s="186"/>
      <c r="IDD484" s="186"/>
      <c r="IDE484" s="186"/>
      <c r="IDF484" s="186"/>
      <c r="IDG484" s="186"/>
      <c r="IDH484" s="186"/>
      <c r="IDI484" s="186"/>
      <c r="IDJ484" s="186"/>
      <c r="IDK484" s="186"/>
      <c r="IDL484" s="186"/>
      <c r="IDM484" s="186"/>
      <c r="IDN484" s="186"/>
      <c r="IDO484" s="186"/>
      <c r="IDP484" s="186"/>
      <c r="IDQ484" s="186"/>
      <c r="IDR484" s="186"/>
      <c r="IDS484" s="186"/>
      <c r="IDT484" s="186"/>
      <c r="IDU484" s="186"/>
      <c r="IDV484" s="186"/>
      <c r="IDW484" s="186"/>
      <c r="IDX484" s="186"/>
      <c r="IDY484" s="186"/>
      <c r="IDZ484" s="186"/>
      <c r="IEA484" s="186"/>
      <c r="IEB484" s="186"/>
      <c r="IEC484" s="186"/>
      <c r="IED484" s="186"/>
      <c r="IEE484" s="186"/>
      <c r="IEF484" s="186"/>
      <c r="IEG484" s="186"/>
      <c r="IEH484" s="186"/>
      <c r="IEI484" s="186"/>
      <c r="IEJ484" s="186"/>
      <c r="IEK484" s="186"/>
      <c r="IEL484" s="186"/>
      <c r="IEM484" s="186"/>
      <c r="IEN484" s="186"/>
      <c r="IEO484" s="186"/>
      <c r="IEP484" s="186"/>
      <c r="IEQ484" s="186"/>
      <c r="IER484" s="186"/>
      <c r="IES484" s="186"/>
      <c r="IET484" s="186"/>
      <c r="IEU484" s="186"/>
      <c r="IEV484" s="186"/>
      <c r="IEW484" s="186"/>
      <c r="IEX484" s="186"/>
      <c r="IEY484" s="186"/>
      <c r="IEZ484" s="186"/>
      <c r="IFA484" s="186"/>
      <c r="IFB484" s="186"/>
      <c r="IFC484" s="186"/>
      <c r="IFD484" s="186"/>
      <c r="IFE484" s="186"/>
      <c r="IFF484" s="186"/>
      <c r="IFG484" s="186"/>
      <c r="IFH484" s="186"/>
      <c r="IFI484" s="186"/>
      <c r="IFJ484" s="186"/>
      <c r="IFK484" s="186"/>
      <c r="IFL484" s="186"/>
      <c r="IFM484" s="186"/>
      <c r="IFN484" s="186"/>
      <c r="IFO484" s="186"/>
      <c r="IFP484" s="186"/>
      <c r="IFQ484" s="186"/>
      <c r="IFR484" s="186"/>
      <c r="IFS484" s="186"/>
      <c r="IFT484" s="186"/>
      <c r="IFU484" s="186"/>
      <c r="IFV484" s="186"/>
      <c r="IFW484" s="186"/>
      <c r="IFX484" s="186"/>
      <c r="IFY484" s="186"/>
      <c r="IFZ484" s="186"/>
      <c r="IGA484" s="186"/>
      <c r="IGB484" s="186"/>
      <c r="IGC484" s="186"/>
      <c r="IGD484" s="186"/>
      <c r="IGE484" s="186"/>
      <c r="IGF484" s="186"/>
      <c r="IGG484" s="186"/>
      <c r="IGH484" s="186"/>
      <c r="IGI484" s="186"/>
      <c r="IGJ484" s="186"/>
      <c r="IGK484" s="186"/>
      <c r="IGL484" s="186"/>
      <c r="IGM484" s="186"/>
      <c r="IGN484" s="186"/>
      <c r="IGO484" s="186"/>
      <c r="IGP484" s="186"/>
      <c r="IGQ484" s="186"/>
      <c r="IGR484" s="186"/>
      <c r="IGS484" s="186"/>
      <c r="IGT484" s="186"/>
      <c r="IGU484" s="186"/>
      <c r="IGV484" s="186"/>
      <c r="IGW484" s="186"/>
      <c r="IGX484" s="186"/>
      <c r="IGY484" s="186"/>
      <c r="IGZ484" s="186"/>
      <c r="IHA484" s="186"/>
      <c r="IHB484" s="186"/>
      <c r="IHC484" s="186"/>
      <c r="IHD484" s="186"/>
      <c r="IHE484" s="186"/>
      <c r="IHF484" s="186"/>
      <c r="IHG484" s="186"/>
      <c r="IHH484" s="186"/>
      <c r="IHI484" s="186"/>
      <c r="IHJ484" s="186"/>
      <c r="IHK484" s="186"/>
      <c r="IHL484" s="186"/>
      <c r="IHM484" s="186"/>
      <c r="IHN484" s="186"/>
      <c r="IHO484" s="186"/>
      <c r="IHP484" s="186"/>
      <c r="IHQ484" s="186"/>
      <c r="IHR484" s="186"/>
      <c r="IHS484" s="186"/>
      <c r="IHT484" s="186"/>
      <c r="IHU484" s="186"/>
      <c r="IHV484" s="186"/>
      <c r="IHW484" s="186"/>
      <c r="IHX484" s="186"/>
      <c r="IHY484" s="186"/>
      <c r="IHZ484" s="186"/>
      <c r="IIA484" s="186"/>
      <c r="IIB484" s="186"/>
      <c r="IIC484" s="186"/>
      <c r="IID484" s="186"/>
      <c r="IIE484" s="186"/>
      <c r="IIF484" s="186"/>
      <c r="IIG484" s="186"/>
      <c r="IIH484" s="186"/>
      <c r="III484" s="186"/>
      <c r="IIJ484" s="186"/>
      <c r="IIK484" s="186"/>
      <c r="IIL484" s="186"/>
      <c r="IIM484" s="186"/>
      <c r="IIN484" s="186"/>
      <c r="IIO484" s="186"/>
      <c r="IIP484" s="186"/>
      <c r="IIQ484" s="186"/>
      <c r="IIR484" s="186"/>
      <c r="IIS484" s="186"/>
      <c r="IIT484" s="186"/>
      <c r="IIU484" s="186"/>
      <c r="IIV484" s="186"/>
      <c r="IIW484" s="186"/>
      <c r="IIX484" s="186"/>
      <c r="IIY484" s="186"/>
      <c r="IIZ484" s="186"/>
      <c r="IJA484" s="186"/>
      <c r="IJB484" s="186"/>
      <c r="IJC484" s="186"/>
      <c r="IJD484" s="186"/>
      <c r="IJE484" s="186"/>
      <c r="IJF484" s="186"/>
      <c r="IJG484" s="186"/>
      <c r="IJH484" s="186"/>
      <c r="IJI484" s="186"/>
      <c r="IJJ484" s="186"/>
      <c r="IJK484" s="186"/>
      <c r="IJL484" s="186"/>
      <c r="IJM484" s="186"/>
      <c r="IJN484" s="186"/>
      <c r="IJO484" s="186"/>
      <c r="IJP484" s="186"/>
      <c r="IJQ484" s="186"/>
      <c r="IJR484" s="186"/>
      <c r="IJS484" s="186"/>
      <c r="IJT484" s="186"/>
      <c r="IJU484" s="186"/>
      <c r="IJV484" s="186"/>
      <c r="IJW484" s="186"/>
      <c r="IJX484" s="186"/>
      <c r="IJY484" s="186"/>
      <c r="IJZ484" s="186"/>
      <c r="IKA484" s="186"/>
      <c r="IKB484" s="186"/>
      <c r="IKC484" s="186"/>
      <c r="IKD484" s="186"/>
      <c r="IKE484" s="186"/>
      <c r="IKF484" s="186"/>
      <c r="IKG484" s="186"/>
      <c r="IKH484" s="186"/>
      <c r="IKI484" s="186"/>
      <c r="IKJ484" s="186"/>
      <c r="IKK484" s="186"/>
      <c r="IKL484" s="186"/>
      <c r="IKM484" s="186"/>
      <c r="IKN484" s="186"/>
      <c r="IKO484" s="186"/>
      <c r="IKP484" s="186"/>
      <c r="IKQ484" s="186"/>
      <c r="IKR484" s="186"/>
      <c r="IKS484" s="186"/>
      <c r="IKT484" s="186"/>
      <c r="IKU484" s="186"/>
      <c r="IKV484" s="186"/>
      <c r="IKW484" s="186"/>
      <c r="IKX484" s="186"/>
      <c r="IKY484" s="186"/>
      <c r="IKZ484" s="186"/>
      <c r="ILA484" s="186"/>
      <c r="ILB484" s="186"/>
      <c r="ILC484" s="186"/>
      <c r="ILD484" s="186"/>
      <c r="ILE484" s="186"/>
      <c r="ILF484" s="186"/>
      <c r="ILG484" s="186"/>
      <c r="ILH484" s="186"/>
      <c r="ILI484" s="186"/>
      <c r="ILJ484" s="186"/>
      <c r="ILK484" s="186"/>
      <c r="ILL484" s="186"/>
      <c r="ILM484" s="186"/>
      <c r="ILN484" s="186"/>
      <c r="ILO484" s="186"/>
      <c r="ILP484" s="186"/>
      <c r="ILQ484" s="186"/>
      <c r="ILR484" s="186"/>
      <c r="ILS484" s="186"/>
      <c r="ILT484" s="186"/>
      <c r="ILU484" s="186"/>
      <c r="ILV484" s="186"/>
      <c r="ILW484" s="186"/>
      <c r="ILX484" s="186"/>
      <c r="ILY484" s="186"/>
      <c r="ILZ484" s="186"/>
      <c r="IMA484" s="186"/>
      <c r="IMB484" s="186"/>
      <c r="IMC484" s="186"/>
      <c r="IMD484" s="186"/>
      <c r="IME484" s="186"/>
      <c r="IMF484" s="186"/>
      <c r="IMG484" s="186"/>
      <c r="IMH484" s="186"/>
      <c r="IMI484" s="186"/>
      <c r="IMJ484" s="186"/>
      <c r="IMK484" s="186"/>
      <c r="IML484" s="186"/>
      <c r="IMM484" s="186"/>
      <c r="IMN484" s="186"/>
      <c r="IMO484" s="186"/>
      <c r="IMP484" s="186"/>
      <c r="IMQ484" s="186"/>
      <c r="IMR484" s="186"/>
      <c r="IMS484" s="186"/>
      <c r="IMT484" s="186"/>
      <c r="IMU484" s="186"/>
      <c r="IMV484" s="186"/>
      <c r="IMW484" s="186"/>
      <c r="IMX484" s="186"/>
      <c r="IMY484" s="186"/>
      <c r="IMZ484" s="186"/>
      <c r="INA484" s="186"/>
      <c r="INB484" s="186"/>
      <c r="INC484" s="186"/>
      <c r="IND484" s="186"/>
      <c r="INE484" s="186"/>
      <c r="INF484" s="186"/>
      <c r="ING484" s="186"/>
      <c r="INH484" s="186"/>
      <c r="INI484" s="186"/>
      <c r="INJ484" s="186"/>
      <c r="INK484" s="186"/>
      <c r="INL484" s="186"/>
      <c r="INM484" s="186"/>
      <c r="INN484" s="186"/>
      <c r="INO484" s="186"/>
      <c r="INP484" s="186"/>
      <c r="INQ484" s="186"/>
      <c r="INR484" s="186"/>
      <c r="INS484" s="186"/>
      <c r="INT484" s="186"/>
      <c r="INU484" s="186"/>
      <c r="INV484" s="186"/>
      <c r="INW484" s="186"/>
      <c r="INX484" s="186"/>
      <c r="INY484" s="186"/>
      <c r="INZ484" s="186"/>
      <c r="IOA484" s="186"/>
      <c r="IOB484" s="186"/>
      <c r="IOC484" s="186"/>
      <c r="IOD484" s="186"/>
      <c r="IOE484" s="186"/>
      <c r="IOF484" s="186"/>
      <c r="IOG484" s="186"/>
      <c r="IOH484" s="186"/>
      <c r="IOI484" s="186"/>
      <c r="IOJ484" s="186"/>
      <c r="IOK484" s="186"/>
      <c r="IOL484" s="186"/>
      <c r="IOM484" s="186"/>
      <c r="ION484" s="186"/>
      <c r="IOO484" s="186"/>
      <c r="IOP484" s="186"/>
      <c r="IOQ484" s="186"/>
      <c r="IOR484" s="186"/>
      <c r="IOS484" s="186"/>
      <c r="IOT484" s="186"/>
      <c r="IOU484" s="186"/>
      <c r="IOV484" s="186"/>
      <c r="IOW484" s="186"/>
      <c r="IOX484" s="186"/>
      <c r="IOY484" s="186"/>
      <c r="IOZ484" s="186"/>
      <c r="IPA484" s="186"/>
      <c r="IPB484" s="186"/>
      <c r="IPC484" s="186"/>
      <c r="IPD484" s="186"/>
      <c r="IPE484" s="186"/>
      <c r="IPF484" s="186"/>
      <c r="IPG484" s="186"/>
      <c r="IPH484" s="186"/>
      <c r="IPI484" s="186"/>
      <c r="IPJ484" s="186"/>
      <c r="IPK484" s="186"/>
      <c r="IPL484" s="186"/>
      <c r="IPM484" s="186"/>
      <c r="IPN484" s="186"/>
      <c r="IPO484" s="186"/>
      <c r="IPP484" s="186"/>
      <c r="IPQ484" s="186"/>
      <c r="IPR484" s="186"/>
      <c r="IPS484" s="186"/>
      <c r="IPT484" s="186"/>
      <c r="IPU484" s="186"/>
      <c r="IPV484" s="186"/>
      <c r="IPW484" s="186"/>
      <c r="IPX484" s="186"/>
      <c r="IPY484" s="186"/>
      <c r="IPZ484" s="186"/>
      <c r="IQA484" s="186"/>
      <c r="IQB484" s="186"/>
      <c r="IQC484" s="186"/>
      <c r="IQD484" s="186"/>
      <c r="IQE484" s="186"/>
      <c r="IQF484" s="186"/>
      <c r="IQG484" s="186"/>
      <c r="IQH484" s="186"/>
      <c r="IQI484" s="186"/>
      <c r="IQJ484" s="186"/>
      <c r="IQK484" s="186"/>
      <c r="IQL484" s="186"/>
      <c r="IQM484" s="186"/>
      <c r="IQN484" s="186"/>
      <c r="IQO484" s="186"/>
      <c r="IQP484" s="186"/>
      <c r="IQQ484" s="186"/>
      <c r="IQR484" s="186"/>
      <c r="IQS484" s="186"/>
      <c r="IQT484" s="186"/>
      <c r="IQU484" s="186"/>
      <c r="IQV484" s="186"/>
      <c r="IQW484" s="186"/>
      <c r="IQX484" s="186"/>
      <c r="IQY484" s="186"/>
      <c r="IQZ484" s="186"/>
      <c r="IRA484" s="186"/>
      <c r="IRB484" s="186"/>
      <c r="IRC484" s="186"/>
      <c r="IRD484" s="186"/>
      <c r="IRE484" s="186"/>
      <c r="IRF484" s="186"/>
      <c r="IRG484" s="186"/>
      <c r="IRH484" s="186"/>
      <c r="IRI484" s="186"/>
      <c r="IRJ484" s="186"/>
      <c r="IRK484" s="186"/>
      <c r="IRL484" s="186"/>
      <c r="IRM484" s="186"/>
      <c r="IRN484" s="186"/>
      <c r="IRO484" s="186"/>
      <c r="IRP484" s="186"/>
      <c r="IRQ484" s="186"/>
      <c r="IRR484" s="186"/>
      <c r="IRS484" s="186"/>
      <c r="IRT484" s="186"/>
      <c r="IRU484" s="186"/>
      <c r="IRV484" s="186"/>
      <c r="IRW484" s="186"/>
      <c r="IRX484" s="186"/>
      <c r="IRY484" s="186"/>
      <c r="IRZ484" s="186"/>
      <c r="ISA484" s="186"/>
      <c r="ISB484" s="186"/>
      <c r="ISC484" s="186"/>
      <c r="ISD484" s="186"/>
      <c r="ISE484" s="186"/>
      <c r="ISF484" s="186"/>
      <c r="ISG484" s="186"/>
      <c r="ISH484" s="186"/>
      <c r="ISI484" s="186"/>
      <c r="ISJ484" s="186"/>
      <c r="ISK484" s="186"/>
      <c r="ISL484" s="186"/>
      <c r="ISM484" s="186"/>
      <c r="ISN484" s="186"/>
      <c r="ISO484" s="186"/>
      <c r="ISP484" s="186"/>
      <c r="ISQ484" s="186"/>
      <c r="ISR484" s="186"/>
      <c r="ISS484" s="186"/>
      <c r="IST484" s="186"/>
      <c r="ISU484" s="186"/>
      <c r="ISV484" s="186"/>
      <c r="ISW484" s="186"/>
      <c r="ISX484" s="186"/>
      <c r="ISY484" s="186"/>
      <c r="ISZ484" s="186"/>
      <c r="ITA484" s="186"/>
      <c r="ITB484" s="186"/>
      <c r="ITC484" s="186"/>
      <c r="ITD484" s="186"/>
      <c r="ITE484" s="186"/>
      <c r="ITF484" s="186"/>
      <c r="ITG484" s="186"/>
      <c r="ITH484" s="186"/>
      <c r="ITI484" s="186"/>
      <c r="ITJ484" s="186"/>
      <c r="ITK484" s="186"/>
      <c r="ITL484" s="186"/>
      <c r="ITM484" s="186"/>
      <c r="ITN484" s="186"/>
      <c r="ITO484" s="186"/>
      <c r="ITP484" s="186"/>
      <c r="ITQ484" s="186"/>
      <c r="ITR484" s="186"/>
      <c r="ITS484" s="186"/>
      <c r="ITT484" s="186"/>
      <c r="ITU484" s="186"/>
      <c r="ITV484" s="186"/>
      <c r="ITW484" s="186"/>
      <c r="ITX484" s="186"/>
      <c r="ITY484" s="186"/>
      <c r="ITZ484" s="186"/>
      <c r="IUA484" s="186"/>
      <c r="IUB484" s="186"/>
      <c r="IUC484" s="186"/>
      <c r="IUD484" s="186"/>
      <c r="IUE484" s="186"/>
      <c r="IUF484" s="186"/>
      <c r="IUG484" s="186"/>
      <c r="IUH484" s="186"/>
      <c r="IUI484" s="186"/>
      <c r="IUJ484" s="186"/>
      <c r="IUK484" s="186"/>
      <c r="IUL484" s="186"/>
      <c r="IUM484" s="186"/>
      <c r="IUN484" s="186"/>
      <c r="IUO484" s="186"/>
      <c r="IUP484" s="186"/>
      <c r="IUQ484" s="186"/>
      <c r="IUR484" s="186"/>
      <c r="IUS484" s="186"/>
      <c r="IUT484" s="186"/>
      <c r="IUU484" s="186"/>
      <c r="IUV484" s="186"/>
      <c r="IUW484" s="186"/>
      <c r="IUX484" s="186"/>
      <c r="IUY484" s="186"/>
      <c r="IUZ484" s="186"/>
      <c r="IVA484" s="186"/>
      <c r="IVB484" s="186"/>
      <c r="IVC484" s="186"/>
      <c r="IVD484" s="186"/>
      <c r="IVE484" s="186"/>
      <c r="IVF484" s="186"/>
      <c r="IVG484" s="186"/>
      <c r="IVH484" s="186"/>
      <c r="IVI484" s="186"/>
      <c r="IVJ484" s="186"/>
      <c r="IVK484" s="186"/>
      <c r="IVL484" s="186"/>
      <c r="IVM484" s="186"/>
      <c r="IVN484" s="186"/>
      <c r="IVO484" s="186"/>
      <c r="IVP484" s="186"/>
      <c r="IVQ484" s="186"/>
      <c r="IVR484" s="186"/>
      <c r="IVS484" s="186"/>
      <c r="IVT484" s="186"/>
      <c r="IVU484" s="186"/>
      <c r="IVV484" s="186"/>
      <c r="IVW484" s="186"/>
      <c r="IVX484" s="186"/>
      <c r="IVY484" s="186"/>
      <c r="IVZ484" s="186"/>
      <c r="IWA484" s="186"/>
      <c r="IWB484" s="186"/>
      <c r="IWC484" s="186"/>
      <c r="IWD484" s="186"/>
      <c r="IWE484" s="186"/>
      <c r="IWF484" s="186"/>
      <c r="IWG484" s="186"/>
      <c r="IWH484" s="186"/>
      <c r="IWI484" s="186"/>
      <c r="IWJ484" s="186"/>
      <c r="IWK484" s="186"/>
      <c r="IWL484" s="186"/>
      <c r="IWM484" s="186"/>
      <c r="IWN484" s="186"/>
      <c r="IWO484" s="186"/>
      <c r="IWP484" s="186"/>
      <c r="IWQ484" s="186"/>
      <c r="IWR484" s="186"/>
      <c r="IWS484" s="186"/>
      <c r="IWT484" s="186"/>
      <c r="IWU484" s="186"/>
      <c r="IWV484" s="186"/>
      <c r="IWW484" s="186"/>
      <c r="IWX484" s="186"/>
      <c r="IWY484" s="186"/>
      <c r="IWZ484" s="186"/>
      <c r="IXA484" s="186"/>
      <c r="IXB484" s="186"/>
      <c r="IXC484" s="186"/>
      <c r="IXD484" s="186"/>
      <c r="IXE484" s="186"/>
      <c r="IXF484" s="186"/>
      <c r="IXG484" s="186"/>
      <c r="IXH484" s="186"/>
      <c r="IXI484" s="186"/>
      <c r="IXJ484" s="186"/>
      <c r="IXK484" s="186"/>
      <c r="IXL484" s="186"/>
      <c r="IXM484" s="186"/>
      <c r="IXN484" s="186"/>
      <c r="IXO484" s="186"/>
      <c r="IXP484" s="186"/>
      <c r="IXQ484" s="186"/>
      <c r="IXR484" s="186"/>
      <c r="IXS484" s="186"/>
      <c r="IXT484" s="186"/>
      <c r="IXU484" s="186"/>
      <c r="IXV484" s="186"/>
      <c r="IXW484" s="186"/>
      <c r="IXX484" s="186"/>
      <c r="IXY484" s="186"/>
      <c r="IXZ484" s="186"/>
      <c r="IYA484" s="186"/>
      <c r="IYB484" s="186"/>
      <c r="IYC484" s="186"/>
      <c r="IYD484" s="186"/>
      <c r="IYE484" s="186"/>
      <c r="IYF484" s="186"/>
      <c r="IYG484" s="186"/>
      <c r="IYH484" s="186"/>
      <c r="IYI484" s="186"/>
      <c r="IYJ484" s="186"/>
      <c r="IYK484" s="186"/>
      <c r="IYL484" s="186"/>
      <c r="IYM484" s="186"/>
      <c r="IYN484" s="186"/>
      <c r="IYO484" s="186"/>
      <c r="IYP484" s="186"/>
      <c r="IYQ484" s="186"/>
      <c r="IYR484" s="186"/>
      <c r="IYS484" s="186"/>
      <c r="IYT484" s="186"/>
      <c r="IYU484" s="186"/>
      <c r="IYV484" s="186"/>
      <c r="IYW484" s="186"/>
      <c r="IYX484" s="186"/>
      <c r="IYY484" s="186"/>
      <c r="IYZ484" s="186"/>
      <c r="IZA484" s="186"/>
      <c r="IZB484" s="186"/>
      <c r="IZC484" s="186"/>
      <c r="IZD484" s="186"/>
      <c r="IZE484" s="186"/>
      <c r="IZF484" s="186"/>
      <c r="IZG484" s="186"/>
      <c r="IZH484" s="186"/>
      <c r="IZI484" s="186"/>
      <c r="IZJ484" s="186"/>
      <c r="IZK484" s="186"/>
      <c r="IZL484" s="186"/>
      <c r="IZM484" s="186"/>
      <c r="IZN484" s="186"/>
      <c r="IZO484" s="186"/>
      <c r="IZP484" s="186"/>
      <c r="IZQ484" s="186"/>
      <c r="IZR484" s="186"/>
      <c r="IZS484" s="186"/>
      <c r="IZT484" s="186"/>
      <c r="IZU484" s="186"/>
      <c r="IZV484" s="186"/>
      <c r="IZW484" s="186"/>
      <c r="IZX484" s="186"/>
      <c r="IZY484" s="186"/>
      <c r="IZZ484" s="186"/>
      <c r="JAA484" s="186"/>
      <c r="JAB484" s="186"/>
      <c r="JAC484" s="186"/>
      <c r="JAD484" s="186"/>
      <c r="JAE484" s="186"/>
      <c r="JAF484" s="186"/>
      <c r="JAG484" s="186"/>
      <c r="JAH484" s="186"/>
      <c r="JAI484" s="186"/>
      <c r="JAJ484" s="186"/>
      <c r="JAK484" s="186"/>
      <c r="JAL484" s="186"/>
      <c r="JAM484" s="186"/>
      <c r="JAN484" s="186"/>
      <c r="JAO484" s="186"/>
      <c r="JAP484" s="186"/>
      <c r="JAQ484" s="186"/>
      <c r="JAR484" s="186"/>
      <c r="JAS484" s="186"/>
      <c r="JAT484" s="186"/>
      <c r="JAU484" s="186"/>
      <c r="JAV484" s="186"/>
      <c r="JAW484" s="186"/>
      <c r="JAX484" s="186"/>
      <c r="JAY484" s="186"/>
      <c r="JAZ484" s="186"/>
      <c r="JBA484" s="186"/>
      <c r="JBB484" s="186"/>
      <c r="JBC484" s="186"/>
      <c r="JBD484" s="186"/>
      <c r="JBE484" s="186"/>
      <c r="JBF484" s="186"/>
      <c r="JBG484" s="186"/>
      <c r="JBH484" s="186"/>
      <c r="JBI484" s="186"/>
      <c r="JBJ484" s="186"/>
      <c r="JBK484" s="186"/>
      <c r="JBL484" s="186"/>
      <c r="JBM484" s="186"/>
      <c r="JBN484" s="186"/>
      <c r="JBO484" s="186"/>
      <c r="JBP484" s="186"/>
      <c r="JBQ484" s="186"/>
      <c r="JBR484" s="186"/>
      <c r="JBS484" s="186"/>
      <c r="JBT484" s="186"/>
      <c r="JBU484" s="186"/>
      <c r="JBV484" s="186"/>
      <c r="JBW484" s="186"/>
      <c r="JBX484" s="186"/>
      <c r="JBY484" s="186"/>
      <c r="JBZ484" s="186"/>
      <c r="JCA484" s="186"/>
      <c r="JCB484" s="186"/>
      <c r="JCC484" s="186"/>
      <c r="JCD484" s="186"/>
      <c r="JCE484" s="186"/>
      <c r="JCF484" s="186"/>
      <c r="JCG484" s="186"/>
      <c r="JCH484" s="186"/>
      <c r="JCI484" s="186"/>
      <c r="JCJ484" s="186"/>
      <c r="JCK484" s="186"/>
      <c r="JCL484" s="186"/>
      <c r="JCM484" s="186"/>
      <c r="JCN484" s="186"/>
      <c r="JCO484" s="186"/>
      <c r="JCP484" s="186"/>
      <c r="JCQ484" s="186"/>
      <c r="JCR484" s="186"/>
      <c r="JCS484" s="186"/>
      <c r="JCT484" s="186"/>
      <c r="JCU484" s="186"/>
      <c r="JCV484" s="186"/>
      <c r="JCW484" s="186"/>
      <c r="JCX484" s="186"/>
      <c r="JCY484" s="186"/>
      <c r="JCZ484" s="186"/>
      <c r="JDA484" s="186"/>
      <c r="JDB484" s="186"/>
      <c r="JDC484" s="186"/>
      <c r="JDD484" s="186"/>
      <c r="JDE484" s="186"/>
      <c r="JDF484" s="186"/>
      <c r="JDG484" s="186"/>
      <c r="JDH484" s="186"/>
      <c r="JDI484" s="186"/>
      <c r="JDJ484" s="186"/>
      <c r="JDK484" s="186"/>
      <c r="JDL484" s="186"/>
      <c r="JDM484" s="186"/>
      <c r="JDN484" s="186"/>
      <c r="JDO484" s="186"/>
      <c r="JDP484" s="186"/>
      <c r="JDQ484" s="186"/>
      <c r="JDR484" s="186"/>
      <c r="JDS484" s="186"/>
      <c r="JDT484" s="186"/>
      <c r="JDU484" s="186"/>
      <c r="JDV484" s="186"/>
      <c r="JDW484" s="186"/>
      <c r="JDX484" s="186"/>
      <c r="JDY484" s="186"/>
      <c r="JDZ484" s="186"/>
      <c r="JEA484" s="186"/>
      <c r="JEB484" s="186"/>
      <c r="JEC484" s="186"/>
      <c r="JED484" s="186"/>
      <c r="JEE484" s="186"/>
      <c r="JEF484" s="186"/>
      <c r="JEG484" s="186"/>
      <c r="JEH484" s="186"/>
      <c r="JEI484" s="186"/>
      <c r="JEJ484" s="186"/>
      <c r="JEK484" s="186"/>
      <c r="JEL484" s="186"/>
      <c r="JEM484" s="186"/>
      <c r="JEN484" s="186"/>
      <c r="JEO484" s="186"/>
      <c r="JEP484" s="186"/>
      <c r="JEQ484" s="186"/>
      <c r="JER484" s="186"/>
      <c r="JES484" s="186"/>
      <c r="JET484" s="186"/>
      <c r="JEU484" s="186"/>
      <c r="JEV484" s="186"/>
      <c r="JEW484" s="186"/>
      <c r="JEX484" s="186"/>
      <c r="JEY484" s="186"/>
      <c r="JEZ484" s="186"/>
      <c r="JFA484" s="186"/>
      <c r="JFB484" s="186"/>
      <c r="JFC484" s="186"/>
      <c r="JFD484" s="186"/>
      <c r="JFE484" s="186"/>
      <c r="JFF484" s="186"/>
      <c r="JFG484" s="186"/>
      <c r="JFH484" s="186"/>
      <c r="JFI484" s="186"/>
      <c r="JFJ484" s="186"/>
      <c r="JFK484" s="186"/>
      <c r="JFL484" s="186"/>
      <c r="JFM484" s="186"/>
      <c r="JFN484" s="186"/>
      <c r="JFO484" s="186"/>
      <c r="JFP484" s="186"/>
      <c r="JFQ484" s="186"/>
      <c r="JFR484" s="186"/>
      <c r="JFS484" s="186"/>
      <c r="JFT484" s="186"/>
      <c r="JFU484" s="186"/>
      <c r="JFV484" s="186"/>
      <c r="JFW484" s="186"/>
      <c r="JFX484" s="186"/>
      <c r="JFY484" s="186"/>
      <c r="JFZ484" s="186"/>
      <c r="JGA484" s="186"/>
      <c r="JGB484" s="186"/>
      <c r="JGC484" s="186"/>
      <c r="JGD484" s="186"/>
      <c r="JGE484" s="186"/>
      <c r="JGF484" s="186"/>
      <c r="JGG484" s="186"/>
      <c r="JGH484" s="186"/>
      <c r="JGI484" s="186"/>
      <c r="JGJ484" s="186"/>
      <c r="JGK484" s="186"/>
      <c r="JGL484" s="186"/>
      <c r="JGM484" s="186"/>
      <c r="JGN484" s="186"/>
      <c r="JGO484" s="186"/>
      <c r="JGP484" s="186"/>
      <c r="JGQ484" s="186"/>
      <c r="JGR484" s="186"/>
      <c r="JGS484" s="186"/>
      <c r="JGT484" s="186"/>
      <c r="JGU484" s="186"/>
      <c r="JGV484" s="186"/>
      <c r="JGW484" s="186"/>
      <c r="JGX484" s="186"/>
      <c r="JGY484" s="186"/>
      <c r="JGZ484" s="186"/>
      <c r="JHA484" s="186"/>
      <c r="JHB484" s="186"/>
      <c r="JHC484" s="186"/>
      <c r="JHD484" s="186"/>
      <c r="JHE484" s="186"/>
      <c r="JHF484" s="186"/>
      <c r="JHG484" s="186"/>
      <c r="JHH484" s="186"/>
      <c r="JHI484" s="186"/>
      <c r="JHJ484" s="186"/>
      <c r="JHK484" s="186"/>
      <c r="JHL484" s="186"/>
      <c r="JHM484" s="186"/>
      <c r="JHN484" s="186"/>
      <c r="JHO484" s="186"/>
      <c r="JHP484" s="186"/>
      <c r="JHQ484" s="186"/>
      <c r="JHR484" s="186"/>
      <c r="JHS484" s="186"/>
      <c r="JHT484" s="186"/>
      <c r="JHU484" s="186"/>
      <c r="JHV484" s="186"/>
      <c r="JHW484" s="186"/>
      <c r="JHX484" s="186"/>
      <c r="JHY484" s="186"/>
      <c r="JHZ484" s="186"/>
      <c r="JIA484" s="186"/>
      <c r="JIB484" s="186"/>
      <c r="JIC484" s="186"/>
      <c r="JID484" s="186"/>
      <c r="JIE484" s="186"/>
      <c r="JIF484" s="186"/>
      <c r="JIG484" s="186"/>
      <c r="JIH484" s="186"/>
      <c r="JII484" s="186"/>
      <c r="JIJ484" s="186"/>
      <c r="JIK484" s="186"/>
      <c r="JIL484" s="186"/>
      <c r="JIM484" s="186"/>
      <c r="JIN484" s="186"/>
      <c r="JIO484" s="186"/>
      <c r="JIP484" s="186"/>
      <c r="JIQ484" s="186"/>
      <c r="JIR484" s="186"/>
      <c r="JIS484" s="186"/>
      <c r="JIT484" s="186"/>
      <c r="JIU484" s="186"/>
      <c r="JIV484" s="186"/>
      <c r="JIW484" s="186"/>
      <c r="JIX484" s="186"/>
      <c r="JIY484" s="186"/>
      <c r="JIZ484" s="186"/>
      <c r="JJA484" s="186"/>
      <c r="JJB484" s="186"/>
      <c r="JJC484" s="186"/>
      <c r="JJD484" s="186"/>
      <c r="JJE484" s="186"/>
      <c r="JJF484" s="186"/>
      <c r="JJG484" s="186"/>
      <c r="JJH484" s="186"/>
      <c r="JJI484" s="186"/>
      <c r="JJJ484" s="186"/>
      <c r="JJK484" s="186"/>
      <c r="JJL484" s="186"/>
      <c r="JJM484" s="186"/>
      <c r="JJN484" s="186"/>
      <c r="JJO484" s="186"/>
      <c r="JJP484" s="186"/>
      <c r="JJQ484" s="186"/>
      <c r="JJR484" s="186"/>
      <c r="JJS484" s="186"/>
      <c r="JJT484" s="186"/>
      <c r="JJU484" s="186"/>
      <c r="JJV484" s="186"/>
      <c r="JJW484" s="186"/>
      <c r="JJX484" s="186"/>
      <c r="JJY484" s="186"/>
      <c r="JJZ484" s="186"/>
      <c r="JKA484" s="186"/>
      <c r="JKB484" s="186"/>
      <c r="JKC484" s="186"/>
      <c r="JKD484" s="186"/>
      <c r="JKE484" s="186"/>
      <c r="JKF484" s="186"/>
      <c r="JKG484" s="186"/>
      <c r="JKH484" s="186"/>
      <c r="JKI484" s="186"/>
      <c r="JKJ484" s="186"/>
      <c r="JKK484" s="186"/>
      <c r="JKL484" s="186"/>
      <c r="JKM484" s="186"/>
      <c r="JKN484" s="186"/>
      <c r="JKO484" s="186"/>
      <c r="JKP484" s="186"/>
      <c r="JKQ484" s="186"/>
      <c r="JKR484" s="186"/>
      <c r="JKS484" s="186"/>
      <c r="JKT484" s="186"/>
      <c r="JKU484" s="186"/>
      <c r="JKV484" s="186"/>
      <c r="JKW484" s="186"/>
      <c r="JKX484" s="186"/>
      <c r="JKY484" s="186"/>
      <c r="JKZ484" s="186"/>
      <c r="JLA484" s="186"/>
      <c r="JLB484" s="186"/>
      <c r="JLC484" s="186"/>
      <c r="JLD484" s="186"/>
      <c r="JLE484" s="186"/>
      <c r="JLF484" s="186"/>
      <c r="JLG484" s="186"/>
      <c r="JLH484" s="186"/>
      <c r="JLI484" s="186"/>
      <c r="JLJ484" s="186"/>
      <c r="JLK484" s="186"/>
      <c r="JLL484" s="186"/>
      <c r="JLM484" s="186"/>
      <c r="JLN484" s="186"/>
      <c r="JLO484" s="186"/>
      <c r="JLP484" s="186"/>
      <c r="JLQ484" s="186"/>
      <c r="JLR484" s="186"/>
      <c r="JLS484" s="186"/>
      <c r="JLT484" s="186"/>
      <c r="JLU484" s="186"/>
      <c r="JLV484" s="186"/>
      <c r="JLW484" s="186"/>
      <c r="JLX484" s="186"/>
      <c r="JLY484" s="186"/>
      <c r="JLZ484" s="186"/>
      <c r="JMA484" s="186"/>
      <c r="JMB484" s="186"/>
      <c r="JMC484" s="186"/>
      <c r="JMD484" s="186"/>
      <c r="JME484" s="186"/>
      <c r="JMF484" s="186"/>
      <c r="JMG484" s="186"/>
      <c r="JMH484" s="186"/>
      <c r="JMI484" s="186"/>
      <c r="JMJ484" s="186"/>
      <c r="JMK484" s="186"/>
      <c r="JML484" s="186"/>
      <c r="JMM484" s="186"/>
      <c r="JMN484" s="186"/>
      <c r="JMO484" s="186"/>
      <c r="JMP484" s="186"/>
      <c r="JMQ484" s="186"/>
      <c r="JMR484" s="186"/>
      <c r="JMS484" s="186"/>
      <c r="JMT484" s="186"/>
      <c r="JMU484" s="186"/>
      <c r="JMV484" s="186"/>
      <c r="JMW484" s="186"/>
      <c r="JMX484" s="186"/>
      <c r="JMY484" s="186"/>
      <c r="JMZ484" s="186"/>
      <c r="JNA484" s="186"/>
      <c r="JNB484" s="186"/>
      <c r="JNC484" s="186"/>
      <c r="JND484" s="186"/>
      <c r="JNE484" s="186"/>
      <c r="JNF484" s="186"/>
      <c r="JNG484" s="186"/>
      <c r="JNH484" s="186"/>
      <c r="JNI484" s="186"/>
      <c r="JNJ484" s="186"/>
      <c r="JNK484" s="186"/>
      <c r="JNL484" s="186"/>
      <c r="JNM484" s="186"/>
      <c r="JNN484" s="186"/>
      <c r="JNO484" s="186"/>
      <c r="JNP484" s="186"/>
      <c r="JNQ484" s="186"/>
      <c r="JNR484" s="186"/>
      <c r="JNS484" s="186"/>
      <c r="JNT484" s="186"/>
      <c r="JNU484" s="186"/>
      <c r="JNV484" s="186"/>
      <c r="JNW484" s="186"/>
      <c r="JNX484" s="186"/>
      <c r="JNY484" s="186"/>
      <c r="JNZ484" s="186"/>
      <c r="JOA484" s="186"/>
      <c r="JOB484" s="186"/>
      <c r="JOC484" s="186"/>
      <c r="JOD484" s="186"/>
      <c r="JOE484" s="186"/>
      <c r="JOF484" s="186"/>
      <c r="JOG484" s="186"/>
      <c r="JOH484" s="186"/>
      <c r="JOI484" s="186"/>
      <c r="JOJ484" s="186"/>
      <c r="JOK484" s="186"/>
      <c r="JOL484" s="186"/>
      <c r="JOM484" s="186"/>
      <c r="JON484" s="186"/>
      <c r="JOO484" s="186"/>
      <c r="JOP484" s="186"/>
      <c r="JOQ484" s="186"/>
      <c r="JOR484" s="186"/>
      <c r="JOS484" s="186"/>
      <c r="JOT484" s="186"/>
      <c r="JOU484" s="186"/>
      <c r="JOV484" s="186"/>
      <c r="JOW484" s="186"/>
      <c r="JOX484" s="186"/>
      <c r="JOY484" s="186"/>
      <c r="JOZ484" s="186"/>
      <c r="JPA484" s="186"/>
      <c r="JPB484" s="186"/>
      <c r="JPC484" s="186"/>
      <c r="JPD484" s="186"/>
      <c r="JPE484" s="186"/>
      <c r="JPF484" s="186"/>
      <c r="JPG484" s="186"/>
      <c r="JPH484" s="186"/>
      <c r="JPI484" s="186"/>
      <c r="JPJ484" s="186"/>
      <c r="JPK484" s="186"/>
      <c r="JPL484" s="186"/>
      <c r="JPM484" s="186"/>
      <c r="JPN484" s="186"/>
      <c r="JPO484" s="186"/>
      <c r="JPP484" s="186"/>
      <c r="JPQ484" s="186"/>
      <c r="JPR484" s="186"/>
      <c r="JPS484" s="186"/>
      <c r="JPT484" s="186"/>
      <c r="JPU484" s="186"/>
      <c r="JPV484" s="186"/>
      <c r="JPW484" s="186"/>
      <c r="JPX484" s="186"/>
      <c r="JPY484" s="186"/>
      <c r="JPZ484" s="186"/>
      <c r="JQA484" s="186"/>
      <c r="JQB484" s="186"/>
      <c r="JQC484" s="186"/>
      <c r="JQD484" s="186"/>
      <c r="JQE484" s="186"/>
      <c r="JQF484" s="186"/>
      <c r="JQG484" s="186"/>
      <c r="JQH484" s="186"/>
      <c r="JQI484" s="186"/>
      <c r="JQJ484" s="186"/>
      <c r="JQK484" s="186"/>
      <c r="JQL484" s="186"/>
      <c r="JQM484" s="186"/>
      <c r="JQN484" s="186"/>
      <c r="JQO484" s="186"/>
      <c r="JQP484" s="186"/>
      <c r="JQQ484" s="186"/>
      <c r="JQR484" s="186"/>
      <c r="JQS484" s="186"/>
      <c r="JQT484" s="186"/>
      <c r="JQU484" s="186"/>
      <c r="JQV484" s="186"/>
      <c r="JQW484" s="186"/>
      <c r="JQX484" s="186"/>
      <c r="JQY484" s="186"/>
      <c r="JQZ484" s="186"/>
      <c r="JRA484" s="186"/>
      <c r="JRB484" s="186"/>
      <c r="JRC484" s="186"/>
      <c r="JRD484" s="186"/>
      <c r="JRE484" s="186"/>
      <c r="JRF484" s="186"/>
      <c r="JRG484" s="186"/>
      <c r="JRH484" s="186"/>
      <c r="JRI484" s="186"/>
      <c r="JRJ484" s="186"/>
      <c r="JRK484" s="186"/>
      <c r="JRL484" s="186"/>
      <c r="JRM484" s="186"/>
      <c r="JRN484" s="186"/>
      <c r="JRO484" s="186"/>
      <c r="JRP484" s="186"/>
      <c r="JRQ484" s="186"/>
      <c r="JRR484" s="186"/>
      <c r="JRS484" s="186"/>
      <c r="JRT484" s="186"/>
      <c r="JRU484" s="186"/>
      <c r="JRV484" s="186"/>
      <c r="JRW484" s="186"/>
      <c r="JRX484" s="186"/>
      <c r="JRY484" s="186"/>
      <c r="JRZ484" s="186"/>
      <c r="JSA484" s="186"/>
      <c r="JSB484" s="186"/>
      <c r="JSC484" s="186"/>
      <c r="JSD484" s="186"/>
      <c r="JSE484" s="186"/>
      <c r="JSF484" s="186"/>
      <c r="JSG484" s="186"/>
      <c r="JSH484" s="186"/>
      <c r="JSI484" s="186"/>
      <c r="JSJ484" s="186"/>
      <c r="JSK484" s="186"/>
      <c r="JSL484" s="186"/>
      <c r="JSM484" s="186"/>
      <c r="JSN484" s="186"/>
      <c r="JSO484" s="186"/>
      <c r="JSP484" s="186"/>
      <c r="JSQ484" s="186"/>
      <c r="JSR484" s="186"/>
      <c r="JSS484" s="186"/>
      <c r="JST484" s="186"/>
      <c r="JSU484" s="186"/>
      <c r="JSV484" s="186"/>
      <c r="JSW484" s="186"/>
      <c r="JSX484" s="186"/>
      <c r="JSY484" s="186"/>
      <c r="JSZ484" s="186"/>
      <c r="JTA484" s="186"/>
      <c r="JTB484" s="186"/>
      <c r="JTC484" s="186"/>
      <c r="JTD484" s="186"/>
      <c r="JTE484" s="186"/>
      <c r="JTF484" s="186"/>
      <c r="JTG484" s="186"/>
      <c r="JTH484" s="186"/>
      <c r="JTI484" s="186"/>
      <c r="JTJ484" s="186"/>
      <c r="JTK484" s="186"/>
      <c r="JTL484" s="186"/>
      <c r="JTM484" s="186"/>
      <c r="JTN484" s="186"/>
      <c r="JTO484" s="186"/>
      <c r="JTP484" s="186"/>
      <c r="JTQ484" s="186"/>
      <c r="JTR484" s="186"/>
      <c r="JTS484" s="186"/>
      <c r="JTT484" s="186"/>
      <c r="JTU484" s="186"/>
      <c r="JTV484" s="186"/>
      <c r="JTW484" s="186"/>
      <c r="JTX484" s="186"/>
      <c r="JTY484" s="186"/>
      <c r="JTZ484" s="186"/>
      <c r="JUA484" s="186"/>
      <c r="JUB484" s="186"/>
      <c r="JUC484" s="186"/>
      <c r="JUD484" s="186"/>
      <c r="JUE484" s="186"/>
      <c r="JUF484" s="186"/>
      <c r="JUG484" s="186"/>
      <c r="JUH484" s="186"/>
      <c r="JUI484" s="186"/>
      <c r="JUJ484" s="186"/>
      <c r="JUK484" s="186"/>
      <c r="JUL484" s="186"/>
      <c r="JUM484" s="186"/>
      <c r="JUN484" s="186"/>
      <c r="JUO484" s="186"/>
      <c r="JUP484" s="186"/>
      <c r="JUQ484" s="186"/>
      <c r="JUR484" s="186"/>
      <c r="JUS484" s="186"/>
      <c r="JUT484" s="186"/>
      <c r="JUU484" s="186"/>
      <c r="JUV484" s="186"/>
      <c r="JUW484" s="186"/>
      <c r="JUX484" s="186"/>
      <c r="JUY484" s="186"/>
      <c r="JUZ484" s="186"/>
      <c r="JVA484" s="186"/>
      <c r="JVB484" s="186"/>
      <c r="JVC484" s="186"/>
      <c r="JVD484" s="186"/>
      <c r="JVE484" s="186"/>
      <c r="JVF484" s="186"/>
      <c r="JVG484" s="186"/>
      <c r="JVH484" s="186"/>
      <c r="JVI484" s="186"/>
      <c r="JVJ484" s="186"/>
      <c r="JVK484" s="186"/>
      <c r="JVL484" s="186"/>
      <c r="JVM484" s="186"/>
      <c r="JVN484" s="186"/>
      <c r="JVO484" s="186"/>
      <c r="JVP484" s="186"/>
      <c r="JVQ484" s="186"/>
      <c r="JVR484" s="186"/>
      <c r="JVS484" s="186"/>
      <c r="JVT484" s="186"/>
      <c r="JVU484" s="186"/>
      <c r="JVV484" s="186"/>
      <c r="JVW484" s="186"/>
      <c r="JVX484" s="186"/>
      <c r="JVY484" s="186"/>
      <c r="JVZ484" s="186"/>
      <c r="JWA484" s="186"/>
      <c r="JWB484" s="186"/>
      <c r="JWC484" s="186"/>
      <c r="JWD484" s="186"/>
      <c r="JWE484" s="186"/>
      <c r="JWF484" s="186"/>
      <c r="JWG484" s="186"/>
      <c r="JWH484" s="186"/>
      <c r="JWI484" s="186"/>
      <c r="JWJ484" s="186"/>
      <c r="JWK484" s="186"/>
      <c r="JWL484" s="186"/>
      <c r="JWM484" s="186"/>
      <c r="JWN484" s="186"/>
      <c r="JWO484" s="186"/>
      <c r="JWP484" s="186"/>
      <c r="JWQ484" s="186"/>
      <c r="JWR484" s="186"/>
      <c r="JWS484" s="186"/>
      <c r="JWT484" s="186"/>
      <c r="JWU484" s="186"/>
      <c r="JWV484" s="186"/>
      <c r="JWW484" s="186"/>
      <c r="JWX484" s="186"/>
      <c r="JWY484" s="186"/>
      <c r="JWZ484" s="186"/>
      <c r="JXA484" s="186"/>
      <c r="JXB484" s="186"/>
      <c r="JXC484" s="186"/>
      <c r="JXD484" s="186"/>
      <c r="JXE484" s="186"/>
      <c r="JXF484" s="186"/>
      <c r="JXG484" s="186"/>
      <c r="JXH484" s="186"/>
      <c r="JXI484" s="186"/>
      <c r="JXJ484" s="186"/>
      <c r="JXK484" s="186"/>
      <c r="JXL484" s="186"/>
      <c r="JXM484" s="186"/>
      <c r="JXN484" s="186"/>
      <c r="JXO484" s="186"/>
      <c r="JXP484" s="186"/>
      <c r="JXQ484" s="186"/>
      <c r="JXR484" s="186"/>
      <c r="JXS484" s="186"/>
      <c r="JXT484" s="186"/>
      <c r="JXU484" s="186"/>
      <c r="JXV484" s="186"/>
      <c r="JXW484" s="186"/>
      <c r="JXX484" s="186"/>
      <c r="JXY484" s="186"/>
      <c r="JXZ484" s="186"/>
      <c r="JYA484" s="186"/>
      <c r="JYB484" s="186"/>
      <c r="JYC484" s="186"/>
      <c r="JYD484" s="186"/>
      <c r="JYE484" s="186"/>
      <c r="JYF484" s="186"/>
      <c r="JYG484" s="186"/>
      <c r="JYH484" s="186"/>
      <c r="JYI484" s="186"/>
      <c r="JYJ484" s="186"/>
      <c r="JYK484" s="186"/>
      <c r="JYL484" s="186"/>
      <c r="JYM484" s="186"/>
      <c r="JYN484" s="186"/>
      <c r="JYO484" s="186"/>
      <c r="JYP484" s="186"/>
      <c r="JYQ484" s="186"/>
      <c r="JYR484" s="186"/>
      <c r="JYS484" s="186"/>
      <c r="JYT484" s="186"/>
      <c r="JYU484" s="186"/>
      <c r="JYV484" s="186"/>
      <c r="JYW484" s="186"/>
      <c r="JYX484" s="186"/>
      <c r="JYY484" s="186"/>
      <c r="JYZ484" s="186"/>
      <c r="JZA484" s="186"/>
      <c r="JZB484" s="186"/>
      <c r="JZC484" s="186"/>
      <c r="JZD484" s="186"/>
      <c r="JZE484" s="186"/>
      <c r="JZF484" s="186"/>
      <c r="JZG484" s="186"/>
      <c r="JZH484" s="186"/>
      <c r="JZI484" s="186"/>
      <c r="JZJ484" s="186"/>
      <c r="JZK484" s="186"/>
      <c r="JZL484" s="186"/>
      <c r="JZM484" s="186"/>
      <c r="JZN484" s="186"/>
      <c r="JZO484" s="186"/>
      <c r="JZP484" s="186"/>
      <c r="JZQ484" s="186"/>
      <c r="JZR484" s="186"/>
      <c r="JZS484" s="186"/>
      <c r="JZT484" s="186"/>
      <c r="JZU484" s="186"/>
      <c r="JZV484" s="186"/>
      <c r="JZW484" s="186"/>
      <c r="JZX484" s="186"/>
      <c r="JZY484" s="186"/>
      <c r="JZZ484" s="186"/>
      <c r="KAA484" s="186"/>
      <c r="KAB484" s="186"/>
      <c r="KAC484" s="186"/>
      <c r="KAD484" s="186"/>
      <c r="KAE484" s="186"/>
      <c r="KAF484" s="186"/>
      <c r="KAG484" s="186"/>
      <c r="KAH484" s="186"/>
      <c r="KAI484" s="186"/>
      <c r="KAJ484" s="186"/>
      <c r="KAK484" s="186"/>
      <c r="KAL484" s="186"/>
      <c r="KAM484" s="186"/>
      <c r="KAN484" s="186"/>
      <c r="KAO484" s="186"/>
      <c r="KAP484" s="186"/>
      <c r="KAQ484" s="186"/>
      <c r="KAR484" s="186"/>
      <c r="KAS484" s="186"/>
      <c r="KAT484" s="186"/>
      <c r="KAU484" s="186"/>
      <c r="KAV484" s="186"/>
      <c r="KAW484" s="186"/>
      <c r="KAX484" s="186"/>
      <c r="KAY484" s="186"/>
      <c r="KAZ484" s="186"/>
      <c r="KBA484" s="186"/>
      <c r="KBB484" s="186"/>
      <c r="KBC484" s="186"/>
      <c r="KBD484" s="186"/>
      <c r="KBE484" s="186"/>
      <c r="KBF484" s="186"/>
      <c r="KBG484" s="186"/>
      <c r="KBH484" s="186"/>
      <c r="KBI484" s="186"/>
      <c r="KBJ484" s="186"/>
      <c r="KBK484" s="186"/>
      <c r="KBL484" s="186"/>
      <c r="KBM484" s="186"/>
      <c r="KBN484" s="186"/>
      <c r="KBO484" s="186"/>
      <c r="KBP484" s="186"/>
      <c r="KBQ484" s="186"/>
      <c r="KBR484" s="186"/>
      <c r="KBS484" s="186"/>
      <c r="KBT484" s="186"/>
      <c r="KBU484" s="186"/>
      <c r="KBV484" s="186"/>
      <c r="KBW484" s="186"/>
      <c r="KBX484" s="186"/>
      <c r="KBY484" s="186"/>
      <c r="KBZ484" s="186"/>
      <c r="KCA484" s="186"/>
      <c r="KCB484" s="186"/>
      <c r="KCC484" s="186"/>
      <c r="KCD484" s="186"/>
      <c r="KCE484" s="186"/>
      <c r="KCF484" s="186"/>
      <c r="KCG484" s="186"/>
      <c r="KCH484" s="186"/>
      <c r="KCI484" s="186"/>
      <c r="KCJ484" s="186"/>
      <c r="KCK484" s="186"/>
      <c r="KCL484" s="186"/>
      <c r="KCM484" s="186"/>
      <c r="KCN484" s="186"/>
      <c r="KCO484" s="186"/>
      <c r="KCP484" s="186"/>
      <c r="KCQ484" s="186"/>
      <c r="KCR484" s="186"/>
      <c r="KCS484" s="186"/>
      <c r="KCT484" s="186"/>
      <c r="KCU484" s="186"/>
      <c r="KCV484" s="186"/>
      <c r="KCW484" s="186"/>
      <c r="KCX484" s="186"/>
      <c r="KCY484" s="186"/>
      <c r="KCZ484" s="186"/>
      <c r="KDA484" s="186"/>
      <c r="KDB484" s="186"/>
      <c r="KDC484" s="186"/>
      <c r="KDD484" s="186"/>
      <c r="KDE484" s="186"/>
      <c r="KDF484" s="186"/>
      <c r="KDG484" s="186"/>
      <c r="KDH484" s="186"/>
      <c r="KDI484" s="186"/>
      <c r="KDJ484" s="186"/>
      <c r="KDK484" s="186"/>
      <c r="KDL484" s="186"/>
      <c r="KDM484" s="186"/>
      <c r="KDN484" s="186"/>
      <c r="KDO484" s="186"/>
      <c r="KDP484" s="186"/>
      <c r="KDQ484" s="186"/>
      <c r="KDR484" s="186"/>
      <c r="KDS484" s="186"/>
      <c r="KDT484" s="186"/>
      <c r="KDU484" s="186"/>
      <c r="KDV484" s="186"/>
      <c r="KDW484" s="186"/>
      <c r="KDX484" s="186"/>
      <c r="KDY484" s="186"/>
      <c r="KDZ484" s="186"/>
      <c r="KEA484" s="186"/>
      <c r="KEB484" s="186"/>
      <c r="KEC484" s="186"/>
      <c r="KED484" s="186"/>
      <c r="KEE484" s="186"/>
      <c r="KEF484" s="186"/>
      <c r="KEG484" s="186"/>
      <c r="KEH484" s="186"/>
      <c r="KEI484" s="186"/>
      <c r="KEJ484" s="186"/>
      <c r="KEK484" s="186"/>
      <c r="KEL484" s="186"/>
      <c r="KEM484" s="186"/>
      <c r="KEN484" s="186"/>
      <c r="KEO484" s="186"/>
      <c r="KEP484" s="186"/>
      <c r="KEQ484" s="186"/>
      <c r="KER484" s="186"/>
      <c r="KES484" s="186"/>
      <c r="KET484" s="186"/>
      <c r="KEU484" s="186"/>
      <c r="KEV484" s="186"/>
      <c r="KEW484" s="186"/>
      <c r="KEX484" s="186"/>
      <c r="KEY484" s="186"/>
      <c r="KEZ484" s="186"/>
      <c r="KFA484" s="186"/>
      <c r="KFB484" s="186"/>
      <c r="KFC484" s="186"/>
      <c r="KFD484" s="186"/>
      <c r="KFE484" s="186"/>
      <c r="KFF484" s="186"/>
      <c r="KFG484" s="186"/>
      <c r="KFH484" s="186"/>
      <c r="KFI484" s="186"/>
      <c r="KFJ484" s="186"/>
      <c r="KFK484" s="186"/>
      <c r="KFL484" s="186"/>
      <c r="KFM484" s="186"/>
      <c r="KFN484" s="186"/>
      <c r="KFO484" s="186"/>
      <c r="KFP484" s="186"/>
      <c r="KFQ484" s="186"/>
      <c r="KFR484" s="186"/>
      <c r="KFS484" s="186"/>
      <c r="KFT484" s="186"/>
      <c r="KFU484" s="186"/>
      <c r="KFV484" s="186"/>
      <c r="KFW484" s="186"/>
      <c r="KFX484" s="186"/>
      <c r="KFY484" s="186"/>
      <c r="KFZ484" s="186"/>
      <c r="KGA484" s="186"/>
      <c r="KGB484" s="186"/>
      <c r="KGC484" s="186"/>
      <c r="KGD484" s="186"/>
      <c r="KGE484" s="186"/>
      <c r="KGF484" s="186"/>
      <c r="KGG484" s="186"/>
      <c r="KGH484" s="186"/>
      <c r="KGI484" s="186"/>
      <c r="KGJ484" s="186"/>
      <c r="KGK484" s="186"/>
      <c r="KGL484" s="186"/>
      <c r="KGM484" s="186"/>
      <c r="KGN484" s="186"/>
      <c r="KGO484" s="186"/>
      <c r="KGP484" s="186"/>
      <c r="KGQ484" s="186"/>
      <c r="KGR484" s="186"/>
      <c r="KGS484" s="186"/>
      <c r="KGT484" s="186"/>
      <c r="KGU484" s="186"/>
      <c r="KGV484" s="186"/>
      <c r="KGW484" s="186"/>
      <c r="KGX484" s="186"/>
      <c r="KGY484" s="186"/>
      <c r="KGZ484" s="186"/>
      <c r="KHA484" s="186"/>
      <c r="KHB484" s="186"/>
      <c r="KHC484" s="186"/>
      <c r="KHD484" s="186"/>
      <c r="KHE484" s="186"/>
      <c r="KHF484" s="186"/>
      <c r="KHG484" s="186"/>
      <c r="KHH484" s="186"/>
      <c r="KHI484" s="186"/>
      <c r="KHJ484" s="186"/>
      <c r="KHK484" s="186"/>
      <c r="KHL484" s="186"/>
      <c r="KHM484" s="186"/>
      <c r="KHN484" s="186"/>
      <c r="KHO484" s="186"/>
      <c r="KHP484" s="186"/>
      <c r="KHQ484" s="186"/>
      <c r="KHR484" s="186"/>
      <c r="KHS484" s="186"/>
      <c r="KHT484" s="186"/>
      <c r="KHU484" s="186"/>
      <c r="KHV484" s="186"/>
      <c r="KHW484" s="186"/>
      <c r="KHX484" s="186"/>
      <c r="KHY484" s="186"/>
      <c r="KHZ484" s="186"/>
      <c r="KIA484" s="186"/>
      <c r="KIB484" s="186"/>
      <c r="KIC484" s="186"/>
      <c r="KID484" s="186"/>
      <c r="KIE484" s="186"/>
      <c r="KIF484" s="186"/>
      <c r="KIG484" s="186"/>
      <c r="KIH484" s="186"/>
      <c r="KII484" s="186"/>
      <c r="KIJ484" s="186"/>
      <c r="KIK484" s="186"/>
      <c r="KIL484" s="186"/>
      <c r="KIM484" s="186"/>
      <c r="KIN484" s="186"/>
      <c r="KIO484" s="186"/>
      <c r="KIP484" s="186"/>
      <c r="KIQ484" s="186"/>
      <c r="KIR484" s="186"/>
      <c r="KIS484" s="186"/>
      <c r="KIT484" s="186"/>
      <c r="KIU484" s="186"/>
      <c r="KIV484" s="186"/>
      <c r="KIW484" s="186"/>
      <c r="KIX484" s="186"/>
      <c r="KIY484" s="186"/>
      <c r="KIZ484" s="186"/>
      <c r="KJA484" s="186"/>
      <c r="KJB484" s="186"/>
      <c r="KJC484" s="186"/>
      <c r="KJD484" s="186"/>
      <c r="KJE484" s="186"/>
      <c r="KJF484" s="186"/>
      <c r="KJG484" s="186"/>
      <c r="KJH484" s="186"/>
      <c r="KJI484" s="186"/>
      <c r="KJJ484" s="186"/>
      <c r="KJK484" s="186"/>
      <c r="KJL484" s="186"/>
      <c r="KJM484" s="186"/>
      <c r="KJN484" s="186"/>
      <c r="KJO484" s="186"/>
      <c r="KJP484" s="186"/>
      <c r="KJQ484" s="186"/>
      <c r="KJR484" s="186"/>
      <c r="KJS484" s="186"/>
      <c r="KJT484" s="186"/>
      <c r="KJU484" s="186"/>
      <c r="KJV484" s="186"/>
      <c r="KJW484" s="186"/>
      <c r="KJX484" s="186"/>
      <c r="KJY484" s="186"/>
      <c r="KJZ484" s="186"/>
      <c r="KKA484" s="186"/>
      <c r="KKB484" s="186"/>
      <c r="KKC484" s="186"/>
      <c r="KKD484" s="186"/>
      <c r="KKE484" s="186"/>
      <c r="KKF484" s="186"/>
      <c r="KKG484" s="186"/>
      <c r="KKH484" s="186"/>
      <c r="KKI484" s="186"/>
      <c r="KKJ484" s="186"/>
      <c r="KKK484" s="186"/>
      <c r="KKL484" s="186"/>
      <c r="KKM484" s="186"/>
      <c r="KKN484" s="186"/>
      <c r="KKO484" s="186"/>
      <c r="KKP484" s="186"/>
      <c r="KKQ484" s="186"/>
      <c r="KKR484" s="186"/>
      <c r="KKS484" s="186"/>
      <c r="KKT484" s="186"/>
      <c r="KKU484" s="186"/>
      <c r="KKV484" s="186"/>
      <c r="KKW484" s="186"/>
      <c r="KKX484" s="186"/>
      <c r="KKY484" s="186"/>
      <c r="KKZ484" s="186"/>
      <c r="KLA484" s="186"/>
      <c r="KLB484" s="186"/>
      <c r="KLC484" s="186"/>
      <c r="KLD484" s="186"/>
      <c r="KLE484" s="186"/>
      <c r="KLF484" s="186"/>
      <c r="KLG484" s="186"/>
      <c r="KLH484" s="186"/>
      <c r="KLI484" s="186"/>
      <c r="KLJ484" s="186"/>
      <c r="KLK484" s="186"/>
      <c r="KLL484" s="186"/>
      <c r="KLM484" s="186"/>
      <c r="KLN484" s="186"/>
      <c r="KLO484" s="186"/>
      <c r="KLP484" s="186"/>
      <c r="KLQ484" s="186"/>
      <c r="KLR484" s="186"/>
      <c r="KLS484" s="186"/>
      <c r="KLT484" s="186"/>
      <c r="KLU484" s="186"/>
      <c r="KLV484" s="186"/>
      <c r="KLW484" s="186"/>
      <c r="KLX484" s="186"/>
      <c r="KLY484" s="186"/>
      <c r="KLZ484" s="186"/>
      <c r="KMA484" s="186"/>
      <c r="KMB484" s="186"/>
      <c r="KMC484" s="186"/>
      <c r="KMD484" s="186"/>
      <c r="KME484" s="186"/>
      <c r="KMF484" s="186"/>
      <c r="KMG484" s="186"/>
      <c r="KMH484" s="186"/>
      <c r="KMI484" s="186"/>
      <c r="KMJ484" s="186"/>
      <c r="KMK484" s="186"/>
      <c r="KML484" s="186"/>
      <c r="KMM484" s="186"/>
      <c r="KMN484" s="186"/>
      <c r="KMO484" s="186"/>
      <c r="KMP484" s="186"/>
      <c r="KMQ484" s="186"/>
      <c r="KMR484" s="186"/>
      <c r="KMS484" s="186"/>
      <c r="KMT484" s="186"/>
      <c r="KMU484" s="186"/>
      <c r="KMV484" s="186"/>
      <c r="KMW484" s="186"/>
      <c r="KMX484" s="186"/>
      <c r="KMY484" s="186"/>
      <c r="KMZ484" s="186"/>
      <c r="KNA484" s="186"/>
      <c r="KNB484" s="186"/>
      <c r="KNC484" s="186"/>
      <c r="KND484" s="186"/>
      <c r="KNE484" s="186"/>
      <c r="KNF484" s="186"/>
      <c r="KNG484" s="186"/>
      <c r="KNH484" s="186"/>
      <c r="KNI484" s="186"/>
      <c r="KNJ484" s="186"/>
      <c r="KNK484" s="186"/>
      <c r="KNL484" s="186"/>
      <c r="KNM484" s="186"/>
      <c r="KNN484" s="186"/>
      <c r="KNO484" s="186"/>
      <c r="KNP484" s="186"/>
      <c r="KNQ484" s="186"/>
      <c r="KNR484" s="186"/>
      <c r="KNS484" s="186"/>
      <c r="KNT484" s="186"/>
      <c r="KNU484" s="186"/>
      <c r="KNV484" s="186"/>
      <c r="KNW484" s="186"/>
      <c r="KNX484" s="186"/>
      <c r="KNY484" s="186"/>
      <c r="KNZ484" s="186"/>
      <c r="KOA484" s="186"/>
      <c r="KOB484" s="186"/>
      <c r="KOC484" s="186"/>
      <c r="KOD484" s="186"/>
      <c r="KOE484" s="186"/>
      <c r="KOF484" s="186"/>
      <c r="KOG484" s="186"/>
      <c r="KOH484" s="186"/>
      <c r="KOI484" s="186"/>
      <c r="KOJ484" s="186"/>
      <c r="KOK484" s="186"/>
      <c r="KOL484" s="186"/>
      <c r="KOM484" s="186"/>
      <c r="KON484" s="186"/>
      <c r="KOO484" s="186"/>
      <c r="KOP484" s="186"/>
      <c r="KOQ484" s="186"/>
      <c r="KOR484" s="186"/>
      <c r="KOS484" s="186"/>
      <c r="KOT484" s="186"/>
      <c r="KOU484" s="186"/>
      <c r="KOV484" s="186"/>
      <c r="KOW484" s="186"/>
      <c r="KOX484" s="186"/>
      <c r="KOY484" s="186"/>
      <c r="KOZ484" s="186"/>
      <c r="KPA484" s="186"/>
      <c r="KPB484" s="186"/>
      <c r="KPC484" s="186"/>
      <c r="KPD484" s="186"/>
      <c r="KPE484" s="186"/>
      <c r="KPF484" s="186"/>
      <c r="KPG484" s="186"/>
      <c r="KPH484" s="186"/>
      <c r="KPI484" s="186"/>
      <c r="KPJ484" s="186"/>
      <c r="KPK484" s="186"/>
      <c r="KPL484" s="186"/>
      <c r="KPM484" s="186"/>
      <c r="KPN484" s="186"/>
      <c r="KPO484" s="186"/>
      <c r="KPP484" s="186"/>
      <c r="KPQ484" s="186"/>
      <c r="KPR484" s="186"/>
      <c r="KPS484" s="186"/>
      <c r="KPT484" s="186"/>
      <c r="KPU484" s="186"/>
      <c r="KPV484" s="186"/>
      <c r="KPW484" s="186"/>
      <c r="KPX484" s="186"/>
      <c r="KPY484" s="186"/>
      <c r="KPZ484" s="186"/>
      <c r="KQA484" s="186"/>
      <c r="KQB484" s="186"/>
      <c r="KQC484" s="186"/>
      <c r="KQD484" s="186"/>
      <c r="KQE484" s="186"/>
      <c r="KQF484" s="186"/>
      <c r="KQG484" s="186"/>
      <c r="KQH484" s="186"/>
      <c r="KQI484" s="186"/>
      <c r="KQJ484" s="186"/>
      <c r="KQK484" s="186"/>
      <c r="KQL484" s="186"/>
      <c r="KQM484" s="186"/>
      <c r="KQN484" s="186"/>
      <c r="KQO484" s="186"/>
      <c r="KQP484" s="186"/>
      <c r="KQQ484" s="186"/>
      <c r="KQR484" s="186"/>
      <c r="KQS484" s="186"/>
      <c r="KQT484" s="186"/>
      <c r="KQU484" s="186"/>
      <c r="KQV484" s="186"/>
      <c r="KQW484" s="186"/>
      <c r="KQX484" s="186"/>
      <c r="KQY484" s="186"/>
      <c r="KQZ484" s="186"/>
      <c r="KRA484" s="186"/>
      <c r="KRB484" s="186"/>
      <c r="KRC484" s="186"/>
      <c r="KRD484" s="186"/>
      <c r="KRE484" s="186"/>
      <c r="KRF484" s="186"/>
      <c r="KRG484" s="186"/>
      <c r="KRH484" s="186"/>
      <c r="KRI484" s="186"/>
      <c r="KRJ484" s="186"/>
      <c r="KRK484" s="186"/>
      <c r="KRL484" s="186"/>
      <c r="KRM484" s="186"/>
      <c r="KRN484" s="186"/>
      <c r="KRO484" s="186"/>
      <c r="KRP484" s="186"/>
      <c r="KRQ484" s="186"/>
      <c r="KRR484" s="186"/>
      <c r="KRS484" s="186"/>
      <c r="KRT484" s="186"/>
      <c r="KRU484" s="186"/>
      <c r="KRV484" s="186"/>
      <c r="KRW484" s="186"/>
      <c r="KRX484" s="186"/>
      <c r="KRY484" s="186"/>
      <c r="KRZ484" s="186"/>
      <c r="KSA484" s="186"/>
      <c r="KSB484" s="186"/>
      <c r="KSC484" s="186"/>
      <c r="KSD484" s="186"/>
      <c r="KSE484" s="186"/>
      <c r="KSF484" s="186"/>
      <c r="KSG484" s="186"/>
      <c r="KSH484" s="186"/>
      <c r="KSI484" s="186"/>
      <c r="KSJ484" s="186"/>
      <c r="KSK484" s="186"/>
      <c r="KSL484" s="186"/>
      <c r="KSM484" s="186"/>
      <c r="KSN484" s="186"/>
      <c r="KSO484" s="186"/>
      <c r="KSP484" s="186"/>
      <c r="KSQ484" s="186"/>
      <c r="KSR484" s="186"/>
      <c r="KSS484" s="186"/>
      <c r="KST484" s="186"/>
      <c r="KSU484" s="186"/>
      <c r="KSV484" s="186"/>
      <c r="KSW484" s="186"/>
      <c r="KSX484" s="186"/>
      <c r="KSY484" s="186"/>
      <c r="KSZ484" s="186"/>
      <c r="KTA484" s="186"/>
      <c r="KTB484" s="186"/>
      <c r="KTC484" s="186"/>
      <c r="KTD484" s="186"/>
      <c r="KTE484" s="186"/>
      <c r="KTF484" s="186"/>
      <c r="KTG484" s="186"/>
      <c r="KTH484" s="186"/>
      <c r="KTI484" s="186"/>
      <c r="KTJ484" s="186"/>
      <c r="KTK484" s="186"/>
      <c r="KTL484" s="186"/>
      <c r="KTM484" s="186"/>
      <c r="KTN484" s="186"/>
      <c r="KTO484" s="186"/>
      <c r="KTP484" s="186"/>
      <c r="KTQ484" s="186"/>
      <c r="KTR484" s="186"/>
      <c r="KTS484" s="186"/>
      <c r="KTT484" s="186"/>
      <c r="KTU484" s="186"/>
      <c r="KTV484" s="186"/>
      <c r="KTW484" s="186"/>
      <c r="KTX484" s="186"/>
      <c r="KTY484" s="186"/>
      <c r="KTZ484" s="186"/>
      <c r="KUA484" s="186"/>
      <c r="KUB484" s="186"/>
      <c r="KUC484" s="186"/>
      <c r="KUD484" s="186"/>
      <c r="KUE484" s="186"/>
      <c r="KUF484" s="186"/>
      <c r="KUG484" s="186"/>
      <c r="KUH484" s="186"/>
      <c r="KUI484" s="186"/>
      <c r="KUJ484" s="186"/>
      <c r="KUK484" s="186"/>
      <c r="KUL484" s="186"/>
      <c r="KUM484" s="186"/>
      <c r="KUN484" s="186"/>
      <c r="KUO484" s="186"/>
      <c r="KUP484" s="186"/>
      <c r="KUQ484" s="186"/>
      <c r="KUR484" s="186"/>
      <c r="KUS484" s="186"/>
      <c r="KUT484" s="186"/>
      <c r="KUU484" s="186"/>
      <c r="KUV484" s="186"/>
      <c r="KUW484" s="186"/>
      <c r="KUX484" s="186"/>
      <c r="KUY484" s="186"/>
      <c r="KUZ484" s="186"/>
      <c r="KVA484" s="186"/>
      <c r="KVB484" s="186"/>
      <c r="KVC484" s="186"/>
      <c r="KVD484" s="186"/>
      <c r="KVE484" s="186"/>
      <c r="KVF484" s="186"/>
      <c r="KVG484" s="186"/>
      <c r="KVH484" s="186"/>
      <c r="KVI484" s="186"/>
      <c r="KVJ484" s="186"/>
      <c r="KVK484" s="186"/>
      <c r="KVL484" s="186"/>
      <c r="KVM484" s="186"/>
      <c r="KVN484" s="186"/>
      <c r="KVO484" s="186"/>
      <c r="KVP484" s="186"/>
      <c r="KVQ484" s="186"/>
      <c r="KVR484" s="186"/>
      <c r="KVS484" s="186"/>
      <c r="KVT484" s="186"/>
      <c r="KVU484" s="186"/>
      <c r="KVV484" s="186"/>
      <c r="KVW484" s="186"/>
      <c r="KVX484" s="186"/>
      <c r="KVY484" s="186"/>
      <c r="KVZ484" s="186"/>
      <c r="KWA484" s="186"/>
      <c r="KWB484" s="186"/>
      <c r="KWC484" s="186"/>
      <c r="KWD484" s="186"/>
      <c r="KWE484" s="186"/>
      <c r="KWF484" s="186"/>
      <c r="KWG484" s="186"/>
      <c r="KWH484" s="186"/>
      <c r="KWI484" s="186"/>
      <c r="KWJ484" s="186"/>
      <c r="KWK484" s="186"/>
      <c r="KWL484" s="186"/>
      <c r="KWM484" s="186"/>
      <c r="KWN484" s="186"/>
      <c r="KWO484" s="186"/>
      <c r="KWP484" s="186"/>
      <c r="KWQ484" s="186"/>
      <c r="KWR484" s="186"/>
      <c r="KWS484" s="186"/>
      <c r="KWT484" s="186"/>
      <c r="KWU484" s="186"/>
      <c r="KWV484" s="186"/>
      <c r="KWW484" s="186"/>
      <c r="KWX484" s="186"/>
      <c r="KWY484" s="186"/>
      <c r="KWZ484" s="186"/>
      <c r="KXA484" s="186"/>
      <c r="KXB484" s="186"/>
      <c r="KXC484" s="186"/>
      <c r="KXD484" s="186"/>
      <c r="KXE484" s="186"/>
      <c r="KXF484" s="186"/>
      <c r="KXG484" s="186"/>
      <c r="KXH484" s="186"/>
      <c r="KXI484" s="186"/>
      <c r="KXJ484" s="186"/>
      <c r="KXK484" s="186"/>
      <c r="KXL484" s="186"/>
      <c r="KXM484" s="186"/>
      <c r="KXN484" s="186"/>
      <c r="KXO484" s="186"/>
      <c r="KXP484" s="186"/>
      <c r="KXQ484" s="186"/>
      <c r="KXR484" s="186"/>
      <c r="KXS484" s="186"/>
      <c r="KXT484" s="186"/>
      <c r="KXU484" s="186"/>
      <c r="KXV484" s="186"/>
      <c r="KXW484" s="186"/>
      <c r="KXX484" s="186"/>
      <c r="KXY484" s="186"/>
      <c r="KXZ484" s="186"/>
      <c r="KYA484" s="186"/>
      <c r="KYB484" s="186"/>
      <c r="KYC484" s="186"/>
      <c r="KYD484" s="186"/>
      <c r="KYE484" s="186"/>
      <c r="KYF484" s="186"/>
      <c r="KYG484" s="186"/>
      <c r="KYH484" s="186"/>
      <c r="KYI484" s="186"/>
      <c r="KYJ484" s="186"/>
      <c r="KYK484" s="186"/>
      <c r="KYL484" s="186"/>
      <c r="KYM484" s="186"/>
      <c r="KYN484" s="186"/>
      <c r="KYO484" s="186"/>
      <c r="KYP484" s="186"/>
      <c r="KYQ484" s="186"/>
      <c r="KYR484" s="186"/>
      <c r="KYS484" s="186"/>
      <c r="KYT484" s="186"/>
      <c r="KYU484" s="186"/>
      <c r="KYV484" s="186"/>
      <c r="KYW484" s="186"/>
      <c r="KYX484" s="186"/>
      <c r="KYY484" s="186"/>
      <c r="KYZ484" s="186"/>
      <c r="KZA484" s="186"/>
      <c r="KZB484" s="186"/>
      <c r="KZC484" s="186"/>
      <c r="KZD484" s="186"/>
      <c r="KZE484" s="186"/>
      <c r="KZF484" s="186"/>
      <c r="KZG484" s="186"/>
      <c r="KZH484" s="186"/>
      <c r="KZI484" s="186"/>
      <c r="KZJ484" s="186"/>
      <c r="KZK484" s="186"/>
      <c r="KZL484" s="186"/>
      <c r="KZM484" s="186"/>
      <c r="KZN484" s="186"/>
      <c r="KZO484" s="186"/>
      <c r="KZP484" s="186"/>
      <c r="KZQ484" s="186"/>
      <c r="KZR484" s="186"/>
      <c r="KZS484" s="186"/>
      <c r="KZT484" s="186"/>
      <c r="KZU484" s="186"/>
      <c r="KZV484" s="186"/>
      <c r="KZW484" s="186"/>
      <c r="KZX484" s="186"/>
      <c r="KZY484" s="186"/>
      <c r="KZZ484" s="186"/>
      <c r="LAA484" s="186"/>
      <c r="LAB484" s="186"/>
      <c r="LAC484" s="186"/>
      <c r="LAD484" s="186"/>
      <c r="LAE484" s="186"/>
      <c r="LAF484" s="186"/>
      <c r="LAG484" s="186"/>
      <c r="LAH484" s="186"/>
      <c r="LAI484" s="186"/>
      <c r="LAJ484" s="186"/>
      <c r="LAK484" s="186"/>
      <c r="LAL484" s="186"/>
      <c r="LAM484" s="186"/>
      <c r="LAN484" s="186"/>
      <c r="LAO484" s="186"/>
      <c r="LAP484" s="186"/>
      <c r="LAQ484" s="186"/>
      <c r="LAR484" s="186"/>
      <c r="LAS484" s="186"/>
      <c r="LAT484" s="186"/>
      <c r="LAU484" s="186"/>
      <c r="LAV484" s="186"/>
      <c r="LAW484" s="186"/>
      <c r="LAX484" s="186"/>
      <c r="LAY484" s="186"/>
      <c r="LAZ484" s="186"/>
      <c r="LBA484" s="186"/>
      <c r="LBB484" s="186"/>
      <c r="LBC484" s="186"/>
      <c r="LBD484" s="186"/>
      <c r="LBE484" s="186"/>
      <c r="LBF484" s="186"/>
      <c r="LBG484" s="186"/>
      <c r="LBH484" s="186"/>
      <c r="LBI484" s="186"/>
      <c r="LBJ484" s="186"/>
      <c r="LBK484" s="186"/>
      <c r="LBL484" s="186"/>
      <c r="LBM484" s="186"/>
      <c r="LBN484" s="186"/>
      <c r="LBO484" s="186"/>
      <c r="LBP484" s="186"/>
      <c r="LBQ484" s="186"/>
      <c r="LBR484" s="186"/>
      <c r="LBS484" s="186"/>
      <c r="LBT484" s="186"/>
      <c r="LBU484" s="186"/>
      <c r="LBV484" s="186"/>
      <c r="LBW484" s="186"/>
      <c r="LBX484" s="186"/>
      <c r="LBY484" s="186"/>
      <c r="LBZ484" s="186"/>
      <c r="LCA484" s="186"/>
      <c r="LCB484" s="186"/>
      <c r="LCC484" s="186"/>
      <c r="LCD484" s="186"/>
      <c r="LCE484" s="186"/>
      <c r="LCF484" s="186"/>
      <c r="LCG484" s="186"/>
      <c r="LCH484" s="186"/>
      <c r="LCI484" s="186"/>
      <c r="LCJ484" s="186"/>
      <c r="LCK484" s="186"/>
      <c r="LCL484" s="186"/>
      <c r="LCM484" s="186"/>
      <c r="LCN484" s="186"/>
      <c r="LCO484" s="186"/>
      <c r="LCP484" s="186"/>
      <c r="LCQ484" s="186"/>
      <c r="LCR484" s="186"/>
      <c r="LCS484" s="186"/>
      <c r="LCT484" s="186"/>
      <c r="LCU484" s="186"/>
      <c r="LCV484" s="186"/>
      <c r="LCW484" s="186"/>
      <c r="LCX484" s="186"/>
      <c r="LCY484" s="186"/>
      <c r="LCZ484" s="186"/>
      <c r="LDA484" s="186"/>
      <c r="LDB484" s="186"/>
      <c r="LDC484" s="186"/>
      <c r="LDD484" s="186"/>
      <c r="LDE484" s="186"/>
      <c r="LDF484" s="186"/>
      <c r="LDG484" s="186"/>
      <c r="LDH484" s="186"/>
      <c r="LDI484" s="186"/>
      <c r="LDJ484" s="186"/>
      <c r="LDK484" s="186"/>
      <c r="LDL484" s="186"/>
      <c r="LDM484" s="186"/>
      <c r="LDN484" s="186"/>
      <c r="LDO484" s="186"/>
      <c r="LDP484" s="186"/>
      <c r="LDQ484" s="186"/>
      <c r="LDR484" s="186"/>
      <c r="LDS484" s="186"/>
      <c r="LDT484" s="186"/>
      <c r="LDU484" s="186"/>
      <c r="LDV484" s="186"/>
      <c r="LDW484" s="186"/>
      <c r="LDX484" s="186"/>
      <c r="LDY484" s="186"/>
      <c r="LDZ484" s="186"/>
      <c r="LEA484" s="186"/>
      <c r="LEB484" s="186"/>
      <c r="LEC484" s="186"/>
      <c r="LED484" s="186"/>
      <c r="LEE484" s="186"/>
      <c r="LEF484" s="186"/>
      <c r="LEG484" s="186"/>
      <c r="LEH484" s="186"/>
      <c r="LEI484" s="186"/>
      <c r="LEJ484" s="186"/>
      <c r="LEK484" s="186"/>
      <c r="LEL484" s="186"/>
      <c r="LEM484" s="186"/>
      <c r="LEN484" s="186"/>
      <c r="LEO484" s="186"/>
      <c r="LEP484" s="186"/>
      <c r="LEQ484" s="186"/>
      <c r="LER484" s="186"/>
      <c r="LES484" s="186"/>
      <c r="LET484" s="186"/>
      <c r="LEU484" s="186"/>
      <c r="LEV484" s="186"/>
      <c r="LEW484" s="186"/>
      <c r="LEX484" s="186"/>
      <c r="LEY484" s="186"/>
      <c r="LEZ484" s="186"/>
      <c r="LFA484" s="186"/>
      <c r="LFB484" s="186"/>
      <c r="LFC484" s="186"/>
      <c r="LFD484" s="186"/>
      <c r="LFE484" s="186"/>
      <c r="LFF484" s="186"/>
      <c r="LFG484" s="186"/>
      <c r="LFH484" s="186"/>
      <c r="LFI484" s="186"/>
      <c r="LFJ484" s="186"/>
      <c r="LFK484" s="186"/>
      <c r="LFL484" s="186"/>
      <c r="LFM484" s="186"/>
      <c r="LFN484" s="186"/>
      <c r="LFO484" s="186"/>
      <c r="LFP484" s="186"/>
      <c r="LFQ484" s="186"/>
      <c r="LFR484" s="186"/>
      <c r="LFS484" s="186"/>
      <c r="LFT484" s="186"/>
      <c r="LFU484" s="186"/>
      <c r="LFV484" s="186"/>
      <c r="LFW484" s="186"/>
      <c r="LFX484" s="186"/>
      <c r="LFY484" s="186"/>
      <c r="LFZ484" s="186"/>
      <c r="LGA484" s="186"/>
      <c r="LGB484" s="186"/>
      <c r="LGC484" s="186"/>
      <c r="LGD484" s="186"/>
      <c r="LGE484" s="186"/>
      <c r="LGF484" s="186"/>
      <c r="LGG484" s="186"/>
      <c r="LGH484" s="186"/>
      <c r="LGI484" s="186"/>
      <c r="LGJ484" s="186"/>
      <c r="LGK484" s="186"/>
      <c r="LGL484" s="186"/>
      <c r="LGM484" s="186"/>
      <c r="LGN484" s="186"/>
      <c r="LGO484" s="186"/>
      <c r="LGP484" s="186"/>
      <c r="LGQ484" s="186"/>
      <c r="LGR484" s="186"/>
      <c r="LGS484" s="186"/>
      <c r="LGT484" s="186"/>
      <c r="LGU484" s="186"/>
      <c r="LGV484" s="186"/>
      <c r="LGW484" s="186"/>
      <c r="LGX484" s="186"/>
      <c r="LGY484" s="186"/>
      <c r="LGZ484" s="186"/>
      <c r="LHA484" s="186"/>
      <c r="LHB484" s="186"/>
      <c r="LHC484" s="186"/>
      <c r="LHD484" s="186"/>
      <c r="LHE484" s="186"/>
      <c r="LHF484" s="186"/>
      <c r="LHG484" s="186"/>
      <c r="LHH484" s="186"/>
      <c r="LHI484" s="186"/>
      <c r="LHJ484" s="186"/>
      <c r="LHK484" s="186"/>
      <c r="LHL484" s="186"/>
      <c r="LHM484" s="186"/>
      <c r="LHN484" s="186"/>
      <c r="LHO484" s="186"/>
      <c r="LHP484" s="186"/>
      <c r="LHQ484" s="186"/>
      <c r="LHR484" s="186"/>
      <c r="LHS484" s="186"/>
      <c r="LHT484" s="186"/>
      <c r="LHU484" s="186"/>
      <c r="LHV484" s="186"/>
      <c r="LHW484" s="186"/>
      <c r="LHX484" s="186"/>
      <c r="LHY484" s="186"/>
      <c r="LHZ484" s="186"/>
      <c r="LIA484" s="186"/>
      <c r="LIB484" s="186"/>
      <c r="LIC484" s="186"/>
      <c r="LID484" s="186"/>
      <c r="LIE484" s="186"/>
      <c r="LIF484" s="186"/>
      <c r="LIG484" s="186"/>
      <c r="LIH484" s="186"/>
      <c r="LII484" s="186"/>
      <c r="LIJ484" s="186"/>
      <c r="LIK484" s="186"/>
      <c r="LIL484" s="186"/>
      <c r="LIM484" s="186"/>
      <c r="LIN484" s="186"/>
      <c r="LIO484" s="186"/>
      <c r="LIP484" s="186"/>
      <c r="LIQ484" s="186"/>
      <c r="LIR484" s="186"/>
      <c r="LIS484" s="186"/>
      <c r="LIT484" s="186"/>
      <c r="LIU484" s="186"/>
      <c r="LIV484" s="186"/>
      <c r="LIW484" s="186"/>
      <c r="LIX484" s="186"/>
      <c r="LIY484" s="186"/>
      <c r="LIZ484" s="186"/>
      <c r="LJA484" s="186"/>
      <c r="LJB484" s="186"/>
      <c r="LJC484" s="186"/>
      <c r="LJD484" s="186"/>
      <c r="LJE484" s="186"/>
      <c r="LJF484" s="186"/>
      <c r="LJG484" s="186"/>
      <c r="LJH484" s="186"/>
      <c r="LJI484" s="186"/>
      <c r="LJJ484" s="186"/>
      <c r="LJK484" s="186"/>
      <c r="LJL484" s="186"/>
      <c r="LJM484" s="186"/>
      <c r="LJN484" s="186"/>
      <c r="LJO484" s="186"/>
      <c r="LJP484" s="186"/>
      <c r="LJQ484" s="186"/>
      <c r="LJR484" s="186"/>
      <c r="LJS484" s="186"/>
      <c r="LJT484" s="186"/>
      <c r="LJU484" s="186"/>
      <c r="LJV484" s="186"/>
      <c r="LJW484" s="186"/>
      <c r="LJX484" s="186"/>
      <c r="LJY484" s="186"/>
      <c r="LJZ484" s="186"/>
      <c r="LKA484" s="186"/>
      <c r="LKB484" s="186"/>
      <c r="LKC484" s="186"/>
      <c r="LKD484" s="186"/>
      <c r="LKE484" s="186"/>
      <c r="LKF484" s="186"/>
      <c r="LKG484" s="186"/>
      <c r="LKH484" s="186"/>
      <c r="LKI484" s="186"/>
      <c r="LKJ484" s="186"/>
      <c r="LKK484" s="186"/>
      <c r="LKL484" s="186"/>
      <c r="LKM484" s="186"/>
      <c r="LKN484" s="186"/>
      <c r="LKO484" s="186"/>
      <c r="LKP484" s="186"/>
      <c r="LKQ484" s="186"/>
      <c r="LKR484" s="186"/>
      <c r="LKS484" s="186"/>
      <c r="LKT484" s="186"/>
      <c r="LKU484" s="186"/>
      <c r="LKV484" s="186"/>
      <c r="LKW484" s="186"/>
      <c r="LKX484" s="186"/>
      <c r="LKY484" s="186"/>
      <c r="LKZ484" s="186"/>
      <c r="LLA484" s="186"/>
      <c r="LLB484" s="186"/>
      <c r="LLC484" s="186"/>
      <c r="LLD484" s="186"/>
      <c r="LLE484" s="186"/>
      <c r="LLF484" s="186"/>
      <c r="LLG484" s="186"/>
      <c r="LLH484" s="186"/>
      <c r="LLI484" s="186"/>
      <c r="LLJ484" s="186"/>
      <c r="LLK484" s="186"/>
      <c r="LLL484" s="186"/>
      <c r="LLM484" s="186"/>
      <c r="LLN484" s="186"/>
      <c r="LLO484" s="186"/>
      <c r="LLP484" s="186"/>
      <c r="LLQ484" s="186"/>
      <c r="LLR484" s="186"/>
      <c r="LLS484" s="186"/>
      <c r="LLT484" s="186"/>
      <c r="LLU484" s="186"/>
      <c r="LLV484" s="186"/>
      <c r="LLW484" s="186"/>
      <c r="LLX484" s="186"/>
      <c r="LLY484" s="186"/>
      <c r="LLZ484" s="186"/>
      <c r="LMA484" s="186"/>
      <c r="LMB484" s="186"/>
      <c r="LMC484" s="186"/>
      <c r="LMD484" s="186"/>
      <c r="LME484" s="186"/>
      <c r="LMF484" s="186"/>
      <c r="LMG484" s="186"/>
      <c r="LMH484" s="186"/>
      <c r="LMI484" s="186"/>
      <c r="LMJ484" s="186"/>
      <c r="LMK484" s="186"/>
      <c r="LML484" s="186"/>
      <c r="LMM484" s="186"/>
      <c r="LMN484" s="186"/>
      <c r="LMO484" s="186"/>
      <c r="LMP484" s="186"/>
      <c r="LMQ484" s="186"/>
      <c r="LMR484" s="186"/>
      <c r="LMS484" s="186"/>
      <c r="LMT484" s="186"/>
      <c r="LMU484" s="186"/>
      <c r="LMV484" s="186"/>
      <c r="LMW484" s="186"/>
      <c r="LMX484" s="186"/>
      <c r="LMY484" s="186"/>
      <c r="LMZ484" s="186"/>
      <c r="LNA484" s="186"/>
      <c r="LNB484" s="186"/>
      <c r="LNC484" s="186"/>
      <c r="LND484" s="186"/>
      <c r="LNE484" s="186"/>
      <c r="LNF484" s="186"/>
      <c r="LNG484" s="186"/>
      <c r="LNH484" s="186"/>
      <c r="LNI484" s="186"/>
      <c r="LNJ484" s="186"/>
      <c r="LNK484" s="186"/>
      <c r="LNL484" s="186"/>
      <c r="LNM484" s="186"/>
      <c r="LNN484" s="186"/>
      <c r="LNO484" s="186"/>
      <c r="LNP484" s="186"/>
      <c r="LNQ484" s="186"/>
      <c r="LNR484" s="186"/>
      <c r="LNS484" s="186"/>
      <c r="LNT484" s="186"/>
      <c r="LNU484" s="186"/>
      <c r="LNV484" s="186"/>
      <c r="LNW484" s="186"/>
      <c r="LNX484" s="186"/>
      <c r="LNY484" s="186"/>
      <c r="LNZ484" s="186"/>
      <c r="LOA484" s="186"/>
      <c r="LOB484" s="186"/>
      <c r="LOC484" s="186"/>
      <c r="LOD484" s="186"/>
      <c r="LOE484" s="186"/>
      <c r="LOF484" s="186"/>
      <c r="LOG484" s="186"/>
      <c r="LOH484" s="186"/>
      <c r="LOI484" s="186"/>
      <c r="LOJ484" s="186"/>
      <c r="LOK484" s="186"/>
      <c r="LOL484" s="186"/>
      <c r="LOM484" s="186"/>
      <c r="LON484" s="186"/>
      <c r="LOO484" s="186"/>
      <c r="LOP484" s="186"/>
      <c r="LOQ484" s="186"/>
      <c r="LOR484" s="186"/>
      <c r="LOS484" s="186"/>
      <c r="LOT484" s="186"/>
      <c r="LOU484" s="186"/>
      <c r="LOV484" s="186"/>
      <c r="LOW484" s="186"/>
      <c r="LOX484" s="186"/>
      <c r="LOY484" s="186"/>
      <c r="LOZ484" s="186"/>
      <c r="LPA484" s="186"/>
      <c r="LPB484" s="186"/>
      <c r="LPC484" s="186"/>
      <c r="LPD484" s="186"/>
      <c r="LPE484" s="186"/>
      <c r="LPF484" s="186"/>
      <c r="LPG484" s="186"/>
      <c r="LPH484" s="186"/>
      <c r="LPI484" s="186"/>
      <c r="LPJ484" s="186"/>
      <c r="LPK484" s="186"/>
      <c r="LPL484" s="186"/>
      <c r="LPM484" s="186"/>
      <c r="LPN484" s="186"/>
      <c r="LPO484" s="186"/>
      <c r="LPP484" s="186"/>
      <c r="LPQ484" s="186"/>
      <c r="LPR484" s="186"/>
      <c r="LPS484" s="186"/>
      <c r="LPT484" s="186"/>
      <c r="LPU484" s="186"/>
      <c r="LPV484" s="186"/>
      <c r="LPW484" s="186"/>
      <c r="LPX484" s="186"/>
      <c r="LPY484" s="186"/>
      <c r="LPZ484" s="186"/>
      <c r="LQA484" s="186"/>
      <c r="LQB484" s="186"/>
      <c r="LQC484" s="186"/>
      <c r="LQD484" s="186"/>
      <c r="LQE484" s="186"/>
      <c r="LQF484" s="186"/>
      <c r="LQG484" s="186"/>
      <c r="LQH484" s="186"/>
      <c r="LQI484" s="186"/>
      <c r="LQJ484" s="186"/>
      <c r="LQK484" s="186"/>
      <c r="LQL484" s="186"/>
      <c r="LQM484" s="186"/>
      <c r="LQN484" s="186"/>
      <c r="LQO484" s="186"/>
      <c r="LQP484" s="186"/>
      <c r="LQQ484" s="186"/>
      <c r="LQR484" s="186"/>
      <c r="LQS484" s="186"/>
      <c r="LQT484" s="186"/>
      <c r="LQU484" s="186"/>
      <c r="LQV484" s="186"/>
      <c r="LQW484" s="186"/>
      <c r="LQX484" s="186"/>
      <c r="LQY484" s="186"/>
      <c r="LQZ484" s="186"/>
      <c r="LRA484" s="186"/>
      <c r="LRB484" s="186"/>
      <c r="LRC484" s="186"/>
      <c r="LRD484" s="186"/>
      <c r="LRE484" s="186"/>
      <c r="LRF484" s="186"/>
      <c r="LRG484" s="186"/>
      <c r="LRH484" s="186"/>
      <c r="LRI484" s="186"/>
      <c r="LRJ484" s="186"/>
      <c r="LRK484" s="186"/>
      <c r="LRL484" s="186"/>
      <c r="LRM484" s="186"/>
      <c r="LRN484" s="186"/>
      <c r="LRO484" s="186"/>
      <c r="LRP484" s="186"/>
      <c r="LRQ484" s="186"/>
      <c r="LRR484" s="186"/>
      <c r="LRS484" s="186"/>
      <c r="LRT484" s="186"/>
      <c r="LRU484" s="186"/>
      <c r="LRV484" s="186"/>
      <c r="LRW484" s="186"/>
      <c r="LRX484" s="186"/>
      <c r="LRY484" s="186"/>
      <c r="LRZ484" s="186"/>
      <c r="LSA484" s="186"/>
      <c r="LSB484" s="186"/>
      <c r="LSC484" s="186"/>
      <c r="LSD484" s="186"/>
      <c r="LSE484" s="186"/>
      <c r="LSF484" s="186"/>
      <c r="LSG484" s="186"/>
      <c r="LSH484" s="186"/>
      <c r="LSI484" s="186"/>
      <c r="LSJ484" s="186"/>
      <c r="LSK484" s="186"/>
      <c r="LSL484" s="186"/>
      <c r="LSM484" s="186"/>
      <c r="LSN484" s="186"/>
      <c r="LSO484" s="186"/>
      <c r="LSP484" s="186"/>
      <c r="LSQ484" s="186"/>
      <c r="LSR484" s="186"/>
      <c r="LSS484" s="186"/>
      <c r="LST484" s="186"/>
      <c r="LSU484" s="186"/>
      <c r="LSV484" s="186"/>
      <c r="LSW484" s="186"/>
      <c r="LSX484" s="186"/>
      <c r="LSY484" s="186"/>
      <c r="LSZ484" s="186"/>
      <c r="LTA484" s="186"/>
      <c r="LTB484" s="186"/>
      <c r="LTC484" s="186"/>
      <c r="LTD484" s="186"/>
      <c r="LTE484" s="186"/>
      <c r="LTF484" s="186"/>
      <c r="LTG484" s="186"/>
      <c r="LTH484" s="186"/>
      <c r="LTI484" s="186"/>
      <c r="LTJ484" s="186"/>
      <c r="LTK484" s="186"/>
      <c r="LTL484" s="186"/>
      <c r="LTM484" s="186"/>
      <c r="LTN484" s="186"/>
      <c r="LTO484" s="186"/>
      <c r="LTP484" s="186"/>
      <c r="LTQ484" s="186"/>
      <c r="LTR484" s="186"/>
      <c r="LTS484" s="186"/>
      <c r="LTT484" s="186"/>
      <c r="LTU484" s="186"/>
      <c r="LTV484" s="186"/>
      <c r="LTW484" s="186"/>
      <c r="LTX484" s="186"/>
      <c r="LTY484" s="186"/>
      <c r="LTZ484" s="186"/>
      <c r="LUA484" s="186"/>
      <c r="LUB484" s="186"/>
      <c r="LUC484" s="186"/>
      <c r="LUD484" s="186"/>
      <c r="LUE484" s="186"/>
      <c r="LUF484" s="186"/>
      <c r="LUG484" s="186"/>
      <c r="LUH484" s="186"/>
      <c r="LUI484" s="186"/>
      <c r="LUJ484" s="186"/>
      <c r="LUK484" s="186"/>
      <c r="LUL484" s="186"/>
      <c r="LUM484" s="186"/>
      <c r="LUN484" s="186"/>
      <c r="LUO484" s="186"/>
      <c r="LUP484" s="186"/>
      <c r="LUQ484" s="186"/>
      <c r="LUR484" s="186"/>
      <c r="LUS484" s="186"/>
      <c r="LUT484" s="186"/>
      <c r="LUU484" s="186"/>
      <c r="LUV484" s="186"/>
      <c r="LUW484" s="186"/>
      <c r="LUX484" s="186"/>
      <c r="LUY484" s="186"/>
      <c r="LUZ484" s="186"/>
      <c r="LVA484" s="186"/>
      <c r="LVB484" s="186"/>
      <c r="LVC484" s="186"/>
      <c r="LVD484" s="186"/>
      <c r="LVE484" s="186"/>
      <c r="LVF484" s="186"/>
      <c r="LVG484" s="186"/>
      <c r="LVH484" s="186"/>
      <c r="LVI484" s="186"/>
      <c r="LVJ484" s="186"/>
      <c r="LVK484" s="186"/>
      <c r="LVL484" s="186"/>
      <c r="LVM484" s="186"/>
      <c r="LVN484" s="186"/>
      <c r="LVO484" s="186"/>
      <c r="LVP484" s="186"/>
      <c r="LVQ484" s="186"/>
      <c r="LVR484" s="186"/>
      <c r="LVS484" s="186"/>
      <c r="LVT484" s="186"/>
      <c r="LVU484" s="186"/>
      <c r="LVV484" s="186"/>
      <c r="LVW484" s="186"/>
      <c r="LVX484" s="186"/>
      <c r="LVY484" s="186"/>
      <c r="LVZ484" s="186"/>
      <c r="LWA484" s="186"/>
      <c r="LWB484" s="186"/>
      <c r="LWC484" s="186"/>
      <c r="LWD484" s="186"/>
      <c r="LWE484" s="186"/>
      <c r="LWF484" s="186"/>
      <c r="LWG484" s="186"/>
      <c r="LWH484" s="186"/>
      <c r="LWI484" s="186"/>
      <c r="LWJ484" s="186"/>
      <c r="LWK484" s="186"/>
      <c r="LWL484" s="186"/>
      <c r="LWM484" s="186"/>
      <c r="LWN484" s="186"/>
      <c r="LWO484" s="186"/>
      <c r="LWP484" s="186"/>
      <c r="LWQ484" s="186"/>
      <c r="LWR484" s="186"/>
      <c r="LWS484" s="186"/>
      <c r="LWT484" s="186"/>
      <c r="LWU484" s="186"/>
      <c r="LWV484" s="186"/>
      <c r="LWW484" s="186"/>
      <c r="LWX484" s="186"/>
      <c r="LWY484" s="186"/>
      <c r="LWZ484" s="186"/>
      <c r="LXA484" s="186"/>
      <c r="LXB484" s="186"/>
      <c r="LXC484" s="186"/>
      <c r="LXD484" s="186"/>
      <c r="LXE484" s="186"/>
      <c r="LXF484" s="186"/>
      <c r="LXG484" s="186"/>
      <c r="LXH484" s="186"/>
      <c r="LXI484" s="186"/>
      <c r="LXJ484" s="186"/>
      <c r="LXK484" s="186"/>
      <c r="LXL484" s="186"/>
      <c r="LXM484" s="186"/>
      <c r="LXN484" s="186"/>
      <c r="LXO484" s="186"/>
      <c r="LXP484" s="186"/>
      <c r="LXQ484" s="186"/>
      <c r="LXR484" s="186"/>
      <c r="LXS484" s="186"/>
      <c r="LXT484" s="186"/>
      <c r="LXU484" s="186"/>
      <c r="LXV484" s="186"/>
      <c r="LXW484" s="186"/>
      <c r="LXX484" s="186"/>
      <c r="LXY484" s="186"/>
      <c r="LXZ484" s="186"/>
      <c r="LYA484" s="186"/>
      <c r="LYB484" s="186"/>
      <c r="LYC484" s="186"/>
      <c r="LYD484" s="186"/>
      <c r="LYE484" s="186"/>
      <c r="LYF484" s="186"/>
      <c r="LYG484" s="186"/>
      <c r="LYH484" s="186"/>
      <c r="LYI484" s="186"/>
      <c r="LYJ484" s="186"/>
      <c r="LYK484" s="186"/>
      <c r="LYL484" s="186"/>
      <c r="LYM484" s="186"/>
      <c r="LYN484" s="186"/>
      <c r="LYO484" s="186"/>
      <c r="LYP484" s="186"/>
      <c r="LYQ484" s="186"/>
      <c r="LYR484" s="186"/>
      <c r="LYS484" s="186"/>
      <c r="LYT484" s="186"/>
      <c r="LYU484" s="186"/>
      <c r="LYV484" s="186"/>
      <c r="LYW484" s="186"/>
      <c r="LYX484" s="186"/>
      <c r="LYY484" s="186"/>
      <c r="LYZ484" s="186"/>
      <c r="LZA484" s="186"/>
      <c r="LZB484" s="186"/>
      <c r="LZC484" s="186"/>
      <c r="LZD484" s="186"/>
      <c r="LZE484" s="186"/>
      <c r="LZF484" s="186"/>
      <c r="LZG484" s="186"/>
      <c r="LZH484" s="186"/>
      <c r="LZI484" s="186"/>
      <c r="LZJ484" s="186"/>
      <c r="LZK484" s="186"/>
      <c r="LZL484" s="186"/>
      <c r="LZM484" s="186"/>
      <c r="LZN484" s="186"/>
      <c r="LZO484" s="186"/>
      <c r="LZP484" s="186"/>
      <c r="LZQ484" s="186"/>
      <c r="LZR484" s="186"/>
      <c r="LZS484" s="186"/>
      <c r="LZT484" s="186"/>
      <c r="LZU484" s="186"/>
      <c r="LZV484" s="186"/>
      <c r="LZW484" s="186"/>
      <c r="LZX484" s="186"/>
      <c r="LZY484" s="186"/>
      <c r="LZZ484" s="186"/>
      <c r="MAA484" s="186"/>
      <c r="MAB484" s="186"/>
      <c r="MAC484" s="186"/>
      <c r="MAD484" s="186"/>
      <c r="MAE484" s="186"/>
      <c r="MAF484" s="186"/>
      <c r="MAG484" s="186"/>
      <c r="MAH484" s="186"/>
      <c r="MAI484" s="186"/>
      <c r="MAJ484" s="186"/>
      <c r="MAK484" s="186"/>
      <c r="MAL484" s="186"/>
      <c r="MAM484" s="186"/>
      <c r="MAN484" s="186"/>
      <c r="MAO484" s="186"/>
      <c r="MAP484" s="186"/>
      <c r="MAQ484" s="186"/>
      <c r="MAR484" s="186"/>
      <c r="MAS484" s="186"/>
      <c r="MAT484" s="186"/>
      <c r="MAU484" s="186"/>
      <c r="MAV484" s="186"/>
      <c r="MAW484" s="186"/>
      <c r="MAX484" s="186"/>
      <c r="MAY484" s="186"/>
      <c r="MAZ484" s="186"/>
      <c r="MBA484" s="186"/>
      <c r="MBB484" s="186"/>
      <c r="MBC484" s="186"/>
      <c r="MBD484" s="186"/>
      <c r="MBE484" s="186"/>
      <c r="MBF484" s="186"/>
      <c r="MBG484" s="186"/>
      <c r="MBH484" s="186"/>
      <c r="MBI484" s="186"/>
      <c r="MBJ484" s="186"/>
      <c r="MBK484" s="186"/>
      <c r="MBL484" s="186"/>
      <c r="MBM484" s="186"/>
      <c r="MBN484" s="186"/>
      <c r="MBO484" s="186"/>
      <c r="MBP484" s="186"/>
      <c r="MBQ484" s="186"/>
      <c r="MBR484" s="186"/>
      <c r="MBS484" s="186"/>
      <c r="MBT484" s="186"/>
      <c r="MBU484" s="186"/>
      <c r="MBV484" s="186"/>
      <c r="MBW484" s="186"/>
      <c r="MBX484" s="186"/>
      <c r="MBY484" s="186"/>
      <c r="MBZ484" s="186"/>
      <c r="MCA484" s="186"/>
      <c r="MCB484" s="186"/>
      <c r="MCC484" s="186"/>
      <c r="MCD484" s="186"/>
      <c r="MCE484" s="186"/>
      <c r="MCF484" s="186"/>
      <c r="MCG484" s="186"/>
      <c r="MCH484" s="186"/>
      <c r="MCI484" s="186"/>
      <c r="MCJ484" s="186"/>
      <c r="MCK484" s="186"/>
      <c r="MCL484" s="186"/>
      <c r="MCM484" s="186"/>
      <c r="MCN484" s="186"/>
      <c r="MCO484" s="186"/>
      <c r="MCP484" s="186"/>
      <c r="MCQ484" s="186"/>
      <c r="MCR484" s="186"/>
      <c r="MCS484" s="186"/>
      <c r="MCT484" s="186"/>
      <c r="MCU484" s="186"/>
      <c r="MCV484" s="186"/>
      <c r="MCW484" s="186"/>
      <c r="MCX484" s="186"/>
      <c r="MCY484" s="186"/>
      <c r="MCZ484" s="186"/>
      <c r="MDA484" s="186"/>
      <c r="MDB484" s="186"/>
      <c r="MDC484" s="186"/>
      <c r="MDD484" s="186"/>
      <c r="MDE484" s="186"/>
      <c r="MDF484" s="186"/>
      <c r="MDG484" s="186"/>
      <c r="MDH484" s="186"/>
      <c r="MDI484" s="186"/>
      <c r="MDJ484" s="186"/>
      <c r="MDK484" s="186"/>
      <c r="MDL484" s="186"/>
      <c r="MDM484" s="186"/>
      <c r="MDN484" s="186"/>
      <c r="MDO484" s="186"/>
      <c r="MDP484" s="186"/>
      <c r="MDQ484" s="186"/>
      <c r="MDR484" s="186"/>
      <c r="MDS484" s="186"/>
      <c r="MDT484" s="186"/>
      <c r="MDU484" s="186"/>
      <c r="MDV484" s="186"/>
      <c r="MDW484" s="186"/>
      <c r="MDX484" s="186"/>
      <c r="MDY484" s="186"/>
      <c r="MDZ484" s="186"/>
      <c r="MEA484" s="186"/>
      <c r="MEB484" s="186"/>
      <c r="MEC484" s="186"/>
      <c r="MED484" s="186"/>
      <c r="MEE484" s="186"/>
      <c r="MEF484" s="186"/>
      <c r="MEG484" s="186"/>
      <c r="MEH484" s="186"/>
      <c r="MEI484" s="186"/>
      <c r="MEJ484" s="186"/>
      <c r="MEK484" s="186"/>
      <c r="MEL484" s="186"/>
      <c r="MEM484" s="186"/>
      <c r="MEN484" s="186"/>
      <c r="MEO484" s="186"/>
      <c r="MEP484" s="186"/>
      <c r="MEQ484" s="186"/>
      <c r="MER484" s="186"/>
      <c r="MES484" s="186"/>
      <c r="MET484" s="186"/>
      <c r="MEU484" s="186"/>
      <c r="MEV484" s="186"/>
      <c r="MEW484" s="186"/>
      <c r="MEX484" s="186"/>
      <c r="MEY484" s="186"/>
      <c r="MEZ484" s="186"/>
      <c r="MFA484" s="186"/>
      <c r="MFB484" s="186"/>
      <c r="MFC484" s="186"/>
      <c r="MFD484" s="186"/>
      <c r="MFE484" s="186"/>
      <c r="MFF484" s="186"/>
      <c r="MFG484" s="186"/>
      <c r="MFH484" s="186"/>
      <c r="MFI484" s="186"/>
      <c r="MFJ484" s="186"/>
      <c r="MFK484" s="186"/>
      <c r="MFL484" s="186"/>
      <c r="MFM484" s="186"/>
      <c r="MFN484" s="186"/>
      <c r="MFO484" s="186"/>
      <c r="MFP484" s="186"/>
      <c r="MFQ484" s="186"/>
      <c r="MFR484" s="186"/>
      <c r="MFS484" s="186"/>
      <c r="MFT484" s="186"/>
      <c r="MFU484" s="186"/>
      <c r="MFV484" s="186"/>
      <c r="MFW484" s="186"/>
      <c r="MFX484" s="186"/>
      <c r="MFY484" s="186"/>
      <c r="MFZ484" s="186"/>
      <c r="MGA484" s="186"/>
      <c r="MGB484" s="186"/>
      <c r="MGC484" s="186"/>
      <c r="MGD484" s="186"/>
      <c r="MGE484" s="186"/>
      <c r="MGF484" s="186"/>
      <c r="MGG484" s="186"/>
      <c r="MGH484" s="186"/>
      <c r="MGI484" s="186"/>
      <c r="MGJ484" s="186"/>
      <c r="MGK484" s="186"/>
      <c r="MGL484" s="186"/>
      <c r="MGM484" s="186"/>
      <c r="MGN484" s="186"/>
      <c r="MGO484" s="186"/>
      <c r="MGP484" s="186"/>
      <c r="MGQ484" s="186"/>
      <c r="MGR484" s="186"/>
      <c r="MGS484" s="186"/>
      <c r="MGT484" s="186"/>
      <c r="MGU484" s="186"/>
      <c r="MGV484" s="186"/>
      <c r="MGW484" s="186"/>
      <c r="MGX484" s="186"/>
      <c r="MGY484" s="186"/>
      <c r="MGZ484" s="186"/>
      <c r="MHA484" s="186"/>
      <c r="MHB484" s="186"/>
      <c r="MHC484" s="186"/>
      <c r="MHD484" s="186"/>
      <c r="MHE484" s="186"/>
      <c r="MHF484" s="186"/>
      <c r="MHG484" s="186"/>
      <c r="MHH484" s="186"/>
      <c r="MHI484" s="186"/>
      <c r="MHJ484" s="186"/>
      <c r="MHK484" s="186"/>
      <c r="MHL484" s="186"/>
      <c r="MHM484" s="186"/>
      <c r="MHN484" s="186"/>
      <c r="MHO484" s="186"/>
      <c r="MHP484" s="186"/>
      <c r="MHQ484" s="186"/>
      <c r="MHR484" s="186"/>
      <c r="MHS484" s="186"/>
      <c r="MHT484" s="186"/>
      <c r="MHU484" s="186"/>
      <c r="MHV484" s="186"/>
      <c r="MHW484" s="186"/>
      <c r="MHX484" s="186"/>
      <c r="MHY484" s="186"/>
      <c r="MHZ484" s="186"/>
      <c r="MIA484" s="186"/>
      <c r="MIB484" s="186"/>
      <c r="MIC484" s="186"/>
      <c r="MID484" s="186"/>
      <c r="MIE484" s="186"/>
      <c r="MIF484" s="186"/>
      <c r="MIG484" s="186"/>
      <c r="MIH484" s="186"/>
      <c r="MII484" s="186"/>
      <c r="MIJ484" s="186"/>
      <c r="MIK484" s="186"/>
      <c r="MIL484" s="186"/>
      <c r="MIM484" s="186"/>
      <c r="MIN484" s="186"/>
      <c r="MIO484" s="186"/>
      <c r="MIP484" s="186"/>
      <c r="MIQ484" s="186"/>
      <c r="MIR484" s="186"/>
      <c r="MIS484" s="186"/>
      <c r="MIT484" s="186"/>
      <c r="MIU484" s="186"/>
      <c r="MIV484" s="186"/>
      <c r="MIW484" s="186"/>
      <c r="MIX484" s="186"/>
      <c r="MIY484" s="186"/>
      <c r="MIZ484" s="186"/>
      <c r="MJA484" s="186"/>
      <c r="MJB484" s="186"/>
      <c r="MJC484" s="186"/>
      <c r="MJD484" s="186"/>
      <c r="MJE484" s="186"/>
      <c r="MJF484" s="186"/>
      <c r="MJG484" s="186"/>
      <c r="MJH484" s="186"/>
      <c r="MJI484" s="186"/>
      <c r="MJJ484" s="186"/>
      <c r="MJK484" s="186"/>
      <c r="MJL484" s="186"/>
      <c r="MJM484" s="186"/>
      <c r="MJN484" s="186"/>
      <c r="MJO484" s="186"/>
      <c r="MJP484" s="186"/>
      <c r="MJQ484" s="186"/>
      <c r="MJR484" s="186"/>
      <c r="MJS484" s="186"/>
      <c r="MJT484" s="186"/>
      <c r="MJU484" s="186"/>
      <c r="MJV484" s="186"/>
      <c r="MJW484" s="186"/>
      <c r="MJX484" s="186"/>
      <c r="MJY484" s="186"/>
      <c r="MJZ484" s="186"/>
      <c r="MKA484" s="186"/>
      <c r="MKB484" s="186"/>
      <c r="MKC484" s="186"/>
      <c r="MKD484" s="186"/>
      <c r="MKE484" s="186"/>
      <c r="MKF484" s="186"/>
      <c r="MKG484" s="186"/>
      <c r="MKH484" s="186"/>
      <c r="MKI484" s="186"/>
      <c r="MKJ484" s="186"/>
      <c r="MKK484" s="186"/>
      <c r="MKL484" s="186"/>
      <c r="MKM484" s="186"/>
      <c r="MKN484" s="186"/>
      <c r="MKO484" s="186"/>
      <c r="MKP484" s="186"/>
      <c r="MKQ484" s="186"/>
      <c r="MKR484" s="186"/>
      <c r="MKS484" s="186"/>
      <c r="MKT484" s="186"/>
      <c r="MKU484" s="186"/>
      <c r="MKV484" s="186"/>
      <c r="MKW484" s="186"/>
      <c r="MKX484" s="186"/>
      <c r="MKY484" s="186"/>
      <c r="MKZ484" s="186"/>
      <c r="MLA484" s="186"/>
      <c r="MLB484" s="186"/>
      <c r="MLC484" s="186"/>
      <c r="MLD484" s="186"/>
      <c r="MLE484" s="186"/>
      <c r="MLF484" s="186"/>
      <c r="MLG484" s="186"/>
      <c r="MLH484" s="186"/>
      <c r="MLI484" s="186"/>
      <c r="MLJ484" s="186"/>
      <c r="MLK484" s="186"/>
      <c r="MLL484" s="186"/>
      <c r="MLM484" s="186"/>
      <c r="MLN484" s="186"/>
      <c r="MLO484" s="186"/>
      <c r="MLP484" s="186"/>
      <c r="MLQ484" s="186"/>
      <c r="MLR484" s="186"/>
      <c r="MLS484" s="186"/>
      <c r="MLT484" s="186"/>
      <c r="MLU484" s="186"/>
      <c r="MLV484" s="186"/>
      <c r="MLW484" s="186"/>
      <c r="MLX484" s="186"/>
      <c r="MLY484" s="186"/>
      <c r="MLZ484" s="186"/>
      <c r="MMA484" s="186"/>
      <c r="MMB484" s="186"/>
      <c r="MMC484" s="186"/>
      <c r="MMD484" s="186"/>
      <c r="MME484" s="186"/>
      <c r="MMF484" s="186"/>
      <c r="MMG484" s="186"/>
      <c r="MMH484" s="186"/>
      <c r="MMI484" s="186"/>
      <c r="MMJ484" s="186"/>
      <c r="MMK484" s="186"/>
      <c r="MML484" s="186"/>
      <c r="MMM484" s="186"/>
      <c r="MMN484" s="186"/>
      <c r="MMO484" s="186"/>
      <c r="MMP484" s="186"/>
      <c r="MMQ484" s="186"/>
      <c r="MMR484" s="186"/>
      <c r="MMS484" s="186"/>
      <c r="MMT484" s="186"/>
      <c r="MMU484" s="186"/>
      <c r="MMV484" s="186"/>
      <c r="MMW484" s="186"/>
      <c r="MMX484" s="186"/>
      <c r="MMY484" s="186"/>
      <c r="MMZ484" s="186"/>
      <c r="MNA484" s="186"/>
      <c r="MNB484" s="186"/>
      <c r="MNC484" s="186"/>
      <c r="MND484" s="186"/>
      <c r="MNE484" s="186"/>
      <c r="MNF484" s="186"/>
      <c r="MNG484" s="186"/>
      <c r="MNH484" s="186"/>
      <c r="MNI484" s="186"/>
      <c r="MNJ484" s="186"/>
      <c r="MNK484" s="186"/>
      <c r="MNL484" s="186"/>
      <c r="MNM484" s="186"/>
      <c r="MNN484" s="186"/>
      <c r="MNO484" s="186"/>
      <c r="MNP484" s="186"/>
      <c r="MNQ484" s="186"/>
      <c r="MNR484" s="186"/>
      <c r="MNS484" s="186"/>
      <c r="MNT484" s="186"/>
      <c r="MNU484" s="186"/>
      <c r="MNV484" s="186"/>
      <c r="MNW484" s="186"/>
      <c r="MNX484" s="186"/>
      <c r="MNY484" s="186"/>
      <c r="MNZ484" s="186"/>
      <c r="MOA484" s="186"/>
      <c r="MOB484" s="186"/>
      <c r="MOC484" s="186"/>
      <c r="MOD484" s="186"/>
      <c r="MOE484" s="186"/>
      <c r="MOF484" s="186"/>
      <c r="MOG484" s="186"/>
      <c r="MOH484" s="186"/>
      <c r="MOI484" s="186"/>
      <c r="MOJ484" s="186"/>
      <c r="MOK484" s="186"/>
      <c r="MOL484" s="186"/>
      <c r="MOM484" s="186"/>
      <c r="MON484" s="186"/>
      <c r="MOO484" s="186"/>
      <c r="MOP484" s="186"/>
      <c r="MOQ484" s="186"/>
      <c r="MOR484" s="186"/>
      <c r="MOS484" s="186"/>
      <c r="MOT484" s="186"/>
      <c r="MOU484" s="186"/>
      <c r="MOV484" s="186"/>
      <c r="MOW484" s="186"/>
      <c r="MOX484" s="186"/>
      <c r="MOY484" s="186"/>
      <c r="MOZ484" s="186"/>
      <c r="MPA484" s="186"/>
      <c r="MPB484" s="186"/>
      <c r="MPC484" s="186"/>
      <c r="MPD484" s="186"/>
      <c r="MPE484" s="186"/>
      <c r="MPF484" s="186"/>
      <c r="MPG484" s="186"/>
      <c r="MPH484" s="186"/>
      <c r="MPI484" s="186"/>
      <c r="MPJ484" s="186"/>
      <c r="MPK484" s="186"/>
      <c r="MPL484" s="186"/>
      <c r="MPM484" s="186"/>
      <c r="MPN484" s="186"/>
      <c r="MPO484" s="186"/>
      <c r="MPP484" s="186"/>
      <c r="MPQ484" s="186"/>
      <c r="MPR484" s="186"/>
      <c r="MPS484" s="186"/>
      <c r="MPT484" s="186"/>
      <c r="MPU484" s="186"/>
      <c r="MPV484" s="186"/>
      <c r="MPW484" s="186"/>
      <c r="MPX484" s="186"/>
      <c r="MPY484" s="186"/>
      <c r="MPZ484" s="186"/>
      <c r="MQA484" s="186"/>
      <c r="MQB484" s="186"/>
      <c r="MQC484" s="186"/>
      <c r="MQD484" s="186"/>
      <c r="MQE484" s="186"/>
      <c r="MQF484" s="186"/>
      <c r="MQG484" s="186"/>
      <c r="MQH484" s="186"/>
      <c r="MQI484" s="186"/>
      <c r="MQJ484" s="186"/>
      <c r="MQK484" s="186"/>
      <c r="MQL484" s="186"/>
      <c r="MQM484" s="186"/>
      <c r="MQN484" s="186"/>
      <c r="MQO484" s="186"/>
      <c r="MQP484" s="186"/>
      <c r="MQQ484" s="186"/>
      <c r="MQR484" s="186"/>
      <c r="MQS484" s="186"/>
      <c r="MQT484" s="186"/>
      <c r="MQU484" s="186"/>
      <c r="MQV484" s="186"/>
      <c r="MQW484" s="186"/>
      <c r="MQX484" s="186"/>
      <c r="MQY484" s="186"/>
      <c r="MQZ484" s="186"/>
      <c r="MRA484" s="186"/>
      <c r="MRB484" s="186"/>
      <c r="MRC484" s="186"/>
      <c r="MRD484" s="186"/>
      <c r="MRE484" s="186"/>
      <c r="MRF484" s="186"/>
      <c r="MRG484" s="186"/>
      <c r="MRH484" s="186"/>
      <c r="MRI484" s="186"/>
      <c r="MRJ484" s="186"/>
      <c r="MRK484" s="186"/>
      <c r="MRL484" s="186"/>
      <c r="MRM484" s="186"/>
      <c r="MRN484" s="186"/>
      <c r="MRO484" s="186"/>
      <c r="MRP484" s="186"/>
      <c r="MRQ484" s="186"/>
      <c r="MRR484" s="186"/>
      <c r="MRS484" s="186"/>
      <c r="MRT484" s="186"/>
      <c r="MRU484" s="186"/>
      <c r="MRV484" s="186"/>
      <c r="MRW484" s="186"/>
      <c r="MRX484" s="186"/>
      <c r="MRY484" s="186"/>
      <c r="MRZ484" s="186"/>
      <c r="MSA484" s="186"/>
      <c r="MSB484" s="186"/>
      <c r="MSC484" s="186"/>
      <c r="MSD484" s="186"/>
      <c r="MSE484" s="186"/>
      <c r="MSF484" s="186"/>
      <c r="MSG484" s="186"/>
      <c r="MSH484" s="186"/>
      <c r="MSI484" s="186"/>
      <c r="MSJ484" s="186"/>
      <c r="MSK484" s="186"/>
      <c r="MSL484" s="186"/>
      <c r="MSM484" s="186"/>
      <c r="MSN484" s="186"/>
      <c r="MSO484" s="186"/>
      <c r="MSP484" s="186"/>
      <c r="MSQ484" s="186"/>
      <c r="MSR484" s="186"/>
      <c r="MSS484" s="186"/>
      <c r="MST484" s="186"/>
      <c r="MSU484" s="186"/>
      <c r="MSV484" s="186"/>
      <c r="MSW484" s="186"/>
      <c r="MSX484" s="186"/>
      <c r="MSY484" s="186"/>
      <c r="MSZ484" s="186"/>
      <c r="MTA484" s="186"/>
      <c r="MTB484" s="186"/>
      <c r="MTC484" s="186"/>
      <c r="MTD484" s="186"/>
      <c r="MTE484" s="186"/>
      <c r="MTF484" s="186"/>
      <c r="MTG484" s="186"/>
      <c r="MTH484" s="186"/>
      <c r="MTI484" s="186"/>
      <c r="MTJ484" s="186"/>
      <c r="MTK484" s="186"/>
      <c r="MTL484" s="186"/>
      <c r="MTM484" s="186"/>
      <c r="MTN484" s="186"/>
      <c r="MTO484" s="186"/>
      <c r="MTP484" s="186"/>
      <c r="MTQ484" s="186"/>
      <c r="MTR484" s="186"/>
      <c r="MTS484" s="186"/>
      <c r="MTT484" s="186"/>
      <c r="MTU484" s="186"/>
      <c r="MTV484" s="186"/>
      <c r="MTW484" s="186"/>
      <c r="MTX484" s="186"/>
      <c r="MTY484" s="186"/>
      <c r="MTZ484" s="186"/>
      <c r="MUA484" s="186"/>
      <c r="MUB484" s="186"/>
      <c r="MUC484" s="186"/>
      <c r="MUD484" s="186"/>
      <c r="MUE484" s="186"/>
      <c r="MUF484" s="186"/>
      <c r="MUG484" s="186"/>
      <c r="MUH484" s="186"/>
      <c r="MUI484" s="186"/>
      <c r="MUJ484" s="186"/>
      <c r="MUK484" s="186"/>
      <c r="MUL484" s="186"/>
      <c r="MUM484" s="186"/>
      <c r="MUN484" s="186"/>
      <c r="MUO484" s="186"/>
      <c r="MUP484" s="186"/>
      <c r="MUQ484" s="186"/>
      <c r="MUR484" s="186"/>
      <c r="MUS484" s="186"/>
      <c r="MUT484" s="186"/>
      <c r="MUU484" s="186"/>
      <c r="MUV484" s="186"/>
      <c r="MUW484" s="186"/>
      <c r="MUX484" s="186"/>
      <c r="MUY484" s="186"/>
      <c r="MUZ484" s="186"/>
      <c r="MVA484" s="186"/>
      <c r="MVB484" s="186"/>
      <c r="MVC484" s="186"/>
      <c r="MVD484" s="186"/>
      <c r="MVE484" s="186"/>
      <c r="MVF484" s="186"/>
      <c r="MVG484" s="186"/>
      <c r="MVH484" s="186"/>
      <c r="MVI484" s="186"/>
      <c r="MVJ484" s="186"/>
      <c r="MVK484" s="186"/>
      <c r="MVL484" s="186"/>
      <c r="MVM484" s="186"/>
      <c r="MVN484" s="186"/>
      <c r="MVO484" s="186"/>
      <c r="MVP484" s="186"/>
      <c r="MVQ484" s="186"/>
      <c r="MVR484" s="186"/>
      <c r="MVS484" s="186"/>
      <c r="MVT484" s="186"/>
      <c r="MVU484" s="186"/>
      <c r="MVV484" s="186"/>
      <c r="MVW484" s="186"/>
      <c r="MVX484" s="186"/>
      <c r="MVY484" s="186"/>
      <c r="MVZ484" s="186"/>
      <c r="MWA484" s="186"/>
      <c r="MWB484" s="186"/>
      <c r="MWC484" s="186"/>
      <c r="MWD484" s="186"/>
      <c r="MWE484" s="186"/>
      <c r="MWF484" s="186"/>
      <c r="MWG484" s="186"/>
      <c r="MWH484" s="186"/>
      <c r="MWI484" s="186"/>
      <c r="MWJ484" s="186"/>
      <c r="MWK484" s="186"/>
      <c r="MWL484" s="186"/>
      <c r="MWM484" s="186"/>
      <c r="MWN484" s="186"/>
      <c r="MWO484" s="186"/>
      <c r="MWP484" s="186"/>
      <c r="MWQ484" s="186"/>
      <c r="MWR484" s="186"/>
      <c r="MWS484" s="186"/>
      <c r="MWT484" s="186"/>
      <c r="MWU484" s="186"/>
      <c r="MWV484" s="186"/>
      <c r="MWW484" s="186"/>
      <c r="MWX484" s="186"/>
      <c r="MWY484" s="186"/>
      <c r="MWZ484" s="186"/>
      <c r="MXA484" s="186"/>
      <c r="MXB484" s="186"/>
      <c r="MXC484" s="186"/>
      <c r="MXD484" s="186"/>
      <c r="MXE484" s="186"/>
      <c r="MXF484" s="186"/>
      <c r="MXG484" s="186"/>
      <c r="MXH484" s="186"/>
      <c r="MXI484" s="186"/>
      <c r="MXJ484" s="186"/>
      <c r="MXK484" s="186"/>
      <c r="MXL484" s="186"/>
      <c r="MXM484" s="186"/>
      <c r="MXN484" s="186"/>
      <c r="MXO484" s="186"/>
      <c r="MXP484" s="186"/>
      <c r="MXQ484" s="186"/>
      <c r="MXR484" s="186"/>
      <c r="MXS484" s="186"/>
      <c r="MXT484" s="186"/>
      <c r="MXU484" s="186"/>
      <c r="MXV484" s="186"/>
      <c r="MXW484" s="186"/>
      <c r="MXX484" s="186"/>
      <c r="MXY484" s="186"/>
      <c r="MXZ484" s="186"/>
      <c r="MYA484" s="186"/>
      <c r="MYB484" s="186"/>
      <c r="MYC484" s="186"/>
      <c r="MYD484" s="186"/>
      <c r="MYE484" s="186"/>
      <c r="MYF484" s="186"/>
      <c r="MYG484" s="186"/>
      <c r="MYH484" s="186"/>
      <c r="MYI484" s="186"/>
      <c r="MYJ484" s="186"/>
      <c r="MYK484" s="186"/>
      <c r="MYL484" s="186"/>
      <c r="MYM484" s="186"/>
      <c r="MYN484" s="186"/>
      <c r="MYO484" s="186"/>
      <c r="MYP484" s="186"/>
      <c r="MYQ484" s="186"/>
      <c r="MYR484" s="186"/>
      <c r="MYS484" s="186"/>
      <c r="MYT484" s="186"/>
      <c r="MYU484" s="186"/>
      <c r="MYV484" s="186"/>
      <c r="MYW484" s="186"/>
      <c r="MYX484" s="186"/>
      <c r="MYY484" s="186"/>
      <c r="MYZ484" s="186"/>
      <c r="MZA484" s="186"/>
      <c r="MZB484" s="186"/>
      <c r="MZC484" s="186"/>
      <c r="MZD484" s="186"/>
      <c r="MZE484" s="186"/>
      <c r="MZF484" s="186"/>
      <c r="MZG484" s="186"/>
      <c r="MZH484" s="186"/>
      <c r="MZI484" s="186"/>
      <c r="MZJ484" s="186"/>
      <c r="MZK484" s="186"/>
      <c r="MZL484" s="186"/>
      <c r="MZM484" s="186"/>
      <c r="MZN484" s="186"/>
      <c r="MZO484" s="186"/>
      <c r="MZP484" s="186"/>
      <c r="MZQ484" s="186"/>
      <c r="MZR484" s="186"/>
      <c r="MZS484" s="186"/>
      <c r="MZT484" s="186"/>
      <c r="MZU484" s="186"/>
      <c r="MZV484" s="186"/>
      <c r="MZW484" s="186"/>
      <c r="MZX484" s="186"/>
      <c r="MZY484" s="186"/>
      <c r="MZZ484" s="186"/>
      <c r="NAA484" s="186"/>
      <c r="NAB484" s="186"/>
      <c r="NAC484" s="186"/>
      <c r="NAD484" s="186"/>
      <c r="NAE484" s="186"/>
      <c r="NAF484" s="186"/>
      <c r="NAG484" s="186"/>
      <c r="NAH484" s="186"/>
      <c r="NAI484" s="186"/>
      <c r="NAJ484" s="186"/>
      <c r="NAK484" s="186"/>
      <c r="NAL484" s="186"/>
      <c r="NAM484" s="186"/>
      <c r="NAN484" s="186"/>
      <c r="NAO484" s="186"/>
      <c r="NAP484" s="186"/>
      <c r="NAQ484" s="186"/>
      <c r="NAR484" s="186"/>
      <c r="NAS484" s="186"/>
      <c r="NAT484" s="186"/>
      <c r="NAU484" s="186"/>
      <c r="NAV484" s="186"/>
      <c r="NAW484" s="186"/>
      <c r="NAX484" s="186"/>
      <c r="NAY484" s="186"/>
      <c r="NAZ484" s="186"/>
      <c r="NBA484" s="186"/>
      <c r="NBB484" s="186"/>
      <c r="NBC484" s="186"/>
      <c r="NBD484" s="186"/>
      <c r="NBE484" s="186"/>
      <c r="NBF484" s="186"/>
      <c r="NBG484" s="186"/>
      <c r="NBH484" s="186"/>
      <c r="NBI484" s="186"/>
      <c r="NBJ484" s="186"/>
      <c r="NBK484" s="186"/>
      <c r="NBL484" s="186"/>
      <c r="NBM484" s="186"/>
      <c r="NBN484" s="186"/>
      <c r="NBO484" s="186"/>
      <c r="NBP484" s="186"/>
      <c r="NBQ484" s="186"/>
      <c r="NBR484" s="186"/>
      <c r="NBS484" s="186"/>
      <c r="NBT484" s="186"/>
      <c r="NBU484" s="186"/>
      <c r="NBV484" s="186"/>
      <c r="NBW484" s="186"/>
      <c r="NBX484" s="186"/>
      <c r="NBY484" s="186"/>
      <c r="NBZ484" s="186"/>
      <c r="NCA484" s="186"/>
      <c r="NCB484" s="186"/>
      <c r="NCC484" s="186"/>
      <c r="NCD484" s="186"/>
      <c r="NCE484" s="186"/>
      <c r="NCF484" s="186"/>
      <c r="NCG484" s="186"/>
      <c r="NCH484" s="186"/>
      <c r="NCI484" s="186"/>
      <c r="NCJ484" s="186"/>
      <c r="NCK484" s="186"/>
      <c r="NCL484" s="186"/>
      <c r="NCM484" s="186"/>
      <c r="NCN484" s="186"/>
      <c r="NCO484" s="186"/>
      <c r="NCP484" s="186"/>
      <c r="NCQ484" s="186"/>
      <c r="NCR484" s="186"/>
      <c r="NCS484" s="186"/>
      <c r="NCT484" s="186"/>
      <c r="NCU484" s="186"/>
      <c r="NCV484" s="186"/>
      <c r="NCW484" s="186"/>
      <c r="NCX484" s="186"/>
      <c r="NCY484" s="186"/>
      <c r="NCZ484" s="186"/>
      <c r="NDA484" s="186"/>
      <c r="NDB484" s="186"/>
      <c r="NDC484" s="186"/>
      <c r="NDD484" s="186"/>
      <c r="NDE484" s="186"/>
      <c r="NDF484" s="186"/>
      <c r="NDG484" s="186"/>
      <c r="NDH484" s="186"/>
      <c r="NDI484" s="186"/>
      <c r="NDJ484" s="186"/>
      <c r="NDK484" s="186"/>
      <c r="NDL484" s="186"/>
      <c r="NDM484" s="186"/>
      <c r="NDN484" s="186"/>
      <c r="NDO484" s="186"/>
      <c r="NDP484" s="186"/>
      <c r="NDQ484" s="186"/>
      <c r="NDR484" s="186"/>
      <c r="NDS484" s="186"/>
      <c r="NDT484" s="186"/>
      <c r="NDU484" s="186"/>
      <c r="NDV484" s="186"/>
      <c r="NDW484" s="186"/>
      <c r="NDX484" s="186"/>
      <c r="NDY484" s="186"/>
      <c r="NDZ484" s="186"/>
      <c r="NEA484" s="186"/>
      <c r="NEB484" s="186"/>
      <c r="NEC484" s="186"/>
      <c r="NED484" s="186"/>
      <c r="NEE484" s="186"/>
      <c r="NEF484" s="186"/>
      <c r="NEG484" s="186"/>
      <c r="NEH484" s="186"/>
      <c r="NEI484" s="186"/>
      <c r="NEJ484" s="186"/>
      <c r="NEK484" s="186"/>
      <c r="NEL484" s="186"/>
      <c r="NEM484" s="186"/>
      <c r="NEN484" s="186"/>
      <c r="NEO484" s="186"/>
      <c r="NEP484" s="186"/>
      <c r="NEQ484" s="186"/>
      <c r="NER484" s="186"/>
      <c r="NES484" s="186"/>
      <c r="NET484" s="186"/>
      <c r="NEU484" s="186"/>
      <c r="NEV484" s="186"/>
      <c r="NEW484" s="186"/>
      <c r="NEX484" s="186"/>
      <c r="NEY484" s="186"/>
      <c r="NEZ484" s="186"/>
      <c r="NFA484" s="186"/>
      <c r="NFB484" s="186"/>
      <c r="NFC484" s="186"/>
      <c r="NFD484" s="186"/>
      <c r="NFE484" s="186"/>
      <c r="NFF484" s="186"/>
      <c r="NFG484" s="186"/>
      <c r="NFH484" s="186"/>
      <c r="NFI484" s="186"/>
      <c r="NFJ484" s="186"/>
      <c r="NFK484" s="186"/>
      <c r="NFL484" s="186"/>
      <c r="NFM484" s="186"/>
      <c r="NFN484" s="186"/>
      <c r="NFO484" s="186"/>
      <c r="NFP484" s="186"/>
      <c r="NFQ484" s="186"/>
      <c r="NFR484" s="186"/>
      <c r="NFS484" s="186"/>
      <c r="NFT484" s="186"/>
      <c r="NFU484" s="186"/>
      <c r="NFV484" s="186"/>
      <c r="NFW484" s="186"/>
      <c r="NFX484" s="186"/>
      <c r="NFY484" s="186"/>
      <c r="NFZ484" s="186"/>
      <c r="NGA484" s="186"/>
      <c r="NGB484" s="186"/>
      <c r="NGC484" s="186"/>
      <c r="NGD484" s="186"/>
      <c r="NGE484" s="186"/>
      <c r="NGF484" s="186"/>
      <c r="NGG484" s="186"/>
      <c r="NGH484" s="186"/>
      <c r="NGI484" s="186"/>
      <c r="NGJ484" s="186"/>
      <c r="NGK484" s="186"/>
      <c r="NGL484" s="186"/>
      <c r="NGM484" s="186"/>
      <c r="NGN484" s="186"/>
      <c r="NGO484" s="186"/>
      <c r="NGP484" s="186"/>
      <c r="NGQ484" s="186"/>
      <c r="NGR484" s="186"/>
      <c r="NGS484" s="186"/>
      <c r="NGT484" s="186"/>
      <c r="NGU484" s="186"/>
      <c r="NGV484" s="186"/>
      <c r="NGW484" s="186"/>
      <c r="NGX484" s="186"/>
      <c r="NGY484" s="186"/>
      <c r="NGZ484" s="186"/>
      <c r="NHA484" s="186"/>
      <c r="NHB484" s="186"/>
      <c r="NHC484" s="186"/>
      <c r="NHD484" s="186"/>
      <c r="NHE484" s="186"/>
      <c r="NHF484" s="186"/>
      <c r="NHG484" s="186"/>
      <c r="NHH484" s="186"/>
      <c r="NHI484" s="186"/>
      <c r="NHJ484" s="186"/>
      <c r="NHK484" s="186"/>
      <c r="NHL484" s="186"/>
      <c r="NHM484" s="186"/>
      <c r="NHN484" s="186"/>
      <c r="NHO484" s="186"/>
      <c r="NHP484" s="186"/>
      <c r="NHQ484" s="186"/>
      <c r="NHR484" s="186"/>
      <c r="NHS484" s="186"/>
      <c r="NHT484" s="186"/>
      <c r="NHU484" s="186"/>
      <c r="NHV484" s="186"/>
      <c r="NHW484" s="186"/>
      <c r="NHX484" s="186"/>
      <c r="NHY484" s="186"/>
      <c r="NHZ484" s="186"/>
      <c r="NIA484" s="186"/>
      <c r="NIB484" s="186"/>
      <c r="NIC484" s="186"/>
      <c r="NID484" s="186"/>
      <c r="NIE484" s="186"/>
      <c r="NIF484" s="186"/>
      <c r="NIG484" s="186"/>
      <c r="NIH484" s="186"/>
      <c r="NII484" s="186"/>
      <c r="NIJ484" s="186"/>
      <c r="NIK484" s="186"/>
      <c r="NIL484" s="186"/>
      <c r="NIM484" s="186"/>
      <c r="NIN484" s="186"/>
      <c r="NIO484" s="186"/>
      <c r="NIP484" s="186"/>
      <c r="NIQ484" s="186"/>
      <c r="NIR484" s="186"/>
      <c r="NIS484" s="186"/>
      <c r="NIT484" s="186"/>
      <c r="NIU484" s="186"/>
      <c r="NIV484" s="186"/>
      <c r="NIW484" s="186"/>
      <c r="NIX484" s="186"/>
      <c r="NIY484" s="186"/>
      <c r="NIZ484" s="186"/>
      <c r="NJA484" s="186"/>
      <c r="NJB484" s="186"/>
      <c r="NJC484" s="186"/>
      <c r="NJD484" s="186"/>
      <c r="NJE484" s="186"/>
      <c r="NJF484" s="186"/>
      <c r="NJG484" s="186"/>
      <c r="NJH484" s="186"/>
      <c r="NJI484" s="186"/>
      <c r="NJJ484" s="186"/>
      <c r="NJK484" s="186"/>
      <c r="NJL484" s="186"/>
      <c r="NJM484" s="186"/>
      <c r="NJN484" s="186"/>
      <c r="NJO484" s="186"/>
      <c r="NJP484" s="186"/>
      <c r="NJQ484" s="186"/>
      <c r="NJR484" s="186"/>
      <c r="NJS484" s="186"/>
      <c r="NJT484" s="186"/>
      <c r="NJU484" s="186"/>
      <c r="NJV484" s="186"/>
      <c r="NJW484" s="186"/>
      <c r="NJX484" s="186"/>
      <c r="NJY484" s="186"/>
      <c r="NJZ484" s="186"/>
      <c r="NKA484" s="186"/>
      <c r="NKB484" s="186"/>
      <c r="NKC484" s="186"/>
      <c r="NKD484" s="186"/>
      <c r="NKE484" s="186"/>
      <c r="NKF484" s="186"/>
      <c r="NKG484" s="186"/>
      <c r="NKH484" s="186"/>
      <c r="NKI484" s="186"/>
      <c r="NKJ484" s="186"/>
      <c r="NKK484" s="186"/>
      <c r="NKL484" s="186"/>
      <c r="NKM484" s="186"/>
      <c r="NKN484" s="186"/>
      <c r="NKO484" s="186"/>
      <c r="NKP484" s="186"/>
      <c r="NKQ484" s="186"/>
      <c r="NKR484" s="186"/>
      <c r="NKS484" s="186"/>
      <c r="NKT484" s="186"/>
      <c r="NKU484" s="186"/>
      <c r="NKV484" s="186"/>
      <c r="NKW484" s="186"/>
      <c r="NKX484" s="186"/>
      <c r="NKY484" s="186"/>
      <c r="NKZ484" s="186"/>
      <c r="NLA484" s="186"/>
      <c r="NLB484" s="186"/>
      <c r="NLC484" s="186"/>
      <c r="NLD484" s="186"/>
      <c r="NLE484" s="186"/>
      <c r="NLF484" s="186"/>
      <c r="NLG484" s="186"/>
      <c r="NLH484" s="186"/>
      <c r="NLI484" s="186"/>
      <c r="NLJ484" s="186"/>
      <c r="NLK484" s="186"/>
      <c r="NLL484" s="186"/>
      <c r="NLM484" s="186"/>
      <c r="NLN484" s="186"/>
      <c r="NLO484" s="186"/>
      <c r="NLP484" s="186"/>
      <c r="NLQ484" s="186"/>
      <c r="NLR484" s="186"/>
      <c r="NLS484" s="186"/>
      <c r="NLT484" s="186"/>
      <c r="NLU484" s="186"/>
      <c r="NLV484" s="186"/>
      <c r="NLW484" s="186"/>
      <c r="NLX484" s="186"/>
      <c r="NLY484" s="186"/>
      <c r="NLZ484" s="186"/>
      <c r="NMA484" s="186"/>
      <c r="NMB484" s="186"/>
      <c r="NMC484" s="186"/>
      <c r="NMD484" s="186"/>
      <c r="NME484" s="186"/>
      <c r="NMF484" s="186"/>
      <c r="NMG484" s="186"/>
      <c r="NMH484" s="186"/>
      <c r="NMI484" s="186"/>
      <c r="NMJ484" s="186"/>
      <c r="NMK484" s="186"/>
      <c r="NML484" s="186"/>
      <c r="NMM484" s="186"/>
      <c r="NMN484" s="186"/>
      <c r="NMO484" s="186"/>
      <c r="NMP484" s="186"/>
      <c r="NMQ484" s="186"/>
      <c r="NMR484" s="186"/>
      <c r="NMS484" s="186"/>
      <c r="NMT484" s="186"/>
      <c r="NMU484" s="186"/>
      <c r="NMV484" s="186"/>
      <c r="NMW484" s="186"/>
      <c r="NMX484" s="186"/>
      <c r="NMY484" s="186"/>
      <c r="NMZ484" s="186"/>
      <c r="NNA484" s="186"/>
      <c r="NNB484" s="186"/>
      <c r="NNC484" s="186"/>
      <c r="NND484" s="186"/>
      <c r="NNE484" s="186"/>
      <c r="NNF484" s="186"/>
      <c r="NNG484" s="186"/>
      <c r="NNH484" s="186"/>
      <c r="NNI484" s="186"/>
      <c r="NNJ484" s="186"/>
      <c r="NNK484" s="186"/>
      <c r="NNL484" s="186"/>
      <c r="NNM484" s="186"/>
      <c r="NNN484" s="186"/>
      <c r="NNO484" s="186"/>
      <c r="NNP484" s="186"/>
      <c r="NNQ484" s="186"/>
      <c r="NNR484" s="186"/>
      <c r="NNS484" s="186"/>
      <c r="NNT484" s="186"/>
      <c r="NNU484" s="186"/>
      <c r="NNV484" s="186"/>
      <c r="NNW484" s="186"/>
      <c r="NNX484" s="186"/>
      <c r="NNY484" s="186"/>
      <c r="NNZ484" s="186"/>
      <c r="NOA484" s="186"/>
      <c r="NOB484" s="186"/>
      <c r="NOC484" s="186"/>
      <c r="NOD484" s="186"/>
      <c r="NOE484" s="186"/>
      <c r="NOF484" s="186"/>
      <c r="NOG484" s="186"/>
      <c r="NOH484" s="186"/>
      <c r="NOI484" s="186"/>
      <c r="NOJ484" s="186"/>
      <c r="NOK484" s="186"/>
      <c r="NOL484" s="186"/>
      <c r="NOM484" s="186"/>
      <c r="NON484" s="186"/>
      <c r="NOO484" s="186"/>
      <c r="NOP484" s="186"/>
      <c r="NOQ484" s="186"/>
      <c r="NOR484" s="186"/>
      <c r="NOS484" s="186"/>
      <c r="NOT484" s="186"/>
      <c r="NOU484" s="186"/>
      <c r="NOV484" s="186"/>
      <c r="NOW484" s="186"/>
      <c r="NOX484" s="186"/>
      <c r="NOY484" s="186"/>
      <c r="NOZ484" s="186"/>
      <c r="NPA484" s="186"/>
      <c r="NPB484" s="186"/>
      <c r="NPC484" s="186"/>
      <c r="NPD484" s="186"/>
      <c r="NPE484" s="186"/>
      <c r="NPF484" s="186"/>
      <c r="NPG484" s="186"/>
      <c r="NPH484" s="186"/>
      <c r="NPI484" s="186"/>
      <c r="NPJ484" s="186"/>
      <c r="NPK484" s="186"/>
      <c r="NPL484" s="186"/>
      <c r="NPM484" s="186"/>
      <c r="NPN484" s="186"/>
      <c r="NPO484" s="186"/>
      <c r="NPP484" s="186"/>
      <c r="NPQ484" s="186"/>
      <c r="NPR484" s="186"/>
      <c r="NPS484" s="186"/>
      <c r="NPT484" s="186"/>
      <c r="NPU484" s="186"/>
      <c r="NPV484" s="186"/>
      <c r="NPW484" s="186"/>
      <c r="NPX484" s="186"/>
      <c r="NPY484" s="186"/>
      <c r="NPZ484" s="186"/>
      <c r="NQA484" s="186"/>
      <c r="NQB484" s="186"/>
      <c r="NQC484" s="186"/>
      <c r="NQD484" s="186"/>
      <c r="NQE484" s="186"/>
      <c r="NQF484" s="186"/>
      <c r="NQG484" s="186"/>
      <c r="NQH484" s="186"/>
      <c r="NQI484" s="186"/>
      <c r="NQJ484" s="186"/>
      <c r="NQK484" s="186"/>
      <c r="NQL484" s="186"/>
      <c r="NQM484" s="186"/>
      <c r="NQN484" s="186"/>
      <c r="NQO484" s="186"/>
      <c r="NQP484" s="186"/>
      <c r="NQQ484" s="186"/>
      <c r="NQR484" s="186"/>
      <c r="NQS484" s="186"/>
      <c r="NQT484" s="186"/>
      <c r="NQU484" s="186"/>
      <c r="NQV484" s="186"/>
      <c r="NQW484" s="186"/>
      <c r="NQX484" s="186"/>
      <c r="NQY484" s="186"/>
      <c r="NQZ484" s="186"/>
      <c r="NRA484" s="186"/>
      <c r="NRB484" s="186"/>
      <c r="NRC484" s="186"/>
      <c r="NRD484" s="186"/>
      <c r="NRE484" s="186"/>
      <c r="NRF484" s="186"/>
      <c r="NRG484" s="186"/>
      <c r="NRH484" s="186"/>
      <c r="NRI484" s="186"/>
      <c r="NRJ484" s="186"/>
      <c r="NRK484" s="186"/>
      <c r="NRL484" s="186"/>
      <c r="NRM484" s="186"/>
      <c r="NRN484" s="186"/>
      <c r="NRO484" s="186"/>
      <c r="NRP484" s="186"/>
      <c r="NRQ484" s="186"/>
      <c r="NRR484" s="186"/>
      <c r="NRS484" s="186"/>
      <c r="NRT484" s="186"/>
      <c r="NRU484" s="186"/>
      <c r="NRV484" s="186"/>
      <c r="NRW484" s="186"/>
      <c r="NRX484" s="186"/>
      <c r="NRY484" s="186"/>
      <c r="NRZ484" s="186"/>
      <c r="NSA484" s="186"/>
      <c r="NSB484" s="186"/>
      <c r="NSC484" s="186"/>
      <c r="NSD484" s="186"/>
      <c r="NSE484" s="186"/>
      <c r="NSF484" s="186"/>
      <c r="NSG484" s="186"/>
      <c r="NSH484" s="186"/>
      <c r="NSI484" s="186"/>
      <c r="NSJ484" s="186"/>
      <c r="NSK484" s="186"/>
      <c r="NSL484" s="186"/>
      <c r="NSM484" s="186"/>
      <c r="NSN484" s="186"/>
      <c r="NSO484" s="186"/>
      <c r="NSP484" s="186"/>
      <c r="NSQ484" s="186"/>
      <c r="NSR484" s="186"/>
      <c r="NSS484" s="186"/>
      <c r="NST484" s="186"/>
      <c r="NSU484" s="186"/>
      <c r="NSV484" s="186"/>
      <c r="NSW484" s="186"/>
      <c r="NSX484" s="186"/>
      <c r="NSY484" s="186"/>
      <c r="NSZ484" s="186"/>
      <c r="NTA484" s="186"/>
      <c r="NTB484" s="186"/>
      <c r="NTC484" s="186"/>
      <c r="NTD484" s="186"/>
      <c r="NTE484" s="186"/>
      <c r="NTF484" s="186"/>
      <c r="NTG484" s="186"/>
      <c r="NTH484" s="186"/>
      <c r="NTI484" s="186"/>
      <c r="NTJ484" s="186"/>
      <c r="NTK484" s="186"/>
      <c r="NTL484" s="186"/>
      <c r="NTM484" s="186"/>
      <c r="NTN484" s="186"/>
      <c r="NTO484" s="186"/>
      <c r="NTP484" s="186"/>
      <c r="NTQ484" s="186"/>
      <c r="NTR484" s="186"/>
      <c r="NTS484" s="186"/>
      <c r="NTT484" s="186"/>
      <c r="NTU484" s="186"/>
      <c r="NTV484" s="186"/>
      <c r="NTW484" s="186"/>
      <c r="NTX484" s="186"/>
      <c r="NTY484" s="186"/>
      <c r="NTZ484" s="186"/>
      <c r="NUA484" s="186"/>
      <c r="NUB484" s="186"/>
      <c r="NUC484" s="186"/>
      <c r="NUD484" s="186"/>
      <c r="NUE484" s="186"/>
      <c r="NUF484" s="186"/>
      <c r="NUG484" s="186"/>
      <c r="NUH484" s="186"/>
      <c r="NUI484" s="186"/>
      <c r="NUJ484" s="186"/>
      <c r="NUK484" s="186"/>
      <c r="NUL484" s="186"/>
      <c r="NUM484" s="186"/>
      <c r="NUN484" s="186"/>
      <c r="NUO484" s="186"/>
      <c r="NUP484" s="186"/>
      <c r="NUQ484" s="186"/>
      <c r="NUR484" s="186"/>
      <c r="NUS484" s="186"/>
      <c r="NUT484" s="186"/>
      <c r="NUU484" s="186"/>
      <c r="NUV484" s="186"/>
      <c r="NUW484" s="186"/>
      <c r="NUX484" s="186"/>
      <c r="NUY484" s="186"/>
      <c r="NUZ484" s="186"/>
      <c r="NVA484" s="186"/>
      <c r="NVB484" s="186"/>
      <c r="NVC484" s="186"/>
      <c r="NVD484" s="186"/>
      <c r="NVE484" s="186"/>
      <c r="NVF484" s="186"/>
      <c r="NVG484" s="186"/>
      <c r="NVH484" s="186"/>
      <c r="NVI484" s="186"/>
      <c r="NVJ484" s="186"/>
      <c r="NVK484" s="186"/>
      <c r="NVL484" s="186"/>
      <c r="NVM484" s="186"/>
      <c r="NVN484" s="186"/>
      <c r="NVO484" s="186"/>
      <c r="NVP484" s="186"/>
      <c r="NVQ484" s="186"/>
      <c r="NVR484" s="186"/>
      <c r="NVS484" s="186"/>
      <c r="NVT484" s="186"/>
      <c r="NVU484" s="186"/>
      <c r="NVV484" s="186"/>
      <c r="NVW484" s="186"/>
      <c r="NVX484" s="186"/>
      <c r="NVY484" s="186"/>
      <c r="NVZ484" s="186"/>
      <c r="NWA484" s="186"/>
      <c r="NWB484" s="186"/>
      <c r="NWC484" s="186"/>
      <c r="NWD484" s="186"/>
      <c r="NWE484" s="186"/>
      <c r="NWF484" s="186"/>
      <c r="NWG484" s="186"/>
      <c r="NWH484" s="186"/>
      <c r="NWI484" s="186"/>
      <c r="NWJ484" s="186"/>
      <c r="NWK484" s="186"/>
      <c r="NWL484" s="186"/>
      <c r="NWM484" s="186"/>
      <c r="NWN484" s="186"/>
      <c r="NWO484" s="186"/>
      <c r="NWP484" s="186"/>
      <c r="NWQ484" s="186"/>
      <c r="NWR484" s="186"/>
      <c r="NWS484" s="186"/>
      <c r="NWT484" s="186"/>
      <c r="NWU484" s="186"/>
      <c r="NWV484" s="186"/>
      <c r="NWW484" s="186"/>
      <c r="NWX484" s="186"/>
      <c r="NWY484" s="186"/>
      <c r="NWZ484" s="186"/>
      <c r="NXA484" s="186"/>
      <c r="NXB484" s="186"/>
      <c r="NXC484" s="186"/>
      <c r="NXD484" s="186"/>
      <c r="NXE484" s="186"/>
      <c r="NXF484" s="186"/>
      <c r="NXG484" s="186"/>
      <c r="NXH484" s="186"/>
      <c r="NXI484" s="186"/>
      <c r="NXJ484" s="186"/>
      <c r="NXK484" s="186"/>
      <c r="NXL484" s="186"/>
      <c r="NXM484" s="186"/>
      <c r="NXN484" s="186"/>
      <c r="NXO484" s="186"/>
      <c r="NXP484" s="186"/>
      <c r="NXQ484" s="186"/>
      <c r="NXR484" s="186"/>
      <c r="NXS484" s="186"/>
      <c r="NXT484" s="186"/>
      <c r="NXU484" s="186"/>
      <c r="NXV484" s="186"/>
      <c r="NXW484" s="186"/>
      <c r="NXX484" s="186"/>
      <c r="NXY484" s="186"/>
      <c r="NXZ484" s="186"/>
      <c r="NYA484" s="186"/>
      <c r="NYB484" s="186"/>
      <c r="NYC484" s="186"/>
      <c r="NYD484" s="186"/>
      <c r="NYE484" s="186"/>
      <c r="NYF484" s="186"/>
      <c r="NYG484" s="186"/>
      <c r="NYH484" s="186"/>
      <c r="NYI484" s="186"/>
      <c r="NYJ484" s="186"/>
      <c r="NYK484" s="186"/>
      <c r="NYL484" s="186"/>
      <c r="NYM484" s="186"/>
      <c r="NYN484" s="186"/>
      <c r="NYO484" s="186"/>
      <c r="NYP484" s="186"/>
      <c r="NYQ484" s="186"/>
      <c r="NYR484" s="186"/>
      <c r="NYS484" s="186"/>
      <c r="NYT484" s="186"/>
      <c r="NYU484" s="186"/>
      <c r="NYV484" s="186"/>
      <c r="NYW484" s="186"/>
      <c r="NYX484" s="186"/>
      <c r="NYY484" s="186"/>
      <c r="NYZ484" s="186"/>
      <c r="NZA484" s="186"/>
      <c r="NZB484" s="186"/>
      <c r="NZC484" s="186"/>
      <c r="NZD484" s="186"/>
      <c r="NZE484" s="186"/>
      <c r="NZF484" s="186"/>
      <c r="NZG484" s="186"/>
      <c r="NZH484" s="186"/>
      <c r="NZI484" s="186"/>
      <c r="NZJ484" s="186"/>
      <c r="NZK484" s="186"/>
      <c r="NZL484" s="186"/>
      <c r="NZM484" s="186"/>
      <c r="NZN484" s="186"/>
      <c r="NZO484" s="186"/>
      <c r="NZP484" s="186"/>
      <c r="NZQ484" s="186"/>
      <c r="NZR484" s="186"/>
      <c r="NZS484" s="186"/>
      <c r="NZT484" s="186"/>
      <c r="NZU484" s="186"/>
      <c r="NZV484" s="186"/>
      <c r="NZW484" s="186"/>
      <c r="NZX484" s="186"/>
      <c r="NZY484" s="186"/>
      <c r="NZZ484" s="186"/>
      <c r="OAA484" s="186"/>
      <c r="OAB484" s="186"/>
      <c r="OAC484" s="186"/>
      <c r="OAD484" s="186"/>
      <c r="OAE484" s="186"/>
      <c r="OAF484" s="186"/>
      <c r="OAG484" s="186"/>
      <c r="OAH484" s="186"/>
      <c r="OAI484" s="186"/>
      <c r="OAJ484" s="186"/>
      <c r="OAK484" s="186"/>
      <c r="OAL484" s="186"/>
      <c r="OAM484" s="186"/>
      <c r="OAN484" s="186"/>
      <c r="OAO484" s="186"/>
      <c r="OAP484" s="186"/>
      <c r="OAQ484" s="186"/>
      <c r="OAR484" s="186"/>
      <c r="OAS484" s="186"/>
      <c r="OAT484" s="186"/>
      <c r="OAU484" s="186"/>
      <c r="OAV484" s="186"/>
      <c r="OAW484" s="186"/>
      <c r="OAX484" s="186"/>
      <c r="OAY484" s="186"/>
      <c r="OAZ484" s="186"/>
      <c r="OBA484" s="186"/>
      <c r="OBB484" s="186"/>
      <c r="OBC484" s="186"/>
      <c r="OBD484" s="186"/>
      <c r="OBE484" s="186"/>
      <c r="OBF484" s="186"/>
      <c r="OBG484" s="186"/>
      <c r="OBH484" s="186"/>
      <c r="OBI484" s="186"/>
      <c r="OBJ484" s="186"/>
      <c r="OBK484" s="186"/>
      <c r="OBL484" s="186"/>
      <c r="OBM484" s="186"/>
      <c r="OBN484" s="186"/>
      <c r="OBO484" s="186"/>
      <c r="OBP484" s="186"/>
      <c r="OBQ484" s="186"/>
      <c r="OBR484" s="186"/>
      <c r="OBS484" s="186"/>
      <c r="OBT484" s="186"/>
      <c r="OBU484" s="186"/>
      <c r="OBV484" s="186"/>
      <c r="OBW484" s="186"/>
      <c r="OBX484" s="186"/>
      <c r="OBY484" s="186"/>
      <c r="OBZ484" s="186"/>
      <c r="OCA484" s="186"/>
      <c r="OCB484" s="186"/>
      <c r="OCC484" s="186"/>
      <c r="OCD484" s="186"/>
      <c r="OCE484" s="186"/>
      <c r="OCF484" s="186"/>
      <c r="OCG484" s="186"/>
      <c r="OCH484" s="186"/>
      <c r="OCI484" s="186"/>
      <c r="OCJ484" s="186"/>
      <c r="OCK484" s="186"/>
      <c r="OCL484" s="186"/>
      <c r="OCM484" s="186"/>
      <c r="OCN484" s="186"/>
      <c r="OCO484" s="186"/>
      <c r="OCP484" s="186"/>
      <c r="OCQ484" s="186"/>
      <c r="OCR484" s="186"/>
      <c r="OCS484" s="186"/>
      <c r="OCT484" s="186"/>
      <c r="OCU484" s="186"/>
      <c r="OCV484" s="186"/>
      <c r="OCW484" s="186"/>
      <c r="OCX484" s="186"/>
      <c r="OCY484" s="186"/>
      <c r="OCZ484" s="186"/>
      <c r="ODA484" s="186"/>
      <c r="ODB484" s="186"/>
      <c r="ODC484" s="186"/>
      <c r="ODD484" s="186"/>
      <c r="ODE484" s="186"/>
      <c r="ODF484" s="186"/>
      <c r="ODG484" s="186"/>
      <c r="ODH484" s="186"/>
      <c r="ODI484" s="186"/>
      <c r="ODJ484" s="186"/>
      <c r="ODK484" s="186"/>
      <c r="ODL484" s="186"/>
      <c r="ODM484" s="186"/>
      <c r="ODN484" s="186"/>
      <c r="ODO484" s="186"/>
      <c r="ODP484" s="186"/>
      <c r="ODQ484" s="186"/>
      <c r="ODR484" s="186"/>
      <c r="ODS484" s="186"/>
      <c r="ODT484" s="186"/>
      <c r="ODU484" s="186"/>
      <c r="ODV484" s="186"/>
      <c r="ODW484" s="186"/>
      <c r="ODX484" s="186"/>
      <c r="ODY484" s="186"/>
      <c r="ODZ484" s="186"/>
      <c r="OEA484" s="186"/>
      <c r="OEB484" s="186"/>
      <c r="OEC484" s="186"/>
      <c r="OED484" s="186"/>
      <c r="OEE484" s="186"/>
      <c r="OEF484" s="186"/>
      <c r="OEG484" s="186"/>
      <c r="OEH484" s="186"/>
      <c r="OEI484" s="186"/>
      <c r="OEJ484" s="186"/>
      <c r="OEK484" s="186"/>
      <c r="OEL484" s="186"/>
      <c r="OEM484" s="186"/>
      <c r="OEN484" s="186"/>
      <c r="OEO484" s="186"/>
      <c r="OEP484" s="186"/>
      <c r="OEQ484" s="186"/>
      <c r="OER484" s="186"/>
      <c r="OES484" s="186"/>
      <c r="OET484" s="186"/>
      <c r="OEU484" s="186"/>
      <c r="OEV484" s="186"/>
      <c r="OEW484" s="186"/>
      <c r="OEX484" s="186"/>
      <c r="OEY484" s="186"/>
      <c r="OEZ484" s="186"/>
      <c r="OFA484" s="186"/>
      <c r="OFB484" s="186"/>
      <c r="OFC484" s="186"/>
      <c r="OFD484" s="186"/>
      <c r="OFE484" s="186"/>
      <c r="OFF484" s="186"/>
      <c r="OFG484" s="186"/>
      <c r="OFH484" s="186"/>
      <c r="OFI484" s="186"/>
      <c r="OFJ484" s="186"/>
      <c r="OFK484" s="186"/>
      <c r="OFL484" s="186"/>
      <c r="OFM484" s="186"/>
      <c r="OFN484" s="186"/>
      <c r="OFO484" s="186"/>
      <c r="OFP484" s="186"/>
      <c r="OFQ484" s="186"/>
      <c r="OFR484" s="186"/>
      <c r="OFS484" s="186"/>
      <c r="OFT484" s="186"/>
      <c r="OFU484" s="186"/>
      <c r="OFV484" s="186"/>
      <c r="OFW484" s="186"/>
      <c r="OFX484" s="186"/>
      <c r="OFY484" s="186"/>
      <c r="OFZ484" s="186"/>
      <c r="OGA484" s="186"/>
      <c r="OGB484" s="186"/>
      <c r="OGC484" s="186"/>
      <c r="OGD484" s="186"/>
      <c r="OGE484" s="186"/>
      <c r="OGF484" s="186"/>
      <c r="OGG484" s="186"/>
      <c r="OGH484" s="186"/>
      <c r="OGI484" s="186"/>
      <c r="OGJ484" s="186"/>
      <c r="OGK484" s="186"/>
      <c r="OGL484" s="186"/>
      <c r="OGM484" s="186"/>
      <c r="OGN484" s="186"/>
      <c r="OGO484" s="186"/>
      <c r="OGP484" s="186"/>
      <c r="OGQ484" s="186"/>
      <c r="OGR484" s="186"/>
      <c r="OGS484" s="186"/>
      <c r="OGT484" s="186"/>
      <c r="OGU484" s="186"/>
      <c r="OGV484" s="186"/>
      <c r="OGW484" s="186"/>
      <c r="OGX484" s="186"/>
      <c r="OGY484" s="186"/>
      <c r="OGZ484" s="186"/>
      <c r="OHA484" s="186"/>
      <c r="OHB484" s="186"/>
      <c r="OHC484" s="186"/>
      <c r="OHD484" s="186"/>
      <c r="OHE484" s="186"/>
      <c r="OHF484" s="186"/>
      <c r="OHG484" s="186"/>
      <c r="OHH484" s="186"/>
      <c r="OHI484" s="186"/>
      <c r="OHJ484" s="186"/>
      <c r="OHK484" s="186"/>
      <c r="OHL484" s="186"/>
      <c r="OHM484" s="186"/>
      <c r="OHN484" s="186"/>
      <c r="OHO484" s="186"/>
      <c r="OHP484" s="186"/>
      <c r="OHQ484" s="186"/>
      <c r="OHR484" s="186"/>
      <c r="OHS484" s="186"/>
      <c r="OHT484" s="186"/>
      <c r="OHU484" s="186"/>
      <c r="OHV484" s="186"/>
      <c r="OHW484" s="186"/>
      <c r="OHX484" s="186"/>
      <c r="OHY484" s="186"/>
      <c r="OHZ484" s="186"/>
      <c r="OIA484" s="186"/>
      <c r="OIB484" s="186"/>
      <c r="OIC484" s="186"/>
      <c r="OID484" s="186"/>
      <c r="OIE484" s="186"/>
      <c r="OIF484" s="186"/>
      <c r="OIG484" s="186"/>
      <c r="OIH484" s="186"/>
      <c r="OII484" s="186"/>
      <c r="OIJ484" s="186"/>
      <c r="OIK484" s="186"/>
      <c r="OIL484" s="186"/>
      <c r="OIM484" s="186"/>
      <c r="OIN484" s="186"/>
      <c r="OIO484" s="186"/>
      <c r="OIP484" s="186"/>
      <c r="OIQ484" s="186"/>
      <c r="OIR484" s="186"/>
      <c r="OIS484" s="186"/>
      <c r="OIT484" s="186"/>
      <c r="OIU484" s="186"/>
      <c r="OIV484" s="186"/>
      <c r="OIW484" s="186"/>
      <c r="OIX484" s="186"/>
      <c r="OIY484" s="186"/>
      <c r="OIZ484" s="186"/>
      <c r="OJA484" s="186"/>
      <c r="OJB484" s="186"/>
      <c r="OJC484" s="186"/>
      <c r="OJD484" s="186"/>
      <c r="OJE484" s="186"/>
      <c r="OJF484" s="186"/>
      <c r="OJG484" s="186"/>
      <c r="OJH484" s="186"/>
      <c r="OJI484" s="186"/>
      <c r="OJJ484" s="186"/>
      <c r="OJK484" s="186"/>
      <c r="OJL484" s="186"/>
      <c r="OJM484" s="186"/>
      <c r="OJN484" s="186"/>
      <c r="OJO484" s="186"/>
      <c r="OJP484" s="186"/>
      <c r="OJQ484" s="186"/>
      <c r="OJR484" s="186"/>
      <c r="OJS484" s="186"/>
      <c r="OJT484" s="186"/>
      <c r="OJU484" s="186"/>
      <c r="OJV484" s="186"/>
      <c r="OJW484" s="186"/>
      <c r="OJX484" s="186"/>
      <c r="OJY484" s="186"/>
      <c r="OJZ484" s="186"/>
      <c r="OKA484" s="186"/>
      <c r="OKB484" s="186"/>
      <c r="OKC484" s="186"/>
      <c r="OKD484" s="186"/>
      <c r="OKE484" s="186"/>
      <c r="OKF484" s="186"/>
      <c r="OKG484" s="186"/>
      <c r="OKH484" s="186"/>
      <c r="OKI484" s="186"/>
      <c r="OKJ484" s="186"/>
      <c r="OKK484" s="186"/>
      <c r="OKL484" s="186"/>
      <c r="OKM484" s="186"/>
      <c r="OKN484" s="186"/>
      <c r="OKO484" s="186"/>
      <c r="OKP484" s="186"/>
      <c r="OKQ484" s="186"/>
      <c r="OKR484" s="186"/>
      <c r="OKS484" s="186"/>
      <c r="OKT484" s="186"/>
      <c r="OKU484" s="186"/>
      <c r="OKV484" s="186"/>
      <c r="OKW484" s="186"/>
      <c r="OKX484" s="186"/>
      <c r="OKY484" s="186"/>
      <c r="OKZ484" s="186"/>
      <c r="OLA484" s="186"/>
      <c r="OLB484" s="186"/>
      <c r="OLC484" s="186"/>
      <c r="OLD484" s="186"/>
      <c r="OLE484" s="186"/>
      <c r="OLF484" s="186"/>
      <c r="OLG484" s="186"/>
      <c r="OLH484" s="186"/>
      <c r="OLI484" s="186"/>
      <c r="OLJ484" s="186"/>
      <c r="OLK484" s="186"/>
      <c r="OLL484" s="186"/>
      <c r="OLM484" s="186"/>
      <c r="OLN484" s="186"/>
      <c r="OLO484" s="186"/>
      <c r="OLP484" s="186"/>
      <c r="OLQ484" s="186"/>
      <c r="OLR484" s="186"/>
      <c r="OLS484" s="186"/>
      <c r="OLT484" s="186"/>
      <c r="OLU484" s="186"/>
      <c r="OLV484" s="186"/>
      <c r="OLW484" s="186"/>
      <c r="OLX484" s="186"/>
      <c r="OLY484" s="186"/>
      <c r="OLZ484" s="186"/>
      <c r="OMA484" s="186"/>
      <c r="OMB484" s="186"/>
      <c r="OMC484" s="186"/>
      <c r="OMD484" s="186"/>
      <c r="OME484" s="186"/>
      <c r="OMF484" s="186"/>
      <c r="OMG484" s="186"/>
      <c r="OMH484" s="186"/>
      <c r="OMI484" s="186"/>
      <c r="OMJ484" s="186"/>
      <c r="OMK484" s="186"/>
      <c r="OML484" s="186"/>
      <c r="OMM484" s="186"/>
      <c r="OMN484" s="186"/>
      <c r="OMO484" s="186"/>
      <c r="OMP484" s="186"/>
      <c r="OMQ484" s="186"/>
      <c r="OMR484" s="186"/>
      <c r="OMS484" s="186"/>
      <c r="OMT484" s="186"/>
      <c r="OMU484" s="186"/>
      <c r="OMV484" s="186"/>
      <c r="OMW484" s="186"/>
      <c r="OMX484" s="186"/>
      <c r="OMY484" s="186"/>
      <c r="OMZ484" s="186"/>
      <c r="ONA484" s="186"/>
      <c r="ONB484" s="186"/>
      <c r="ONC484" s="186"/>
      <c r="OND484" s="186"/>
      <c r="ONE484" s="186"/>
      <c r="ONF484" s="186"/>
      <c r="ONG484" s="186"/>
      <c r="ONH484" s="186"/>
      <c r="ONI484" s="186"/>
      <c r="ONJ484" s="186"/>
      <c r="ONK484" s="186"/>
      <c r="ONL484" s="186"/>
      <c r="ONM484" s="186"/>
      <c r="ONN484" s="186"/>
      <c r="ONO484" s="186"/>
      <c r="ONP484" s="186"/>
      <c r="ONQ484" s="186"/>
      <c r="ONR484" s="186"/>
      <c r="ONS484" s="186"/>
      <c r="ONT484" s="186"/>
      <c r="ONU484" s="186"/>
      <c r="ONV484" s="186"/>
      <c r="ONW484" s="186"/>
      <c r="ONX484" s="186"/>
      <c r="ONY484" s="186"/>
      <c r="ONZ484" s="186"/>
      <c r="OOA484" s="186"/>
      <c r="OOB484" s="186"/>
      <c r="OOC484" s="186"/>
      <c r="OOD484" s="186"/>
      <c r="OOE484" s="186"/>
      <c r="OOF484" s="186"/>
      <c r="OOG484" s="186"/>
      <c r="OOH484" s="186"/>
      <c r="OOI484" s="186"/>
      <c r="OOJ484" s="186"/>
      <c r="OOK484" s="186"/>
      <c r="OOL484" s="186"/>
      <c r="OOM484" s="186"/>
      <c r="OON484" s="186"/>
      <c r="OOO484" s="186"/>
      <c r="OOP484" s="186"/>
      <c r="OOQ484" s="186"/>
      <c r="OOR484" s="186"/>
      <c r="OOS484" s="186"/>
      <c r="OOT484" s="186"/>
      <c r="OOU484" s="186"/>
      <c r="OOV484" s="186"/>
      <c r="OOW484" s="186"/>
      <c r="OOX484" s="186"/>
      <c r="OOY484" s="186"/>
      <c r="OOZ484" s="186"/>
      <c r="OPA484" s="186"/>
      <c r="OPB484" s="186"/>
      <c r="OPC484" s="186"/>
      <c r="OPD484" s="186"/>
      <c r="OPE484" s="186"/>
      <c r="OPF484" s="186"/>
      <c r="OPG484" s="186"/>
      <c r="OPH484" s="186"/>
      <c r="OPI484" s="186"/>
      <c r="OPJ484" s="186"/>
      <c r="OPK484" s="186"/>
      <c r="OPL484" s="186"/>
      <c r="OPM484" s="186"/>
      <c r="OPN484" s="186"/>
      <c r="OPO484" s="186"/>
      <c r="OPP484" s="186"/>
      <c r="OPQ484" s="186"/>
      <c r="OPR484" s="186"/>
      <c r="OPS484" s="186"/>
      <c r="OPT484" s="186"/>
      <c r="OPU484" s="186"/>
      <c r="OPV484" s="186"/>
      <c r="OPW484" s="186"/>
      <c r="OPX484" s="186"/>
      <c r="OPY484" s="186"/>
      <c r="OPZ484" s="186"/>
      <c r="OQA484" s="186"/>
      <c r="OQB484" s="186"/>
      <c r="OQC484" s="186"/>
      <c r="OQD484" s="186"/>
      <c r="OQE484" s="186"/>
      <c r="OQF484" s="186"/>
      <c r="OQG484" s="186"/>
      <c r="OQH484" s="186"/>
      <c r="OQI484" s="186"/>
      <c r="OQJ484" s="186"/>
      <c r="OQK484" s="186"/>
      <c r="OQL484" s="186"/>
      <c r="OQM484" s="186"/>
      <c r="OQN484" s="186"/>
      <c r="OQO484" s="186"/>
      <c r="OQP484" s="186"/>
      <c r="OQQ484" s="186"/>
      <c r="OQR484" s="186"/>
      <c r="OQS484" s="186"/>
      <c r="OQT484" s="186"/>
      <c r="OQU484" s="186"/>
      <c r="OQV484" s="186"/>
      <c r="OQW484" s="186"/>
      <c r="OQX484" s="186"/>
      <c r="OQY484" s="186"/>
      <c r="OQZ484" s="186"/>
      <c r="ORA484" s="186"/>
      <c r="ORB484" s="186"/>
      <c r="ORC484" s="186"/>
      <c r="ORD484" s="186"/>
      <c r="ORE484" s="186"/>
      <c r="ORF484" s="186"/>
      <c r="ORG484" s="186"/>
      <c r="ORH484" s="186"/>
      <c r="ORI484" s="186"/>
      <c r="ORJ484" s="186"/>
      <c r="ORK484" s="186"/>
      <c r="ORL484" s="186"/>
      <c r="ORM484" s="186"/>
      <c r="ORN484" s="186"/>
      <c r="ORO484" s="186"/>
      <c r="ORP484" s="186"/>
      <c r="ORQ484" s="186"/>
      <c r="ORR484" s="186"/>
      <c r="ORS484" s="186"/>
      <c r="ORT484" s="186"/>
      <c r="ORU484" s="186"/>
      <c r="ORV484" s="186"/>
      <c r="ORW484" s="186"/>
      <c r="ORX484" s="186"/>
      <c r="ORY484" s="186"/>
      <c r="ORZ484" s="186"/>
      <c r="OSA484" s="186"/>
      <c r="OSB484" s="186"/>
      <c r="OSC484" s="186"/>
      <c r="OSD484" s="186"/>
      <c r="OSE484" s="186"/>
      <c r="OSF484" s="186"/>
      <c r="OSG484" s="186"/>
      <c r="OSH484" s="186"/>
      <c r="OSI484" s="186"/>
      <c r="OSJ484" s="186"/>
      <c r="OSK484" s="186"/>
      <c r="OSL484" s="186"/>
      <c r="OSM484" s="186"/>
      <c r="OSN484" s="186"/>
      <c r="OSO484" s="186"/>
      <c r="OSP484" s="186"/>
      <c r="OSQ484" s="186"/>
      <c r="OSR484" s="186"/>
      <c r="OSS484" s="186"/>
      <c r="OST484" s="186"/>
      <c r="OSU484" s="186"/>
      <c r="OSV484" s="186"/>
      <c r="OSW484" s="186"/>
      <c r="OSX484" s="186"/>
      <c r="OSY484" s="186"/>
      <c r="OSZ484" s="186"/>
      <c r="OTA484" s="186"/>
      <c r="OTB484" s="186"/>
      <c r="OTC484" s="186"/>
      <c r="OTD484" s="186"/>
      <c r="OTE484" s="186"/>
      <c r="OTF484" s="186"/>
      <c r="OTG484" s="186"/>
      <c r="OTH484" s="186"/>
      <c r="OTI484" s="186"/>
      <c r="OTJ484" s="186"/>
      <c r="OTK484" s="186"/>
      <c r="OTL484" s="186"/>
      <c r="OTM484" s="186"/>
      <c r="OTN484" s="186"/>
      <c r="OTO484" s="186"/>
      <c r="OTP484" s="186"/>
      <c r="OTQ484" s="186"/>
      <c r="OTR484" s="186"/>
      <c r="OTS484" s="186"/>
      <c r="OTT484" s="186"/>
      <c r="OTU484" s="186"/>
      <c r="OTV484" s="186"/>
      <c r="OTW484" s="186"/>
      <c r="OTX484" s="186"/>
      <c r="OTY484" s="186"/>
      <c r="OTZ484" s="186"/>
      <c r="OUA484" s="186"/>
      <c r="OUB484" s="186"/>
      <c r="OUC484" s="186"/>
      <c r="OUD484" s="186"/>
      <c r="OUE484" s="186"/>
      <c r="OUF484" s="186"/>
      <c r="OUG484" s="186"/>
      <c r="OUH484" s="186"/>
      <c r="OUI484" s="186"/>
      <c r="OUJ484" s="186"/>
      <c r="OUK484" s="186"/>
      <c r="OUL484" s="186"/>
      <c r="OUM484" s="186"/>
      <c r="OUN484" s="186"/>
      <c r="OUO484" s="186"/>
      <c r="OUP484" s="186"/>
      <c r="OUQ484" s="186"/>
      <c r="OUR484" s="186"/>
      <c r="OUS484" s="186"/>
      <c r="OUT484" s="186"/>
      <c r="OUU484" s="186"/>
      <c r="OUV484" s="186"/>
      <c r="OUW484" s="186"/>
      <c r="OUX484" s="186"/>
      <c r="OUY484" s="186"/>
      <c r="OUZ484" s="186"/>
      <c r="OVA484" s="186"/>
      <c r="OVB484" s="186"/>
      <c r="OVC484" s="186"/>
      <c r="OVD484" s="186"/>
      <c r="OVE484" s="186"/>
      <c r="OVF484" s="186"/>
      <c r="OVG484" s="186"/>
      <c r="OVH484" s="186"/>
      <c r="OVI484" s="186"/>
      <c r="OVJ484" s="186"/>
      <c r="OVK484" s="186"/>
      <c r="OVL484" s="186"/>
      <c r="OVM484" s="186"/>
      <c r="OVN484" s="186"/>
      <c r="OVO484" s="186"/>
      <c r="OVP484" s="186"/>
      <c r="OVQ484" s="186"/>
      <c r="OVR484" s="186"/>
      <c r="OVS484" s="186"/>
      <c r="OVT484" s="186"/>
      <c r="OVU484" s="186"/>
      <c r="OVV484" s="186"/>
      <c r="OVW484" s="186"/>
      <c r="OVX484" s="186"/>
      <c r="OVY484" s="186"/>
      <c r="OVZ484" s="186"/>
      <c r="OWA484" s="186"/>
      <c r="OWB484" s="186"/>
      <c r="OWC484" s="186"/>
      <c r="OWD484" s="186"/>
      <c r="OWE484" s="186"/>
      <c r="OWF484" s="186"/>
      <c r="OWG484" s="186"/>
      <c r="OWH484" s="186"/>
      <c r="OWI484" s="186"/>
      <c r="OWJ484" s="186"/>
      <c r="OWK484" s="186"/>
      <c r="OWL484" s="186"/>
      <c r="OWM484" s="186"/>
      <c r="OWN484" s="186"/>
      <c r="OWO484" s="186"/>
      <c r="OWP484" s="186"/>
      <c r="OWQ484" s="186"/>
      <c r="OWR484" s="186"/>
      <c r="OWS484" s="186"/>
      <c r="OWT484" s="186"/>
      <c r="OWU484" s="186"/>
      <c r="OWV484" s="186"/>
      <c r="OWW484" s="186"/>
      <c r="OWX484" s="186"/>
      <c r="OWY484" s="186"/>
      <c r="OWZ484" s="186"/>
      <c r="OXA484" s="186"/>
      <c r="OXB484" s="186"/>
      <c r="OXC484" s="186"/>
      <c r="OXD484" s="186"/>
      <c r="OXE484" s="186"/>
      <c r="OXF484" s="186"/>
      <c r="OXG484" s="186"/>
      <c r="OXH484" s="186"/>
      <c r="OXI484" s="186"/>
      <c r="OXJ484" s="186"/>
      <c r="OXK484" s="186"/>
      <c r="OXL484" s="186"/>
      <c r="OXM484" s="186"/>
      <c r="OXN484" s="186"/>
      <c r="OXO484" s="186"/>
      <c r="OXP484" s="186"/>
      <c r="OXQ484" s="186"/>
      <c r="OXR484" s="186"/>
      <c r="OXS484" s="186"/>
      <c r="OXT484" s="186"/>
      <c r="OXU484" s="186"/>
      <c r="OXV484" s="186"/>
      <c r="OXW484" s="186"/>
      <c r="OXX484" s="186"/>
      <c r="OXY484" s="186"/>
      <c r="OXZ484" s="186"/>
      <c r="OYA484" s="186"/>
      <c r="OYB484" s="186"/>
      <c r="OYC484" s="186"/>
      <c r="OYD484" s="186"/>
      <c r="OYE484" s="186"/>
      <c r="OYF484" s="186"/>
      <c r="OYG484" s="186"/>
      <c r="OYH484" s="186"/>
      <c r="OYI484" s="186"/>
      <c r="OYJ484" s="186"/>
      <c r="OYK484" s="186"/>
      <c r="OYL484" s="186"/>
      <c r="OYM484" s="186"/>
      <c r="OYN484" s="186"/>
      <c r="OYO484" s="186"/>
      <c r="OYP484" s="186"/>
      <c r="OYQ484" s="186"/>
      <c r="OYR484" s="186"/>
      <c r="OYS484" s="186"/>
      <c r="OYT484" s="186"/>
      <c r="OYU484" s="186"/>
      <c r="OYV484" s="186"/>
      <c r="OYW484" s="186"/>
      <c r="OYX484" s="186"/>
      <c r="OYY484" s="186"/>
      <c r="OYZ484" s="186"/>
      <c r="OZA484" s="186"/>
      <c r="OZB484" s="186"/>
      <c r="OZC484" s="186"/>
      <c r="OZD484" s="186"/>
      <c r="OZE484" s="186"/>
      <c r="OZF484" s="186"/>
      <c r="OZG484" s="186"/>
      <c r="OZH484" s="186"/>
      <c r="OZI484" s="186"/>
      <c r="OZJ484" s="186"/>
      <c r="OZK484" s="186"/>
      <c r="OZL484" s="186"/>
      <c r="OZM484" s="186"/>
      <c r="OZN484" s="186"/>
      <c r="OZO484" s="186"/>
      <c r="OZP484" s="186"/>
      <c r="OZQ484" s="186"/>
      <c r="OZR484" s="186"/>
      <c r="OZS484" s="186"/>
      <c r="OZT484" s="186"/>
      <c r="OZU484" s="186"/>
      <c r="OZV484" s="186"/>
      <c r="OZW484" s="186"/>
      <c r="OZX484" s="186"/>
      <c r="OZY484" s="186"/>
      <c r="OZZ484" s="186"/>
      <c r="PAA484" s="186"/>
      <c r="PAB484" s="186"/>
      <c r="PAC484" s="186"/>
      <c r="PAD484" s="186"/>
      <c r="PAE484" s="186"/>
      <c r="PAF484" s="186"/>
      <c r="PAG484" s="186"/>
      <c r="PAH484" s="186"/>
      <c r="PAI484" s="186"/>
      <c r="PAJ484" s="186"/>
      <c r="PAK484" s="186"/>
      <c r="PAL484" s="186"/>
      <c r="PAM484" s="186"/>
      <c r="PAN484" s="186"/>
      <c r="PAO484" s="186"/>
      <c r="PAP484" s="186"/>
      <c r="PAQ484" s="186"/>
      <c r="PAR484" s="186"/>
      <c r="PAS484" s="186"/>
      <c r="PAT484" s="186"/>
      <c r="PAU484" s="186"/>
      <c r="PAV484" s="186"/>
      <c r="PAW484" s="186"/>
      <c r="PAX484" s="186"/>
      <c r="PAY484" s="186"/>
      <c r="PAZ484" s="186"/>
      <c r="PBA484" s="186"/>
      <c r="PBB484" s="186"/>
      <c r="PBC484" s="186"/>
      <c r="PBD484" s="186"/>
      <c r="PBE484" s="186"/>
      <c r="PBF484" s="186"/>
      <c r="PBG484" s="186"/>
      <c r="PBH484" s="186"/>
      <c r="PBI484" s="186"/>
      <c r="PBJ484" s="186"/>
      <c r="PBK484" s="186"/>
      <c r="PBL484" s="186"/>
      <c r="PBM484" s="186"/>
      <c r="PBN484" s="186"/>
      <c r="PBO484" s="186"/>
      <c r="PBP484" s="186"/>
      <c r="PBQ484" s="186"/>
      <c r="PBR484" s="186"/>
      <c r="PBS484" s="186"/>
      <c r="PBT484" s="186"/>
      <c r="PBU484" s="186"/>
      <c r="PBV484" s="186"/>
      <c r="PBW484" s="186"/>
      <c r="PBX484" s="186"/>
      <c r="PBY484" s="186"/>
      <c r="PBZ484" s="186"/>
      <c r="PCA484" s="186"/>
      <c r="PCB484" s="186"/>
      <c r="PCC484" s="186"/>
      <c r="PCD484" s="186"/>
      <c r="PCE484" s="186"/>
      <c r="PCF484" s="186"/>
      <c r="PCG484" s="186"/>
      <c r="PCH484" s="186"/>
      <c r="PCI484" s="186"/>
      <c r="PCJ484" s="186"/>
      <c r="PCK484" s="186"/>
      <c r="PCL484" s="186"/>
      <c r="PCM484" s="186"/>
      <c r="PCN484" s="186"/>
      <c r="PCO484" s="186"/>
      <c r="PCP484" s="186"/>
      <c r="PCQ484" s="186"/>
      <c r="PCR484" s="186"/>
      <c r="PCS484" s="186"/>
      <c r="PCT484" s="186"/>
      <c r="PCU484" s="186"/>
      <c r="PCV484" s="186"/>
      <c r="PCW484" s="186"/>
      <c r="PCX484" s="186"/>
      <c r="PCY484" s="186"/>
      <c r="PCZ484" s="186"/>
      <c r="PDA484" s="186"/>
      <c r="PDB484" s="186"/>
      <c r="PDC484" s="186"/>
      <c r="PDD484" s="186"/>
      <c r="PDE484" s="186"/>
      <c r="PDF484" s="186"/>
      <c r="PDG484" s="186"/>
      <c r="PDH484" s="186"/>
      <c r="PDI484" s="186"/>
      <c r="PDJ484" s="186"/>
      <c r="PDK484" s="186"/>
      <c r="PDL484" s="186"/>
      <c r="PDM484" s="186"/>
      <c r="PDN484" s="186"/>
      <c r="PDO484" s="186"/>
      <c r="PDP484" s="186"/>
      <c r="PDQ484" s="186"/>
      <c r="PDR484" s="186"/>
      <c r="PDS484" s="186"/>
      <c r="PDT484" s="186"/>
      <c r="PDU484" s="186"/>
      <c r="PDV484" s="186"/>
      <c r="PDW484" s="186"/>
      <c r="PDX484" s="186"/>
      <c r="PDY484" s="186"/>
      <c r="PDZ484" s="186"/>
      <c r="PEA484" s="186"/>
      <c r="PEB484" s="186"/>
      <c r="PEC484" s="186"/>
      <c r="PED484" s="186"/>
      <c r="PEE484" s="186"/>
      <c r="PEF484" s="186"/>
      <c r="PEG484" s="186"/>
      <c r="PEH484" s="186"/>
      <c r="PEI484" s="186"/>
      <c r="PEJ484" s="186"/>
      <c r="PEK484" s="186"/>
      <c r="PEL484" s="186"/>
      <c r="PEM484" s="186"/>
      <c r="PEN484" s="186"/>
      <c r="PEO484" s="186"/>
      <c r="PEP484" s="186"/>
      <c r="PEQ484" s="186"/>
      <c r="PER484" s="186"/>
      <c r="PES484" s="186"/>
      <c r="PET484" s="186"/>
      <c r="PEU484" s="186"/>
      <c r="PEV484" s="186"/>
      <c r="PEW484" s="186"/>
      <c r="PEX484" s="186"/>
      <c r="PEY484" s="186"/>
      <c r="PEZ484" s="186"/>
      <c r="PFA484" s="186"/>
      <c r="PFB484" s="186"/>
      <c r="PFC484" s="186"/>
      <c r="PFD484" s="186"/>
      <c r="PFE484" s="186"/>
      <c r="PFF484" s="186"/>
      <c r="PFG484" s="186"/>
      <c r="PFH484" s="186"/>
      <c r="PFI484" s="186"/>
      <c r="PFJ484" s="186"/>
      <c r="PFK484" s="186"/>
      <c r="PFL484" s="186"/>
      <c r="PFM484" s="186"/>
      <c r="PFN484" s="186"/>
      <c r="PFO484" s="186"/>
      <c r="PFP484" s="186"/>
      <c r="PFQ484" s="186"/>
      <c r="PFR484" s="186"/>
      <c r="PFS484" s="186"/>
      <c r="PFT484" s="186"/>
      <c r="PFU484" s="186"/>
      <c r="PFV484" s="186"/>
      <c r="PFW484" s="186"/>
      <c r="PFX484" s="186"/>
      <c r="PFY484" s="186"/>
      <c r="PFZ484" s="186"/>
      <c r="PGA484" s="186"/>
      <c r="PGB484" s="186"/>
      <c r="PGC484" s="186"/>
      <c r="PGD484" s="186"/>
      <c r="PGE484" s="186"/>
      <c r="PGF484" s="186"/>
      <c r="PGG484" s="186"/>
      <c r="PGH484" s="186"/>
      <c r="PGI484" s="186"/>
      <c r="PGJ484" s="186"/>
      <c r="PGK484" s="186"/>
      <c r="PGL484" s="186"/>
      <c r="PGM484" s="186"/>
      <c r="PGN484" s="186"/>
      <c r="PGO484" s="186"/>
      <c r="PGP484" s="186"/>
      <c r="PGQ484" s="186"/>
      <c r="PGR484" s="186"/>
      <c r="PGS484" s="186"/>
      <c r="PGT484" s="186"/>
      <c r="PGU484" s="186"/>
      <c r="PGV484" s="186"/>
      <c r="PGW484" s="186"/>
      <c r="PGX484" s="186"/>
      <c r="PGY484" s="186"/>
      <c r="PGZ484" s="186"/>
      <c r="PHA484" s="186"/>
      <c r="PHB484" s="186"/>
      <c r="PHC484" s="186"/>
      <c r="PHD484" s="186"/>
      <c r="PHE484" s="186"/>
      <c r="PHF484" s="186"/>
      <c r="PHG484" s="186"/>
      <c r="PHH484" s="186"/>
      <c r="PHI484" s="186"/>
      <c r="PHJ484" s="186"/>
      <c r="PHK484" s="186"/>
      <c r="PHL484" s="186"/>
      <c r="PHM484" s="186"/>
      <c r="PHN484" s="186"/>
      <c r="PHO484" s="186"/>
      <c r="PHP484" s="186"/>
      <c r="PHQ484" s="186"/>
      <c r="PHR484" s="186"/>
      <c r="PHS484" s="186"/>
      <c r="PHT484" s="186"/>
      <c r="PHU484" s="186"/>
      <c r="PHV484" s="186"/>
      <c r="PHW484" s="186"/>
      <c r="PHX484" s="186"/>
      <c r="PHY484" s="186"/>
      <c r="PHZ484" s="186"/>
      <c r="PIA484" s="186"/>
      <c r="PIB484" s="186"/>
      <c r="PIC484" s="186"/>
      <c r="PID484" s="186"/>
      <c r="PIE484" s="186"/>
      <c r="PIF484" s="186"/>
      <c r="PIG484" s="186"/>
      <c r="PIH484" s="186"/>
      <c r="PII484" s="186"/>
      <c r="PIJ484" s="186"/>
      <c r="PIK484" s="186"/>
      <c r="PIL484" s="186"/>
      <c r="PIM484" s="186"/>
      <c r="PIN484" s="186"/>
      <c r="PIO484" s="186"/>
      <c r="PIP484" s="186"/>
      <c r="PIQ484" s="186"/>
      <c r="PIR484" s="186"/>
      <c r="PIS484" s="186"/>
      <c r="PIT484" s="186"/>
      <c r="PIU484" s="186"/>
      <c r="PIV484" s="186"/>
      <c r="PIW484" s="186"/>
      <c r="PIX484" s="186"/>
      <c r="PIY484" s="186"/>
      <c r="PIZ484" s="186"/>
      <c r="PJA484" s="186"/>
      <c r="PJB484" s="186"/>
      <c r="PJC484" s="186"/>
      <c r="PJD484" s="186"/>
      <c r="PJE484" s="186"/>
      <c r="PJF484" s="186"/>
      <c r="PJG484" s="186"/>
      <c r="PJH484" s="186"/>
      <c r="PJI484" s="186"/>
      <c r="PJJ484" s="186"/>
      <c r="PJK484" s="186"/>
      <c r="PJL484" s="186"/>
      <c r="PJM484" s="186"/>
      <c r="PJN484" s="186"/>
      <c r="PJO484" s="186"/>
      <c r="PJP484" s="186"/>
      <c r="PJQ484" s="186"/>
      <c r="PJR484" s="186"/>
      <c r="PJS484" s="186"/>
      <c r="PJT484" s="186"/>
      <c r="PJU484" s="186"/>
      <c r="PJV484" s="186"/>
      <c r="PJW484" s="186"/>
      <c r="PJX484" s="186"/>
      <c r="PJY484" s="186"/>
      <c r="PJZ484" s="186"/>
      <c r="PKA484" s="186"/>
      <c r="PKB484" s="186"/>
      <c r="PKC484" s="186"/>
      <c r="PKD484" s="186"/>
      <c r="PKE484" s="186"/>
      <c r="PKF484" s="186"/>
      <c r="PKG484" s="186"/>
      <c r="PKH484" s="186"/>
      <c r="PKI484" s="186"/>
      <c r="PKJ484" s="186"/>
      <c r="PKK484" s="186"/>
      <c r="PKL484" s="186"/>
      <c r="PKM484" s="186"/>
      <c r="PKN484" s="186"/>
      <c r="PKO484" s="186"/>
      <c r="PKP484" s="186"/>
      <c r="PKQ484" s="186"/>
      <c r="PKR484" s="186"/>
      <c r="PKS484" s="186"/>
      <c r="PKT484" s="186"/>
      <c r="PKU484" s="186"/>
      <c r="PKV484" s="186"/>
      <c r="PKW484" s="186"/>
      <c r="PKX484" s="186"/>
      <c r="PKY484" s="186"/>
      <c r="PKZ484" s="186"/>
      <c r="PLA484" s="186"/>
      <c r="PLB484" s="186"/>
      <c r="PLC484" s="186"/>
      <c r="PLD484" s="186"/>
      <c r="PLE484" s="186"/>
      <c r="PLF484" s="186"/>
      <c r="PLG484" s="186"/>
      <c r="PLH484" s="186"/>
      <c r="PLI484" s="186"/>
      <c r="PLJ484" s="186"/>
      <c r="PLK484" s="186"/>
      <c r="PLL484" s="186"/>
      <c r="PLM484" s="186"/>
      <c r="PLN484" s="186"/>
      <c r="PLO484" s="186"/>
      <c r="PLP484" s="186"/>
      <c r="PLQ484" s="186"/>
      <c r="PLR484" s="186"/>
      <c r="PLS484" s="186"/>
      <c r="PLT484" s="186"/>
      <c r="PLU484" s="186"/>
      <c r="PLV484" s="186"/>
      <c r="PLW484" s="186"/>
      <c r="PLX484" s="186"/>
      <c r="PLY484" s="186"/>
      <c r="PLZ484" s="186"/>
      <c r="PMA484" s="186"/>
      <c r="PMB484" s="186"/>
      <c r="PMC484" s="186"/>
      <c r="PMD484" s="186"/>
      <c r="PME484" s="186"/>
      <c r="PMF484" s="186"/>
      <c r="PMG484" s="186"/>
      <c r="PMH484" s="186"/>
      <c r="PMI484" s="186"/>
      <c r="PMJ484" s="186"/>
      <c r="PMK484" s="186"/>
      <c r="PML484" s="186"/>
      <c r="PMM484" s="186"/>
      <c r="PMN484" s="186"/>
      <c r="PMO484" s="186"/>
      <c r="PMP484" s="186"/>
      <c r="PMQ484" s="186"/>
      <c r="PMR484" s="186"/>
      <c r="PMS484" s="186"/>
      <c r="PMT484" s="186"/>
      <c r="PMU484" s="186"/>
      <c r="PMV484" s="186"/>
      <c r="PMW484" s="186"/>
      <c r="PMX484" s="186"/>
      <c r="PMY484" s="186"/>
      <c r="PMZ484" s="186"/>
      <c r="PNA484" s="186"/>
      <c r="PNB484" s="186"/>
      <c r="PNC484" s="186"/>
      <c r="PND484" s="186"/>
      <c r="PNE484" s="186"/>
      <c r="PNF484" s="186"/>
      <c r="PNG484" s="186"/>
      <c r="PNH484" s="186"/>
      <c r="PNI484" s="186"/>
      <c r="PNJ484" s="186"/>
      <c r="PNK484" s="186"/>
      <c r="PNL484" s="186"/>
      <c r="PNM484" s="186"/>
      <c r="PNN484" s="186"/>
      <c r="PNO484" s="186"/>
      <c r="PNP484" s="186"/>
      <c r="PNQ484" s="186"/>
      <c r="PNR484" s="186"/>
      <c r="PNS484" s="186"/>
      <c r="PNT484" s="186"/>
      <c r="PNU484" s="186"/>
      <c r="PNV484" s="186"/>
      <c r="PNW484" s="186"/>
      <c r="PNX484" s="186"/>
      <c r="PNY484" s="186"/>
      <c r="PNZ484" s="186"/>
      <c r="POA484" s="186"/>
      <c r="POB484" s="186"/>
      <c r="POC484" s="186"/>
      <c r="POD484" s="186"/>
      <c r="POE484" s="186"/>
      <c r="POF484" s="186"/>
      <c r="POG484" s="186"/>
      <c r="POH484" s="186"/>
      <c r="POI484" s="186"/>
      <c r="POJ484" s="186"/>
      <c r="POK484" s="186"/>
      <c r="POL484" s="186"/>
      <c r="POM484" s="186"/>
      <c r="PON484" s="186"/>
      <c r="POO484" s="186"/>
      <c r="POP484" s="186"/>
      <c r="POQ484" s="186"/>
      <c r="POR484" s="186"/>
      <c r="POS484" s="186"/>
      <c r="POT484" s="186"/>
      <c r="POU484" s="186"/>
      <c r="POV484" s="186"/>
      <c r="POW484" s="186"/>
      <c r="POX484" s="186"/>
      <c r="POY484" s="186"/>
      <c r="POZ484" s="186"/>
      <c r="PPA484" s="186"/>
      <c r="PPB484" s="186"/>
      <c r="PPC484" s="186"/>
      <c r="PPD484" s="186"/>
      <c r="PPE484" s="186"/>
      <c r="PPF484" s="186"/>
      <c r="PPG484" s="186"/>
      <c r="PPH484" s="186"/>
      <c r="PPI484" s="186"/>
      <c r="PPJ484" s="186"/>
      <c r="PPK484" s="186"/>
      <c r="PPL484" s="186"/>
      <c r="PPM484" s="186"/>
      <c r="PPN484" s="186"/>
      <c r="PPO484" s="186"/>
      <c r="PPP484" s="186"/>
      <c r="PPQ484" s="186"/>
      <c r="PPR484" s="186"/>
      <c r="PPS484" s="186"/>
      <c r="PPT484" s="186"/>
      <c r="PPU484" s="186"/>
      <c r="PPV484" s="186"/>
      <c r="PPW484" s="186"/>
      <c r="PPX484" s="186"/>
      <c r="PPY484" s="186"/>
      <c r="PPZ484" s="186"/>
      <c r="PQA484" s="186"/>
      <c r="PQB484" s="186"/>
      <c r="PQC484" s="186"/>
      <c r="PQD484" s="186"/>
      <c r="PQE484" s="186"/>
      <c r="PQF484" s="186"/>
      <c r="PQG484" s="186"/>
      <c r="PQH484" s="186"/>
      <c r="PQI484" s="186"/>
      <c r="PQJ484" s="186"/>
      <c r="PQK484" s="186"/>
      <c r="PQL484" s="186"/>
      <c r="PQM484" s="186"/>
      <c r="PQN484" s="186"/>
      <c r="PQO484" s="186"/>
      <c r="PQP484" s="186"/>
      <c r="PQQ484" s="186"/>
      <c r="PQR484" s="186"/>
      <c r="PQS484" s="186"/>
      <c r="PQT484" s="186"/>
      <c r="PQU484" s="186"/>
      <c r="PQV484" s="186"/>
      <c r="PQW484" s="186"/>
      <c r="PQX484" s="186"/>
      <c r="PQY484" s="186"/>
      <c r="PQZ484" s="186"/>
      <c r="PRA484" s="186"/>
      <c r="PRB484" s="186"/>
      <c r="PRC484" s="186"/>
      <c r="PRD484" s="186"/>
      <c r="PRE484" s="186"/>
      <c r="PRF484" s="186"/>
      <c r="PRG484" s="186"/>
      <c r="PRH484" s="186"/>
      <c r="PRI484" s="186"/>
      <c r="PRJ484" s="186"/>
      <c r="PRK484" s="186"/>
      <c r="PRL484" s="186"/>
      <c r="PRM484" s="186"/>
      <c r="PRN484" s="186"/>
      <c r="PRO484" s="186"/>
      <c r="PRP484" s="186"/>
      <c r="PRQ484" s="186"/>
      <c r="PRR484" s="186"/>
      <c r="PRS484" s="186"/>
      <c r="PRT484" s="186"/>
      <c r="PRU484" s="186"/>
      <c r="PRV484" s="186"/>
      <c r="PRW484" s="186"/>
      <c r="PRX484" s="186"/>
      <c r="PRY484" s="186"/>
      <c r="PRZ484" s="186"/>
      <c r="PSA484" s="186"/>
      <c r="PSB484" s="186"/>
      <c r="PSC484" s="186"/>
      <c r="PSD484" s="186"/>
      <c r="PSE484" s="186"/>
      <c r="PSF484" s="186"/>
      <c r="PSG484" s="186"/>
      <c r="PSH484" s="186"/>
      <c r="PSI484" s="186"/>
      <c r="PSJ484" s="186"/>
      <c r="PSK484" s="186"/>
      <c r="PSL484" s="186"/>
      <c r="PSM484" s="186"/>
      <c r="PSN484" s="186"/>
      <c r="PSO484" s="186"/>
      <c r="PSP484" s="186"/>
      <c r="PSQ484" s="186"/>
      <c r="PSR484" s="186"/>
      <c r="PSS484" s="186"/>
      <c r="PST484" s="186"/>
      <c r="PSU484" s="186"/>
      <c r="PSV484" s="186"/>
      <c r="PSW484" s="186"/>
      <c r="PSX484" s="186"/>
      <c r="PSY484" s="186"/>
      <c r="PSZ484" s="186"/>
      <c r="PTA484" s="186"/>
      <c r="PTB484" s="186"/>
      <c r="PTC484" s="186"/>
      <c r="PTD484" s="186"/>
      <c r="PTE484" s="186"/>
      <c r="PTF484" s="186"/>
      <c r="PTG484" s="186"/>
      <c r="PTH484" s="186"/>
      <c r="PTI484" s="186"/>
      <c r="PTJ484" s="186"/>
      <c r="PTK484" s="186"/>
      <c r="PTL484" s="186"/>
      <c r="PTM484" s="186"/>
      <c r="PTN484" s="186"/>
      <c r="PTO484" s="186"/>
      <c r="PTP484" s="186"/>
      <c r="PTQ484" s="186"/>
      <c r="PTR484" s="186"/>
      <c r="PTS484" s="186"/>
      <c r="PTT484" s="186"/>
      <c r="PTU484" s="186"/>
      <c r="PTV484" s="186"/>
      <c r="PTW484" s="186"/>
      <c r="PTX484" s="186"/>
      <c r="PTY484" s="186"/>
      <c r="PTZ484" s="186"/>
      <c r="PUA484" s="186"/>
      <c r="PUB484" s="186"/>
      <c r="PUC484" s="186"/>
      <c r="PUD484" s="186"/>
      <c r="PUE484" s="186"/>
      <c r="PUF484" s="186"/>
      <c r="PUG484" s="186"/>
      <c r="PUH484" s="186"/>
      <c r="PUI484" s="186"/>
      <c r="PUJ484" s="186"/>
      <c r="PUK484" s="186"/>
      <c r="PUL484" s="186"/>
      <c r="PUM484" s="186"/>
      <c r="PUN484" s="186"/>
      <c r="PUO484" s="186"/>
      <c r="PUP484" s="186"/>
      <c r="PUQ484" s="186"/>
      <c r="PUR484" s="186"/>
      <c r="PUS484" s="186"/>
      <c r="PUT484" s="186"/>
      <c r="PUU484" s="186"/>
      <c r="PUV484" s="186"/>
      <c r="PUW484" s="186"/>
      <c r="PUX484" s="186"/>
      <c r="PUY484" s="186"/>
      <c r="PUZ484" s="186"/>
      <c r="PVA484" s="186"/>
      <c r="PVB484" s="186"/>
      <c r="PVC484" s="186"/>
      <c r="PVD484" s="186"/>
      <c r="PVE484" s="186"/>
      <c r="PVF484" s="186"/>
      <c r="PVG484" s="186"/>
      <c r="PVH484" s="186"/>
      <c r="PVI484" s="186"/>
      <c r="PVJ484" s="186"/>
      <c r="PVK484" s="186"/>
      <c r="PVL484" s="186"/>
      <c r="PVM484" s="186"/>
      <c r="PVN484" s="186"/>
      <c r="PVO484" s="186"/>
      <c r="PVP484" s="186"/>
      <c r="PVQ484" s="186"/>
      <c r="PVR484" s="186"/>
      <c r="PVS484" s="186"/>
      <c r="PVT484" s="186"/>
      <c r="PVU484" s="186"/>
      <c r="PVV484" s="186"/>
      <c r="PVW484" s="186"/>
      <c r="PVX484" s="186"/>
      <c r="PVY484" s="186"/>
      <c r="PVZ484" s="186"/>
      <c r="PWA484" s="186"/>
      <c r="PWB484" s="186"/>
      <c r="PWC484" s="186"/>
      <c r="PWD484" s="186"/>
      <c r="PWE484" s="186"/>
      <c r="PWF484" s="186"/>
      <c r="PWG484" s="186"/>
      <c r="PWH484" s="186"/>
      <c r="PWI484" s="186"/>
      <c r="PWJ484" s="186"/>
      <c r="PWK484" s="186"/>
      <c r="PWL484" s="186"/>
      <c r="PWM484" s="186"/>
      <c r="PWN484" s="186"/>
      <c r="PWO484" s="186"/>
      <c r="PWP484" s="186"/>
      <c r="PWQ484" s="186"/>
      <c r="PWR484" s="186"/>
      <c r="PWS484" s="186"/>
      <c r="PWT484" s="186"/>
      <c r="PWU484" s="186"/>
      <c r="PWV484" s="186"/>
      <c r="PWW484" s="186"/>
      <c r="PWX484" s="186"/>
      <c r="PWY484" s="186"/>
      <c r="PWZ484" s="186"/>
      <c r="PXA484" s="186"/>
      <c r="PXB484" s="186"/>
      <c r="PXC484" s="186"/>
      <c r="PXD484" s="186"/>
      <c r="PXE484" s="186"/>
      <c r="PXF484" s="186"/>
      <c r="PXG484" s="186"/>
      <c r="PXH484" s="186"/>
      <c r="PXI484" s="186"/>
      <c r="PXJ484" s="186"/>
      <c r="PXK484" s="186"/>
      <c r="PXL484" s="186"/>
      <c r="PXM484" s="186"/>
      <c r="PXN484" s="186"/>
      <c r="PXO484" s="186"/>
      <c r="PXP484" s="186"/>
      <c r="PXQ484" s="186"/>
      <c r="PXR484" s="186"/>
      <c r="PXS484" s="186"/>
      <c r="PXT484" s="186"/>
      <c r="PXU484" s="186"/>
      <c r="PXV484" s="186"/>
      <c r="PXW484" s="186"/>
      <c r="PXX484" s="186"/>
      <c r="PXY484" s="186"/>
      <c r="PXZ484" s="186"/>
      <c r="PYA484" s="186"/>
      <c r="PYB484" s="186"/>
      <c r="PYC484" s="186"/>
      <c r="PYD484" s="186"/>
      <c r="PYE484" s="186"/>
      <c r="PYF484" s="186"/>
      <c r="PYG484" s="186"/>
      <c r="PYH484" s="186"/>
      <c r="PYI484" s="186"/>
      <c r="PYJ484" s="186"/>
      <c r="PYK484" s="186"/>
      <c r="PYL484" s="186"/>
      <c r="PYM484" s="186"/>
      <c r="PYN484" s="186"/>
      <c r="PYO484" s="186"/>
      <c r="PYP484" s="186"/>
      <c r="PYQ484" s="186"/>
      <c r="PYR484" s="186"/>
      <c r="PYS484" s="186"/>
      <c r="PYT484" s="186"/>
      <c r="PYU484" s="186"/>
      <c r="PYV484" s="186"/>
      <c r="PYW484" s="186"/>
      <c r="PYX484" s="186"/>
      <c r="PYY484" s="186"/>
      <c r="PYZ484" s="186"/>
      <c r="PZA484" s="186"/>
      <c r="PZB484" s="186"/>
      <c r="PZC484" s="186"/>
      <c r="PZD484" s="186"/>
      <c r="PZE484" s="186"/>
      <c r="PZF484" s="186"/>
      <c r="PZG484" s="186"/>
      <c r="PZH484" s="186"/>
      <c r="PZI484" s="186"/>
      <c r="PZJ484" s="186"/>
      <c r="PZK484" s="186"/>
      <c r="PZL484" s="186"/>
      <c r="PZM484" s="186"/>
      <c r="PZN484" s="186"/>
      <c r="PZO484" s="186"/>
      <c r="PZP484" s="186"/>
      <c r="PZQ484" s="186"/>
      <c r="PZR484" s="186"/>
      <c r="PZS484" s="186"/>
      <c r="PZT484" s="186"/>
      <c r="PZU484" s="186"/>
      <c r="PZV484" s="186"/>
      <c r="PZW484" s="186"/>
      <c r="PZX484" s="186"/>
      <c r="PZY484" s="186"/>
      <c r="PZZ484" s="186"/>
      <c r="QAA484" s="186"/>
      <c r="QAB484" s="186"/>
      <c r="QAC484" s="186"/>
      <c r="QAD484" s="186"/>
      <c r="QAE484" s="186"/>
      <c r="QAF484" s="186"/>
      <c r="QAG484" s="186"/>
      <c r="QAH484" s="186"/>
      <c r="QAI484" s="186"/>
      <c r="QAJ484" s="186"/>
      <c r="QAK484" s="186"/>
      <c r="QAL484" s="186"/>
      <c r="QAM484" s="186"/>
      <c r="QAN484" s="186"/>
      <c r="QAO484" s="186"/>
      <c r="QAP484" s="186"/>
      <c r="QAQ484" s="186"/>
      <c r="QAR484" s="186"/>
      <c r="QAS484" s="186"/>
      <c r="QAT484" s="186"/>
      <c r="QAU484" s="186"/>
      <c r="QAV484" s="186"/>
      <c r="QAW484" s="186"/>
      <c r="QAX484" s="186"/>
      <c r="QAY484" s="186"/>
      <c r="QAZ484" s="186"/>
      <c r="QBA484" s="186"/>
      <c r="QBB484" s="186"/>
      <c r="QBC484" s="186"/>
      <c r="QBD484" s="186"/>
      <c r="QBE484" s="186"/>
      <c r="QBF484" s="186"/>
      <c r="QBG484" s="186"/>
      <c r="QBH484" s="186"/>
      <c r="QBI484" s="186"/>
      <c r="QBJ484" s="186"/>
      <c r="QBK484" s="186"/>
      <c r="QBL484" s="186"/>
      <c r="QBM484" s="186"/>
      <c r="QBN484" s="186"/>
      <c r="QBO484" s="186"/>
      <c r="QBP484" s="186"/>
      <c r="QBQ484" s="186"/>
      <c r="QBR484" s="186"/>
      <c r="QBS484" s="186"/>
      <c r="QBT484" s="186"/>
      <c r="QBU484" s="186"/>
      <c r="QBV484" s="186"/>
      <c r="QBW484" s="186"/>
      <c r="QBX484" s="186"/>
      <c r="QBY484" s="186"/>
      <c r="QBZ484" s="186"/>
      <c r="QCA484" s="186"/>
      <c r="QCB484" s="186"/>
      <c r="QCC484" s="186"/>
      <c r="QCD484" s="186"/>
      <c r="QCE484" s="186"/>
      <c r="QCF484" s="186"/>
      <c r="QCG484" s="186"/>
      <c r="QCH484" s="186"/>
      <c r="QCI484" s="186"/>
      <c r="QCJ484" s="186"/>
      <c r="QCK484" s="186"/>
      <c r="QCL484" s="186"/>
      <c r="QCM484" s="186"/>
      <c r="QCN484" s="186"/>
      <c r="QCO484" s="186"/>
      <c r="QCP484" s="186"/>
      <c r="QCQ484" s="186"/>
      <c r="QCR484" s="186"/>
      <c r="QCS484" s="186"/>
      <c r="QCT484" s="186"/>
      <c r="QCU484" s="186"/>
      <c r="QCV484" s="186"/>
      <c r="QCW484" s="186"/>
      <c r="QCX484" s="186"/>
      <c r="QCY484" s="186"/>
      <c r="QCZ484" s="186"/>
      <c r="QDA484" s="186"/>
      <c r="QDB484" s="186"/>
      <c r="QDC484" s="186"/>
      <c r="QDD484" s="186"/>
      <c r="QDE484" s="186"/>
      <c r="QDF484" s="186"/>
      <c r="QDG484" s="186"/>
      <c r="QDH484" s="186"/>
      <c r="QDI484" s="186"/>
      <c r="QDJ484" s="186"/>
      <c r="QDK484" s="186"/>
      <c r="QDL484" s="186"/>
      <c r="QDM484" s="186"/>
      <c r="QDN484" s="186"/>
      <c r="QDO484" s="186"/>
      <c r="QDP484" s="186"/>
      <c r="QDQ484" s="186"/>
      <c r="QDR484" s="186"/>
      <c r="QDS484" s="186"/>
      <c r="QDT484" s="186"/>
      <c r="QDU484" s="186"/>
      <c r="QDV484" s="186"/>
      <c r="QDW484" s="186"/>
      <c r="QDX484" s="186"/>
      <c r="QDY484" s="186"/>
      <c r="QDZ484" s="186"/>
      <c r="QEA484" s="186"/>
      <c r="QEB484" s="186"/>
      <c r="QEC484" s="186"/>
      <c r="QED484" s="186"/>
      <c r="QEE484" s="186"/>
      <c r="QEF484" s="186"/>
      <c r="QEG484" s="186"/>
      <c r="QEH484" s="186"/>
      <c r="QEI484" s="186"/>
      <c r="QEJ484" s="186"/>
      <c r="QEK484" s="186"/>
      <c r="QEL484" s="186"/>
      <c r="QEM484" s="186"/>
      <c r="QEN484" s="186"/>
      <c r="QEO484" s="186"/>
      <c r="QEP484" s="186"/>
      <c r="QEQ484" s="186"/>
      <c r="QER484" s="186"/>
      <c r="QES484" s="186"/>
      <c r="QET484" s="186"/>
      <c r="QEU484" s="186"/>
      <c r="QEV484" s="186"/>
      <c r="QEW484" s="186"/>
      <c r="QEX484" s="186"/>
      <c r="QEY484" s="186"/>
      <c r="QEZ484" s="186"/>
      <c r="QFA484" s="186"/>
      <c r="QFB484" s="186"/>
      <c r="QFC484" s="186"/>
      <c r="QFD484" s="186"/>
      <c r="QFE484" s="186"/>
      <c r="QFF484" s="186"/>
      <c r="QFG484" s="186"/>
      <c r="QFH484" s="186"/>
      <c r="QFI484" s="186"/>
      <c r="QFJ484" s="186"/>
      <c r="QFK484" s="186"/>
      <c r="QFL484" s="186"/>
      <c r="QFM484" s="186"/>
      <c r="QFN484" s="186"/>
      <c r="QFO484" s="186"/>
      <c r="QFP484" s="186"/>
      <c r="QFQ484" s="186"/>
      <c r="QFR484" s="186"/>
      <c r="QFS484" s="186"/>
      <c r="QFT484" s="186"/>
      <c r="QFU484" s="186"/>
      <c r="QFV484" s="186"/>
      <c r="QFW484" s="186"/>
      <c r="QFX484" s="186"/>
      <c r="QFY484" s="186"/>
      <c r="QFZ484" s="186"/>
      <c r="QGA484" s="186"/>
      <c r="QGB484" s="186"/>
      <c r="QGC484" s="186"/>
      <c r="QGD484" s="186"/>
      <c r="QGE484" s="186"/>
      <c r="QGF484" s="186"/>
      <c r="QGG484" s="186"/>
      <c r="QGH484" s="186"/>
      <c r="QGI484" s="186"/>
      <c r="QGJ484" s="186"/>
      <c r="QGK484" s="186"/>
      <c r="QGL484" s="186"/>
      <c r="QGM484" s="186"/>
      <c r="QGN484" s="186"/>
      <c r="QGO484" s="186"/>
      <c r="QGP484" s="186"/>
      <c r="QGQ484" s="186"/>
      <c r="QGR484" s="186"/>
      <c r="QGS484" s="186"/>
      <c r="QGT484" s="186"/>
      <c r="QGU484" s="186"/>
      <c r="QGV484" s="186"/>
      <c r="QGW484" s="186"/>
      <c r="QGX484" s="186"/>
      <c r="QGY484" s="186"/>
      <c r="QGZ484" s="186"/>
      <c r="QHA484" s="186"/>
      <c r="QHB484" s="186"/>
      <c r="QHC484" s="186"/>
      <c r="QHD484" s="186"/>
      <c r="QHE484" s="186"/>
      <c r="QHF484" s="186"/>
      <c r="QHG484" s="186"/>
      <c r="QHH484" s="186"/>
      <c r="QHI484" s="186"/>
      <c r="QHJ484" s="186"/>
      <c r="QHK484" s="186"/>
      <c r="QHL484" s="186"/>
      <c r="QHM484" s="186"/>
      <c r="QHN484" s="186"/>
      <c r="QHO484" s="186"/>
      <c r="QHP484" s="186"/>
      <c r="QHQ484" s="186"/>
      <c r="QHR484" s="186"/>
      <c r="QHS484" s="186"/>
      <c r="QHT484" s="186"/>
      <c r="QHU484" s="186"/>
      <c r="QHV484" s="186"/>
      <c r="QHW484" s="186"/>
      <c r="QHX484" s="186"/>
      <c r="QHY484" s="186"/>
      <c r="QHZ484" s="186"/>
      <c r="QIA484" s="186"/>
      <c r="QIB484" s="186"/>
      <c r="QIC484" s="186"/>
      <c r="QID484" s="186"/>
      <c r="QIE484" s="186"/>
      <c r="QIF484" s="186"/>
      <c r="QIG484" s="186"/>
      <c r="QIH484" s="186"/>
      <c r="QII484" s="186"/>
      <c r="QIJ484" s="186"/>
      <c r="QIK484" s="186"/>
      <c r="QIL484" s="186"/>
      <c r="QIM484" s="186"/>
      <c r="QIN484" s="186"/>
      <c r="QIO484" s="186"/>
      <c r="QIP484" s="186"/>
      <c r="QIQ484" s="186"/>
      <c r="QIR484" s="186"/>
      <c r="QIS484" s="186"/>
      <c r="QIT484" s="186"/>
      <c r="QIU484" s="186"/>
      <c r="QIV484" s="186"/>
      <c r="QIW484" s="186"/>
      <c r="QIX484" s="186"/>
      <c r="QIY484" s="186"/>
      <c r="QIZ484" s="186"/>
      <c r="QJA484" s="186"/>
      <c r="QJB484" s="186"/>
      <c r="QJC484" s="186"/>
      <c r="QJD484" s="186"/>
      <c r="QJE484" s="186"/>
      <c r="QJF484" s="186"/>
      <c r="QJG484" s="186"/>
      <c r="QJH484" s="186"/>
      <c r="QJI484" s="186"/>
      <c r="QJJ484" s="186"/>
      <c r="QJK484" s="186"/>
      <c r="QJL484" s="186"/>
      <c r="QJM484" s="186"/>
      <c r="QJN484" s="186"/>
      <c r="QJO484" s="186"/>
      <c r="QJP484" s="186"/>
      <c r="QJQ484" s="186"/>
      <c r="QJR484" s="186"/>
      <c r="QJS484" s="186"/>
      <c r="QJT484" s="186"/>
      <c r="QJU484" s="186"/>
      <c r="QJV484" s="186"/>
      <c r="QJW484" s="186"/>
      <c r="QJX484" s="186"/>
      <c r="QJY484" s="186"/>
      <c r="QJZ484" s="186"/>
      <c r="QKA484" s="186"/>
      <c r="QKB484" s="186"/>
      <c r="QKC484" s="186"/>
      <c r="QKD484" s="186"/>
      <c r="QKE484" s="186"/>
      <c r="QKF484" s="186"/>
      <c r="QKG484" s="186"/>
      <c r="QKH484" s="186"/>
      <c r="QKI484" s="186"/>
      <c r="QKJ484" s="186"/>
      <c r="QKK484" s="186"/>
      <c r="QKL484" s="186"/>
      <c r="QKM484" s="186"/>
      <c r="QKN484" s="186"/>
      <c r="QKO484" s="186"/>
      <c r="QKP484" s="186"/>
      <c r="QKQ484" s="186"/>
      <c r="QKR484" s="186"/>
      <c r="QKS484" s="186"/>
      <c r="QKT484" s="186"/>
      <c r="QKU484" s="186"/>
      <c r="QKV484" s="186"/>
      <c r="QKW484" s="186"/>
      <c r="QKX484" s="186"/>
      <c r="QKY484" s="186"/>
      <c r="QKZ484" s="186"/>
      <c r="QLA484" s="186"/>
      <c r="QLB484" s="186"/>
      <c r="QLC484" s="186"/>
      <c r="QLD484" s="186"/>
      <c r="QLE484" s="186"/>
      <c r="QLF484" s="186"/>
      <c r="QLG484" s="186"/>
      <c r="QLH484" s="186"/>
      <c r="QLI484" s="186"/>
      <c r="QLJ484" s="186"/>
      <c r="QLK484" s="186"/>
      <c r="QLL484" s="186"/>
      <c r="QLM484" s="186"/>
      <c r="QLN484" s="186"/>
      <c r="QLO484" s="186"/>
      <c r="QLP484" s="186"/>
      <c r="QLQ484" s="186"/>
      <c r="QLR484" s="186"/>
      <c r="QLS484" s="186"/>
      <c r="QLT484" s="186"/>
      <c r="QLU484" s="186"/>
      <c r="QLV484" s="186"/>
      <c r="QLW484" s="186"/>
      <c r="QLX484" s="186"/>
      <c r="QLY484" s="186"/>
      <c r="QLZ484" s="186"/>
      <c r="QMA484" s="186"/>
      <c r="QMB484" s="186"/>
      <c r="QMC484" s="186"/>
      <c r="QMD484" s="186"/>
      <c r="QME484" s="186"/>
      <c r="QMF484" s="186"/>
      <c r="QMG484" s="186"/>
      <c r="QMH484" s="186"/>
      <c r="QMI484" s="186"/>
      <c r="QMJ484" s="186"/>
      <c r="QMK484" s="186"/>
      <c r="QML484" s="186"/>
      <c r="QMM484" s="186"/>
      <c r="QMN484" s="186"/>
      <c r="QMO484" s="186"/>
      <c r="QMP484" s="186"/>
      <c r="QMQ484" s="186"/>
      <c r="QMR484" s="186"/>
      <c r="QMS484" s="186"/>
      <c r="QMT484" s="186"/>
      <c r="QMU484" s="186"/>
      <c r="QMV484" s="186"/>
      <c r="QMW484" s="186"/>
      <c r="QMX484" s="186"/>
      <c r="QMY484" s="186"/>
      <c r="QMZ484" s="186"/>
      <c r="QNA484" s="186"/>
      <c r="QNB484" s="186"/>
      <c r="QNC484" s="186"/>
      <c r="QND484" s="186"/>
      <c r="QNE484" s="186"/>
      <c r="QNF484" s="186"/>
      <c r="QNG484" s="186"/>
      <c r="QNH484" s="186"/>
      <c r="QNI484" s="186"/>
      <c r="QNJ484" s="186"/>
      <c r="QNK484" s="186"/>
      <c r="QNL484" s="186"/>
      <c r="QNM484" s="186"/>
      <c r="QNN484" s="186"/>
      <c r="QNO484" s="186"/>
      <c r="QNP484" s="186"/>
      <c r="QNQ484" s="186"/>
      <c r="QNR484" s="186"/>
      <c r="QNS484" s="186"/>
      <c r="QNT484" s="186"/>
      <c r="QNU484" s="186"/>
      <c r="QNV484" s="186"/>
      <c r="QNW484" s="186"/>
      <c r="QNX484" s="186"/>
      <c r="QNY484" s="186"/>
      <c r="QNZ484" s="186"/>
      <c r="QOA484" s="186"/>
      <c r="QOB484" s="186"/>
      <c r="QOC484" s="186"/>
      <c r="QOD484" s="186"/>
      <c r="QOE484" s="186"/>
      <c r="QOF484" s="186"/>
      <c r="QOG484" s="186"/>
      <c r="QOH484" s="186"/>
      <c r="QOI484" s="186"/>
      <c r="QOJ484" s="186"/>
      <c r="QOK484" s="186"/>
      <c r="QOL484" s="186"/>
      <c r="QOM484" s="186"/>
      <c r="QON484" s="186"/>
      <c r="QOO484" s="186"/>
      <c r="QOP484" s="186"/>
      <c r="QOQ484" s="186"/>
      <c r="QOR484" s="186"/>
      <c r="QOS484" s="186"/>
      <c r="QOT484" s="186"/>
      <c r="QOU484" s="186"/>
      <c r="QOV484" s="186"/>
      <c r="QOW484" s="186"/>
      <c r="QOX484" s="186"/>
      <c r="QOY484" s="186"/>
      <c r="QOZ484" s="186"/>
      <c r="QPA484" s="186"/>
      <c r="QPB484" s="186"/>
      <c r="QPC484" s="186"/>
      <c r="QPD484" s="186"/>
      <c r="QPE484" s="186"/>
      <c r="QPF484" s="186"/>
      <c r="QPG484" s="186"/>
      <c r="QPH484" s="186"/>
      <c r="QPI484" s="186"/>
      <c r="QPJ484" s="186"/>
      <c r="QPK484" s="186"/>
      <c r="QPL484" s="186"/>
      <c r="QPM484" s="186"/>
      <c r="QPN484" s="186"/>
      <c r="QPO484" s="186"/>
      <c r="QPP484" s="186"/>
      <c r="QPQ484" s="186"/>
      <c r="QPR484" s="186"/>
      <c r="QPS484" s="186"/>
      <c r="QPT484" s="186"/>
      <c r="QPU484" s="186"/>
      <c r="QPV484" s="186"/>
      <c r="QPW484" s="186"/>
      <c r="QPX484" s="186"/>
      <c r="QPY484" s="186"/>
      <c r="QPZ484" s="186"/>
      <c r="QQA484" s="186"/>
      <c r="QQB484" s="186"/>
      <c r="QQC484" s="186"/>
      <c r="QQD484" s="186"/>
      <c r="QQE484" s="186"/>
      <c r="QQF484" s="186"/>
      <c r="QQG484" s="186"/>
      <c r="QQH484" s="186"/>
      <c r="QQI484" s="186"/>
      <c r="QQJ484" s="186"/>
      <c r="QQK484" s="186"/>
      <c r="QQL484" s="186"/>
      <c r="QQM484" s="186"/>
      <c r="QQN484" s="186"/>
      <c r="QQO484" s="186"/>
      <c r="QQP484" s="186"/>
      <c r="QQQ484" s="186"/>
      <c r="QQR484" s="186"/>
      <c r="QQS484" s="186"/>
      <c r="QQT484" s="186"/>
      <c r="QQU484" s="186"/>
      <c r="QQV484" s="186"/>
      <c r="QQW484" s="186"/>
      <c r="QQX484" s="186"/>
      <c r="QQY484" s="186"/>
      <c r="QQZ484" s="186"/>
      <c r="QRA484" s="186"/>
      <c r="QRB484" s="186"/>
      <c r="QRC484" s="186"/>
      <c r="QRD484" s="186"/>
      <c r="QRE484" s="186"/>
      <c r="QRF484" s="186"/>
      <c r="QRG484" s="186"/>
      <c r="QRH484" s="186"/>
      <c r="QRI484" s="186"/>
      <c r="QRJ484" s="186"/>
      <c r="QRK484" s="186"/>
      <c r="QRL484" s="186"/>
      <c r="QRM484" s="186"/>
      <c r="QRN484" s="186"/>
      <c r="QRO484" s="186"/>
      <c r="QRP484" s="186"/>
      <c r="QRQ484" s="186"/>
      <c r="QRR484" s="186"/>
      <c r="QRS484" s="186"/>
      <c r="QRT484" s="186"/>
      <c r="QRU484" s="186"/>
      <c r="QRV484" s="186"/>
      <c r="QRW484" s="186"/>
      <c r="QRX484" s="186"/>
      <c r="QRY484" s="186"/>
      <c r="QRZ484" s="186"/>
      <c r="QSA484" s="186"/>
      <c r="QSB484" s="186"/>
      <c r="QSC484" s="186"/>
      <c r="QSD484" s="186"/>
      <c r="QSE484" s="186"/>
      <c r="QSF484" s="186"/>
      <c r="QSG484" s="186"/>
      <c r="QSH484" s="186"/>
      <c r="QSI484" s="186"/>
      <c r="QSJ484" s="186"/>
      <c r="QSK484" s="186"/>
      <c r="QSL484" s="186"/>
      <c r="QSM484" s="186"/>
      <c r="QSN484" s="186"/>
      <c r="QSO484" s="186"/>
      <c r="QSP484" s="186"/>
      <c r="QSQ484" s="186"/>
      <c r="QSR484" s="186"/>
      <c r="QSS484" s="186"/>
      <c r="QST484" s="186"/>
      <c r="QSU484" s="186"/>
      <c r="QSV484" s="186"/>
      <c r="QSW484" s="186"/>
      <c r="QSX484" s="186"/>
      <c r="QSY484" s="186"/>
      <c r="QSZ484" s="186"/>
      <c r="QTA484" s="186"/>
      <c r="QTB484" s="186"/>
      <c r="QTC484" s="186"/>
      <c r="QTD484" s="186"/>
      <c r="QTE484" s="186"/>
      <c r="QTF484" s="186"/>
      <c r="QTG484" s="186"/>
      <c r="QTH484" s="186"/>
      <c r="QTI484" s="186"/>
      <c r="QTJ484" s="186"/>
      <c r="QTK484" s="186"/>
      <c r="QTL484" s="186"/>
      <c r="QTM484" s="186"/>
      <c r="QTN484" s="186"/>
      <c r="QTO484" s="186"/>
      <c r="QTP484" s="186"/>
      <c r="QTQ484" s="186"/>
      <c r="QTR484" s="186"/>
      <c r="QTS484" s="186"/>
      <c r="QTT484" s="186"/>
      <c r="QTU484" s="186"/>
      <c r="QTV484" s="186"/>
      <c r="QTW484" s="186"/>
      <c r="QTX484" s="186"/>
      <c r="QTY484" s="186"/>
      <c r="QTZ484" s="186"/>
      <c r="QUA484" s="186"/>
      <c r="QUB484" s="186"/>
      <c r="QUC484" s="186"/>
      <c r="QUD484" s="186"/>
      <c r="QUE484" s="186"/>
      <c r="QUF484" s="186"/>
      <c r="QUG484" s="186"/>
      <c r="QUH484" s="186"/>
      <c r="QUI484" s="186"/>
      <c r="QUJ484" s="186"/>
      <c r="QUK484" s="186"/>
      <c r="QUL484" s="186"/>
      <c r="QUM484" s="186"/>
      <c r="QUN484" s="186"/>
      <c r="QUO484" s="186"/>
      <c r="QUP484" s="186"/>
      <c r="QUQ484" s="186"/>
      <c r="QUR484" s="186"/>
      <c r="QUS484" s="186"/>
      <c r="QUT484" s="186"/>
      <c r="QUU484" s="186"/>
      <c r="QUV484" s="186"/>
      <c r="QUW484" s="186"/>
      <c r="QUX484" s="186"/>
      <c r="QUY484" s="186"/>
      <c r="QUZ484" s="186"/>
      <c r="QVA484" s="186"/>
      <c r="QVB484" s="186"/>
      <c r="QVC484" s="186"/>
      <c r="QVD484" s="186"/>
      <c r="QVE484" s="186"/>
      <c r="QVF484" s="186"/>
      <c r="QVG484" s="186"/>
      <c r="QVH484" s="186"/>
      <c r="QVI484" s="186"/>
      <c r="QVJ484" s="186"/>
      <c r="QVK484" s="186"/>
      <c r="QVL484" s="186"/>
      <c r="QVM484" s="186"/>
      <c r="QVN484" s="186"/>
      <c r="QVO484" s="186"/>
      <c r="QVP484" s="186"/>
      <c r="QVQ484" s="186"/>
      <c r="QVR484" s="186"/>
      <c r="QVS484" s="186"/>
      <c r="QVT484" s="186"/>
      <c r="QVU484" s="186"/>
      <c r="QVV484" s="186"/>
      <c r="QVW484" s="186"/>
      <c r="QVX484" s="186"/>
      <c r="QVY484" s="186"/>
      <c r="QVZ484" s="186"/>
      <c r="QWA484" s="186"/>
      <c r="QWB484" s="186"/>
      <c r="QWC484" s="186"/>
      <c r="QWD484" s="186"/>
      <c r="QWE484" s="186"/>
      <c r="QWF484" s="186"/>
      <c r="QWG484" s="186"/>
      <c r="QWH484" s="186"/>
      <c r="QWI484" s="186"/>
      <c r="QWJ484" s="186"/>
      <c r="QWK484" s="186"/>
      <c r="QWL484" s="186"/>
      <c r="QWM484" s="186"/>
      <c r="QWN484" s="186"/>
      <c r="QWO484" s="186"/>
      <c r="QWP484" s="186"/>
      <c r="QWQ484" s="186"/>
      <c r="QWR484" s="186"/>
      <c r="QWS484" s="186"/>
      <c r="QWT484" s="186"/>
      <c r="QWU484" s="186"/>
      <c r="QWV484" s="186"/>
      <c r="QWW484" s="186"/>
      <c r="QWX484" s="186"/>
      <c r="QWY484" s="186"/>
      <c r="QWZ484" s="186"/>
      <c r="QXA484" s="186"/>
      <c r="QXB484" s="186"/>
      <c r="QXC484" s="186"/>
      <c r="QXD484" s="186"/>
      <c r="QXE484" s="186"/>
      <c r="QXF484" s="186"/>
      <c r="QXG484" s="186"/>
      <c r="QXH484" s="186"/>
      <c r="QXI484" s="186"/>
      <c r="QXJ484" s="186"/>
      <c r="QXK484" s="186"/>
      <c r="QXL484" s="186"/>
      <c r="QXM484" s="186"/>
      <c r="QXN484" s="186"/>
      <c r="QXO484" s="186"/>
      <c r="QXP484" s="186"/>
      <c r="QXQ484" s="186"/>
      <c r="QXR484" s="186"/>
      <c r="QXS484" s="186"/>
      <c r="QXT484" s="186"/>
      <c r="QXU484" s="186"/>
      <c r="QXV484" s="186"/>
      <c r="QXW484" s="186"/>
      <c r="QXX484" s="186"/>
      <c r="QXY484" s="186"/>
      <c r="QXZ484" s="186"/>
      <c r="QYA484" s="186"/>
      <c r="QYB484" s="186"/>
      <c r="QYC484" s="186"/>
      <c r="QYD484" s="186"/>
      <c r="QYE484" s="186"/>
      <c r="QYF484" s="186"/>
      <c r="QYG484" s="186"/>
      <c r="QYH484" s="186"/>
      <c r="QYI484" s="186"/>
      <c r="QYJ484" s="186"/>
      <c r="QYK484" s="186"/>
      <c r="QYL484" s="186"/>
      <c r="QYM484" s="186"/>
      <c r="QYN484" s="186"/>
      <c r="QYO484" s="186"/>
      <c r="QYP484" s="186"/>
      <c r="QYQ484" s="186"/>
      <c r="QYR484" s="186"/>
      <c r="QYS484" s="186"/>
      <c r="QYT484" s="186"/>
      <c r="QYU484" s="186"/>
      <c r="QYV484" s="186"/>
      <c r="QYW484" s="186"/>
      <c r="QYX484" s="186"/>
      <c r="QYY484" s="186"/>
      <c r="QYZ484" s="186"/>
      <c r="QZA484" s="186"/>
      <c r="QZB484" s="186"/>
      <c r="QZC484" s="186"/>
      <c r="QZD484" s="186"/>
      <c r="QZE484" s="186"/>
      <c r="QZF484" s="186"/>
      <c r="QZG484" s="186"/>
      <c r="QZH484" s="186"/>
      <c r="QZI484" s="186"/>
      <c r="QZJ484" s="186"/>
      <c r="QZK484" s="186"/>
      <c r="QZL484" s="186"/>
      <c r="QZM484" s="186"/>
      <c r="QZN484" s="186"/>
      <c r="QZO484" s="186"/>
      <c r="QZP484" s="186"/>
      <c r="QZQ484" s="186"/>
      <c r="QZR484" s="186"/>
      <c r="QZS484" s="186"/>
      <c r="QZT484" s="186"/>
      <c r="QZU484" s="186"/>
      <c r="QZV484" s="186"/>
      <c r="QZW484" s="186"/>
      <c r="QZX484" s="186"/>
      <c r="QZY484" s="186"/>
      <c r="QZZ484" s="186"/>
      <c r="RAA484" s="186"/>
      <c r="RAB484" s="186"/>
      <c r="RAC484" s="186"/>
      <c r="RAD484" s="186"/>
      <c r="RAE484" s="186"/>
      <c r="RAF484" s="186"/>
      <c r="RAG484" s="186"/>
      <c r="RAH484" s="186"/>
      <c r="RAI484" s="186"/>
      <c r="RAJ484" s="186"/>
      <c r="RAK484" s="186"/>
      <c r="RAL484" s="186"/>
      <c r="RAM484" s="186"/>
      <c r="RAN484" s="186"/>
      <c r="RAO484" s="186"/>
      <c r="RAP484" s="186"/>
      <c r="RAQ484" s="186"/>
      <c r="RAR484" s="186"/>
      <c r="RAS484" s="186"/>
      <c r="RAT484" s="186"/>
      <c r="RAU484" s="186"/>
      <c r="RAV484" s="186"/>
      <c r="RAW484" s="186"/>
      <c r="RAX484" s="186"/>
      <c r="RAY484" s="186"/>
      <c r="RAZ484" s="186"/>
      <c r="RBA484" s="186"/>
      <c r="RBB484" s="186"/>
      <c r="RBC484" s="186"/>
      <c r="RBD484" s="186"/>
      <c r="RBE484" s="186"/>
      <c r="RBF484" s="186"/>
      <c r="RBG484" s="186"/>
      <c r="RBH484" s="186"/>
      <c r="RBI484" s="186"/>
      <c r="RBJ484" s="186"/>
      <c r="RBK484" s="186"/>
      <c r="RBL484" s="186"/>
      <c r="RBM484" s="186"/>
      <c r="RBN484" s="186"/>
      <c r="RBO484" s="186"/>
      <c r="RBP484" s="186"/>
      <c r="RBQ484" s="186"/>
      <c r="RBR484" s="186"/>
      <c r="RBS484" s="186"/>
      <c r="RBT484" s="186"/>
      <c r="RBU484" s="186"/>
      <c r="RBV484" s="186"/>
      <c r="RBW484" s="186"/>
      <c r="RBX484" s="186"/>
      <c r="RBY484" s="186"/>
      <c r="RBZ484" s="186"/>
      <c r="RCA484" s="186"/>
      <c r="RCB484" s="186"/>
      <c r="RCC484" s="186"/>
      <c r="RCD484" s="186"/>
      <c r="RCE484" s="186"/>
      <c r="RCF484" s="186"/>
      <c r="RCG484" s="186"/>
      <c r="RCH484" s="186"/>
      <c r="RCI484" s="186"/>
      <c r="RCJ484" s="186"/>
      <c r="RCK484" s="186"/>
      <c r="RCL484" s="186"/>
      <c r="RCM484" s="186"/>
      <c r="RCN484" s="186"/>
      <c r="RCO484" s="186"/>
      <c r="RCP484" s="186"/>
      <c r="RCQ484" s="186"/>
      <c r="RCR484" s="186"/>
      <c r="RCS484" s="186"/>
      <c r="RCT484" s="186"/>
      <c r="RCU484" s="186"/>
      <c r="RCV484" s="186"/>
      <c r="RCW484" s="186"/>
      <c r="RCX484" s="186"/>
      <c r="RCY484" s="186"/>
      <c r="RCZ484" s="186"/>
      <c r="RDA484" s="186"/>
      <c r="RDB484" s="186"/>
      <c r="RDC484" s="186"/>
      <c r="RDD484" s="186"/>
      <c r="RDE484" s="186"/>
      <c r="RDF484" s="186"/>
      <c r="RDG484" s="186"/>
      <c r="RDH484" s="186"/>
      <c r="RDI484" s="186"/>
      <c r="RDJ484" s="186"/>
      <c r="RDK484" s="186"/>
      <c r="RDL484" s="186"/>
      <c r="RDM484" s="186"/>
      <c r="RDN484" s="186"/>
      <c r="RDO484" s="186"/>
      <c r="RDP484" s="186"/>
      <c r="RDQ484" s="186"/>
      <c r="RDR484" s="186"/>
      <c r="RDS484" s="186"/>
      <c r="RDT484" s="186"/>
      <c r="RDU484" s="186"/>
      <c r="RDV484" s="186"/>
      <c r="RDW484" s="186"/>
      <c r="RDX484" s="186"/>
      <c r="RDY484" s="186"/>
      <c r="RDZ484" s="186"/>
      <c r="REA484" s="186"/>
      <c r="REB484" s="186"/>
      <c r="REC484" s="186"/>
      <c r="RED484" s="186"/>
      <c r="REE484" s="186"/>
      <c r="REF484" s="186"/>
      <c r="REG484" s="186"/>
      <c r="REH484" s="186"/>
      <c r="REI484" s="186"/>
      <c r="REJ484" s="186"/>
      <c r="REK484" s="186"/>
      <c r="REL484" s="186"/>
      <c r="REM484" s="186"/>
      <c r="REN484" s="186"/>
      <c r="REO484" s="186"/>
      <c r="REP484" s="186"/>
      <c r="REQ484" s="186"/>
      <c r="RER484" s="186"/>
      <c r="RES484" s="186"/>
      <c r="RET484" s="186"/>
      <c r="REU484" s="186"/>
      <c r="REV484" s="186"/>
      <c r="REW484" s="186"/>
      <c r="REX484" s="186"/>
      <c r="REY484" s="186"/>
      <c r="REZ484" s="186"/>
      <c r="RFA484" s="186"/>
      <c r="RFB484" s="186"/>
      <c r="RFC484" s="186"/>
      <c r="RFD484" s="186"/>
      <c r="RFE484" s="186"/>
      <c r="RFF484" s="186"/>
      <c r="RFG484" s="186"/>
      <c r="RFH484" s="186"/>
      <c r="RFI484" s="186"/>
      <c r="RFJ484" s="186"/>
      <c r="RFK484" s="186"/>
      <c r="RFL484" s="186"/>
      <c r="RFM484" s="186"/>
      <c r="RFN484" s="186"/>
      <c r="RFO484" s="186"/>
      <c r="RFP484" s="186"/>
      <c r="RFQ484" s="186"/>
      <c r="RFR484" s="186"/>
      <c r="RFS484" s="186"/>
      <c r="RFT484" s="186"/>
      <c r="RFU484" s="186"/>
      <c r="RFV484" s="186"/>
      <c r="RFW484" s="186"/>
      <c r="RFX484" s="186"/>
      <c r="RFY484" s="186"/>
      <c r="RFZ484" s="186"/>
      <c r="RGA484" s="186"/>
      <c r="RGB484" s="186"/>
      <c r="RGC484" s="186"/>
      <c r="RGD484" s="186"/>
      <c r="RGE484" s="186"/>
      <c r="RGF484" s="186"/>
      <c r="RGG484" s="186"/>
      <c r="RGH484" s="186"/>
      <c r="RGI484" s="186"/>
      <c r="RGJ484" s="186"/>
      <c r="RGK484" s="186"/>
      <c r="RGL484" s="186"/>
      <c r="RGM484" s="186"/>
      <c r="RGN484" s="186"/>
      <c r="RGO484" s="186"/>
      <c r="RGP484" s="186"/>
      <c r="RGQ484" s="186"/>
      <c r="RGR484" s="186"/>
      <c r="RGS484" s="186"/>
      <c r="RGT484" s="186"/>
      <c r="RGU484" s="186"/>
      <c r="RGV484" s="186"/>
      <c r="RGW484" s="186"/>
      <c r="RGX484" s="186"/>
      <c r="RGY484" s="186"/>
      <c r="RGZ484" s="186"/>
      <c r="RHA484" s="186"/>
      <c r="RHB484" s="186"/>
      <c r="RHC484" s="186"/>
      <c r="RHD484" s="186"/>
      <c r="RHE484" s="186"/>
      <c r="RHF484" s="186"/>
      <c r="RHG484" s="186"/>
      <c r="RHH484" s="186"/>
      <c r="RHI484" s="186"/>
      <c r="RHJ484" s="186"/>
      <c r="RHK484" s="186"/>
      <c r="RHL484" s="186"/>
      <c r="RHM484" s="186"/>
      <c r="RHN484" s="186"/>
      <c r="RHO484" s="186"/>
      <c r="RHP484" s="186"/>
      <c r="RHQ484" s="186"/>
      <c r="RHR484" s="186"/>
      <c r="RHS484" s="186"/>
      <c r="RHT484" s="186"/>
      <c r="RHU484" s="186"/>
      <c r="RHV484" s="186"/>
      <c r="RHW484" s="186"/>
      <c r="RHX484" s="186"/>
      <c r="RHY484" s="186"/>
      <c r="RHZ484" s="186"/>
      <c r="RIA484" s="186"/>
      <c r="RIB484" s="186"/>
      <c r="RIC484" s="186"/>
      <c r="RID484" s="186"/>
      <c r="RIE484" s="186"/>
      <c r="RIF484" s="186"/>
      <c r="RIG484" s="186"/>
      <c r="RIH484" s="186"/>
      <c r="RII484" s="186"/>
      <c r="RIJ484" s="186"/>
      <c r="RIK484" s="186"/>
      <c r="RIL484" s="186"/>
      <c r="RIM484" s="186"/>
      <c r="RIN484" s="186"/>
      <c r="RIO484" s="186"/>
      <c r="RIP484" s="186"/>
      <c r="RIQ484" s="186"/>
      <c r="RIR484" s="186"/>
      <c r="RIS484" s="186"/>
      <c r="RIT484" s="186"/>
      <c r="RIU484" s="186"/>
      <c r="RIV484" s="186"/>
      <c r="RIW484" s="186"/>
      <c r="RIX484" s="186"/>
      <c r="RIY484" s="186"/>
      <c r="RIZ484" s="186"/>
      <c r="RJA484" s="186"/>
      <c r="RJB484" s="186"/>
      <c r="RJC484" s="186"/>
      <c r="RJD484" s="186"/>
      <c r="RJE484" s="186"/>
      <c r="RJF484" s="186"/>
      <c r="RJG484" s="186"/>
      <c r="RJH484" s="186"/>
      <c r="RJI484" s="186"/>
      <c r="RJJ484" s="186"/>
      <c r="RJK484" s="186"/>
      <c r="RJL484" s="186"/>
      <c r="RJM484" s="186"/>
      <c r="RJN484" s="186"/>
      <c r="RJO484" s="186"/>
      <c r="RJP484" s="186"/>
      <c r="RJQ484" s="186"/>
      <c r="RJR484" s="186"/>
      <c r="RJS484" s="186"/>
      <c r="RJT484" s="186"/>
      <c r="RJU484" s="186"/>
      <c r="RJV484" s="186"/>
      <c r="RJW484" s="186"/>
      <c r="RJX484" s="186"/>
      <c r="RJY484" s="186"/>
      <c r="RJZ484" s="186"/>
      <c r="RKA484" s="186"/>
      <c r="RKB484" s="186"/>
      <c r="RKC484" s="186"/>
      <c r="RKD484" s="186"/>
      <c r="RKE484" s="186"/>
      <c r="RKF484" s="186"/>
      <c r="RKG484" s="186"/>
      <c r="RKH484" s="186"/>
      <c r="RKI484" s="186"/>
      <c r="RKJ484" s="186"/>
      <c r="RKK484" s="186"/>
      <c r="RKL484" s="186"/>
      <c r="RKM484" s="186"/>
      <c r="RKN484" s="186"/>
      <c r="RKO484" s="186"/>
      <c r="RKP484" s="186"/>
      <c r="RKQ484" s="186"/>
      <c r="RKR484" s="186"/>
      <c r="RKS484" s="186"/>
      <c r="RKT484" s="186"/>
      <c r="RKU484" s="186"/>
      <c r="RKV484" s="186"/>
      <c r="RKW484" s="186"/>
      <c r="RKX484" s="186"/>
      <c r="RKY484" s="186"/>
      <c r="RKZ484" s="186"/>
      <c r="RLA484" s="186"/>
      <c r="RLB484" s="186"/>
      <c r="RLC484" s="186"/>
      <c r="RLD484" s="186"/>
      <c r="RLE484" s="186"/>
      <c r="RLF484" s="186"/>
      <c r="RLG484" s="186"/>
      <c r="RLH484" s="186"/>
      <c r="RLI484" s="186"/>
      <c r="RLJ484" s="186"/>
      <c r="RLK484" s="186"/>
      <c r="RLL484" s="186"/>
      <c r="RLM484" s="186"/>
      <c r="RLN484" s="186"/>
      <c r="RLO484" s="186"/>
      <c r="RLP484" s="186"/>
      <c r="RLQ484" s="186"/>
      <c r="RLR484" s="186"/>
      <c r="RLS484" s="186"/>
      <c r="RLT484" s="186"/>
      <c r="RLU484" s="186"/>
      <c r="RLV484" s="186"/>
      <c r="RLW484" s="186"/>
      <c r="RLX484" s="186"/>
      <c r="RLY484" s="186"/>
      <c r="RLZ484" s="186"/>
      <c r="RMA484" s="186"/>
      <c r="RMB484" s="186"/>
      <c r="RMC484" s="186"/>
      <c r="RMD484" s="186"/>
      <c r="RME484" s="186"/>
      <c r="RMF484" s="186"/>
      <c r="RMG484" s="186"/>
      <c r="RMH484" s="186"/>
      <c r="RMI484" s="186"/>
      <c r="RMJ484" s="186"/>
      <c r="RMK484" s="186"/>
      <c r="RML484" s="186"/>
      <c r="RMM484" s="186"/>
      <c r="RMN484" s="186"/>
      <c r="RMO484" s="186"/>
      <c r="RMP484" s="186"/>
      <c r="RMQ484" s="186"/>
      <c r="RMR484" s="186"/>
      <c r="RMS484" s="186"/>
      <c r="RMT484" s="186"/>
      <c r="RMU484" s="186"/>
      <c r="RMV484" s="186"/>
      <c r="RMW484" s="186"/>
      <c r="RMX484" s="186"/>
      <c r="RMY484" s="186"/>
      <c r="RMZ484" s="186"/>
      <c r="RNA484" s="186"/>
      <c r="RNB484" s="186"/>
      <c r="RNC484" s="186"/>
      <c r="RND484" s="186"/>
      <c r="RNE484" s="186"/>
      <c r="RNF484" s="186"/>
      <c r="RNG484" s="186"/>
      <c r="RNH484" s="186"/>
      <c r="RNI484" s="186"/>
      <c r="RNJ484" s="186"/>
      <c r="RNK484" s="186"/>
      <c r="RNL484" s="186"/>
      <c r="RNM484" s="186"/>
      <c r="RNN484" s="186"/>
      <c r="RNO484" s="186"/>
      <c r="RNP484" s="186"/>
      <c r="RNQ484" s="186"/>
      <c r="RNR484" s="186"/>
      <c r="RNS484" s="186"/>
      <c r="RNT484" s="186"/>
      <c r="RNU484" s="186"/>
      <c r="RNV484" s="186"/>
      <c r="RNW484" s="186"/>
      <c r="RNX484" s="186"/>
      <c r="RNY484" s="186"/>
      <c r="RNZ484" s="186"/>
      <c r="ROA484" s="186"/>
      <c r="ROB484" s="186"/>
      <c r="ROC484" s="186"/>
      <c r="ROD484" s="186"/>
      <c r="ROE484" s="186"/>
      <c r="ROF484" s="186"/>
      <c r="ROG484" s="186"/>
      <c r="ROH484" s="186"/>
      <c r="ROI484" s="186"/>
      <c r="ROJ484" s="186"/>
      <c r="ROK484" s="186"/>
      <c r="ROL484" s="186"/>
      <c r="ROM484" s="186"/>
      <c r="RON484" s="186"/>
      <c r="ROO484" s="186"/>
      <c r="ROP484" s="186"/>
      <c r="ROQ484" s="186"/>
      <c r="ROR484" s="186"/>
      <c r="ROS484" s="186"/>
      <c r="ROT484" s="186"/>
      <c r="ROU484" s="186"/>
      <c r="ROV484" s="186"/>
      <c r="ROW484" s="186"/>
      <c r="ROX484" s="186"/>
      <c r="ROY484" s="186"/>
      <c r="ROZ484" s="186"/>
      <c r="RPA484" s="186"/>
      <c r="RPB484" s="186"/>
      <c r="RPC484" s="186"/>
      <c r="RPD484" s="186"/>
      <c r="RPE484" s="186"/>
      <c r="RPF484" s="186"/>
      <c r="RPG484" s="186"/>
      <c r="RPH484" s="186"/>
      <c r="RPI484" s="186"/>
      <c r="RPJ484" s="186"/>
      <c r="RPK484" s="186"/>
      <c r="RPL484" s="186"/>
      <c r="RPM484" s="186"/>
      <c r="RPN484" s="186"/>
      <c r="RPO484" s="186"/>
      <c r="RPP484" s="186"/>
      <c r="RPQ484" s="186"/>
      <c r="RPR484" s="186"/>
      <c r="RPS484" s="186"/>
      <c r="RPT484" s="186"/>
      <c r="RPU484" s="186"/>
      <c r="RPV484" s="186"/>
      <c r="RPW484" s="186"/>
      <c r="RPX484" s="186"/>
      <c r="RPY484" s="186"/>
      <c r="RPZ484" s="186"/>
      <c r="RQA484" s="186"/>
      <c r="RQB484" s="186"/>
      <c r="RQC484" s="186"/>
      <c r="RQD484" s="186"/>
      <c r="RQE484" s="186"/>
      <c r="RQF484" s="186"/>
      <c r="RQG484" s="186"/>
      <c r="RQH484" s="186"/>
      <c r="RQI484" s="186"/>
      <c r="RQJ484" s="186"/>
      <c r="RQK484" s="186"/>
      <c r="RQL484" s="186"/>
      <c r="RQM484" s="186"/>
      <c r="RQN484" s="186"/>
      <c r="RQO484" s="186"/>
      <c r="RQP484" s="186"/>
      <c r="RQQ484" s="186"/>
      <c r="RQR484" s="186"/>
      <c r="RQS484" s="186"/>
      <c r="RQT484" s="186"/>
      <c r="RQU484" s="186"/>
      <c r="RQV484" s="186"/>
      <c r="RQW484" s="186"/>
      <c r="RQX484" s="186"/>
      <c r="RQY484" s="186"/>
      <c r="RQZ484" s="186"/>
      <c r="RRA484" s="186"/>
      <c r="RRB484" s="186"/>
      <c r="RRC484" s="186"/>
      <c r="RRD484" s="186"/>
      <c r="RRE484" s="186"/>
      <c r="RRF484" s="186"/>
      <c r="RRG484" s="186"/>
      <c r="RRH484" s="186"/>
      <c r="RRI484" s="186"/>
      <c r="RRJ484" s="186"/>
      <c r="RRK484" s="186"/>
      <c r="RRL484" s="186"/>
      <c r="RRM484" s="186"/>
      <c r="RRN484" s="186"/>
      <c r="RRO484" s="186"/>
      <c r="RRP484" s="186"/>
      <c r="RRQ484" s="186"/>
      <c r="RRR484" s="186"/>
      <c r="RRS484" s="186"/>
      <c r="RRT484" s="186"/>
      <c r="RRU484" s="186"/>
      <c r="RRV484" s="186"/>
      <c r="RRW484" s="186"/>
      <c r="RRX484" s="186"/>
      <c r="RRY484" s="186"/>
      <c r="RRZ484" s="186"/>
      <c r="RSA484" s="186"/>
      <c r="RSB484" s="186"/>
      <c r="RSC484" s="186"/>
      <c r="RSD484" s="186"/>
      <c r="RSE484" s="186"/>
      <c r="RSF484" s="186"/>
      <c r="RSG484" s="186"/>
      <c r="RSH484" s="186"/>
      <c r="RSI484" s="186"/>
      <c r="RSJ484" s="186"/>
      <c r="RSK484" s="186"/>
      <c r="RSL484" s="186"/>
      <c r="RSM484" s="186"/>
      <c r="RSN484" s="186"/>
      <c r="RSO484" s="186"/>
      <c r="RSP484" s="186"/>
      <c r="RSQ484" s="186"/>
      <c r="RSR484" s="186"/>
      <c r="RSS484" s="186"/>
      <c r="RST484" s="186"/>
      <c r="RSU484" s="186"/>
      <c r="RSV484" s="186"/>
      <c r="RSW484" s="186"/>
      <c r="RSX484" s="186"/>
      <c r="RSY484" s="186"/>
      <c r="RSZ484" s="186"/>
      <c r="RTA484" s="186"/>
      <c r="RTB484" s="186"/>
      <c r="RTC484" s="186"/>
      <c r="RTD484" s="186"/>
      <c r="RTE484" s="186"/>
      <c r="RTF484" s="186"/>
      <c r="RTG484" s="186"/>
      <c r="RTH484" s="186"/>
      <c r="RTI484" s="186"/>
      <c r="RTJ484" s="186"/>
      <c r="RTK484" s="186"/>
      <c r="RTL484" s="186"/>
      <c r="RTM484" s="186"/>
      <c r="RTN484" s="186"/>
      <c r="RTO484" s="186"/>
      <c r="RTP484" s="186"/>
      <c r="RTQ484" s="186"/>
      <c r="RTR484" s="186"/>
      <c r="RTS484" s="186"/>
      <c r="RTT484" s="186"/>
      <c r="RTU484" s="186"/>
      <c r="RTV484" s="186"/>
      <c r="RTW484" s="186"/>
      <c r="RTX484" s="186"/>
      <c r="RTY484" s="186"/>
      <c r="RTZ484" s="186"/>
      <c r="RUA484" s="186"/>
      <c r="RUB484" s="186"/>
      <c r="RUC484" s="186"/>
      <c r="RUD484" s="186"/>
      <c r="RUE484" s="186"/>
      <c r="RUF484" s="186"/>
      <c r="RUG484" s="186"/>
      <c r="RUH484" s="186"/>
      <c r="RUI484" s="186"/>
      <c r="RUJ484" s="186"/>
      <c r="RUK484" s="186"/>
      <c r="RUL484" s="186"/>
      <c r="RUM484" s="186"/>
      <c r="RUN484" s="186"/>
      <c r="RUO484" s="186"/>
      <c r="RUP484" s="186"/>
      <c r="RUQ484" s="186"/>
      <c r="RUR484" s="186"/>
      <c r="RUS484" s="186"/>
      <c r="RUT484" s="186"/>
      <c r="RUU484" s="186"/>
      <c r="RUV484" s="186"/>
      <c r="RUW484" s="186"/>
      <c r="RUX484" s="186"/>
      <c r="RUY484" s="186"/>
      <c r="RUZ484" s="186"/>
      <c r="RVA484" s="186"/>
      <c r="RVB484" s="186"/>
      <c r="RVC484" s="186"/>
      <c r="RVD484" s="186"/>
      <c r="RVE484" s="186"/>
      <c r="RVF484" s="186"/>
      <c r="RVG484" s="186"/>
      <c r="RVH484" s="186"/>
      <c r="RVI484" s="186"/>
      <c r="RVJ484" s="186"/>
      <c r="RVK484" s="186"/>
      <c r="RVL484" s="186"/>
      <c r="RVM484" s="186"/>
      <c r="RVN484" s="186"/>
      <c r="RVO484" s="186"/>
      <c r="RVP484" s="186"/>
      <c r="RVQ484" s="186"/>
      <c r="RVR484" s="186"/>
      <c r="RVS484" s="186"/>
      <c r="RVT484" s="186"/>
      <c r="RVU484" s="186"/>
      <c r="RVV484" s="186"/>
      <c r="RVW484" s="186"/>
      <c r="RVX484" s="186"/>
      <c r="RVY484" s="186"/>
      <c r="RVZ484" s="186"/>
      <c r="RWA484" s="186"/>
      <c r="RWB484" s="186"/>
      <c r="RWC484" s="186"/>
      <c r="RWD484" s="186"/>
      <c r="RWE484" s="186"/>
      <c r="RWF484" s="186"/>
      <c r="RWG484" s="186"/>
      <c r="RWH484" s="186"/>
      <c r="RWI484" s="186"/>
      <c r="RWJ484" s="186"/>
      <c r="RWK484" s="186"/>
      <c r="RWL484" s="186"/>
      <c r="RWM484" s="186"/>
      <c r="RWN484" s="186"/>
      <c r="RWO484" s="186"/>
      <c r="RWP484" s="186"/>
      <c r="RWQ484" s="186"/>
      <c r="RWR484" s="186"/>
      <c r="RWS484" s="186"/>
      <c r="RWT484" s="186"/>
      <c r="RWU484" s="186"/>
      <c r="RWV484" s="186"/>
      <c r="RWW484" s="186"/>
      <c r="RWX484" s="186"/>
      <c r="RWY484" s="186"/>
      <c r="RWZ484" s="186"/>
      <c r="RXA484" s="186"/>
      <c r="RXB484" s="186"/>
      <c r="RXC484" s="186"/>
      <c r="RXD484" s="186"/>
      <c r="RXE484" s="186"/>
      <c r="RXF484" s="186"/>
      <c r="RXG484" s="186"/>
      <c r="RXH484" s="186"/>
      <c r="RXI484" s="186"/>
      <c r="RXJ484" s="186"/>
      <c r="RXK484" s="186"/>
      <c r="RXL484" s="186"/>
      <c r="RXM484" s="186"/>
      <c r="RXN484" s="186"/>
      <c r="RXO484" s="186"/>
      <c r="RXP484" s="186"/>
      <c r="RXQ484" s="186"/>
      <c r="RXR484" s="186"/>
      <c r="RXS484" s="186"/>
      <c r="RXT484" s="186"/>
      <c r="RXU484" s="186"/>
      <c r="RXV484" s="186"/>
      <c r="RXW484" s="186"/>
      <c r="RXX484" s="186"/>
      <c r="RXY484" s="186"/>
      <c r="RXZ484" s="186"/>
      <c r="RYA484" s="186"/>
      <c r="RYB484" s="186"/>
      <c r="RYC484" s="186"/>
      <c r="RYD484" s="186"/>
      <c r="RYE484" s="186"/>
      <c r="RYF484" s="186"/>
      <c r="RYG484" s="186"/>
      <c r="RYH484" s="186"/>
      <c r="RYI484" s="186"/>
      <c r="RYJ484" s="186"/>
      <c r="RYK484" s="186"/>
      <c r="RYL484" s="186"/>
      <c r="RYM484" s="186"/>
      <c r="RYN484" s="186"/>
      <c r="RYO484" s="186"/>
      <c r="RYP484" s="186"/>
      <c r="RYQ484" s="186"/>
      <c r="RYR484" s="186"/>
      <c r="RYS484" s="186"/>
      <c r="RYT484" s="186"/>
      <c r="RYU484" s="186"/>
      <c r="RYV484" s="186"/>
      <c r="RYW484" s="186"/>
      <c r="RYX484" s="186"/>
      <c r="RYY484" s="186"/>
      <c r="RYZ484" s="186"/>
      <c r="RZA484" s="186"/>
      <c r="RZB484" s="186"/>
      <c r="RZC484" s="186"/>
      <c r="RZD484" s="186"/>
      <c r="RZE484" s="186"/>
      <c r="RZF484" s="186"/>
      <c r="RZG484" s="186"/>
      <c r="RZH484" s="186"/>
      <c r="RZI484" s="186"/>
      <c r="RZJ484" s="186"/>
      <c r="RZK484" s="186"/>
      <c r="RZL484" s="186"/>
      <c r="RZM484" s="186"/>
      <c r="RZN484" s="186"/>
      <c r="RZO484" s="186"/>
      <c r="RZP484" s="186"/>
      <c r="RZQ484" s="186"/>
      <c r="RZR484" s="186"/>
      <c r="RZS484" s="186"/>
      <c r="RZT484" s="186"/>
      <c r="RZU484" s="186"/>
      <c r="RZV484" s="186"/>
      <c r="RZW484" s="186"/>
      <c r="RZX484" s="186"/>
      <c r="RZY484" s="186"/>
      <c r="RZZ484" s="186"/>
      <c r="SAA484" s="186"/>
      <c r="SAB484" s="186"/>
      <c r="SAC484" s="186"/>
      <c r="SAD484" s="186"/>
      <c r="SAE484" s="186"/>
      <c r="SAF484" s="186"/>
      <c r="SAG484" s="186"/>
      <c r="SAH484" s="186"/>
      <c r="SAI484" s="186"/>
      <c r="SAJ484" s="186"/>
      <c r="SAK484" s="186"/>
      <c r="SAL484" s="186"/>
      <c r="SAM484" s="186"/>
      <c r="SAN484" s="186"/>
      <c r="SAO484" s="186"/>
      <c r="SAP484" s="186"/>
      <c r="SAQ484" s="186"/>
      <c r="SAR484" s="186"/>
      <c r="SAS484" s="186"/>
      <c r="SAT484" s="186"/>
      <c r="SAU484" s="186"/>
      <c r="SAV484" s="186"/>
      <c r="SAW484" s="186"/>
      <c r="SAX484" s="186"/>
      <c r="SAY484" s="186"/>
      <c r="SAZ484" s="186"/>
      <c r="SBA484" s="186"/>
      <c r="SBB484" s="186"/>
      <c r="SBC484" s="186"/>
      <c r="SBD484" s="186"/>
      <c r="SBE484" s="186"/>
      <c r="SBF484" s="186"/>
      <c r="SBG484" s="186"/>
      <c r="SBH484" s="186"/>
      <c r="SBI484" s="186"/>
      <c r="SBJ484" s="186"/>
      <c r="SBK484" s="186"/>
      <c r="SBL484" s="186"/>
      <c r="SBM484" s="186"/>
      <c r="SBN484" s="186"/>
      <c r="SBO484" s="186"/>
      <c r="SBP484" s="186"/>
      <c r="SBQ484" s="186"/>
      <c r="SBR484" s="186"/>
      <c r="SBS484" s="186"/>
      <c r="SBT484" s="186"/>
      <c r="SBU484" s="186"/>
      <c r="SBV484" s="186"/>
      <c r="SBW484" s="186"/>
      <c r="SBX484" s="186"/>
      <c r="SBY484" s="186"/>
      <c r="SBZ484" s="186"/>
      <c r="SCA484" s="186"/>
      <c r="SCB484" s="186"/>
      <c r="SCC484" s="186"/>
      <c r="SCD484" s="186"/>
      <c r="SCE484" s="186"/>
      <c r="SCF484" s="186"/>
      <c r="SCG484" s="186"/>
      <c r="SCH484" s="186"/>
      <c r="SCI484" s="186"/>
      <c r="SCJ484" s="186"/>
      <c r="SCK484" s="186"/>
      <c r="SCL484" s="186"/>
      <c r="SCM484" s="186"/>
      <c r="SCN484" s="186"/>
      <c r="SCO484" s="186"/>
      <c r="SCP484" s="186"/>
      <c r="SCQ484" s="186"/>
      <c r="SCR484" s="186"/>
      <c r="SCS484" s="186"/>
      <c r="SCT484" s="186"/>
      <c r="SCU484" s="186"/>
      <c r="SCV484" s="186"/>
      <c r="SCW484" s="186"/>
      <c r="SCX484" s="186"/>
      <c r="SCY484" s="186"/>
      <c r="SCZ484" s="186"/>
      <c r="SDA484" s="186"/>
      <c r="SDB484" s="186"/>
      <c r="SDC484" s="186"/>
      <c r="SDD484" s="186"/>
      <c r="SDE484" s="186"/>
      <c r="SDF484" s="186"/>
      <c r="SDG484" s="186"/>
      <c r="SDH484" s="186"/>
      <c r="SDI484" s="186"/>
      <c r="SDJ484" s="186"/>
      <c r="SDK484" s="186"/>
      <c r="SDL484" s="186"/>
      <c r="SDM484" s="186"/>
      <c r="SDN484" s="186"/>
      <c r="SDO484" s="186"/>
      <c r="SDP484" s="186"/>
      <c r="SDQ484" s="186"/>
      <c r="SDR484" s="186"/>
      <c r="SDS484" s="186"/>
      <c r="SDT484" s="186"/>
      <c r="SDU484" s="186"/>
      <c r="SDV484" s="186"/>
      <c r="SDW484" s="186"/>
      <c r="SDX484" s="186"/>
      <c r="SDY484" s="186"/>
      <c r="SDZ484" s="186"/>
      <c r="SEA484" s="186"/>
      <c r="SEB484" s="186"/>
      <c r="SEC484" s="186"/>
      <c r="SED484" s="186"/>
      <c r="SEE484" s="186"/>
      <c r="SEF484" s="186"/>
      <c r="SEG484" s="186"/>
      <c r="SEH484" s="186"/>
      <c r="SEI484" s="186"/>
      <c r="SEJ484" s="186"/>
      <c r="SEK484" s="186"/>
      <c r="SEL484" s="186"/>
      <c r="SEM484" s="186"/>
      <c r="SEN484" s="186"/>
      <c r="SEO484" s="186"/>
      <c r="SEP484" s="186"/>
      <c r="SEQ484" s="186"/>
      <c r="SER484" s="186"/>
      <c r="SES484" s="186"/>
      <c r="SET484" s="186"/>
      <c r="SEU484" s="186"/>
      <c r="SEV484" s="186"/>
      <c r="SEW484" s="186"/>
      <c r="SEX484" s="186"/>
      <c r="SEY484" s="186"/>
      <c r="SEZ484" s="186"/>
      <c r="SFA484" s="186"/>
      <c r="SFB484" s="186"/>
      <c r="SFC484" s="186"/>
      <c r="SFD484" s="186"/>
      <c r="SFE484" s="186"/>
      <c r="SFF484" s="186"/>
      <c r="SFG484" s="186"/>
      <c r="SFH484" s="186"/>
      <c r="SFI484" s="186"/>
      <c r="SFJ484" s="186"/>
      <c r="SFK484" s="186"/>
      <c r="SFL484" s="186"/>
      <c r="SFM484" s="186"/>
      <c r="SFN484" s="186"/>
      <c r="SFO484" s="186"/>
      <c r="SFP484" s="186"/>
      <c r="SFQ484" s="186"/>
      <c r="SFR484" s="186"/>
      <c r="SFS484" s="186"/>
      <c r="SFT484" s="186"/>
      <c r="SFU484" s="186"/>
      <c r="SFV484" s="186"/>
      <c r="SFW484" s="186"/>
      <c r="SFX484" s="186"/>
      <c r="SFY484" s="186"/>
      <c r="SFZ484" s="186"/>
      <c r="SGA484" s="186"/>
      <c r="SGB484" s="186"/>
      <c r="SGC484" s="186"/>
      <c r="SGD484" s="186"/>
      <c r="SGE484" s="186"/>
      <c r="SGF484" s="186"/>
      <c r="SGG484" s="186"/>
      <c r="SGH484" s="186"/>
      <c r="SGI484" s="186"/>
      <c r="SGJ484" s="186"/>
      <c r="SGK484" s="186"/>
      <c r="SGL484" s="186"/>
      <c r="SGM484" s="186"/>
      <c r="SGN484" s="186"/>
      <c r="SGO484" s="186"/>
      <c r="SGP484" s="186"/>
      <c r="SGQ484" s="186"/>
      <c r="SGR484" s="186"/>
      <c r="SGS484" s="186"/>
      <c r="SGT484" s="186"/>
      <c r="SGU484" s="186"/>
      <c r="SGV484" s="186"/>
      <c r="SGW484" s="186"/>
      <c r="SGX484" s="186"/>
      <c r="SGY484" s="186"/>
      <c r="SGZ484" s="186"/>
      <c r="SHA484" s="186"/>
      <c r="SHB484" s="186"/>
      <c r="SHC484" s="186"/>
      <c r="SHD484" s="186"/>
      <c r="SHE484" s="186"/>
      <c r="SHF484" s="186"/>
      <c r="SHG484" s="186"/>
      <c r="SHH484" s="186"/>
      <c r="SHI484" s="186"/>
      <c r="SHJ484" s="186"/>
      <c r="SHK484" s="186"/>
      <c r="SHL484" s="186"/>
      <c r="SHM484" s="186"/>
      <c r="SHN484" s="186"/>
      <c r="SHO484" s="186"/>
      <c r="SHP484" s="186"/>
      <c r="SHQ484" s="186"/>
      <c r="SHR484" s="186"/>
      <c r="SHS484" s="186"/>
      <c r="SHT484" s="186"/>
      <c r="SHU484" s="186"/>
      <c r="SHV484" s="186"/>
      <c r="SHW484" s="186"/>
      <c r="SHX484" s="186"/>
      <c r="SHY484" s="186"/>
      <c r="SHZ484" s="186"/>
      <c r="SIA484" s="186"/>
      <c r="SIB484" s="186"/>
      <c r="SIC484" s="186"/>
      <c r="SID484" s="186"/>
      <c r="SIE484" s="186"/>
      <c r="SIF484" s="186"/>
      <c r="SIG484" s="186"/>
      <c r="SIH484" s="186"/>
      <c r="SII484" s="186"/>
      <c r="SIJ484" s="186"/>
      <c r="SIK484" s="186"/>
      <c r="SIL484" s="186"/>
      <c r="SIM484" s="186"/>
      <c r="SIN484" s="186"/>
      <c r="SIO484" s="186"/>
      <c r="SIP484" s="186"/>
      <c r="SIQ484" s="186"/>
      <c r="SIR484" s="186"/>
      <c r="SIS484" s="186"/>
      <c r="SIT484" s="186"/>
      <c r="SIU484" s="186"/>
      <c r="SIV484" s="186"/>
      <c r="SIW484" s="186"/>
      <c r="SIX484" s="186"/>
      <c r="SIY484" s="186"/>
      <c r="SIZ484" s="186"/>
      <c r="SJA484" s="186"/>
      <c r="SJB484" s="186"/>
      <c r="SJC484" s="186"/>
      <c r="SJD484" s="186"/>
      <c r="SJE484" s="186"/>
      <c r="SJF484" s="186"/>
      <c r="SJG484" s="186"/>
      <c r="SJH484" s="186"/>
      <c r="SJI484" s="186"/>
      <c r="SJJ484" s="186"/>
      <c r="SJK484" s="186"/>
      <c r="SJL484" s="186"/>
      <c r="SJM484" s="186"/>
      <c r="SJN484" s="186"/>
      <c r="SJO484" s="186"/>
      <c r="SJP484" s="186"/>
      <c r="SJQ484" s="186"/>
      <c r="SJR484" s="186"/>
      <c r="SJS484" s="186"/>
      <c r="SJT484" s="186"/>
      <c r="SJU484" s="186"/>
      <c r="SJV484" s="186"/>
      <c r="SJW484" s="186"/>
      <c r="SJX484" s="186"/>
      <c r="SJY484" s="186"/>
      <c r="SJZ484" s="186"/>
      <c r="SKA484" s="186"/>
      <c r="SKB484" s="186"/>
      <c r="SKC484" s="186"/>
      <c r="SKD484" s="186"/>
      <c r="SKE484" s="186"/>
      <c r="SKF484" s="186"/>
      <c r="SKG484" s="186"/>
      <c r="SKH484" s="186"/>
      <c r="SKI484" s="186"/>
      <c r="SKJ484" s="186"/>
      <c r="SKK484" s="186"/>
      <c r="SKL484" s="186"/>
      <c r="SKM484" s="186"/>
      <c r="SKN484" s="186"/>
      <c r="SKO484" s="186"/>
      <c r="SKP484" s="186"/>
      <c r="SKQ484" s="186"/>
      <c r="SKR484" s="186"/>
      <c r="SKS484" s="186"/>
      <c r="SKT484" s="186"/>
      <c r="SKU484" s="186"/>
      <c r="SKV484" s="186"/>
      <c r="SKW484" s="186"/>
      <c r="SKX484" s="186"/>
      <c r="SKY484" s="186"/>
      <c r="SKZ484" s="186"/>
      <c r="SLA484" s="186"/>
      <c r="SLB484" s="186"/>
      <c r="SLC484" s="186"/>
      <c r="SLD484" s="186"/>
      <c r="SLE484" s="186"/>
      <c r="SLF484" s="186"/>
      <c r="SLG484" s="186"/>
      <c r="SLH484" s="186"/>
      <c r="SLI484" s="186"/>
      <c r="SLJ484" s="186"/>
      <c r="SLK484" s="186"/>
      <c r="SLL484" s="186"/>
      <c r="SLM484" s="186"/>
      <c r="SLN484" s="186"/>
      <c r="SLO484" s="186"/>
      <c r="SLP484" s="186"/>
      <c r="SLQ484" s="186"/>
      <c r="SLR484" s="186"/>
      <c r="SLS484" s="186"/>
      <c r="SLT484" s="186"/>
      <c r="SLU484" s="186"/>
      <c r="SLV484" s="186"/>
      <c r="SLW484" s="186"/>
      <c r="SLX484" s="186"/>
      <c r="SLY484" s="186"/>
      <c r="SLZ484" s="186"/>
      <c r="SMA484" s="186"/>
      <c r="SMB484" s="186"/>
      <c r="SMC484" s="186"/>
      <c r="SMD484" s="186"/>
      <c r="SME484" s="186"/>
      <c r="SMF484" s="186"/>
      <c r="SMG484" s="186"/>
      <c r="SMH484" s="186"/>
      <c r="SMI484" s="186"/>
      <c r="SMJ484" s="186"/>
      <c r="SMK484" s="186"/>
      <c r="SML484" s="186"/>
      <c r="SMM484" s="186"/>
      <c r="SMN484" s="186"/>
      <c r="SMO484" s="186"/>
      <c r="SMP484" s="186"/>
      <c r="SMQ484" s="186"/>
      <c r="SMR484" s="186"/>
      <c r="SMS484" s="186"/>
      <c r="SMT484" s="186"/>
      <c r="SMU484" s="186"/>
      <c r="SMV484" s="186"/>
      <c r="SMW484" s="186"/>
      <c r="SMX484" s="186"/>
      <c r="SMY484" s="186"/>
      <c r="SMZ484" s="186"/>
      <c r="SNA484" s="186"/>
      <c r="SNB484" s="186"/>
      <c r="SNC484" s="186"/>
      <c r="SND484" s="186"/>
      <c r="SNE484" s="186"/>
      <c r="SNF484" s="186"/>
      <c r="SNG484" s="186"/>
      <c r="SNH484" s="186"/>
      <c r="SNI484" s="186"/>
      <c r="SNJ484" s="186"/>
      <c r="SNK484" s="186"/>
      <c r="SNL484" s="186"/>
      <c r="SNM484" s="186"/>
      <c r="SNN484" s="186"/>
      <c r="SNO484" s="186"/>
      <c r="SNP484" s="186"/>
      <c r="SNQ484" s="186"/>
      <c r="SNR484" s="186"/>
      <c r="SNS484" s="186"/>
      <c r="SNT484" s="186"/>
      <c r="SNU484" s="186"/>
      <c r="SNV484" s="186"/>
      <c r="SNW484" s="186"/>
      <c r="SNX484" s="186"/>
      <c r="SNY484" s="186"/>
      <c r="SNZ484" s="186"/>
      <c r="SOA484" s="186"/>
      <c r="SOB484" s="186"/>
      <c r="SOC484" s="186"/>
      <c r="SOD484" s="186"/>
      <c r="SOE484" s="186"/>
      <c r="SOF484" s="186"/>
      <c r="SOG484" s="186"/>
      <c r="SOH484" s="186"/>
      <c r="SOI484" s="186"/>
      <c r="SOJ484" s="186"/>
      <c r="SOK484" s="186"/>
      <c r="SOL484" s="186"/>
      <c r="SOM484" s="186"/>
      <c r="SON484" s="186"/>
      <c r="SOO484" s="186"/>
      <c r="SOP484" s="186"/>
      <c r="SOQ484" s="186"/>
      <c r="SOR484" s="186"/>
      <c r="SOS484" s="186"/>
      <c r="SOT484" s="186"/>
      <c r="SOU484" s="186"/>
      <c r="SOV484" s="186"/>
      <c r="SOW484" s="186"/>
      <c r="SOX484" s="186"/>
      <c r="SOY484" s="186"/>
      <c r="SOZ484" s="186"/>
      <c r="SPA484" s="186"/>
      <c r="SPB484" s="186"/>
      <c r="SPC484" s="186"/>
      <c r="SPD484" s="186"/>
      <c r="SPE484" s="186"/>
      <c r="SPF484" s="186"/>
      <c r="SPG484" s="186"/>
      <c r="SPH484" s="186"/>
      <c r="SPI484" s="186"/>
      <c r="SPJ484" s="186"/>
      <c r="SPK484" s="186"/>
      <c r="SPL484" s="186"/>
      <c r="SPM484" s="186"/>
      <c r="SPN484" s="186"/>
      <c r="SPO484" s="186"/>
      <c r="SPP484" s="186"/>
      <c r="SPQ484" s="186"/>
      <c r="SPR484" s="186"/>
      <c r="SPS484" s="186"/>
      <c r="SPT484" s="186"/>
      <c r="SPU484" s="186"/>
      <c r="SPV484" s="186"/>
      <c r="SPW484" s="186"/>
      <c r="SPX484" s="186"/>
      <c r="SPY484" s="186"/>
      <c r="SPZ484" s="186"/>
      <c r="SQA484" s="186"/>
      <c r="SQB484" s="186"/>
      <c r="SQC484" s="186"/>
      <c r="SQD484" s="186"/>
      <c r="SQE484" s="186"/>
      <c r="SQF484" s="186"/>
      <c r="SQG484" s="186"/>
      <c r="SQH484" s="186"/>
      <c r="SQI484" s="186"/>
      <c r="SQJ484" s="186"/>
      <c r="SQK484" s="186"/>
      <c r="SQL484" s="186"/>
      <c r="SQM484" s="186"/>
      <c r="SQN484" s="186"/>
      <c r="SQO484" s="186"/>
      <c r="SQP484" s="186"/>
      <c r="SQQ484" s="186"/>
      <c r="SQR484" s="186"/>
      <c r="SQS484" s="186"/>
      <c r="SQT484" s="186"/>
      <c r="SQU484" s="186"/>
      <c r="SQV484" s="186"/>
      <c r="SQW484" s="186"/>
      <c r="SQX484" s="186"/>
      <c r="SQY484" s="186"/>
      <c r="SQZ484" s="186"/>
      <c r="SRA484" s="186"/>
      <c r="SRB484" s="186"/>
      <c r="SRC484" s="186"/>
      <c r="SRD484" s="186"/>
      <c r="SRE484" s="186"/>
      <c r="SRF484" s="186"/>
      <c r="SRG484" s="186"/>
      <c r="SRH484" s="186"/>
      <c r="SRI484" s="186"/>
      <c r="SRJ484" s="186"/>
      <c r="SRK484" s="186"/>
      <c r="SRL484" s="186"/>
      <c r="SRM484" s="186"/>
      <c r="SRN484" s="186"/>
      <c r="SRO484" s="186"/>
      <c r="SRP484" s="186"/>
      <c r="SRQ484" s="186"/>
      <c r="SRR484" s="186"/>
      <c r="SRS484" s="186"/>
      <c r="SRT484" s="186"/>
      <c r="SRU484" s="186"/>
      <c r="SRV484" s="186"/>
      <c r="SRW484" s="186"/>
      <c r="SRX484" s="186"/>
      <c r="SRY484" s="186"/>
      <c r="SRZ484" s="186"/>
      <c r="SSA484" s="186"/>
      <c r="SSB484" s="186"/>
      <c r="SSC484" s="186"/>
      <c r="SSD484" s="186"/>
      <c r="SSE484" s="186"/>
      <c r="SSF484" s="186"/>
      <c r="SSG484" s="186"/>
      <c r="SSH484" s="186"/>
      <c r="SSI484" s="186"/>
      <c r="SSJ484" s="186"/>
      <c r="SSK484" s="186"/>
      <c r="SSL484" s="186"/>
      <c r="SSM484" s="186"/>
      <c r="SSN484" s="186"/>
      <c r="SSO484" s="186"/>
      <c r="SSP484" s="186"/>
      <c r="SSQ484" s="186"/>
      <c r="SSR484" s="186"/>
      <c r="SSS484" s="186"/>
      <c r="SST484" s="186"/>
      <c r="SSU484" s="186"/>
      <c r="SSV484" s="186"/>
      <c r="SSW484" s="186"/>
      <c r="SSX484" s="186"/>
      <c r="SSY484" s="186"/>
      <c r="SSZ484" s="186"/>
      <c r="STA484" s="186"/>
      <c r="STB484" s="186"/>
      <c r="STC484" s="186"/>
      <c r="STD484" s="186"/>
      <c r="STE484" s="186"/>
      <c r="STF484" s="186"/>
      <c r="STG484" s="186"/>
      <c r="STH484" s="186"/>
      <c r="STI484" s="186"/>
      <c r="STJ484" s="186"/>
      <c r="STK484" s="186"/>
      <c r="STL484" s="186"/>
      <c r="STM484" s="186"/>
      <c r="STN484" s="186"/>
      <c r="STO484" s="186"/>
      <c r="STP484" s="186"/>
      <c r="STQ484" s="186"/>
      <c r="STR484" s="186"/>
      <c r="STS484" s="186"/>
      <c r="STT484" s="186"/>
      <c r="STU484" s="186"/>
      <c r="STV484" s="186"/>
      <c r="STW484" s="186"/>
      <c r="STX484" s="186"/>
      <c r="STY484" s="186"/>
      <c r="STZ484" s="186"/>
      <c r="SUA484" s="186"/>
      <c r="SUB484" s="186"/>
      <c r="SUC484" s="186"/>
      <c r="SUD484" s="186"/>
      <c r="SUE484" s="186"/>
      <c r="SUF484" s="186"/>
      <c r="SUG484" s="186"/>
      <c r="SUH484" s="186"/>
      <c r="SUI484" s="186"/>
      <c r="SUJ484" s="186"/>
      <c r="SUK484" s="186"/>
      <c r="SUL484" s="186"/>
      <c r="SUM484" s="186"/>
      <c r="SUN484" s="186"/>
      <c r="SUO484" s="186"/>
      <c r="SUP484" s="186"/>
      <c r="SUQ484" s="186"/>
      <c r="SUR484" s="186"/>
      <c r="SUS484" s="186"/>
      <c r="SUT484" s="186"/>
      <c r="SUU484" s="186"/>
      <c r="SUV484" s="186"/>
      <c r="SUW484" s="186"/>
      <c r="SUX484" s="186"/>
      <c r="SUY484" s="186"/>
      <c r="SUZ484" s="186"/>
      <c r="SVA484" s="186"/>
      <c r="SVB484" s="186"/>
      <c r="SVC484" s="186"/>
      <c r="SVD484" s="186"/>
      <c r="SVE484" s="186"/>
      <c r="SVF484" s="186"/>
      <c r="SVG484" s="186"/>
      <c r="SVH484" s="186"/>
      <c r="SVI484" s="186"/>
      <c r="SVJ484" s="186"/>
      <c r="SVK484" s="186"/>
      <c r="SVL484" s="186"/>
      <c r="SVM484" s="186"/>
      <c r="SVN484" s="186"/>
      <c r="SVO484" s="186"/>
      <c r="SVP484" s="186"/>
      <c r="SVQ484" s="186"/>
      <c r="SVR484" s="186"/>
      <c r="SVS484" s="186"/>
      <c r="SVT484" s="186"/>
      <c r="SVU484" s="186"/>
      <c r="SVV484" s="186"/>
      <c r="SVW484" s="186"/>
      <c r="SVX484" s="186"/>
      <c r="SVY484" s="186"/>
      <c r="SVZ484" s="186"/>
      <c r="SWA484" s="186"/>
      <c r="SWB484" s="186"/>
      <c r="SWC484" s="186"/>
      <c r="SWD484" s="186"/>
      <c r="SWE484" s="186"/>
      <c r="SWF484" s="186"/>
      <c r="SWG484" s="186"/>
      <c r="SWH484" s="186"/>
      <c r="SWI484" s="186"/>
      <c r="SWJ484" s="186"/>
      <c r="SWK484" s="186"/>
      <c r="SWL484" s="186"/>
      <c r="SWM484" s="186"/>
      <c r="SWN484" s="186"/>
      <c r="SWO484" s="186"/>
      <c r="SWP484" s="186"/>
      <c r="SWQ484" s="186"/>
      <c r="SWR484" s="186"/>
      <c r="SWS484" s="186"/>
      <c r="SWT484" s="186"/>
      <c r="SWU484" s="186"/>
      <c r="SWV484" s="186"/>
      <c r="SWW484" s="186"/>
      <c r="SWX484" s="186"/>
      <c r="SWY484" s="186"/>
      <c r="SWZ484" s="186"/>
      <c r="SXA484" s="186"/>
      <c r="SXB484" s="186"/>
      <c r="SXC484" s="186"/>
      <c r="SXD484" s="186"/>
      <c r="SXE484" s="186"/>
      <c r="SXF484" s="186"/>
      <c r="SXG484" s="186"/>
      <c r="SXH484" s="186"/>
      <c r="SXI484" s="186"/>
      <c r="SXJ484" s="186"/>
      <c r="SXK484" s="186"/>
      <c r="SXL484" s="186"/>
      <c r="SXM484" s="186"/>
      <c r="SXN484" s="186"/>
      <c r="SXO484" s="186"/>
      <c r="SXP484" s="186"/>
      <c r="SXQ484" s="186"/>
      <c r="SXR484" s="186"/>
      <c r="SXS484" s="186"/>
      <c r="SXT484" s="186"/>
      <c r="SXU484" s="186"/>
      <c r="SXV484" s="186"/>
      <c r="SXW484" s="186"/>
      <c r="SXX484" s="186"/>
      <c r="SXY484" s="186"/>
      <c r="SXZ484" s="186"/>
      <c r="SYA484" s="186"/>
      <c r="SYB484" s="186"/>
      <c r="SYC484" s="186"/>
      <c r="SYD484" s="186"/>
      <c r="SYE484" s="186"/>
      <c r="SYF484" s="186"/>
      <c r="SYG484" s="186"/>
      <c r="SYH484" s="186"/>
      <c r="SYI484" s="186"/>
      <c r="SYJ484" s="186"/>
      <c r="SYK484" s="186"/>
      <c r="SYL484" s="186"/>
      <c r="SYM484" s="186"/>
      <c r="SYN484" s="186"/>
      <c r="SYO484" s="186"/>
      <c r="SYP484" s="186"/>
      <c r="SYQ484" s="186"/>
      <c r="SYR484" s="186"/>
      <c r="SYS484" s="186"/>
      <c r="SYT484" s="186"/>
      <c r="SYU484" s="186"/>
      <c r="SYV484" s="186"/>
      <c r="SYW484" s="186"/>
      <c r="SYX484" s="186"/>
      <c r="SYY484" s="186"/>
      <c r="SYZ484" s="186"/>
      <c r="SZA484" s="186"/>
      <c r="SZB484" s="186"/>
      <c r="SZC484" s="186"/>
      <c r="SZD484" s="186"/>
      <c r="SZE484" s="186"/>
      <c r="SZF484" s="186"/>
      <c r="SZG484" s="186"/>
      <c r="SZH484" s="186"/>
      <c r="SZI484" s="186"/>
      <c r="SZJ484" s="186"/>
      <c r="SZK484" s="186"/>
      <c r="SZL484" s="186"/>
      <c r="SZM484" s="186"/>
      <c r="SZN484" s="186"/>
      <c r="SZO484" s="186"/>
      <c r="SZP484" s="186"/>
      <c r="SZQ484" s="186"/>
      <c r="SZR484" s="186"/>
      <c r="SZS484" s="186"/>
      <c r="SZT484" s="186"/>
      <c r="SZU484" s="186"/>
      <c r="SZV484" s="186"/>
      <c r="SZW484" s="186"/>
      <c r="SZX484" s="186"/>
      <c r="SZY484" s="186"/>
      <c r="SZZ484" s="186"/>
      <c r="TAA484" s="186"/>
      <c r="TAB484" s="186"/>
      <c r="TAC484" s="186"/>
      <c r="TAD484" s="186"/>
      <c r="TAE484" s="186"/>
      <c r="TAF484" s="186"/>
      <c r="TAG484" s="186"/>
      <c r="TAH484" s="186"/>
      <c r="TAI484" s="186"/>
      <c r="TAJ484" s="186"/>
      <c r="TAK484" s="186"/>
      <c r="TAL484" s="186"/>
      <c r="TAM484" s="186"/>
      <c r="TAN484" s="186"/>
      <c r="TAO484" s="186"/>
      <c r="TAP484" s="186"/>
      <c r="TAQ484" s="186"/>
      <c r="TAR484" s="186"/>
      <c r="TAS484" s="186"/>
      <c r="TAT484" s="186"/>
      <c r="TAU484" s="186"/>
      <c r="TAV484" s="186"/>
      <c r="TAW484" s="186"/>
      <c r="TAX484" s="186"/>
      <c r="TAY484" s="186"/>
      <c r="TAZ484" s="186"/>
      <c r="TBA484" s="186"/>
      <c r="TBB484" s="186"/>
      <c r="TBC484" s="186"/>
      <c r="TBD484" s="186"/>
      <c r="TBE484" s="186"/>
      <c r="TBF484" s="186"/>
      <c r="TBG484" s="186"/>
      <c r="TBH484" s="186"/>
      <c r="TBI484" s="186"/>
      <c r="TBJ484" s="186"/>
      <c r="TBK484" s="186"/>
      <c r="TBL484" s="186"/>
      <c r="TBM484" s="186"/>
      <c r="TBN484" s="186"/>
      <c r="TBO484" s="186"/>
      <c r="TBP484" s="186"/>
      <c r="TBQ484" s="186"/>
      <c r="TBR484" s="186"/>
      <c r="TBS484" s="186"/>
      <c r="TBT484" s="186"/>
      <c r="TBU484" s="186"/>
      <c r="TBV484" s="186"/>
      <c r="TBW484" s="186"/>
      <c r="TBX484" s="186"/>
      <c r="TBY484" s="186"/>
      <c r="TBZ484" s="186"/>
      <c r="TCA484" s="186"/>
      <c r="TCB484" s="186"/>
      <c r="TCC484" s="186"/>
      <c r="TCD484" s="186"/>
      <c r="TCE484" s="186"/>
      <c r="TCF484" s="186"/>
      <c r="TCG484" s="186"/>
      <c r="TCH484" s="186"/>
      <c r="TCI484" s="186"/>
      <c r="TCJ484" s="186"/>
      <c r="TCK484" s="186"/>
      <c r="TCL484" s="186"/>
      <c r="TCM484" s="186"/>
      <c r="TCN484" s="186"/>
      <c r="TCO484" s="186"/>
      <c r="TCP484" s="186"/>
      <c r="TCQ484" s="186"/>
      <c r="TCR484" s="186"/>
      <c r="TCS484" s="186"/>
      <c r="TCT484" s="186"/>
      <c r="TCU484" s="186"/>
      <c r="TCV484" s="186"/>
      <c r="TCW484" s="186"/>
      <c r="TCX484" s="186"/>
      <c r="TCY484" s="186"/>
      <c r="TCZ484" s="186"/>
      <c r="TDA484" s="186"/>
      <c r="TDB484" s="186"/>
      <c r="TDC484" s="186"/>
      <c r="TDD484" s="186"/>
      <c r="TDE484" s="186"/>
      <c r="TDF484" s="186"/>
      <c r="TDG484" s="186"/>
      <c r="TDH484" s="186"/>
      <c r="TDI484" s="186"/>
      <c r="TDJ484" s="186"/>
      <c r="TDK484" s="186"/>
      <c r="TDL484" s="186"/>
      <c r="TDM484" s="186"/>
      <c r="TDN484" s="186"/>
      <c r="TDO484" s="186"/>
      <c r="TDP484" s="186"/>
      <c r="TDQ484" s="186"/>
      <c r="TDR484" s="186"/>
      <c r="TDS484" s="186"/>
      <c r="TDT484" s="186"/>
      <c r="TDU484" s="186"/>
      <c r="TDV484" s="186"/>
      <c r="TDW484" s="186"/>
      <c r="TDX484" s="186"/>
      <c r="TDY484" s="186"/>
      <c r="TDZ484" s="186"/>
      <c r="TEA484" s="186"/>
      <c r="TEB484" s="186"/>
      <c r="TEC484" s="186"/>
      <c r="TED484" s="186"/>
      <c r="TEE484" s="186"/>
      <c r="TEF484" s="186"/>
      <c r="TEG484" s="186"/>
      <c r="TEH484" s="186"/>
      <c r="TEI484" s="186"/>
      <c r="TEJ484" s="186"/>
      <c r="TEK484" s="186"/>
      <c r="TEL484" s="186"/>
      <c r="TEM484" s="186"/>
      <c r="TEN484" s="186"/>
      <c r="TEO484" s="186"/>
      <c r="TEP484" s="186"/>
      <c r="TEQ484" s="186"/>
      <c r="TER484" s="186"/>
      <c r="TES484" s="186"/>
      <c r="TET484" s="186"/>
      <c r="TEU484" s="186"/>
      <c r="TEV484" s="186"/>
      <c r="TEW484" s="186"/>
      <c r="TEX484" s="186"/>
      <c r="TEY484" s="186"/>
      <c r="TEZ484" s="186"/>
      <c r="TFA484" s="186"/>
      <c r="TFB484" s="186"/>
      <c r="TFC484" s="186"/>
      <c r="TFD484" s="186"/>
      <c r="TFE484" s="186"/>
      <c r="TFF484" s="186"/>
      <c r="TFG484" s="186"/>
      <c r="TFH484" s="186"/>
      <c r="TFI484" s="186"/>
      <c r="TFJ484" s="186"/>
      <c r="TFK484" s="186"/>
      <c r="TFL484" s="186"/>
      <c r="TFM484" s="186"/>
      <c r="TFN484" s="186"/>
      <c r="TFO484" s="186"/>
      <c r="TFP484" s="186"/>
      <c r="TFQ484" s="186"/>
      <c r="TFR484" s="186"/>
      <c r="TFS484" s="186"/>
      <c r="TFT484" s="186"/>
      <c r="TFU484" s="186"/>
      <c r="TFV484" s="186"/>
      <c r="TFW484" s="186"/>
      <c r="TFX484" s="186"/>
      <c r="TFY484" s="186"/>
      <c r="TFZ484" s="186"/>
      <c r="TGA484" s="186"/>
      <c r="TGB484" s="186"/>
      <c r="TGC484" s="186"/>
      <c r="TGD484" s="186"/>
      <c r="TGE484" s="186"/>
      <c r="TGF484" s="186"/>
      <c r="TGG484" s="186"/>
      <c r="TGH484" s="186"/>
      <c r="TGI484" s="186"/>
      <c r="TGJ484" s="186"/>
      <c r="TGK484" s="186"/>
      <c r="TGL484" s="186"/>
      <c r="TGM484" s="186"/>
      <c r="TGN484" s="186"/>
      <c r="TGO484" s="186"/>
      <c r="TGP484" s="186"/>
      <c r="TGQ484" s="186"/>
      <c r="TGR484" s="186"/>
      <c r="TGS484" s="186"/>
      <c r="TGT484" s="186"/>
      <c r="TGU484" s="186"/>
      <c r="TGV484" s="186"/>
      <c r="TGW484" s="186"/>
      <c r="TGX484" s="186"/>
      <c r="TGY484" s="186"/>
      <c r="TGZ484" s="186"/>
      <c r="THA484" s="186"/>
      <c r="THB484" s="186"/>
      <c r="THC484" s="186"/>
      <c r="THD484" s="186"/>
      <c r="THE484" s="186"/>
      <c r="THF484" s="186"/>
      <c r="THG484" s="186"/>
      <c r="THH484" s="186"/>
      <c r="THI484" s="186"/>
      <c r="THJ484" s="186"/>
      <c r="THK484" s="186"/>
      <c r="THL484" s="186"/>
      <c r="THM484" s="186"/>
      <c r="THN484" s="186"/>
      <c r="THO484" s="186"/>
      <c r="THP484" s="186"/>
      <c r="THQ484" s="186"/>
      <c r="THR484" s="186"/>
      <c r="THS484" s="186"/>
      <c r="THT484" s="186"/>
      <c r="THU484" s="186"/>
      <c r="THV484" s="186"/>
      <c r="THW484" s="186"/>
      <c r="THX484" s="186"/>
      <c r="THY484" s="186"/>
      <c r="THZ484" s="186"/>
      <c r="TIA484" s="186"/>
      <c r="TIB484" s="186"/>
      <c r="TIC484" s="186"/>
      <c r="TID484" s="186"/>
      <c r="TIE484" s="186"/>
      <c r="TIF484" s="186"/>
      <c r="TIG484" s="186"/>
      <c r="TIH484" s="186"/>
      <c r="TII484" s="186"/>
      <c r="TIJ484" s="186"/>
      <c r="TIK484" s="186"/>
      <c r="TIL484" s="186"/>
      <c r="TIM484" s="186"/>
      <c r="TIN484" s="186"/>
      <c r="TIO484" s="186"/>
      <c r="TIP484" s="186"/>
      <c r="TIQ484" s="186"/>
      <c r="TIR484" s="186"/>
      <c r="TIS484" s="186"/>
      <c r="TIT484" s="186"/>
      <c r="TIU484" s="186"/>
      <c r="TIV484" s="186"/>
      <c r="TIW484" s="186"/>
      <c r="TIX484" s="186"/>
      <c r="TIY484" s="186"/>
      <c r="TIZ484" s="186"/>
      <c r="TJA484" s="186"/>
      <c r="TJB484" s="186"/>
      <c r="TJC484" s="186"/>
      <c r="TJD484" s="186"/>
      <c r="TJE484" s="186"/>
      <c r="TJF484" s="186"/>
      <c r="TJG484" s="186"/>
      <c r="TJH484" s="186"/>
      <c r="TJI484" s="186"/>
      <c r="TJJ484" s="186"/>
      <c r="TJK484" s="186"/>
      <c r="TJL484" s="186"/>
      <c r="TJM484" s="186"/>
      <c r="TJN484" s="186"/>
      <c r="TJO484" s="186"/>
      <c r="TJP484" s="186"/>
      <c r="TJQ484" s="186"/>
      <c r="TJR484" s="186"/>
      <c r="TJS484" s="186"/>
      <c r="TJT484" s="186"/>
      <c r="TJU484" s="186"/>
      <c r="TJV484" s="186"/>
      <c r="TJW484" s="186"/>
      <c r="TJX484" s="186"/>
      <c r="TJY484" s="186"/>
      <c r="TJZ484" s="186"/>
      <c r="TKA484" s="186"/>
      <c r="TKB484" s="186"/>
      <c r="TKC484" s="186"/>
      <c r="TKD484" s="186"/>
      <c r="TKE484" s="186"/>
      <c r="TKF484" s="186"/>
      <c r="TKG484" s="186"/>
      <c r="TKH484" s="186"/>
      <c r="TKI484" s="186"/>
      <c r="TKJ484" s="186"/>
      <c r="TKK484" s="186"/>
      <c r="TKL484" s="186"/>
      <c r="TKM484" s="186"/>
      <c r="TKN484" s="186"/>
      <c r="TKO484" s="186"/>
      <c r="TKP484" s="186"/>
      <c r="TKQ484" s="186"/>
      <c r="TKR484" s="186"/>
      <c r="TKS484" s="186"/>
      <c r="TKT484" s="186"/>
      <c r="TKU484" s="186"/>
      <c r="TKV484" s="186"/>
      <c r="TKW484" s="186"/>
      <c r="TKX484" s="186"/>
      <c r="TKY484" s="186"/>
      <c r="TKZ484" s="186"/>
      <c r="TLA484" s="186"/>
      <c r="TLB484" s="186"/>
      <c r="TLC484" s="186"/>
      <c r="TLD484" s="186"/>
      <c r="TLE484" s="186"/>
      <c r="TLF484" s="186"/>
      <c r="TLG484" s="186"/>
      <c r="TLH484" s="186"/>
      <c r="TLI484" s="186"/>
      <c r="TLJ484" s="186"/>
      <c r="TLK484" s="186"/>
      <c r="TLL484" s="186"/>
      <c r="TLM484" s="186"/>
      <c r="TLN484" s="186"/>
      <c r="TLO484" s="186"/>
      <c r="TLP484" s="186"/>
      <c r="TLQ484" s="186"/>
      <c r="TLR484" s="186"/>
      <c r="TLS484" s="186"/>
      <c r="TLT484" s="186"/>
      <c r="TLU484" s="186"/>
      <c r="TLV484" s="186"/>
      <c r="TLW484" s="186"/>
      <c r="TLX484" s="186"/>
      <c r="TLY484" s="186"/>
      <c r="TLZ484" s="186"/>
      <c r="TMA484" s="186"/>
      <c r="TMB484" s="186"/>
      <c r="TMC484" s="186"/>
      <c r="TMD484" s="186"/>
      <c r="TME484" s="186"/>
      <c r="TMF484" s="186"/>
      <c r="TMG484" s="186"/>
      <c r="TMH484" s="186"/>
      <c r="TMI484" s="186"/>
      <c r="TMJ484" s="186"/>
      <c r="TMK484" s="186"/>
      <c r="TML484" s="186"/>
      <c r="TMM484" s="186"/>
      <c r="TMN484" s="186"/>
      <c r="TMO484" s="186"/>
      <c r="TMP484" s="186"/>
      <c r="TMQ484" s="186"/>
      <c r="TMR484" s="186"/>
      <c r="TMS484" s="186"/>
      <c r="TMT484" s="186"/>
      <c r="TMU484" s="186"/>
      <c r="TMV484" s="186"/>
      <c r="TMW484" s="186"/>
      <c r="TMX484" s="186"/>
      <c r="TMY484" s="186"/>
      <c r="TMZ484" s="186"/>
      <c r="TNA484" s="186"/>
      <c r="TNB484" s="186"/>
      <c r="TNC484" s="186"/>
      <c r="TND484" s="186"/>
      <c r="TNE484" s="186"/>
      <c r="TNF484" s="186"/>
      <c r="TNG484" s="186"/>
      <c r="TNH484" s="186"/>
      <c r="TNI484" s="186"/>
      <c r="TNJ484" s="186"/>
      <c r="TNK484" s="186"/>
      <c r="TNL484" s="186"/>
      <c r="TNM484" s="186"/>
      <c r="TNN484" s="186"/>
      <c r="TNO484" s="186"/>
      <c r="TNP484" s="186"/>
      <c r="TNQ484" s="186"/>
      <c r="TNR484" s="186"/>
      <c r="TNS484" s="186"/>
      <c r="TNT484" s="186"/>
      <c r="TNU484" s="186"/>
      <c r="TNV484" s="186"/>
      <c r="TNW484" s="186"/>
      <c r="TNX484" s="186"/>
      <c r="TNY484" s="186"/>
      <c r="TNZ484" s="186"/>
      <c r="TOA484" s="186"/>
      <c r="TOB484" s="186"/>
      <c r="TOC484" s="186"/>
      <c r="TOD484" s="186"/>
      <c r="TOE484" s="186"/>
      <c r="TOF484" s="186"/>
      <c r="TOG484" s="186"/>
      <c r="TOH484" s="186"/>
      <c r="TOI484" s="186"/>
      <c r="TOJ484" s="186"/>
      <c r="TOK484" s="186"/>
      <c r="TOL484" s="186"/>
      <c r="TOM484" s="186"/>
      <c r="TON484" s="186"/>
      <c r="TOO484" s="186"/>
      <c r="TOP484" s="186"/>
      <c r="TOQ484" s="186"/>
      <c r="TOR484" s="186"/>
      <c r="TOS484" s="186"/>
      <c r="TOT484" s="186"/>
      <c r="TOU484" s="186"/>
      <c r="TOV484" s="186"/>
      <c r="TOW484" s="186"/>
      <c r="TOX484" s="186"/>
      <c r="TOY484" s="186"/>
      <c r="TOZ484" s="186"/>
      <c r="TPA484" s="186"/>
      <c r="TPB484" s="186"/>
      <c r="TPC484" s="186"/>
      <c r="TPD484" s="186"/>
      <c r="TPE484" s="186"/>
      <c r="TPF484" s="186"/>
      <c r="TPG484" s="186"/>
      <c r="TPH484" s="186"/>
      <c r="TPI484" s="186"/>
      <c r="TPJ484" s="186"/>
      <c r="TPK484" s="186"/>
      <c r="TPL484" s="186"/>
      <c r="TPM484" s="186"/>
      <c r="TPN484" s="186"/>
      <c r="TPO484" s="186"/>
      <c r="TPP484" s="186"/>
      <c r="TPQ484" s="186"/>
      <c r="TPR484" s="186"/>
      <c r="TPS484" s="186"/>
      <c r="TPT484" s="186"/>
      <c r="TPU484" s="186"/>
      <c r="TPV484" s="186"/>
      <c r="TPW484" s="186"/>
      <c r="TPX484" s="186"/>
      <c r="TPY484" s="186"/>
      <c r="TPZ484" s="186"/>
      <c r="TQA484" s="186"/>
      <c r="TQB484" s="186"/>
      <c r="TQC484" s="186"/>
      <c r="TQD484" s="186"/>
      <c r="TQE484" s="186"/>
      <c r="TQF484" s="186"/>
      <c r="TQG484" s="186"/>
      <c r="TQH484" s="186"/>
      <c r="TQI484" s="186"/>
      <c r="TQJ484" s="186"/>
      <c r="TQK484" s="186"/>
      <c r="TQL484" s="186"/>
      <c r="TQM484" s="186"/>
      <c r="TQN484" s="186"/>
      <c r="TQO484" s="186"/>
      <c r="TQP484" s="186"/>
      <c r="TQQ484" s="186"/>
      <c r="TQR484" s="186"/>
      <c r="TQS484" s="186"/>
      <c r="TQT484" s="186"/>
      <c r="TQU484" s="186"/>
      <c r="TQV484" s="186"/>
      <c r="TQW484" s="186"/>
      <c r="TQX484" s="186"/>
      <c r="TQY484" s="186"/>
      <c r="TQZ484" s="186"/>
      <c r="TRA484" s="186"/>
      <c r="TRB484" s="186"/>
      <c r="TRC484" s="186"/>
      <c r="TRD484" s="186"/>
      <c r="TRE484" s="186"/>
      <c r="TRF484" s="186"/>
      <c r="TRG484" s="186"/>
      <c r="TRH484" s="186"/>
      <c r="TRI484" s="186"/>
      <c r="TRJ484" s="186"/>
      <c r="TRK484" s="186"/>
      <c r="TRL484" s="186"/>
      <c r="TRM484" s="186"/>
      <c r="TRN484" s="186"/>
      <c r="TRO484" s="186"/>
      <c r="TRP484" s="186"/>
      <c r="TRQ484" s="186"/>
      <c r="TRR484" s="186"/>
      <c r="TRS484" s="186"/>
      <c r="TRT484" s="186"/>
      <c r="TRU484" s="186"/>
      <c r="TRV484" s="186"/>
      <c r="TRW484" s="186"/>
      <c r="TRX484" s="186"/>
      <c r="TRY484" s="186"/>
      <c r="TRZ484" s="186"/>
      <c r="TSA484" s="186"/>
      <c r="TSB484" s="186"/>
      <c r="TSC484" s="186"/>
      <c r="TSD484" s="186"/>
      <c r="TSE484" s="186"/>
      <c r="TSF484" s="186"/>
      <c r="TSG484" s="186"/>
      <c r="TSH484" s="186"/>
      <c r="TSI484" s="186"/>
      <c r="TSJ484" s="186"/>
      <c r="TSK484" s="186"/>
      <c r="TSL484" s="186"/>
      <c r="TSM484" s="186"/>
      <c r="TSN484" s="186"/>
      <c r="TSO484" s="186"/>
      <c r="TSP484" s="186"/>
      <c r="TSQ484" s="186"/>
      <c r="TSR484" s="186"/>
      <c r="TSS484" s="186"/>
      <c r="TST484" s="186"/>
      <c r="TSU484" s="186"/>
      <c r="TSV484" s="186"/>
      <c r="TSW484" s="186"/>
      <c r="TSX484" s="186"/>
      <c r="TSY484" s="186"/>
      <c r="TSZ484" s="186"/>
      <c r="TTA484" s="186"/>
      <c r="TTB484" s="186"/>
      <c r="TTC484" s="186"/>
      <c r="TTD484" s="186"/>
      <c r="TTE484" s="186"/>
      <c r="TTF484" s="186"/>
      <c r="TTG484" s="186"/>
      <c r="TTH484" s="186"/>
      <c r="TTI484" s="186"/>
      <c r="TTJ484" s="186"/>
      <c r="TTK484" s="186"/>
      <c r="TTL484" s="186"/>
      <c r="TTM484" s="186"/>
      <c r="TTN484" s="186"/>
      <c r="TTO484" s="186"/>
      <c r="TTP484" s="186"/>
      <c r="TTQ484" s="186"/>
      <c r="TTR484" s="186"/>
      <c r="TTS484" s="186"/>
      <c r="TTT484" s="186"/>
      <c r="TTU484" s="186"/>
      <c r="TTV484" s="186"/>
      <c r="TTW484" s="186"/>
      <c r="TTX484" s="186"/>
      <c r="TTY484" s="186"/>
      <c r="TTZ484" s="186"/>
      <c r="TUA484" s="186"/>
      <c r="TUB484" s="186"/>
      <c r="TUC484" s="186"/>
      <c r="TUD484" s="186"/>
      <c r="TUE484" s="186"/>
      <c r="TUF484" s="186"/>
      <c r="TUG484" s="186"/>
      <c r="TUH484" s="186"/>
      <c r="TUI484" s="186"/>
      <c r="TUJ484" s="186"/>
      <c r="TUK484" s="186"/>
      <c r="TUL484" s="186"/>
      <c r="TUM484" s="186"/>
      <c r="TUN484" s="186"/>
      <c r="TUO484" s="186"/>
      <c r="TUP484" s="186"/>
      <c r="TUQ484" s="186"/>
      <c r="TUR484" s="186"/>
      <c r="TUS484" s="186"/>
      <c r="TUT484" s="186"/>
      <c r="TUU484" s="186"/>
      <c r="TUV484" s="186"/>
      <c r="TUW484" s="186"/>
      <c r="TUX484" s="186"/>
      <c r="TUY484" s="186"/>
      <c r="TUZ484" s="186"/>
      <c r="TVA484" s="186"/>
      <c r="TVB484" s="186"/>
      <c r="TVC484" s="186"/>
      <c r="TVD484" s="186"/>
      <c r="TVE484" s="186"/>
      <c r="TVF484" s="186"/>
      <c r="TVG484" s="186"/>
      <c r="TVH484" s="186"/>
      <c r="TVI484" s="186"/>
      <c r="TVJ484" s="186"/>
      <c r="TVK484" s="186"/>
      <c r="TVL484" s="186"/>
      <c r="TVM484" s="186"/>
      <c r="TVN484" s="186"/>
      <c r="TVO484" s="186"/>
      <c r="TVP484" s="186"/>
      <c r="TVQ484" s="186"/>
      <c r="TVR484" s="186"/>
      <c r="TVS484" s="186"/>
      <c r="TVT484" s="186"/>
      <c r="TVU484" s="186"/>
      <c r="TVV484" s="186"/>
      <c r="TVW484" s="186"/>
      <c r="TVX484" s="186"/>
      <c r="TVY484" s="186"/>
      <c r="TVZ484" s="186"/>
      <c r="TWA484" s="186"/>
      <c r="TWB484" s="186"/>
      <c r="TWC484" s="186"/>
      <c r="TWD484" s="186"/>
      <c r="TWE484" s="186"/>
      <c r="TWF484" s="186"/>
      <c r="TWG484" s="186"/>
      <c r="TWH484" s="186"/>
      <c r="TWI484" s="186"/>
      <c r="TWJ484" s="186"/>
      <c r="TWK484" s="186"/>
      <c r="TWL484" s="186"/>
      <c r="TWM484" s="186"/>
      <c r="TWN484" s="186"/>
      <c r="TWO484" s="186"/>
      <c r="TWP484" s="186"/>
      <c r="TWQ484" s="186"/>
      <c r="TWR484" s="186"/>
      <c r="TWS484" s="186"/>
      <c r="TWT484" s="186"/>
      <c r="TWU484" s="186"/>
      <c r="TWV484" s="186"/>
      <c r="TWW484" s="186"/>
      <c r="TWX484" s="186"/>
      <c r="TWY484" s="186"/>
      <c r="TWZ484" s="186"/>
      <c r="TXA484" s="186"/>
      <c r="TXB484" s="186"/>
      <c r="TXC484" s="186"/>
      <c r="TXD484" s="186"/>
      <c r="TXE484" s="186"/>
      <c r="TXF484" s="186"/>
      <c r="TXG484" s="186"/>
      <c r="TXH484" s="186"/>
      <c r="TXI484" s="186"/>
      <c r="TXJ484" s="186"/>
      <c r="TXK484" s="186"/>
      <c r="TXL484" s="186"/>
      <c r="TXM484" s="186"/>
      <c r="TXN484" s="186"/>
      <c r="TXO484" s="186"/>
      <c r="TXP484" s="186"/>
      <c r="TXQ484" s="186"/>
      <c r="TXR484" s="186"/>
      <c r="TXS484" s="186"/>
      <c r="TXT484" s="186"/>
      <c r="TXU484" s="186"/>
      <c r="TXV484" s="186"/>
      <c r="TXW484" s="186"/>
      <c r="TXX484" s="186"/>
      <c r="TXY484" s="186"/>
      <c r="TXZ484" s="186"/>
      <c r="TYA484" s="186"/>
      <c r="TYB484" s="186"/>
      <c r="TYC484" s="186"/>
      <c r="TYD484" s="186"/>
      <c r="TYE484" s="186"/>
      <c r="TYF484" s="186"/>
      <c r="TYG484" s="186"/>
      <c r="TYH484" s="186"/>
      <c r="TYI484" s="186"/>
      <c r="TYJ484" s="186"/>
      <c r="TYK484" s="186"/>
      <c r="TYL484" s="186"/>
      <c r="TYM484" s="186"/>
      <c r="TYN484" s="186"/>
      <c r="TYO484" s="186"/>
      <c r="TYP484" s="186"/>
      <c r="TYQ484" s="186"/>
      <c r="TYR484" s="186"/>
      <c r="TYS484" s="186"/>
      <c r="TYT484" s="186"/>
      <c r="TYU484" s="186"/>
      <c r="TYV484" s="186"/>
      <c r="TYW484" s="186"/>
      <c r="TYX484" s="186"/>
      <c r="TYY484" s="186"/>
      <c r="TYZ484" s="186"/>
      <c r="TZA484" s="186"/>
      <c r="TZB484" s="186"/>
      <c r="TZC484" s="186"/>
      <c r="TZD484" s="186"/>
      <c r="TZE484" s="186"/>
      <c r="TZF484" s="186"/>
      <c r="TZG484" s="186"/>
      <c r="TZH484" s="186"/>
      <c r="TZI484" s="186"/>
      <c r="TZJ484" s="186"/>
      <c r="TZK484" s="186"/>
      <c r="TZL484" s="186"/>
      <c r="TZM484" s="186"/>
      <c r="TZN484" s="186"/>
      <c r="TZO484" s="186"/>
      <c r="TZP484" s="186"/>
      <c r="TZQ484" s="186"/>
      <c r="TZR484" s="186"/>
      <c r="TZS484" s="186"/>
      <c r="TZT484" s="186"/>
      <c r="TZU484" s="186"/>
      <c r="TZV484" s="186"/>
      <c r="TZW484" s="186"/>
      <c r="TZX484" s="186"/>
      <c r="TZY484" s="186"/>
      <c r="TZZ484" s="186"/>
      <c r="UAA484" s="186"/>
      <c r="UAB484" s="186"/>
      <c r="UAC484" s="186"/>
      <c r="UAD484" s="186"/>
      <c r="UAE484" s="186"/>
      <c r="UAF484" s="186"/>
      <c r="UAG484" s="186"/>
      <c r="UAH484" s="186"/>
      <c r="UAI484" s="186"/>
      <c r="UAJ484" s="186"/>
      <c r="UAK484" s="186"/>
      <c r="UAL484" s="186"/>
      <c r="UAM484" s="186"/>
      <c r="UAN484" s="186"/>
      <c r="UAO484" s="186"/>
      <c r="UAP484" s="186"/>
      <c r="UAQ484" s="186"/>
      <c r="UAR484" s="186"/>
      <c r="UAS484" s="186"/>
      <c r="UAT484" s="186"/>
      <c r="UAU484" s="186"/>
      <c r="UAV484" s="186"/>
      <c r="UAW484" s="186"/>
      <c r="UAX484" s="186"/>
      <c r="UAY484" s="186"/>
      <c r="UAZ484" s="186"/>
      <c r="UBA484" s="186"/>
      <c r="UBB484" s="186"/>
      <c r="UBC484" s="186"/>
      <c r="UBD484" s="186"/>
      <c r="UBE484" s="186"/>
      <c r="UBF484" s="186"/>
      <c r="UBG484" s="186"/>
      <c r="UBH484" s="186"/>
      <c r="UBI484" s="186"/>
      <c r="UBJ484" s="186"/>
      <c r="UBK484" s="186"/>
      <c r="UBL484" s="186"/>
      <c r="UBM484" s="186"/>
      <c r="UBN484" s="186"/>
      <c r="UBO484" s="186"/>
      <c r="UBP484" s="186"/>
      <c r="UBQ484" s="186"/>
      <c r="UBR484" s="186"/>
      <c r="UBS484" s="186"/>
      <c r="UBT484" s="186"/>
      <c r="UBU484" s="186"/>
      <c r="UBV484" s="186"/>
      <c r="UBW484" s="186"/>
      <c r="UBX484" s="186"/>
      <c r="UBY484" s="186"/>
      <c r="UBZ484" s="186"/>
      <c r="UCA484" s="186"/>
      <c r="UCB484" s="186"/>
      <c r="UCC484" s="186"/>
      <c r="UCD484" s="186"/>
      <c r="UCE484" s="186"/>
      <c r="UCF484" s="186"/>
      <c r="UCG484" s="186"/>
      <c r="UCH484" s="186"/>
      <c r="UCI484" s="186"/>
      <c r="UCJ484" s="186"/>
      <c r="UCK484" s="186"/>
      <c r="UCL484" s="186"/>
      <c r="UCM484" s="186"/>
      <c r="UCN484" s="186"/>
      <c r="UCO484" s="186"/>
      <c r="UCP484" s="186"/>
      <c r="UCQ484" s="186"/>
      <c r="UCR484" s="186"/>
      <c r="UCS484" s="186"/>
      <c r="UCT484" s="186"/>
      <c r="UCU484" s="186"/>
      <c r="UCV484" s="186"/>
      <c r="UCW484" s="186"/>
      <c r="UCX484" s="186"/>
      <c r="UCY484" s="186"/>
      <c r="UCZ484" s="186"/>
      <c r="UDA484" s="186"/>
      <c r="UDB484" s="186"/>
      <c r="UDC484" s="186"/>
      <c r="UDD484" s="186"/>
      <c r="UDE484" s="186"/>
      <c r="UDF484" s="186"/>
      <c r="UDG484" s="186"/>
      <c r="UDH484" s="186"/>
      <c r="UDI484" s="186"/>
      <c r="UDJ484" s="186"/>
      <c r="UDK484" s="186"/>
      <c r="UDL484" s="186"/>
      <c r="UDM484" s="186"/>
      <c r="UDN484" s="186"/>
      <c r="UDO484" s="186"/>
      <c r="UDP484" s="186"/>
      <c r="UDQ484" s="186"/>
      <c r="UDR484" s="186"/>
      <c r="UDS484" s="186"/>
      <c r="UDT484" s="186"/>
      <c r="UDU484" s="186"/>
      <c r="UDV484" s="186"/>
      <c r="UDW484" s="186"/>
      <c r="UDX484" s="186"/>
      <c r="UDY484" s="186"/>
      <c r="UDZ484" s="186"/>
      <c r="UEA484" s="186"/>
      <c r="UEB484" s="186"/>
      <c r="UEC484" s="186"/>
      <c r="UED484" s="186"/>
      <c r="UEE484" s="186"/>
      <c r="UEF484" s="186"/>
      <c r="UEG484" s="186"/>
      <c r="UEH484" s="186"/>
      <c r="UEI484" s="186"/>
      <c r="UEJ484" s="186"/>
      <c r="UEK484" s="186"/>
      <c r="UEL484" s="186"/>
      <c r="UEM484" s="186"/>
      <c r="UEN484" s="186"/>
      <c r="UEO484" s="186"/>
      <c r="UEP484" s="186"/>
      <c r="UEQ484" s="186"/>
      <c r="UER484" s="186"/>
      <c r="UES484" s="186"/>
      <c r="UET484" s="186"/>
      <c r="UEU484" s="186"/>
      <c r="UEV484" s="186"/>
      <c r="UEW484" s="186"/>
      <c r="UEX484" s="186"/>
      <c r="UEY484" s="186"/>
      <c r="UEZ484" s="186"/>
      <c r="UFA484" s="186"/>
      <c r="UFB484" s="186"/>
      <c r="UFC484" s="186"/>
      <c r="UFD484" s="186"/>
      <c r="UFE484" s="186"/>
      <c r="UFF484" s="186"/>
      <c r="UFG484" s="186"/>
      <c r="UFH484" s="186"/>
      <c r="UFI484" s="186"/>
      <c r="UFJ484" s="186"/>
      <c r="UFK484" s="186"/>
      <c r="UFL484" s="186"/>
      <c r="UFM484" s="186"/>
      <c r="UFN484" s="186"/>
      <c r="UFO484" s="186"/>
      <c r="UFP484" s="186"/>
      <c r="UFQ484" s="186"/>
      <c r="UFR484" s="186"/>
      <c r="UFS484" s="186"/>
      <c r="UFT484" s="186"/>
      <c r="UFU484" s="186"/>
      <c r="UFV484" s="186"/>
      <c r="UFW484" s="186"/>
      <c r="UFX484" s="186"/>
      <c r="UFY484" s="186"/>
      <c r="UFZ484" s="186"/>
      <c r="UGA484" s="186"/>
      <c r="UGB484" s="186"/>
      <c r="UGC484" s="186"/>
      <c r="UGD484" s="186"/>
      <c r="UGE484" s="186"/>
      <c r="UGF484" s="186"/>
      <c r="UGG484" s="186"/>
      <c r="UGH484" s="186"/>
      <c r="UGI484" s="186"/>
      <c r="UGJ484" s="186"/>
      <c r="UGK484" s="186"/>
      <c r="UGL484" s="186"/>
      <c r="UGM484" s="186"/>
      <c r="UGN484" s="186"/>
      <c r="UGO484" s="186"/>
      <c r="UGP484" s="186"/>
      <c r="UGQ484" s="186"/>
      <c r="UGR484" s="186"/>
      <c r="UGS484" s="186"/>
      <c r="UGT484" s="186"/>
      <c r="UGU484" s="186"/>
      <c r="UGV484" s="186"/>
      <c r="UGW484" s="186"/>
      <c r="UGX484" s="186"/>
      <c r="UGY484" s="186"/>
      <c r="UGZ484" s="186"/>
      <c r="UHA484" s="186"/>
      <c r="UHB484" s="186"/>
      <c r="UHC484" s="186"/>
      <c r="UHD484" s="186"/>
      <c r="UHE484" s="186"/>
      <c r="UHF484" s="186"/>
      <c r="UHG484" s="186"/>
      <c r="UHH484" s="186"/>
      <c r="UHI484" s="186"/>
      <c r="UHJ484" s="186"/>
      <c r="UHK484" s="186"/>
      <c r="UHL484" s="186"/>
      <c r="UHM484" s="186"/>
      <c r="UHN484" s="186"/>
      <c r="UHO484" s="186"/>
      <c r="UHP484" s="186"/>
      <c r="UHQ484" s="186"/>
      <c r="UHR484" s="186"/>
      <c r="UHS484" s="186"/>
      <c r="UHT484" s="186"/>
      <c r="UHU484" s="186"/>
      <c r="UHV484" s="186"/>
      <c r="UHW484" s="186"/>
      <c r="UHX484" s="186"/>
      <c r="UHY484" s="186"/>
      <c r="UHZ484" s="186"/>
      <c r="UIA484" s="186"/>
      <c r="UIB484" s="186"/>
      <c r="UIC484" s="186"/>
      <c r="UID484" s="186"/>
      <c r="UIE484" s="186"/>
      <c r="UIF484" s="186"/>
      <c r="UIG484" s="186"/>
      <c r="UIH484" s="186"/>
      <c r="UII484" s="186"/>
      <c r="UIJ484" s="186"/>
      <c r="UIK484" s="186"/>
      <c r="UIL484" s="186"/>
      <c r="UIM484" s="186"/>
      <c r="UIN484" s="186"/>
      <c r="UIO484" s="186"/>
      <c r="UIP484" s="186"/>
      <c r="UIQ484" s="186"/>
      <c r="UIR484" s="186"/>
      <c r="UIS484" s="186"/>
      <c r="UIT484" s="186"/>
      <c r="UIU484" s="186"/>
      <c r="UIV484" s="186"/>
      <c r="UIW484" s="186"/>
      <c r="UIX484" s="186"/>
      <c r="UIY484" s="186"/>
      <c r="UIZ484" s="186"/>
      <c r="UJA484" s="186"/>
      <c r="UJB484" s="186"/>
      <c r="UJC484" s="186"/>
      <c r="UJD484" s="186"/>
      <c r="UJE484" s="186"/>
      <c r="UJF484" s="186"/>
      <c r="UJG484" s="186"/>
      <c r="UJH484" s="186"/>
      <c r="UJI484" s="186"/>
      <c r="UJJ484" s="186"/>
      <c r="UJK484" s="186"/>
      <c r="UJL484" s="186"/>
      <c r="UJM484" s="186"/>
      <c r="UJN484" s="186"/>
      <c r="UJO484" s="186"/>
      <c r="UJP484" s="186"/>
      <c r="UJQ484" s="186"/>
      <c r="UJR484" s="186"/>
      <c r="UJS484" s="186"/>
      <c r="UJT484" s="186"/>
      <c r="UJU484" s="186"/>
      <c r="UJV484" s="186"/>
      <c r="UJW484" s="186"/>
      <c r="UJX484" s="186"/>
      <c r="UJY484" s="186"/>
      <c r="UJZ484" s="186"/>
      <c r="UKA484" s="186"/>
      <c r="UKB484" s="186"/>
      <c r="UKC484" s="186"/>
      <c r="UKD484" s="186"/>
      <c r="UKE484" s="186"/>
      <c r="UKF484" s="186"/>
      <c r="UKG484" s="186"/>
      <c r="UKH484" s="186"/>
      <c r="UKI484" s="186"/>
      <c r="UKJ484" s="186"/>
      <c r="UKK484" s="186"/>
      <c r="UKL484" s="186"/>
      <c r="UKM484" s="186"/>
      <c r="UKN484" s="186"/>
      <c r="UKO484" s="186"/>
      <c r="UKP484" s="186"/>
      <c r="UKQ484" s="186"/>
      <c r="UKR484" s="186"/>
      <c r="UKS484" s="186"/>
      <c r="UKT484" s="186"/>
      <c r="UKU484" s="186"/>
      <c r="UKV484" s="186"/>
      <c r="UKW484" s="186"/>
      <c r="UKX484" s="186"/>
      <c r="UKY484" s="186"/>
      <c r="UKZ484" s="186"/>
      <c r="ULA484" s="186"/>
      <c r="ULB484" s="186"/>
      <c r="ULC484" s="186"/>
      <c r="ULD484" s="186"/>
      <c r="ULE484" s="186"/>
      <c r="ULF484" s="186"/>
      <c r="ULG484" s="186"/>
      <c r="ULH484" s="186"/>
      <c r="ULI484" s="186"/>
      <c r="ULJ484" s="186"/>
      <c r="ULK484" s="186"/>
      <c r="ULL484" s="186"/>
      <c r="ULM484" s="186"/>
      <c r="ULN484" s="186"/>
      <c r="ULO484" s="186"/>
      <c r="ULP484" s="186"/>
      <c r="ULQ484" s="186"/>
      <c r="ULR484" s="186"/>
      <c r="ULS484" s="186"/>
      <c r="ULT484" s="186"/>
      <c r="ULU484" s="186"/>
      <c r="ULV484" s="186"/>
      <c r="ULW484" s="186"/>
      <c r="ULX484" s="186"/>
      <c r="ULY484" s="186"/>
      <c r="ULZ484" s="186"/>
      <c r="UMA484" s="186"/>
      <c r="UMB484" s="186"/>
      <c r="UMC484" s="186"/>
      <c r="UMD484" s="186"/>
      <c r="UME484" s="186"/>
      <c r="UMF484" s="186"/>
      <c r="UMG484" s="186"/>
      <c r="UMH484" s="186"/>
      <c r="UMI484" s="186"/>
      <c r="UMJ484" s="186"/>
      <c r="UMK484" s="186"/>
      <c r="UML484" s="186"/>
      <c r="UMM484" s="186"/>
      <c r="UMN484" s="186"/>
      <c r="UMO484" s="186"/>
      <c r="UMP484" s="186"/>
      <c r="UMQ484" s="186"/>
      <c r="UMR484" s="186"/>
      <c r="UMS484" s="186"/>
      <c r="UMT484" s="186"/>
      <c r="UMU484" s="186"/>
      <c r="UMV484" s="186"/>
      <c r="UMW484" s="186"/>
      <c r="UMX484" s="186"/>
      <c r="UMY484" s="186"/>
      <c r="UMZ484" s="186"/>
      <c r="UNA484" s="186"/>
      <c r="UNB484" s="186"/>
      <c r="UNC484" s="186"/>
      <c r="UND484" s="186"/>
      <c r="UNE484" s="186"/>
      <c r="UNF484" s="186"/>
      <c r="UNG484" s="186"/>
      <c r="UNH484" s="186"/>
      <c r="UNI484" s="186"/>
      <c r="UNJ484" s="186"/>
      <c r="UNK484" s="186"/>
      <c r="UNL484" s="186"/>
      <c r="UNM484" s="186"/>
      <c r="UNN484" s="186"/>
      <c r="UNO484" s="186"/>
      <c r="UNP484" s="186"/>
      <c r="UNQ484" s="186"/>
      <c r="UNR484" s="186"/>
      <c r="UNS484" s="186"/>
      <c r="UNT484" s="186"/>
      <c r="UNU484" s="186"/>
      <c r="UNV484" s="186"/>
      <c r="UNW484" s="186"/>
      <c r="UNX484" s="186"/>
      <c r="UNY484" s="186"/>
      <c r="UNZ484" s="186"/>
      <c r="UOA484" s="186"/>
      <c r="UOB484" s="186"/>
      <c r="UOC484" s="186"/>
      <c r="UOD484" s="186"/>
      <c r="UOE484" s="186"/>
      <c r="UOF484" s="186"/>
      <c r="UOG484" s="186"/>
      <c r="UOH484" s="186"/>
      <c r="UOI484" s="186"/>
      <c r="UOJ484" s="186"/>
      <c r="UOK484" s="186"/>
      <c r="UOL484" s="186"/>
      <c r="UOM484" s="186"/>
      <c r="UON484" s="186"/>
      <c r="UOO484" s="186"/>
      <c r="UOP484" s="186"/>
      <c r="UOQ484" s="186"/>
      <c r="UOR484" s="186"/>
      <c r="UOS484" s="186"/>
      <c r="UOT484" s="186"/>
      <c r="UOU484" s="186"/>
      <c r="UOV484" s="186"/>
      <c r="UOW484" s="186"/>
      <c r="UOX484" s="186"/>
      <c r="UOY484" s="186"/>
      <c r="UOZ484" s="186"/>
      <c r="UPA484" s="186"/>
      <c r="UPB484" s="186"/>
      <c r="UPC484" s="186"/>
      <c r="UPD484" s="186"/>
      <c r="UPE484" s="186"/>
      <c r="UPF484" s="186"/>
      <c r="UPG484" s="186"/>
      <c r="UPH484" s="186"/>
      <c r="UPI484" s="186"/>
      <c r="UPJ484" s="186"/>
      <c r="UPK484" s="186"/>
      <c r="UPL484" s="186"/>
      <c r="UPM484" s="186"/>
      <c r="UPN484" s="186"/>
      <c r="UPO484" s="186"/>
      <c r="UPP484" s="186"/>
      <c r="UPQ484" s="186"/>
      <c r="UPR484" s="186"/>
      <c r="UPS484" s="186"/>
      <c r="UPT484" s="186"/>
      <c r="UPU484" s="186"/>
      <c r="UPV484" s="186"/>
      <c r="UPW484" s="186"/>
      <c r="UPX484" s="186"/>
      <c r="UPY484" s="186"/>
      <c r="UPZ484" s="186"/>
      <c r="UQA484" s="186"/>
      <c r="UQB484" s="186"/>
      <c r="UQC484" s="186"/>
      <c r="UQD484" s="186"/>
      <c r="UQE484" s="186"/>
      <c r="UQF484" s="186"/>
      <c r="UQG484" s="186"/>
      <c r="UQH484" s="186"/>
      <c r="UQI484" s="186"/>
      <c r="UQJ484" s="186"/>
      <c r="UQK484" s="186"/>
      <c r="UQL484" s="186"/>
      <c r="UQM484" s="186"/>
      <c r="UQN484" s="186"/>
      <c r="UQO484" s="186"/>
      <c r="UQP484" s="186"/>
      <c r="UQQ484" s="186"/>
      <c r="UQR484" s="186"/>
      <c r="UQS484" s="186"/>
      <c r="UQT484" s="186"/>
      <c r="UQU484" s="186"/>
      <c r="UQV484" s="186"/>
      <c r="UQW484" s="186"/>
      <c r="UQX484" s="186"/>
      <c r="UQY484" s="186"/>
      <c r="UQZ484" s="186"/>
      <c r="URA484" s="186"/>
      <c r="URB484" s="186"/>
      <c r="URC484" s="186"/>
      <c r="URD484" s="186"/>
      <c r="URE484" s="186"/>
      <c r="URF484" s="186"/>
      <c r="URG484" s="186"/>
      <c r="URH484" s="186"/>
      <c r="URI484" s="186"/>
      <c r="URJ484" s="186"/>
      <c r="URK484" s="186"/>
      <c r="URL484" s="186"/>
      <c r="URM484" s="186"/>
      <c r="URN484" s="186"/>
      <c r="URO484" s="186"/>
      <c r="URP484" s="186"/>
      <c r="URQ484" s="186"/>
      <c r="URR484" s="186"/>
      <c r="URS484" s="186"/>
      <c r="URT484" s="186"/>
      <c r="URU484" s="186"/>
      <c r="URV484" s="186"/>
      <c r="URW484" s="186"/>
      <c r="URX484" s="186"/>
      <c r="URY484" s="186"/>
      <c r="URZ484" s="186"/>
      <c r="USA484" s="186"/>
      <c r="USB484" s="186"/>
      <c r="USC484" s="186"/>
      <c r="USD484" s="186"/>
      <c r="USE484" s="186"/>
      <c r="USF484" s="186"/>
      <c r="USG484" s="186"/>
      <c r="USH484" s="186"/>
      <c r="USI484" s="186"/>
      <c r="USJ484" s="186"/>
      <c r="USK484" s="186"/>
      <c r="USL484" s="186"/>
      <c r="USM484" s="186"/>
      <c r="USN484" s="186"/>
      <c r="USO484" s="186"/>
      <c r="USP484" s="186"/>
      <c r="USQ484" s="186"/>
      <c r="USR484" s="186"/>
      <c r="USS484" s="186"/>
      <c r="UST484" s="186"/>
      <c r="USU484" s="186"/>
      <c r="USV484" s="186"/>
      <c r="USW484" s="186"/>
      <c r="USX484" s="186"/>
      <c r="USY484" s="186"/>
      <c r="USZ484" s="186"/>
      <c r="UTA484" s="186"/>
      <c r="UTB484" s="186"/>
      <c r="UTC484" s="186"/>
      <c r="UTD484" s="186"/>
      <c r="UTE484" s="186"/>
      <c r="UTF484" s="186"/>
      <c r="UTG484" s="186"/>
      <c r="UTH484" s="186"/>
      <c r="UTI484" s="186"/>
      <c r="UTJ484" s="186"/>
      <c r="UTK484" s="186"/>
      <c r="UTL484" s="186"/>
      <c r="UTM484" s="186"/>
      <c r="UTN484" s="186"/>
      <c r="UTO484" s="186"/>
      <c r="UTP484" s="186"/>
      <c r="UTQ484" s="186"/>
      <c r="UTR484" s="186"/>
      <c r="UTS484" s="186"/>
      <c r="UTT484" s="186"/>
      <c r="UTU484" s="186"/>
      <c r="UTV484" s="186"/>
      <c r="UTW484" s="186"/>
      <c r="UTX484" s="186"/>
      <c r="UTY484" s="186"/>
      <c r="UTZ484" s="186"/>
      <c r="UUA484" s="186"/>
      <c r="UUB484" s="186"/>
      <c r="UUC484" s="186"/>
      <c r="UUD484" s="186"/>
      <c r="UUE484" s="186"/>
      <c r="UUF484" s="186"/>
      <c r="UUG484" s="186"/>
      <c r="UUH484" s="186"/>
      <c r="UUI484" s="186"/>
      <c r="UUJ484" s="186"/>
      <c r="UUK484" s="186"/>
      <c r="UUL484" s="186"/>
      <c r="UUM484" s="186"/>
      <c r="UUN484" s="186"/>
      <c r="UUO484" s="186"/>
      <c r="UUP484" s="186"/>
      <c r="UUQ484" s="186"/>
      <c r="UUR484" s="186"/>
      <c r="UUS484" s="186"/>
      <c r="UUT484" s="186"/>
      <c r="UUU484" s="186"/>
      <c r="UUV484" s="186"/>
      <c r="UUW484" s="186"/>
      <c r="UUX484" s="186"/>
      <c r="UUY484" s="186"/>
      <c r="UUZ484" s="186"/>
      <c r="UVA484" s="186"/>
      <c r="UVB484" s="186"/>
      <c r="UVC484" s="186"/>
      <c r="UVD484" s="186"/>
      <c r="UVE484" s="186"/>
      <c r="UVF484" s="186"/>
      <c r="UVG484" s="186"/>
      <c r="UVH484" s="186"/>
      <c r="UVI484" s="186"/>
      <c r="UVJ484" s="186"/>
      <c r="UVK484" s="186"/>
      <c r="UVL484" s="186"/>
      <c r="UVM484" s="186"/>
      <c r="UVN484" s="186"/>
      <c r="UVO484" s="186"/>
      <c r="UVP484" s="186"/>
      <c r="UVQ484" s="186"/>
      <c r="UVR484" s="186"/>
      <c r="UVS484" s="186"/>
      <c r="UVT484" s="186"/>
      <c r="UVU484" s="186"/>
      <c r="UVV484" s="186"/>
      <c r="UVW484" s="186"/>
      <c r="UVX484" s="186"/>
      <c r="UVY484" s="186"/>
      <c r="UVZ484" s="186"/>
      <c r="UWA484" s="186"/>
      <c r="UWB484" s="186"/>
      <c r="UWC484" s="186"/>
      <c r="UWD484" s="186"/>
      <c r="UWE484" s="186"/>
      <c r="UWF484" s="186"/>
      <c r="UWG484" s="186"/>
      <c r="UWH484" s="186"/>
      <c r="UWI484" s="186"/>
      <c r="UWJ484" s="186"/>
      <c r="UWK484" s="186"/>
      <c r="UWL484" s="186"/>
      <c r="UWM484" s="186"/>
      <c r="UWN484" s="186"/>
      <c r="UWO484" s="186"/>
      <c r="UWP484" s="186"/>
      <c r="UWQ484" s="186"/>
      <c r="UWR484" s="186"/>
      <c r="UWS484" s="186"/>
      <c r="UWT484" s="186"/>
      <c r="UWU484" s="186"/>
      <c r="UWV484" s="186"/>
      <c r="UWW484" s="186"/>
      <c r="UWX484" s="186"/>
      <c r="UWY484" s="186"/>
      <c r="UWZ484" s="186"/>
      <c r="UXA484" s="186"/>
      <c r="UXB484" s="186"/>
      <c r="UXC484" s="186"/>
      <c r="UXD484" s="186"/>
      <c r="UXE484" s="186"/>
      <c r="UXF484" s="186"/>
      <c r="UXG484" s="186"/>
      <c r="UXH484" s="186"/>
      <c r="UXI484" s="186"/>
      <c r="UXJ484" s="186"/>
      <c r="UXK484" s="186"/>
      <c r="UXL484" s="186"/>
      <c r="UXM484" s="186"/>
      <c r="UXN484" s="186"/>
      <c r="UXO484" s="186"/>
      <c r="UXP484" s="186"/>
      <c r="UXQ484" s="186"/>
      <c r="UXR484" s="186"/>
      <c r="UXS484" s="186"/>
      <c r="UXT484" s="186"/>
      <c r="UXU484" s="186"/>
      <c r="UXV484" s="186"/>
      <c r="UXW484" s="186"/>
      <c r="UXX484" s="186"/>
      <c r="UXY484" s="186"/>
      <c r="UXZ484" s="186"/>
      <c r="UYA484" s="186"/>
      <c r="UYB484" s="186"/>
      <c r="UYC484" s="186"/>
      <c r="UYD484" s="186"/>
      <c r="UYE484" s="186"/>
      <c r="UYF484" s="186"/>
      <c r="UYG484" s="186"/>
      <c r="UYH484" s="186"/>
      <c r="UYI484" s="186"/>
      <c r="UYJ484" s="186"/>
      <c r="UYK484" s="186"/>
      <c r="UYL484" s="186"/>
      <c r="UYM484" s="186"/>
      <c r="UYN484" s="186"/>
      <c r="UYO484" s="186"/>
      <c r="UYP484" s="186"/>
      <c r="UYQ484" s="186"/>
      <c r="UYR484" s="186"/>
      <c r="UYS484" s="186"/>
      <c r="UYT484" s="186"/>
      <c r="UYU484" s="186"/>
      <c r="UYV484" s="186"/>
      <c r="UYW484" s="186"/>
      <c r="UYX484" s="186"/>
      <c r="UYY484" s="186"/>
      <c r="UYZ484" s="186"/>
      <c r="UZA484" s="186"/>
      <c r="UZB484" s="186"/>
      <c r="UZC484" s="186"/>
      <c r="UZD484" s="186"/>
      <c r="UZE484" s="186"/>
      <c r="UZF484" s="186"/>
      <c r="UZG484" s="186"/>
      <c r="UZH484" s="186"/>
      <c r="UZI484" s="186"/>
      <c r="UZJ484" s="186"/>
      <c r="UZK484" s="186"/>
      <c r="UZL484" s="186"/>
      <c r="UZM484" s="186"/>
      <c r="UZN484" s="186"/>
      <c r="UZO484" s="186"/>
      <c r="UZP484" s="186"/>
      <c r="UZQ484" s="186"/>
      <c r="UZR484" s="186"/>
      <c r="UZS484" s="186"/>
      <c r="UZT484" s="186"/>
      <c r="UZU484" s="186"/>
      <c r="UZV484" s="186"/>
      <c r="UZW484" s="186"/>
      <c r="UZX484" s="186"/>
      <c r="UZY484" s="186"/>
      <c r="UZZ484" s="186"/>
      <c r="VAA484" s="186"/>
      <c r="VAB484" s="186"/>
      <c r="VAC484" s="186"/>
      <c r="VAD484" s="186"/>
      <c r="VAE484" s="186"/>
      <c r="VAF484" s="186"/>
      <c r="VAG484" s="186"/>
      <c r="VAH484" s="186"/>
      <c r="VAI484" s="186"/>
      <c r="VAJ484" s="186"/>
      <c r="VAK484" s="186"/>
      <c r="VAL484" s="186"/>
      <c r="VAM484" s="186"/>
      <c r="VAN484" s="186"/>
      <c r="VAO484" s="186"/>
      <c r="VAP484" s="186"/>
      <c r="VAQ484" s="186"/>
      <c r="VAR484" s="186"/>
      <c r="VAS484" s="186"/>
      <c r="VAT484" s="186"/>
      <c r="VAU484" s="186"/>
      <c r="VAV484" s="186"/>
      <c r="VAW484" s="186"/>
      <c r="VAX484" s="186"/>
      <c r="VAY484" s="186"/>
      <c r="VAZ484" s="186"/>
      <c r="VBA484" s="186"/>
      <c r="VBB484" s="186"/>
      <c r="VBC484" s="186"/>
      <c r="VBD484" s="186"/>
      <c r="VBE484" s="186"/>
      <c r="VBF484" s="186"/>
      <c r="VBG484" s="186"/>
      <c r="VBH484" s="186"/>
      <c r="VBI484" s="186"/>
      <c r="VBJ484" s="186"/>
      <c r="VBK484" s="186"/>
      <c r="VBL484" s="186"/>
      <c r="VBM484" s="186"/>
      <c r="VBN484" s="186"/>
      <c r="VBO484" s="186"/>
      <c r="VBP484" s="186"/>
      <c r="VBQ484" s="186"/>
      <c r="VBR484" s="186"/>
      <c r="VBS484" s="186"/>
      <c r="VBT484" s="186"/>
      <c r="VBU484" s="186"/>
      <c r="VBV484" s="186"/>
      <c r="VBW484" s="186"/>
      <c r="VBX484" s="186"/>
      <c r="VBY484" s="186"/>
      <c r="VBZ484" s="186"/>
      <c r="VCA484" s="186"/>
      <c r="VCB484" s="186"/>
      <c r="VCC484" s="186"/>
      <c r="VCD484" s="186"/>
      <c r="VCE484" s="186"/>
      <c r="VCF484" s="186"/>
      <c r="VCG484" s="186"/>
      <c r="VCH484" s="186"/>
      <c r="VCI484" s="186"/>
      <c r="VCJ484" s="186"/>
      <c r="VCK484" s="186"/>
      <c r="VCL484" s="186"/>
      <c r="VCM484" s="186"/>
      <c r="VCN484" s="186"/>
      <c r="VCO484" s="186"/>
      <c r="VCP484" s="186"/>
      <c r="VCQ484" s="186"/>
      <c r="VCR484" s="186"/>
      <c r="VCS484" s="186"/>
      <c r="VCT484" s="186"/>
      <c r="VCU484" s="186"/>
      <c r="VCV484" s="186"/>
      <c r="VCW484" s="186"/>
      <c r="VCX484" s="186"/>
      <c r="VCY484" s="186"/>
      <c r="VCZ484" s="186"/>
      <c r="VDA484" s="186"/>
      <c r="VDB484" s="186"/>
      <c r="VDC484" s="186"/>
      <c r="VDD484" s="186"/>
      <c r="VDE484" s="186"/>
      <c r="VDF484" s="186"/>
      <c r="VDG484" s="186"/>
      <c r="VDH484" s="186"/>
      <c r="VDI484" s="186"/>
      <c r="VDJ484" s="186"/>
      <c r="VDK484" s="186"/>
      <c r="VDL484" s="186"/>
      <c r="VDM484" s="186"/>
      <c r="VDN484" s="186"/>
      <c r="VDO484" s="186"/>
      <c r="VDP484" s="186"/>
      <c r="VDQ484" s="186"/>
      <c r="VDR484" s="186"/>
      <c r="VDS484" s="186"/>
      <c r="VDT484" s="186"/>
      <c r="VDU484" s="186"/>
      <c r="VDV484" s="186"/>
      <c r="VDW484" s="186"/>
      <c r="VDX484" s="186"/>
      <c r="VDY484" s="186"/>
      <c r="VDZ484" s="186"/>
      <c r="VEA484" s="186"/>
      <c r="VEB484" s="186"/>
      <c r="VEC484" s="186"/>
      <c r="VED484" s="186"/>
      <c r="VEE484" s="186"/>
      <c r="VEF484" s="186"/>
      <c r="VEG484" s="186"/>
      <c r="VEH484" s="186"/>
      <c r="VEI484" s="186"/>
      <c r="VEJ484" s="186"/>
      <c r="VEK484" s="186"/>
      <c r="VEL484" s="186"/>
      <c r="VEM484" s="186"/>
      <c r="VEN484" s="186"/>
      <c r="VEO484" s="186"/>
      <c r="VEP484" s="186"/>
      <c r="VEQ484" s="186"/>
      <c r="VER484" s="186"/>
      <c r="VES484" s="186"/>
      <c r="VET484" s="186"/>
      <c r="VEU484" s="186"/>
      <c r="VEV484" s="186"/>
      <c r="VEW484" s="186"/>
      <c r="VEX484" s="186"/>
      <c r="VEY484" s="186"/>
      <c r="VEZ484" s="186"/>
      <c r="VFA484" s="186"/>
      <c r="VFB484" s="186"/>
      <c r="VFC484" s="186"/>
      <c r="VFD484" s="186"/>
      <c r="VFE484" s="186"/>
      <c r="VFF484" s="186"/>
      <c r="VFG484" s="186"/>
      <c r="VFH484" s="186"/>
      <c r="VFI484" s="186"/>
      <c r="VFJ484" s="186"/>
      <c r="VFK484" s="186"/>
      <c r="VFL484" s="186"/>
      <c r="VFM484" s="186"/>
      <c r="VFN484" s="186"/>
      <c r="VFO484" s="186"/>
      <c r="VFP484" s="186"/>
      <c r="VFQ484" s="186"/>
      <c r="VFR484" s="186"/>
      <c r="VFS484" s="186"/>
      <c r="VFT484" s="186"/>
      <c r="VFU484" s="186"/>
      <c r="VFV484" s="186"/>
      <c r="VFW484" s="186"/>
      <c r="VFX484" s="186"/>
      <c r="VFY484" s="186"/>
      <c r="VFZ484" s="186"/>
      <c r="VGA484" s="186"/>
      <c r="VGB484" s="186"/>
      <c r="VGC484" s="186"/>
      <c r="VGD484" s="186"/>
      <c r="VGE484" s="186"/>
      <c r="VGF484" s="186"/>
      <c r="VGG484" s="186"/>
      <c r="VGH484" s="186"/>
      <c r="VGI484" s="186"/>
      <c r="VGJ484" s="186"/>
      <c r="VGK484" s="186"/>
      <c r="VGL484" s="186"/>
      <c r="VGM484" s="186"/>
      <c r="VGN484" s="186"/>
      <c r="VGO484" s="186"/>
      <c r="VGP484" s="186"/>
      <c r="VGQ484" s="186"/>
      <c r="VGR484" s="186"/>
      <c r="VGS484" s="186"/>
      <c r="VGT484" s="186"/>
      <c r="VGU484" s="186"/>
      <c r="VGV484" s="186"/>
      <c r="VGW484" s="186"/>
      <c r="VGX484" s="186"/>
      <c r="VGY484" s="186"/>
      <c r="VGZ484" s="186"/>
      <c r="VHA484" s="186"/>
      <c r="VHB484" s="186"/>
      <c r="VHC484" s="186"/>
      <c r="VHD484" s="186"/>
      <c r="VHE484" s="186"/>
      <c r="VHF484" s="186"/>
      <c r="VHG484" s="186"/>
      <c r="VHH484" s="186"/>
      <c r="VHI484" s="186"/>
      <c r="VHJ484" s="186"/>
      <c r="VHK484" s="186"/>
      <c r="VHL484" s="186"/>
      <c r="VHM484" s="186"/>
      <c r="VHN484" s="186"/>
      <c r="VHO484" s="186"/>
      <c r="VHP484" s="186"/>
      <c r="VHQ484" s="186"/>
      <c r="VHR484" s="186"/>
      <c r="VHS484" s="186"/>
      <c r="VHT484" s="186"/>
      <c r="VHU484" s="186"/>
      <c r="VHV484" s="186"/>
      <c r="VHW484" s="186"/>
      <c r="VHX484" s="186"/>
      <c r="VHY484" s="186"/>
      <c r="VHZ484" s="186"/>
      <c r="VIA484" s="186"/>
      <c r="VIB484" s="186"/>
      <c r="VIC484" s="186"/>
      <c r="VID484" s="186"/>
      <c r="VIE484" s="186"/>
      <c r="VIF484" s="186"/>
      <c r="VIG484" s="186"/>
      <c r="VIH484" s="186"/>
      <c r="VII484" s="186"/>
      <c r="VIJ484" s="186"/>
      <c r="VIK484" s="186"/>
      <c r="VIL484" s="186"/>
      <c r="VIM484" s="186"/>
      <c r="VIN484" s="186"/>
      <c r="VIO484" s="186"/>
      <c r="VIP484" s="186"/>
      <c r="VIQ484" s="186"/>
      <c r="VIR484" s="186"/>
      <c r="VIS484" s="186"/>
      <c r="VIT484" s="186"/>
      <c r="VIU484" s="186"/>
      <c r="VIV484" s="186"/>
      <c r="VIW484" s="186"/>
      <c r="VIX484" s="186"/>
      <c r="VIY484" s="186"/>
      <c r="VIZ484" s="186"/>
      <c r="VJA484" s="186"/>
      <c r="VJB484" s="186"/>
      <c r="VJC484" s="186"/>
      <c r="VJD484" s="186"/>
      <c r="VJE484" s="186"/>
      <c r="VJF484" s="186"/>
      <c r="VJG484" s="186"/>
      <c r="VJH484" s="186"/>
      <c r="VJI484" s="186"/>
      <c r="VJJ484" s="186"/>
      <c r="VJK484" s="186"/>
      <c r="VJL484" s="186"/>
      <c r="VJM484" s="186"/>
      <c r="VJN484" s="186"/>
      <c r="VJO484" s="186"/>
      <c r="VJP484" s="186"/>
      <c r="VJQ484" s="186"/>
      <c r="VJR484" s="186"/>
      <c r="VJS484" s="186"/>
      <c r="VJT484" s="186"/>
      <c r="VJU484" s="186"/>
      <c r="VJV484" s="186"/>
      <c r="VJW484" s="186"/>
      <c r="VJX484" s="186"/>
      <c r="VJY484" s="186"/>
      <c r="VJZ484" s="186"/>
      <c r="VKA484" s="186"/>
      <c r="VKB484" s="186"/>
      <c r="VKC484" s="186"/>
      <c r="VKD484" s="186"/>
      <c r="VKE484" s="186"/>
      <c r="VKF484" s="186"/>
      <c r="VKG484" s="186"/>
      <c r="VKH484" s="186"/>
      <c r="VKI484" s="186"/>
      <c r="VKJ484" s="186"/>
      <c r="VKK484" s="186"/>
      <c r="VKL484" s="186"/>
      <c r="VKM484" s="186"/>
      <c r="VKN484" s="186"/>
      <c r="VKO484" s="186"/>
      <c r="VKP484" s="186"/>
      <c r="VKQ484" s="186"/>
      <c r="VKR484" s="186"/>
      <c r="VKS484" s="186"/>
      <c r="VKT484" s="186"/>
      <c r="VKU484" s="186"/>
      <c r="VKV484" s="186"/>
      <c r="VKW484" s="186"/>
      <c r="VKX484" s="186"/>
      <c r="VKY484" s="186"/>
      <c r="VKZ484" s="186"/>
      <c r="VLA484" s="186"/>
      <c r="VLB484" s="186"/>
      <c r="VLC484" s="186"/>
      <c r="VLD484" s="186"/>
      <c r="VLE484" s="186"/>
      <c r="VLF484" s="186"/>
      <c r="VLG484" s="186"/>
      <c r="VLH484" s="186"/>
      <c r="VLI484" s="186"/>
      <c r="VLJ484" s="186"/>
      <c r="VLK484" s="186"/>
      <c r="VLL484" s="186"/>
      <c r="VLM484" s="186"/>
      <c r="VLN484" s="186"/>
      <c r="VLO484" s="186"/>
      <c r="VLP484" s="186"/>
      <c r="VLQ484" s="186"/>
      <c r="VLR484" s="186"/>
      <c r="VLS484" s="186"/>
      <c r="VLT484" s="186"/>
      <c r="VLU484" s="186"/>
      <c r="VLV484" s="186"/>
      <c r="VLW484" s="186"/>
      <c r="VLX484" s="186"/>
      <c r="VLY484" s="186"/>
      <c r="VLZ484" s="186"/>
      <c r="VMA484" s="186"/>
      <c r="VMB484" s="186"/>
      <c r="VMC484" s="186"/>
      <c r="VMD484" s="186"/>
      <c r="VME484" s="186"/>
      <c r="VMF484" s="186"/>
      <c r="VMG484" s="186"/>
      <c r="VMH484" s="186"/>
      <c r="VMI484" s="186"/>
      <c r="VMJ484" s="186"/>
      <c r="VMK484" s="186"/>
      <c r="VML484" s="186"/>
      <c r="VMM484" s="186"/>
      <c r="VMN484" s="186"/>
      <c r="VMO484" s="186"/>
      <c r="VMP484" s="186"/>
      <c r="VMQ484" s="186"/>
      <c r="VMR484" s="186"/>
      <c r="VMS484" s="186"/>
      <c r="VMT484" s="186"/>
      <c r="VMU484" s="186"/>
      <c r="VMV484" s="186"/>
      <c r="VMW484" s="186"/>
      <c r="VMX484" s="186"/>
      <c r="VMY484" s="186"/>
      <c r="VMZ484" s="186"/>
      <c r="VNA484" s="186"/>
      <c r="VNB484" s="186"/>
      <c r="VNC484" s="186"/>
      <c r="VND484" s="186"/>
      <c r="VNE484" s="186"/>
      <c r="VNF484" s="186"/>
      <c r="VNG484" s="186"/>
      <c r="VNH484" s="186"/>
      <c r="VNI484" s="186"/>
      <c r="VNJ484" s="186"/>
      <c r="VNK484" s="186"/>
      <c r="VNL484" s="186"/>
      <c r="VNM484" s="186"/>
      <c r="VNN484" s="186"/>
      <c r="VNO484" s="186"/>
      <c r="VNP484" s="186"/>
      <c r="VNQ484" s="186"/>
      <c r="VNR484" s="186"/>
      <c r="VNS484" s="186"/>
      <c r="VNT484" s="186"/>
      <c r="VNU484" s="186"/>
      <c r="VNV484" s="186"/>
      <c r="VNW484" s="186"/>
      <c r="VNX484" s="186"/>
      <c r="VNY484" s="186"/>
      <c r="VNZ484" s="186"/>
      <c r="VOA484" s="186"/>
      <c r="VOB484" s="186"/>
      <c r="VOC484" s="186"/>
      <c r="VOD484" s="186"/>
      <c r="VOE484" s="186"/>
      <c r="VOF484" s="186"/>
      <c r="VOG484" s="186"/>
      <c r="VOH484" s="186"/>
      <c r="VOI484" s="186"/>
      <c r="VOJ484" s="186"/>
      <c r="VOK484" s="186"/>
      <c r="VOL484" s="186"/>
      <c r="VOM484" s="186"/>
      <c r="VON484" s="186"/>
      <c r="VOO484" s="186"/>
      <c r="VOP484" s="186"/>
      <c r="VOQ484" s="186"/>
      <c r="VOR484" s="186"/>
      <c r="VOS484" s="186"/>
      <c r="VOT484" s="186"/>
      <c r="VOU484" s="186"/>
      <c r="VOV484" s="186"/>
      <c r="VOW484" s="186"/>
      <c r="VOX484" s="186"/>
      <c r="VOY484" s="186"/>
      <c r="VOZ484" s="186"/>
      <c r="VPA484" s="186"/>
      <c r="VPB484" s="186"/>
      <c r="VPC484" s="186"/>
      <c r="VPD484" s="186"/>
      <c r="VPE484" s="186"/>
      <c r="VPF484" s="186"/>
      <c r="VPG484" s="186"/>
      <c r="VPH484" s="186"/>
      <c r="VPI484" s="186"/>
      <c r="VPJ484" s="186"/>
      <c r="VPK484" s="186"/>
      <c r="VPL484" s="186"/>
      <c r="VPM484" s="186"/>
      <c r="VPN484" s="186"/>
      <c r="VPO484" s="186"/>
      <c r="VPP484" s="186"/>
      <c r="VPQ484" s="186"/>
      <c r="VPR484" s="186"/>
      <c r="VPS484" s="186"/>
      <c r="VPT484" s="186"/>
      <c r="VPU484" s="186"/>
      <c r="VPV484" s="186"/>
      <c r="VPW484" s="186"/>
      <c r="VPX484" s="186"/>
      <c r="VPY484" s="186"/>
      <c r="VPZ484" s="186"/>
      <c r="VQA484" s="186"/>
      <c r="VQB484" s="186"/>
      <c r="VQC484" s="186"/>
      <c r="VQD484" s="186"/>
      <c r="VQE484" s="186"/>
      <c r="VQF484" s="186"/>
      <c r="VQG484" s="186"/>
      <c r="VQH484" s="186"/>
      <c r="VQI484" s="186"/>
      <c r="VQJ484" s="186"/>
      <c r="VQK484" s="186"/>
      <c r="VQL484" s="186"/>
      <c r="VQM484" s="186"/>
      <c r="VQN484" s="186"/>
      <c r="VQO484" s="186"/>
      <c r="VQP484" s="186"/>
      <c r="VQQ484" s="186"/>
      <c r="VQR484" s="186"/>
      <c r="VQS484" s="186"/>
      <c r="VQT484" s="186"/>
      <c r="VQU484" s="186"/>
      <c r="VQV484" s="186"/>
      <c r="VQW484" s="186"/>
      <c r="VQX484" s="186"/>
      <c r="VQY484" s="186"/>
      <c r="VQZ484" s="186"/>
      <c r="VRA484" s="186"/>
      <c r="VRB484" s="186"/>
      <c r="VRC484" s="186"/>
      <c r="VRD484" s="186"/>
      <c r="VRE484" s="186"/>
      <c r="VRF484" s="186"/>
      <c r="VRG484" s="186"/>
      <c r="VRH484" s="186"/>
      <c r="VRI484" s="186"/>
      <c r="VRJ484" s="186"/>
      <c r="VRK484" s="186"/>
      <c r="VRL484" s="186"/>
      <c r="VRM484" s="186"/>
      <c r="VRN484" s="186"/>
      <c r="VRO484" s="186"/>
      <c r="VRP484" s="186"/>
      <c r="VRQ484" s="186"/>
      <c r="VRR484" s="186"/>
      <c r="VRS484" s="186"/>
      <c r="VRT484" s="186"/>
      <c r="VRU484" s="186"/>
      <c r="VRV484" s="186"/>
      <c r="VRW484" s="186"/>
      <c r="VRX484" s="186"/>
      <c r="VRY484" s="186"/>
      <c r="VRZ484" s="186"/>
      <c r="VSA484" s="186"/>
      <c r="VSB484" s="186"/>
      <c r="VSC484" s="186"/>
      <c r="VSD484" s="186"/>
      <c r="VSE484" s="186"/>
      <c r="VSF484" s="186"/>
      <c r="VSG484" s="186"/>
      <c r="VSH484" s="186"/>
      <c r="VSI484" s="186"/>
      <c r="VSJ484" s="186"/>
      <c r="VSK484" s="186"/>
      <c r="VSL484" s="186"/>
      <c r="VSM484" s="186"/>
      <c r="VSN484" s="186"/>
      <c r="VSO484" s="186"/>
      <c r="VSP484" s="186"/>
      <c r="VSQ484" s="186"/>
      <c r="VSR484" s="186"/>
      <c r="VSS484" s="186"/>
      <c r="VST484" s="186"/>
      <c r="VSU484" s="186"/>
      <c r="VSV484" s="186"/>
      <c r="VSW484" s="186"/>
      <c r="VSX484" s="186"/>
      <c r="VSY484" s="186"/>
      <c r="VSZ484" s="186"/>
      <c r="VTA484" s="186"/>
      <c r="VTB484" s="186"/>
      <c r="VTC484" s="186"/>
      <c r="VTD484" s="186"/>
      <c r="VTE484" s="186"/>
      <c r="VTF484" s="186"/>
      <c r="VTG484" s="186"/>
      <c r="VTH484" s="186"/>
      <c r="VTI484" s="186"/>
      <c r="VTJ484" s="186"/>
      <c r="VTK484" s="186"/>
      <c r="VTL484" s="186"/>
      <c r="VTM484" s="186"/>
      <c r="VTN484" s="186"/>
      <c r="VTO484" s="186"/>
      <c r="VTP484" s="186"/>
      <c r="VTQ484" s="186"/>
      <c r="VTR484" s="186"/>
      <c r="VTS484" s="186"/>
      <c r="VTT484" s="186"/>
      <c r="VTU484" s="186"/>
      <c r="VTV484" s="186"/>
      <c r="VTW484" s="186"/>
      <c r="VTX484" s="186"/>
      <c r="VTY484" s="186"/>
      <c r="VTZ484" s="186"/>
      <c r="VUA484" s="186"/>
      <c r="VUB484" s="186"/>
      <c r="VUC484" s="186"/>
      <c r="VUD484" s="186"/>
      <c r="VUE484" s="186"/>
      <c r="VUF484" s="186"/>
      <c r="VUG484" s="186"/>
      <c r="VUH484" s="186"/>
      <c r="VUI484" s="186"/>
      <c r="VUJ484" s="186"/>
      <c r="VUK484" s="186"/>
      <c r="VUL484" s="186"/>
      <c r="VUM484" s="186"/>
      <c r="VUN484" s="186"/>
      <c r="VUO484" s="186"/>
      <c r="VUP484" s="186"/>
      <c r="VUQ484" s="186"/>
      <c r="VUR484" s="186"/>
      <c r="VUS484" s="186"/>
      <c r="VUT484" s="186"/>
      <c r="VUU484" s="186"/>
      <c r="VUV484" s="186"/>
      <c r="VUW484" s="186"/>
      <c r="VUX484" s="186"/>
      <c r="VUY484" s="186"/>
      <c r="VUZ484" s="186"/>
      <c r="VVA484" s="186"/>
      <c r="VVB484" s="186"/>
      <c r="VVC484" s="186"/>
      <c r="VVD484" s="186"/>
      <c r="VVE484" s="186"/>
      <c r="VVF484" s="186"/>
      <c r="VVG484" s="186"/>
      <c r="VVH484" s="186"/>
      <c r="VVI484" s="186"/>
      <c r="VVJ484" s="186"/>
      <c r="VVK484" s="186"/>
      <c r="VVL484" s="186"/>
      <c r="VVM484" s="186"/>
      <c r="VVN484" s="186"/>
      <c r="VVO484" s="186"/>
      <c r="VVP484" s="186"/>
      <c r="VVQ484" s="186"/>
      <c r="VVR484" s="186"/>
      <c r="VVS484" s="186"/>
      <c r="VVT484" s="186"/>
      <c r="VVU484" s="186"/>
      <c r="VVV484" s="186"/>
      <c r="VVW484" s="186"/>
      <c r="VVX484" s="186"/>
      <c r="VVY484" s="186"/>
      <c r="VVZ484" s="186"/>
      <c r="VWA484" s="186"/>
      <c r="VWB484" s="186"/>
      <c r="VWC484" s="186"/>
      <c r="VWD484" s="186"/>
      <c r="VWE484" s="186"/>
      <c r="VWF484" s="186"/>
      <c r="VWG484" s="186"/>
      <c r="VWH484" s="186"/>
      <c r="VWI484" s="186"/>
      <c r="VWJ484" s="186"/>
      <c r="VWK484" s="186"/>
      <c r="VWL484" s="186"/>
      <c r="VWM484" s="186"/>
      <c r="VWN484" s="186"/>
      <c r="VWO484" s="186"/>
      <c r="VWP484" s="186"/>
      <c r="VWQ484" s="186"/>
      <c r="VWR484" s="186"/>
      <c r="VWS484" s="186"/>
      <c r="VWT484" s="186"/>
      <c r="VWU484" s="186"/>
      <c r="VWV484" s="186"/>
      <c r="VWW484" s="186"/>
      <c r="VWX484" s="186"/>
      <c r="VWY484" s="186"/>
      <c r="VWZ484" s="186"/>
      <c r="VXA484" s="186"/>
      <c r="VXB484" s="186"/>
      <c r="VXC484" s="186"/>
      <c r="VXD484" s="186"/>
      <c r="VXE484" s="186"/>
      <c r="VXF484" s="186"/>
      <c r="VXG484" s="186"/>
      <c r="VXH484" s="186"/>
      <c r="VXI484" s="186"/>
      <c r="VXJ484" s="186"/>
      <c r="VXK484" s="186"/>
      <c r="VXL484" s="186"/>
      <c r="VXM484" s="186"/>
      <c r="VXN484" s="186"/>
      <c r="VXO484" s="186"/>
      <c r="VXP484" s="186"/>
      <c r="VXQ484" s="186"/>
      <c r="VXR484" s="186"/>
      <c r="VXS484" s="186"/>
      <c r="VXT484" s="186"/>
      <c r="VXU484" s="186"/>
      <c r="VXV484" s="186"/>
      <c r="VXW484" s="186"/>
      <c r="VXX484" s="186"/>
      <c r="VXY484" s="186"/>
      <c r="VXZ484" s="186"/>
      <c r="VYA484" s="186"/>
      <c r="VYB484" s="186"/>
      <c r="VYC484" s="186"/>
      <c r="VYD484" s="186"/>
      <c r="VYE484" s="186"/>
      <c r="VYF484" s="186"/>
      <c r="VYG484" s="186"/>
      <c r="VYH484" s="186"/>
      <c r="VYI484" s="186"/>
      <c r="VYJ484" s="186"/>
      <c r="VYK484" s="186"/>
      <c r="VYL484" s="186"/>
      <c r="VYM484" s="186"/>
      <c r="VYN484" s="186"/>
      <c r="VYO484" s="186"/>
      <c r="VYP484" s="186"/>
      <c r="VYQ484" s="186"/>
      <c r="VYR484" s="186"/>
      <c r="VYS484" s="186"/>
      <c r="VYT484" s="186"/>
      <c r="VYU484" s="186"/>
      <c r="VYV484" s="186"/>
      <c r="VYW484" s="186"/>
      <c r="VYX484" s="186"/>
      <c r="VYY484" s="186"/>
      <c r="VYZ484" s="186"/>
      <c r="VZA484" s="186"/>
      <c r="VZB484" s="186"/>
      <c r="VZC484" s="186"/>
      <c r="VZD484" s="186"/>
      <c r="VZE484" s="186"/>
      <c r="VZF484" s="186"/>
      <c r="VZG484" s="186"/>
      <c r="VZH484" s="186"/>
      <c r="VZI484" s="186"/>
      <c r="VZJ484" s="186"/>
      <c r="VZK484" s="186"/>
      <c r="VZL484" s="186"/>
      <c r="VZM484" s="186"/>
      <c r="VZN484" s="186"/>
      <c r="VZO484" s="186"/>
      <c r="VZP484" s="186"/>
      <c r="VZQ484" s="186"/>
      <c r="VZR484" s="186"/>
      <c r="VZS484" s="186"/>
      <c r="VZT484" s="186"/>
      <c r="VZU484" s="186"/>
      <c r="VZV484" s="186"/>
      <c r="VZW484" s="186"/>
      <c r="VZX484" s="186"/>
      <c r="VZY484" s="186"/>
      <c r="VZZ484" s="186"/>
      <c r="WAA484" s="186"/>
      <c r="WAB484" s="186"/>
      <c r="WAC484" s="186"/>
      <c r="WAD484" s="186"/>
      <c r="WAE484" s="186"/>
      <c r="WAF484" s="186"/>
      <c r="WAG484" s="186"/>
      <c r="WAH484" s="186"/>
      <c r="WAI484" s="186"/>
      <c r="WAJ484" s="186"/>
      <c r="WAK484" s="186"/>
      <c r="WAL484" s="186"/>
      <c r="WAM484" s="186"/>
      <c r="WAN484" s="186"/>
      <c r="WAO484" s="186"/>
      <c r="WAP484" s="186"/>
      <c r="WAQ484" s="186"/>
      <c r="WAR484" s="186"/>
      <c r="WAS484" s="186"/>
      <c r="WAT484" s="186"/>
      <c r="WAU484" s="186"/>
      <c r="WAV484" s="186"/>
      <c r="WAW484" s="186"/>
      <c r="WAX484" s="186"/>
      <c r="WAY484" s="186"/>
      <c r="WAZ484" s="186"/>
      <c r="WBA484" s="186"/>
      <c r="WBB484" s="186"/>
      <c r="WBC484" s="186"/>
      <c r="WBD484" s="186"/>
      <c r="WBE484" s="186"/>
      <c r="WBF484" s="186"/>
      <c r="WBG484" s="186"/>
      <c r="WBH484" s="186"/>
      <c r="WBI484" s="186"/>
      <c r="WBJ484" s="186"/>
      <c r="WBK484" s="186"/>
      <c r="WBL484" s="186"/>
      <c r="WBM484" s="186"/>
      <c r="WBN484" s="186"/>
      <c r="WBO484" s="186"/>
      <c r="WBP484" s="186"/>
      <c r="WBQ484" s="186"/>
      <c r="WBR484" s="186"/>
      <c r="WBS484" s="186"/>
      <c r="WBT484" s="186"/>
      <c r="WBU484" s="186"/>
      <c r="WBV484" s="186"/>
      <c r="WBW484" s="186"/>
      <c r="WBX484" s="186"/>
      <c r="WBY484" s="186"/>
      <c r="WBZ484" s="186"/>
      <c r="WCA484" s="186"/>
      <c r="WCB484" s="186"/>
      <c r="WCC484" s="186"/>
      <c r="WCD484" s="186"/>
      <c r="WCE484" s="186"/>
      <c r="WCF484" s="186"/>
      <c r="WCG484" s="186"/>
      <c r="WCH484" s="186"/>
      <c r="WCI484" s="186"/>
      <c r="WCJ484" s="186"/>
      <c r="WCK484" s="186"/>
      <c r="WCL484" s="186"/>
      <c r="WCM484" s="186"/>
      <c r="WCN484" s="186"/>
      <c r="WCO484" s="186"/>
      <c r="WCP484" s="186"/>
      <c r="WCQ484" s="186"/>
      <c r="WCR484" s="186"/>
      <c r="WCS484" s="186"/>
      <c r="WCT484" s="186"/>
      <c r="WCU484" s="186"/>
      <c r="WCV484" s="186"/>
      <c r="WCW484" s="186"/>
      <c r="WCX484" s="186"/>
      <c r="WCY484" s="186"/>
      <c r="WCZ484" s="186"/>
      <c r="WDA484" s="186"/>
      <c r="WDB484" s="186"/>
      <c r="WDC484" s="186"/>
      <c r="WDD484" s="186"/>
      <c r="WDE484" s="186"/>
      <c r="WDF484" s="186"/>
      <c r="WDG484" s="186"/>
      <c r="WDH484" s="186"/>
      <c r="WDI484" s="186"/>
      <c r="WDJ484" s="186"/>
      <c r="WDK484" s="186"/>
      <c r="WDL484" s="186"/>
      <c r="WDM484" s="186"/>
      <c r="WDN484" s="186"/>
      <c r="WDO484" s="186"/>
      <c r="WDP484" s="186"/>
      <c r="WDQ484" s="186"/>
      <c r="WDR484" s="186"/>
      <c r="WDS484" s="186"/>
      <c r="WDT484" s="186"/>
      <c r="WDU484" s="186"/>
      <c r="WDV484" s="186"/>
      <c r="WDW484" s="186"/>
      <c r="WDX484" s="186"/>
      <c r="WDY484" s="186"/>
      <c r="WDZ484" s="186"/>
      <c r="WEA484" s="186"/>
      <c r="WEB484" s="186"/>
      <c r="WEC484" s="186"/>
      <c r="WED484" s="186"/>
      <c r="WEE484" s="186"/>
      <c r="WEF484" s="186"/>
      <c r="WEG484" s="186"/>
      <c r="WEH484" s="186"/>
      <c r="WEI484" s="186"/>
      <c r="WEJ484" s="186"/>
      <c r="WEK484" s="186"/>
      <c r="WEL484" s="186"/>
      <c r="WEM484" s="186"/>
      <c r="WEN484" s="186"/>
      <c r="WEO484" s="186"/>
      <c r="WEP484" s="186"/>
      <c r="WEQ484" s="186"/>
      <c r="WER484" s="186"/>
      <c r="WES484" s="186"/>
      <c r="WET484" s="186"/>
      <c r="WEU484" s="186"/>
      <c r="WEV484" s="186"/>
      <c r="WEW484" s="186"/>
      <c r="WEX484" s="186"/>
      <c r="WEY484" s="186"/>
      <c r="WEZ484" s="186"/>
      <c r="WFA484" s="186"/>
      <c r="WFB484" s="186"/>
      <c r="WFC484" s="186"/>
      <c r="WFD484" s="186"/>
      <c r="WFE484" s="186"/>
      <c r="WFF484" s="186"/>
      <c r="WFG484" s="186"/>
      <c r="WFH484" s="186"/>
      <c r="WFI484" s="186"/>
      <c r="WFJ484" s="186"/>
      <c r="WFK484" s="186"/>
      <c r="WFL484" s="186"/>
      <c r="WFM484" s="186"/>
      <c r="WFN484" s="186"/>
      <c r="WFO484" s="186"/>
      <c r="WFP484" s="186"/>
      <c r="WFQ484" s="186"/>
      <c r="WFR484" s="186"/>
      <c r="WFS484" s="186"/>
      <c r="WFT484" s="186"/>
      <c r="WFU484" s="186"/>
      <c r="WFV484" s="186"/>
      <c r="WFW484" s="186"/>
      <c r="WFX484" s="186"/>
      <c r="WFY484" s="186"/>
      <c r="WFZ484" s="186"/>
      <c r="WGA484" s="186"/>
      <c r="WGB484" s="186"/>
      <c r="WGC484" s="186"/>
      <c r="WGD484" s="186"/>
      <c r="WGE484" s="186"/>
      <c r="WGF484" s="186"/>
      <c r="WGG484" s="186"/>
      <c r="WGH484" s="186"/>
      <c r="WGI484" s="186"/>
      <c r="WGJ484" s="186"/>
      <c r="WGK484" s="186"/>
      <c r="WGL484" s="186"/>
      <c r="WGM484" s="186"/>
      <c r="WGN484" s="186"/>
      <c r="WGO484" s="186"/>
      <c r="WGP484" s="186"/>
      <c r="WGQ484" s="186"/>
      <c r="WGR484" s="186"/>
      <c r="WGS484" s="186"/>
      <c r="WGT484" s="186"/>
      <c r="WGU484" s="186"/>
      <c r="WGV484" s="186"/>
      <c r="WGW484" s="186"/>
      <c r="WGX484" s="186"/>
      <c r="WGY484" s="186"/>
      <c r="WGZ484" s="186"/>
      <c r="WHA484" s="186"/>
      <c r="WHB484" s="186"/>
      <c r="WHC484" s="186"/>
      <c r="WHD484" s="186"/>
      <c r="WHE484" s="186"/>
      <c r="WHF484" s="186"/>
      <c r="WHG484" s="186"/>
      <c r="WHH484" s="186"/>
      <c r="WHI484" s="186"/>
      <c r="WHJ484" s="186"/>
      <c r="WHK484" s="186"/>
      <c r="WHL484" s="186"/>
      <c r="WHM484" s="186"/>
      <c r="WHN484" s="186"/>
      <c r="WHO484" s="186"/>
      <c r="WHP484" s="186"/>
      <c r="WHQ484" s="186"/>
      <c r="WHR484" s="186"/>
      <c r="WHS484" s="186"/>
      <c r="WHT484" s="186"/>
      <c r="WHU484" s="186"/>
      <c r="WHV484" s="186"/>
      <c r="WHW484" s="186"/>
      <c r="WHX484" s="186"/>
      <c r="WHY484" s="186"/>
      <c r="WHZ484" s="186"/>
      <c r="WIA484" s="186"/>
      <c r="WIB484" s="186"/>
      <c r="WIC484" s="186"/>
      <c r="WID484" s="186"/>
      <c r="WIE484" s="186"/>
      <c r="WIF484" s="186"/>
      <c r="WIG484" s="186"/>
      <c r="WIH484" s="186"/>
      <c r="WII484" s="186"/>
      <c r="WIJ484" s="186"/>
      <c r="WIK484" s="186"/>
      <c r="WIL484" s="186"/>
      <c r="WIM484" s="186"/>
      <c r="WIN484" s="186"/>
      <c r="WIO484" s="186"/>
      <c r="WIP484" s="186"/>
      <c r="WIQ484" s="186"/>
      <c r="WIR484" s="186"/>
      <c r="WIS484" s="186"/>
      <c r="WIT484" s="186"/>
      <c r="WIU484" s="186"/>
      <c r="WIV484" s="186"/>
      <c r="WIW484" s="186"/>
      <c r="WIX484" s="186"/>
      <c r="WIY484" s="186"/>
      <c r="WIZ484" s="186"/>
      <c r="WJA484" s="186"/>
      <c r="WJB484" s="186"/>
      <c r="WJC484" s="186"/>
      <c r="WJD484" s="186"/>
      <c r="WJE484" s="186"/>
      <c r="WJF484" s="186"/>
      <c r="WJG484" s="186"/>
      <c r="WJH484" s="186"/>
      <c r="WJI484" s="186"/>
      <c r="WJJ484" s="186"/>
      <c r="WJK484" s="186"/>
      <c r="WJL484" s="186"/>
      <c r="WJM484" s="186"/>
      <c r="WJN484" s="186"/>
      <c r="WJO484" s="186"/>
      <c r="WJP484" s="186"/>
      <c r="WJQ484" s="186"/>
      <c r="WJR484" s="186"/>
      <c r="WJS484" s="186"/>
      <c r="WJT484" s="186"/>
      <c r="WJU484" s="186"/>
      <c r="WJV484" s="186"/>
      <c r="WJW484" s="186"/>
      <c r="WJX484" s="186"/>
      <c r="WJY484" s="186"/>
      <c r="WJZ484" s="186"/>
      <c r="WKA484" s="186"/>
      <c r="WKB484" s="186"/>
      <c r="WKC484" s="186"/>
      <c r="WKD484" s="186"/>
      <c r="WKE484" s="186"/>
      <c r="WKF484" s="186"/>
      <c r="WKG484" s="186"/>
      <c r="WKH484" s="186"/>
      <c r="WKI484" s="186"/>
      <c r="WKJ484" s="186"/>
      <c r="WKK484" s="186"/>
      <c r="WKL484" s="186"/>
      <c r="WKM484" s="186"/>
      <c r="WKN484" s="186"/>
      <c r="WKO484" s="186"/>
      <c r="WKP484" s="186"/>
      <c r="WKQ484" s="186"/>
      <c r="WKR484" s="186"/>
      <c r="WKS484" s="186"/>
      <c r="WKT484" s="186"/>
      <c r="WKU484" s="186"/>
      <c r="WKV484" s="186"/>
      <c r="WKW484" s="186"/>
      <c r="WKX484" s="186"/>
      <c r="WKY484" s="186"/>
      <c r="WKZ484" s="186"/>
      <c r="WLA484" s="186"/>
      <c r="WLB484" s="186"/>
      <c r="WLC484" s="186"/>
      <c r="WLD484" s="186"/>
      <c r="WLE484" s="186"/>
      <c r="WLF484" s="186"/>
      <c r="WLG484" s="186"/>
      <c r="WLH484" s="186"/>
      <c r="WLI484" s="186"/>
      <c r="WLJ484" s="186"/>
      <c r="WLK484" s="186"/>
      <c r="WLL484" s="186"/>
      <c r="WLM484" s="186"/>
      <c r="WLN484" s="186"/>
      <c r="WLO484" s="186"/>
      <c r="WLP484" s="186"/>
      <c r="WLQ484" s="186"/>
      <c r="WLR484" s="186"/>
      <c r="WLS484" s="186"/>
      <c r="WLT484" s="186"/>
      <c r="WLU484" s="186"/>
      <c r="WLV484" s="186"/>
      <c r="WLW484" s="186"/>
      <c r="WLX484" s="186"/>
      <c r="WLY484" s="186"/>
      <c r="WLZ484" s="186"/>
      <c r="WMA484" s="186"/>
      <c r="WMB484" s="186"/>
      <c r="WMC484" s="186"/>
      <c r="WMD484" s="186"/>
      <c r="WME484" s="186"/>
      <c r="WMF484" s="186"/>
      <c r="WMG484" s="186"/>
      <c r="WMH484" s="186"/>
      <c r="WMI484" s="186"/>
      <c r="WMJ484" s="186"/>
      <c r="WMK484" s="186"/>
      <c r="WML484" s="186"/>
      <c r="WMM484" s="186"/>
      <c r="WMN484" s="186"/>
      <c r="WMO484" s="186"/>
      <c r="WMP484" s="186"/>
      <c r="WMQ484" s="186"/>
      <c r="WMR484" s="186"/>
      <c r="WMS484" s="186"/>
      <c r="WMT484" s="186"/>
      <c r="WMU484" s="186"/>
      <c r="WMV484" s="186"/>
      <c r="WMW484" s="186"/>
      <c r="WMX484" s="186"/>
      <c r="WMY484" s="186"/>
      <c r="WMZ484" s="186"/>
      <c r="WNA484" s="186"/>
      <c r="WNB484" s="186"/>
      <c r="WNC484" s="186"/>
      <c r="WND484" s="186"/>
      <c r="WNE484" s="186"/>
      <c r="WNF484" s="186"/>
      <c r="WNG484" s="186"/>
      <c r="WNH484" s="186"/>
      <c r="WNI484" s="186"/>
      <c r="WNJ484" s="186"/>
      <c r="WNK484" s="186"/>
      <c r="WNL484" s="186"/>
      <c r="WNM484" s="186"/>
      <c r="WNN484" s="186"/>
      <c r="WNO484" s="186"/>
      <c r="WNP484" s="186"/>
      <c r="WNQ484" s="186"/>
      <c r="WNR484" s="186"/>
      <c r="WNS484" s="186"/>
      <c r="WNT484" s="186"/>
      <c r="WNU484" s="186"/>
      <c r="WNV484" s="186"/>
      <c r="WNW484" s="186"/>
      <c r="WNX484" s="186"/>
      <c r="WNY484" s="186"/>
      <c r="WNZ484" s="186"/>
      <c r="WOA484" s="186"/>
      <c r="WOB484" s="186"/>
      <c r="WOC484" s="186"/>
      <c r="WOD484" s="186"/>
      <c r="WOE484" s="186"/>
      <c r="WOF484" s="186"/>
      <c r="WOG484" s="186"/>
      <c r="WOH484" s="186"/>
      <c r="WOI484" s="186"/>
      <c r="WOJ484" s="186"/>
      <c r="WOK484" s="186"/>
      <c r="WOL484" s="186"/>
      <c r="WOM484" s="186"/>
      <c r="WON484" s="186"/>
      <c r="WOO484" s="186"/>
      <c r="WOP484" s="186"/>
      <c r="WOQ484" s="186"/>
      <c r="WOR484" s="186"/>
      <c r="WOS484" s="186"/>
      <c r="WOT484" s="186"/>
      <c r="WOU484" s="186"/>
      <c r="WOV484" s="186"/>
      <c r="WOW484" s="186"/>
      <c r="WOX484" s="186"/>
      <c r="WOY484" s="186"/>
      <c r="WOZ484" s="186"/>
      <c r="WPA484" s="186"/>
      <c r="WPB484" s="186"/>
      <c r="WPC484" s="186"/>
      <c r="WPD484" s="186"/>
      <c r="WPE484" s="186"/>
      <c r="WPF484" s="186"/>
      <c r="WPG484" s="186"/>
      <c r="WPH484" s="186"/>
      <c r="WPI484" s="186"/>
      <c r="WPJ484" s="186"/>
      <c r="WPK484" s="186"/>
      <c r="WPL484" s="186"/>
      <c r="WPM484" s="186"/>
      <c r="WPN484" s="186"/>
      <c r="WPO484" s="186"/>
      <c r="WPP484" s="186"/>
      <c r="WPQ484" s="186"/>
      <c r="WPR484" s="186"/>
      <c r="WPS484" s="186"/>
      <c r="WPT484" s="186"/>
      <c r="WPU484" s="186"/>
      <c r="WPV484" s="186"/>
      <c r="WPW484" s="186"/>
      <c r="WPX484" s="186"/>
      <c r="WPY484" s="186"/>
      <c r="WPZ484" s="186"/>
      <c r="WQA484" s="186"/>
      <c r="WQB484" s="186"/>
      <c r="WQC484" s="186"/>
      <c r="WQD484" s="186"/>
      <c r="WQE484" s="186"/>
      <c r="WQF484" s="186"/>
      <c r="WQG484" s="186"/>
      <c r="WQH484" s="186"/>
      <c r="WQI484" s="186"/>
      <c r="WQJ484" s="186"/>
      <c r="WQK484" s="186"/>
      <c r="WQL484" s="186"/>
      <c r="WQM484" s="186"/>
      <c r="WQN484" s="186"/>
      <c r="WQO484" s="186"/>
      <c r="WQP484" s="186"/>
      <c r="WQQ484" s="186"/>
      <c r="WQR484" s="186"/>
      <c r="WQS484" s="186"/>
      <c r="WQT484" s="186"/>
      <c r="WQU484" s="186"/>
      <c r="WQV484" s="186"/>
      <c r="WQW484" s="186"/>
      <c r="WQX484" s="186"/>
      <c r="WQY484" s="186"/>
      <c r="WQZ484" s="186"/>
      <c r="WRA484" s="186"/>
      <c r="WRB484" s="186"/>
      <c r="WRC484" s="186"/>
      <c r="WRD484" s="186"/>
      <c r="WRE484" s="186"/>
      <c r="WRF484" s="186"/>
      <c r="WRG484" s="186"/>
      <c r="WRH484" s="186"/>
      <c r="WRI484" s="186"/>
      <c r="WRJ484" s="186"/>
      <c r="WRK484" s="186"/>
      <c r="WRL484" s="186"/>
      <c r="WRM484" s="186"/>
      <c r="WRN484" s="186"/>
      <c r="WRO484" s="186"/>
      <c r="WRP484" s="186"/>
      <c r="WRQ484" s="186"/>
      <c r="WRR484" s="186"/>
      <c r="WRS484" s="186"/>
      <c r="WRT484" s="186"/>
      <c r="WRU484" s="186"/>
      <c r="WRV484" s="186"/>
      <c r="WRW484" s="186"/>
      <c r="WRX484" s="186"/>
      <c r="WRY484" s="186"/>
      <c r="WRZ484" s="186"/>
      <c r="WSA484" s="186"/>
      <c r="WSB484" s="186"/>
      <c r="WSC484" s="186"/>
      <c r="WSD484" s="186"/>
      <c r="WSE484" s="186"/>
      <c r="WSF484" s="186"/>
      <c r="WSG484" s="186"/>
      <c r="WSH484" s="186"/>
      <c r="WSI484" s="186"/>
      <c r="WSJ484" s="186"/>
      <c r="WSK484" s="186"/>
      <c r="WSL484" s="186"/>
      <c r="WSM484" s="186"/>
      <c r="WSN484" s="186"/>
      <c r="WSO484" s="186"/>
      <c r="WSP484" s="186"/>
      <c r="WSQ484" s="186"/>
      <c r="WSR484" s="186"/>
      <c r="WSS484" s="186"/>
      <c r="WST484" s="186"/>
      <c r="WSU484" s="186"/>
      <c r="WSV484" s="186"/>
      <c r="WSW484" s="186"/>
      <c r="WSX484" s="186"/>
      <c r="WSY484" s="186"/>
      <c r="WSZ484" s="186"/>
      <c r="WTA484" s="186"/>
      <c r="WTB484" s="186"/>
      <c r="WTC484" s="186"/>
      <c r="WTD484" s="186"/>
      <c r="WTE484" s="186"/>
      <c r="WTF484" s="186"/>
      <c r="WTG484" s="186"/>
      <c r="WTH484" s="186"/>
      <c r="WTI484" s="186"/>
      <c r="WTJ484" s="186"/>
      <c r="WTK484" s="186"/>
      <c r="WTL484" s="186"/>
      <c r="WTM484" s="186"/>
      <c r="WTN484" s="186"/>
      <c r="WTO484" s="186"/>
      <c r="WTP484" s="186"/>
      <c r="WTQ484" s="186"/>
      <c r="WTR484" s="186"/>
      <c r="WTS484" s="186"/>
      <c r="WTT484" s="186"/>
      <c r="WTU484" s="186"/>
      <c r="WTV484" s="186"/>
      <c r="WTW484" s="186"/>
      <c r="WTX484" s="186"/>
      <c r="WTY484" s="186"/>
      <c r="WTZ484" s="186"/>
      <c r="WUA484" s="186"/>
      <c r="WUB484" s="186"/>
      <c r="WUC484" s="186"/>
      <c r="WUD484" s="186"/>
      <c r="WUE484" s="186"/>
      <c r="WUF484" s="186"/>
      <c r="WUG484" s="186"/>
      <c r="WUH484" s="186"/>
      <c r="WUI484" s="186"/>
      <c r="WUJ484" s="186"/>
      <c r="WUK484" s="186"/>
      <c r="WUL484" s="186"/>
      <c r="WUM484" s="186"/>
      <c r="WUN484" s="186"/>
      <c r="WUO484" s="186"/>
      <c r="WUP484" s="186"/>
      <c r="WUQ484" s="186"/>
      <c r="WUR484" s="186"/>
      <c r="WUS484" s="186"/>
      <c r="WUT484" s="186"/>
      <c r="WUU484" s="186"/>
      <c r="WUV484" s="186"/>
      <c r="WUW484" s="186"/>
      <c r="WUX484" s="186"/>
      <c r="WUY484" s="186"/>
      <c r="WUZ484" s="186"/>
      <c r="WVA484" s="186"/>
      <c r="WVB484" s="186"/>
      <c r="WVC484" s="186"/>
      <c r="WVD484" s="186"/>
      <c r="WVE484" s="186"/>
      <c r="WVF484" s="186"/>
      <c r="WVG484" s="186"/>
      <c r="WVH484" s="186"/>
      <c r="WVI484" s="186"/>
      <c r="WVJ484" s="186"/>
      <c r="WVK484" s="186"/>
      <c r="WVL484" s="186"/>
      <c r="WVM484" s="186"/>
      <c r="WVN484" s="186"/>
      <c r="WVO484" s="186"/>
      <c r="WVP484" s="186"/>
      <c r="WVQ484" s="186"/>
      <c r="WVR484" s="186"/>
      <c r="WVS484" s="186"/>
      <c r="WVT484" s="186"/>
      <c r="WVU484" s="186"/>
      <c r="WVV484" s="186"/>
      <c r="WVW484" s="186"/>
      <c r="WVX484" s="186"/>
      <c r="WVY484" s="186"/>
      <c r="WVZ484" s="186"/>
      <c r="WWA484" s="186"/>
      <c r="WWB484" s="186"/>
      <c r="WWC484" s="186"/>
      <c r="WWD484" s="186"/>
      <c r="WWE484" s="186"/>
      <c r="WWF484" s="186"/>
      <c r="WWG484" s="186"/>
      <c r="WWH484" s="186"/>
      <c r="WWI484" s="186"/>
      <c r="WWJ484" s="186"/>
      <c r="WWK484" s="186"/>
      <c r="WWL484" s="186"/>
      <c r="WWM484" s="186"/>
      <c r="WWN484" s="186"/>
      <c r="WWO484" s="186"/>
      <c r="WWP484" s="186"/>
      <c r="WWQ484" s="186"/>
      <c r="WWR484" s="186"/>
      <c r="WWS484" s="186"/>
      <c r="WWT484" s="186"/>
      <c r="WWU484" s="186"/>
      <c r="WWV484" s="186"/>
      <c r="WWW484" s="186"/>
      <c r="WWX484" s="186"/>
      <c r="WWY484" s="186"/>
      <c r="WWZ484" s="186"/>
      <c r="WXA484" s="186"/>
      <c r="WXB484" s="186"/>
      <c r="WXC484" s="186"/>
      <c r="WXD484" s="186"/>
      <c r="WXE484" s="186"/>
      <c r="WXF484" s="186"/>
      <c r="WXG484" s="186"/>
      <c r="WXH484" s="186"/>
      <c r="WXI484" s="186"/>
      <c r="WXJ484" s="186"/>
      <c r="WXK484" s="186"/>
      <c r="WXL484" s="186"/>
      <c r="WXM484" s="186"/>
      <c r="WXN484" s="186"/>
      <c r="WXO484" s="186"/>
      <c r="WXP484" s="186"/>
      <c r="WXQ484" s="186"/>
      <c r="WXR484" s="186"/>
      <c r="WXS484" s="186"/>
      <c r="WXT484" s="186"/>
      <c r="WXU484" s="186"/>
      <c r="WXV484" s="186"/>
      <c r="WXW484" s="186"/>
      <c r="WXX484" s="186"/>
      <c r="WXY484" s="186"/>
      <c r="WXZ484" s="186"/>
      <c r="WYA484" s="186"/>
      <c r="WYB484" s="186"/>
      <c r="WYC484" s="186"/>
      <c r="WYD484" s="186"/>
      <c r="WYE484" s="186"/>
      <c r="WYF484" s="186"/>
      <c r="WYG484" s="186"/>
      <c r="WYH484" s="186"/>
      <c r="WYI484" s="186"/>
      <c r="WYJ484" s="186"/>
      <c r="WYK484" s="186"/>
      <c r="WYL484" s="186"/>
      <c r="WYM484" s="186"/>
      <c r="WYN484" s="186"/>
      <c r="WYO484" s="186"/>
      <c r="WYP484" s="186"/>
      <c r="WYQ484" s="186"/>
      <c r="WYR484" s="186"/>
      <c r="WYS484" s="186"/>
      <c r="WYT484" s="186"/>
      <c r="WYU484" s="186"/>
      <c r="WYV484" s="186"/>
      <c r="WYW484" s="186"/>
      <c r="WYX484" s="186"/>
      <c r="WYY484" s="186"/>
      <c r="WYZ484" s="186"/>
      <c r="WZA484" s="186"/>
      <c r="WZB484" s="186"/>
      <c r="WZC484" s="186"/>
      <c r="WZD484" s="186"/>
      <c r="WZE484" s="186"/>
      <c r="WZF484" s="186"/>
      <c r="WZG484" s="186"/>
      <c r="WZH484" s="186"/>
      <c r="WZI484" s="186"/>
      <c r="WZJ484" s="186"/>
      <c r="WZK484" s="186"/>
      <c r="WZL484" s="186"/>
      <c r="WZM484" s="186"/>
      <c r="WZN484" s="186"/>
      <c r="WZO484" s="186"/>
      <c r="WZP484" s="186"/>
      <c r="WZQ484" s="186"/>
      <c r="WZR484" s="186"/>
      <c r="WZS484" s="186"/>
      <c r="WZT484" s="186"/>
      <c r="WZU484" s="186"/>
      <c r="WZV484" s="186"/>
      <c r="WZW484" s="186"/>
      <c r="WZX484" s="186"/>
      <c r="WZY484" s="186"/>
      <c r="WZZ484" s="186"/>
      <c r="XAA484" s="186"/>
      <c r="XAB484" s="186"/>
      <c r="XAC484" s="186"/>
      <c r="XAD484" s="186"/>
      <c r="XAE484" s="186"/>
      <c r="XAF484" s="186"/>
      <c r="XAG484" s="186"/>
      <c r="XAH484" s="186"/>
      <c r="XAI484" s="186"/>
      <c r="XAJ484" s="186"/>
      <c r="XAK484" s="186"/>
      <c r="XAL484" s="186"/>
      <c r="XAM484" s="186"/>
      <c r="XAN484" s="186"/>
      <c r="XAO484" s="186"/>
      <c r="XAP484" s="186"/>
      <c r="XAQ484" s="186"/>
      <c r="XAR484" s="186"/>
      <c r="XAS484" s="186"/>
      <c r="XAT484" s="186"/>
      <c r="XAU484" s="186"/>
      <c r="XAV484" s="186"/>
      <c r="XAW484" s="186"/>
      <c r="XAX484" s="186"/>
      <c r="XAY484" s="186"/>
      <c r="XAZ484" s="186"/>
      <c r="XBA484" s="186"/>
      <c r="XBB484" s="186"/>
      <c r="XBC484" s="186"/>
      <c r="XBD484" s="186"/>
      <c r="XBE484" s="186"/>
      <c r="XBF484" s="186"/>
      <c r="XBG484" s="186"/>
      <c r="XBH484" s="186"/>
      <c r="XBI484" s="186"/>
      <c r="XBJ484" s="186"/>
      <c r="XBK484" s="186"/>
      <c r="XBL484" s="186"/>
      <c r="XBM484" s="186"/>
      <c r="XBN484" s="186"/>
      <c r="XBO484" s="186"/>
      <c r="XBP484" s="186"/>
      <c r="XBQ484" s="186"/>
      <c r="XBR484" s="186"/>
      <c r="XBS484" s="186"/>
      <c r="XBT484" s="186"/>
      <c r="XBU484" s="186"/>
      <c r="XBV484" s="186"/>
      <c r="XBW484" s="186"/>
      <c r="XBX484" s="186"/>
      <c r="XBY484" s="186"/>
      <c r="XBZ484" s="186"/>
      <c r="XCA484" s="186"/>
      <c r="XCB484" s="186"/>
      <c r="XCC484" s="186"/>
      <c r="XCD484" s="186"/>
      <c r="XCE484" s="186"/>
      <c r="XCF484" s="186"/>
      <c r="XCG484" s="186"/>
      <c r="XCH484" s="186"/>
      <c r="XCI484" s="186"/>
      <c r="XCJ484" s="186"/>
      <c r="XCK484" s="186"/>
      <c r="XCL484" s="186"/>
      <c r="XCM484" s="186"/>
      <c r="XCN484" s="186"/>
      <c r="XCO484" s="186"/>
      <c r="XCP484" s="186"/>
      <c r="XCQ484" s="186"/>
      <c r="XCR484" s="186"/>
      <c r="XCS484" s="186"/>
      <c r="XCT484" s="186"/>
      <c r="XCU484" s="186"/>
      <c r="XCV484" s="186"/>
      <c r="XCW484" s="186"/>
      <c r="XCX484" s="186"/>
      <c r="XCY484" s="186"/>
      <c r="XCZ484" s="186"/>
      <c r="XDA484" s="186"/>
      <c r="XDB484" s="186"/>
      <c r="XDC484" s="186"/>
      <c r="XDD484" s="186"/>
      <c r="XDE484" s="186"/>
      <c r="XDF484" s="186"/>
      <c r="XDG484" s="186"/>
      <c r="XDH484" s="186"/>
      <c r="XDI484" s="186"/>
      <c r="XDJ484" s="186"/>
      <c r="XDK484" s="186"/>
      <c r="XDL484" s="186"/>
      <c r="XDM484" s="186"/>
      <c r="XDN484" s="186"/>
      <c r="XDO484" s="186"/>
      <c r="XDP484" s="186"/>
      <c r="XDQ484" s="186"/>
      <c r="XDR484" s="186"/>
      <c r="XDS484" s="186"/>
      <c r="XDT484" s="186"/>
      <c r="XDU484" s="186"/>
      <c r="XDV484" s="186"/>
      <c r="XDW484" s="186"/>
      <c r="XDX484" s="186"/>
      <c r="XDY484" s="186"/>
      <c r="XDZ484" s="186"/>
      <c r="XEA484" s="186"/>
      <c r="XEB484" s="186"/>
      <c r="XEC484" s="186"/>
      <c r="XED484" s="186"/>
      <c r="XEE484" s="186"/>
      <c r="XEF484" s="186"/>
      <c r="XEG484" s="186"/>
      <c r="XEH484" s="186"/>
      <c r="XEI484" s="186"/>
      <c r="XEJ484" s="186"/>
      <c r="XEK484" s="186"/>
      <c r="XEL484" s="186"/>
      <c r="XEM484" s="186"/>
      <c r="XEN484" s="186"/>
      <c r="XEO484" s="186"/>
      <c r="XEP484" s="186"/>
      <c r="XEQ484" s="186"/>
      <c r="XER484" s="186"/>
      <c r="XES484" s="186"/>
      <c r="XET484" s="186"/>
      <c r="XEU484" s="186"/>
      <c r="XEV484" s="186"/>
      <c r="XEW484" s="186"/>
      <c r="XEX484" s="186"/>
      <c r="XEY484" s="186"/>
      <c r="XEZ484" s="186"/>
      <c r="XFA484" s="186"/>
      <c r="XFB484" s="186"/>
      <c r="XFC484" s="186"/>
      <c r="XFD484" s="186"/>
    </row>
    <row r="485" spans="1:16384" s="105" customFormat="1" ht="73.5" customHeight="1" x14ac:dyDescent="0.2">
      <c r="A485" s="187" t="s">
        <v>324</v>
      </c>
      <c r="B485" s="133" t="s">
        <v>412</v>
      </c>
      <c r="C485" s="133" t="s">
        <v>24</v>
      </c>
      <c r="D485" s="133" t="s">
        <v>22</v>
      </c>
      <c r="E485" s="133"/>
      <c r="F485" s="308"/>
      <c r="G485" s="87"/>
      <c r="H485" s="87"/>
      <c r="I485" s="87"/>
      <c r="J485" s="141">
        <f t="shared" ref="J485:L489" si="91">J486</f>
        <v>223</v>
      </c>
      <c r="K485" s="141">
        <v>127</v>
      </c>
      <c r="L485" s="141">
        <f t="shared" si="91"/>
        <v>186</v>
      </c>
      <c r="M485" s="292"/>
      <c r="N485" s="104"/>
    </row>
    <row r="486" spans="1:16384" s="105" customFormat="1" ht="31.5" customHeight="1" x14ac:dyDescent="0.2">
      <c r="A486" s="180" t="s">
        <v>191</v>
      </c>
      <c r="B486" s="133" t="s">
        <v>412</v>
      </c>
      <c r="C486" s="133" t="s">
        <v>24</v>
      </c>
      <c r="D486" s="133" t="s">
        <v>22</v>
      </c>
      <c r="E486" s="133" t="s">
        <v>348</v>
      </c>
      <c r="F486" s="308">
        <v>200</v>
      </c>
      <c r="G486" s="87"/>
      <c r="H486" s="87"/>
      <c r="I486" s="87"/>
      <c r="J486" s="141">
        <f t="shared" si="91"/>
        <v>223</v>
      </c>
      <c r="K486" s="141">
        <v>127</v>
      </c>
      <c r="L486" s="141">
        <f t="shared" si="91"/>
        <v>186</v>
      </c>
      <c r="M486" s="292"/>
      <c r="N486" s="104"/>
    </row>
    <row r="487" spans="1:16384" s="105" customFormat="1" ht="31.5" customHeight="1" x14ac:dyDescent="0.2">
      <c r="A487" s="180" t="s">
        <v>192</v>
      </c>
      <c r="B487" s="133" t="s">
        <v>412</v>
      </c>
      <c r="C487" s="133" t="s">
        <v>24</v>
      </c>
      <c r="D487" s="133" t="s">
        <v>22</v>
      </c>
      <c r="E487" s="133" t="s">
        <v>348</v>
      </c>
      <c r="F487" s="308">
        <v>240</v>
      </c>
      <c r="G487" s="87"/>
      <c r="H487" s="87"/>
      <c r="I487" s="87"/>
      <c r="J487" s="141">
        <f t="shared" si="91"/>
        <v>223</v>
      </c>
      <c r="K487" s="141">
        <v>127</v>
      </c>
      <c r="L487" s="141">
        <f t="shared" si="91"/>
        <v>186</v>
      </c>
      <c r="M487" s="292"/>
      <c r="N487" s="104"/>
    </row>
    <row r="488" spans="1:16384" s="105" customFormat="1" ht="19.5" customHeight="1" x14ac:dyDescent="0.2">
      <c r="A488" s="180" t="s">
        <v>21</v>
      </c>
      <c r="B488" s="133" t="s">
        <v>412</v>
      </c>
      <c r="C488" s="133" t="s">
        <v>24</v>
      </c>
      <c r="D488" s="133" t="s">
        <v>22</v>
      </c>
      <c r="E488" s="133" t="s">
        <v>348</v>
      </c>
      <c r="F488" s="308">
        <v>240</v>
      </c>
      <c r="G488" s="87" t="s">
        <v>22</v>
      </c>
      <c r="H488" s="87"/>
      <c r="I488" s="87"/>
      <c r="J488" s="141">
        <f t="shared" si="91"/>
        <v>223</v>
      </c>
      <c r="K488" s="141">
        <v>127</v>
      </c>
      <c r="L488" s="141">
        <f t="shared" si="91"/>
        <v>186</v>
      </c>
      <c r="M488" s="292"/>
      <c r="N488" s="104"/>
    </row>
    <row r="489" spans="1:16384" s="105" customFormat="1" ht="60.75" customHeight="1" x14ac:dyDescent="0.2">
      <c r="A489" s="107" t="s">
        <v>87</v>
      </c>
      <c r="B489" s="133" t="s">
        <v>412</v>
      </c>
      <c r="C489" s="133" t="s">
        <v>24</v>
      </c>
      <c r="D489" s="133" t="s">
        <v>22</v>
      </c>
      <c r="E489" s="133" t="s">
        <v>348</v>
      </c>
      <c r="F489" s="308">
        <v>240</v>
      </c>
      <c r="G489" s="87" t="s">
        <v>22</v>
      </c>
      <c r="H489" s="87" t="s">
        <v>25</v>
      </c>
      <c r="I489" s="87"/>
      <c r="J489" s="141">
        <f t="shared" si="91"/>
        <v>223</v>
      </c>
      <c r="K489" s="141">
        <v>127</v>
      </c>
      <c r="L489" s="141">
        <f t="shared" si="91"/>
        <v>186</v>
      </c>
      <c r="M489" s="292"/>
      <c r="N489" s="350"/>
    </row>
    <row r="490" spans="1:16384" s="105" customFormat="1" ht="31.5" customHeight="1" x14ac:dyDescent="0.2">
      <c r="A490" s="180" t="s">
        <v>85</v>
      </c>
      <c r="B490" s="133" t="s">
        <v>412</v>
      </c>
      <c r="C490" s="133" t="s">
        <v>24</v>
      </c>
      <c r="D490" s="133" t="s">
        <v>22</v>
      </c>
      <c r="E490" s="133" t="s">
        <v>348</v>
      </c>
      <c r="F490" s="308">
        <v>240</v>
      </c>
      <c r="G490" s="87" t="s">
        <v>22</v>
      </c>
      <c r="H490" s="87" t="s">
        <v>25</v>
      </c>
      <c r="I490" s="87" t="s">
        <v>13</v>
      </c>
      <c r="J490" s="141">
        <f>'ведомст 3'!K41</f>
        <v>223</v>
      </c>
      <c r="K490" s="141">
        <f>'ведомст 3'!L41</f>
        <v>186</v>
      </c>
      <c r="L490" s="141">
        <f>'ведомст 3'!M41</f>
        <v>186</v>
      </c>
      <c r="M490" s="292"/>
      <c r="N490" s="104"/>
    </row>
    <row r="491" spans="1:16384" s="105" customFormat="1" ht="31.5" customHeight="1" x14ac:dyDescent="0.2">
      <c r="A491" s="186" t="s">
        <v>325</v>
      </c>
      <c r="B491" s="133" t="s">
        <v>412</v>
      </c>
      <c r="C491" s="133" t="s">
        <v>26</v>
      </c>
      <c r="D491" s="133"/>
      <c r="E491" s="133"/>
      <c r="F491" s="308"/>
      <c r="G491" s="87"/>
      <c r="H491" s="87"/>
      <c r="I491" s="87"/>
      <c r="J491" s="141">
        <f>J492</f>
        <v>0</v>
      </c>
      <c r="K491" s="141">
        <v>89</v>
      </c>
      <c r="L491" s="141">
        <f>L492</f>
        <v>30</v>
      </c>
      <c r="M491" s="292"/>
      <c r="N491" s="104"/>
    </row>
    <row r="492" spans="1:16384" s="105" customFormat="1" ht="51" customHeight="1" x14ac:dyDescent="0.2">
      <c r="A492" s="574" t="s">
        <v>326</v>
      </c>
      <c r="B492" s="133" t="s">
        <v>412</v>
      </c>
      <c r="C492" s="133" t="s">
        <v>26</v>
      </c>
      <c r="D492" s="133" t="s">
        <v>22</v>
      </c>
      <c r="E492" s="133"/>
      <c r="F492" s="308"/>
      <c r="G492" s="87"/>
      <c r="H492" s="87"/>
      <c r="I492" s="87"/>
      <c r="J492" s="141">
        <f t="shared" ref="J492:L497" si="92">J493</f>
        <v>0</v>
      </c>
      <c r="K492" s="141">
        <v>89</v>
      </c>
      <c r="L492" s="141">
        <f t="shared" si="92"/>
        <v>30</v>
      </c>
      <c r="M492" s="292"/>
      <c r="N492" s="104"/>
    </row>
    <row r="493" spans="1:16384" s="105" customFormat="1" ht="31.5" customHeight="1" x14ac:dyDescent="0.2">
      <c r="A493" s="89" t="s">
        <v>95</v>
      </c>
      <c r="B493" s="133" t="s">
        <v>412</v>
      </c>
      <c r="C493" s="133" t="s">
        <v>26</v>
      </c>
      <c r="D493" s="133" t="s">
        <v>22</v>
      </c>
      <c r="E493" s="133" t="s">
        <v>348</v>
      </c>
      <c r="F493" s="308"/>
      <c r="G493" s="87"/>
      <c r="H493" s="87"/>
      <c r="I493" s="87"/>
      <c r="J493" s="141">
        <f t="shared" si="92"/>
        <v>0</v>
      </c>
      <c r="K493" s="141">
        <v>89</v>
      </c>
      <c r="L493" s="141">
        <f t="shared" si="92"/>
        <v>30</v>
      </c>
      <c r="M493" s="292"/>
      <c r="N493" s="104"/>
    </row>
    <row r="494" spans="1:16384" s="105" customFormat="1" ht="31.5" customHeight="1" x14ac:dyDescent="0.2">
      <c r="A494" s="180" t="s">
        <v>191</v>
      </c>
      <c r="B494" s="133" t="s">
        <v>412</v>
      </c>
      <c r="C494" s="133" t="s">
        <v>26</v>
      </c>
      <c r="D494" s="133" t="s">
        <v>22</v>
      </c>
      <c r="E494" s="133" t="s">
        <v>348</v>
      </c>
      <c r="F494" s="308">
        <v>200</v>
      </c>
      <c r="G494" s="87"/>
      <c r="H494" s="87"/>
      <c r="I494" s="87"/>
      <c r="J494" s="141">
        <f t="shared" si="92"/>
        <v>0</v>
      </c>
      <c r="K494" s="141">
        <v>89</v>
      </c>
      <c r="L494" s="141">
        <f t="shared" si="92"/>
        <v>30</v>
      </c>
      <c r="M494" s="292"/>
      <c r="N494" s="104"/>
    </row>
    <row r="495" spans="1:16384" s="105" customFormat="1" ht="31.5" customHeight="1" x14ac:dyDescent="0.2">
      <c r="A495" s="180" t="s">
        <v>192</v>
      </c>
      <c r="B495" s="133" t="s">
        <v>412</v>
      </c>
      <c r="C495" s="133" t="s">
        <v>26</v>
      </c>
      <c r="D495" s="133" t="s">
        <v>22</v>
      </c>
      <c r="E495" s="133" t="s">
        <v>348</v>
      </c>
      <c r="F495" s="308">
        <v>240</v>
      </c>
      <c r="G495" s="87"/>
      <c r="H495" s="87"/>
      <c r="I495" s="87"/>
      <c r="J495" s="141">
        <f t="shared" si="92"/>
        <v>0</v>
      </c>
      <c r="K495" s="141">
        <v>89</v>
      </c>
      <c r="L495" s="141">
        <f t="shared" si="92"/>
        <v>30</v>
      </c>
      <c r="M495" s="292"/>
      <c r="N495" s="104"/>
    </row>
    <row r="496" spans="1:16384" s="105" customFormat="1" ht="33" customHeight="1" x14ac:dyDescent="0.2">
      <c r="A496" s="180" t="s">
        <v>21</v>
      </c>
      <c r="B496" s="133" t="s">
        <v>412</v>
      </c>
      <c r="C496" s="133" t="s">
        <v>26</v>
      </c>
      <c r="D496" s="133" t="s">
        <v>22</v>
      </c>
      <c r="E496" s="133" t="s">
        <v>348</v>
      </c>
      <c r="F496" s="308">
        <v>240</v>
      </c>
      <c r="G496" s="87" t="s">
        <v>22</v>
      </c>
      <c r="H496" s="87"/>
      <c r="I496" s="87"/>
      <c r="J496" s="141">
        <f t="shared" si="92"/>
        <v>0</v>
      </c>
      <c r="K496" s="141">
        <v>89</v>
      </c>
      <c r="L496" s="141">
        <f t="shared" si="92"/>
        <v>30</v>
      </c>
      <c r="M496" s="292"/>
      <c r="N496" s="104"/>
    </row>
    <row r="497" spans="1:16" s="105" customFormat="1" ht="62.25" customHeight="1" x14ac:dyDescent="0.2">
      <c r="A497" s="107" t="s">
        <v>87</v>
      </c>
      <c r="B497" s="133" t="s">
        <v>412</v>
      </c>
      <c r="C497" s="133" t="s">
        <v>26</v>
      </c>
      <c r="D497" s="133" t="s">
        <v>22</v>
      </c>
      <c r="E497" s="133" t="s">
        <v>348</v>
      </c>
      <c r="F497" s="308">
        <v>240</v>
      </c>
      <c r="G497" s="87" t="s">
        <v>22</v>
      </c>
      <c r="H497" s="87" t="s">
        <v>25</v>
      </c>
      <c r="I497" s="87"/>
      <c r="J497" s="141">
        <f t="shared" si="92"/>
        <v>0</v>
      </c>
      <c r="K497" s="141">
        <v>89</v>
      </c>
      <c r="L497" s="141">
        <f t="shared" si="92"/>
        <v>30</v>
      </c>
      <c r="M497" s="292"/>
      <c r="N497" s="350"/>
    </row>
    <row r="498" spans="1:16" s="105" customFormat="1" ht="28.5" customHeight="1" x14ac:dyDescent="0.2">
      <c r="A498" s="180" t="s">
        <v>85</v>
      </c>
      <c r="B498" s="133" t="s">
        <v>412</v>
      </c>
      <c r="C498" s="133" t="s">
        <v>26</v>
      </c>
      <c r="D498" s="133" t="s">
        <v>22</v>
      </c>
      <c r="E498" s="133" t="s">
        <v>348</v>
      </c>
      <c r="F498" s="308">
        <v>240</v>
      </c>
      <c r="G498" s="87" t="s">
        <v>22</v>
      </c>
      <c r="H498" s="87" t="s">
        <v>25</v>
      </c>
      <c r="I498" s="87" t="s">
        <v>13</v>
      </c>
      <c r="J498" s="141">
        <f>'ведомст 3'!K46</f>
        <v>0</v>
      </c>
      <c r="K498" s="141">
        <f>'ведомст 3'!L46</f>
        <v>30</v>
      </c>
      <c r="L498" s="141">
        <f>'ведомст 3'!M46</f>
        <v>30</v>
      </c>
      <c r="M498" s="292"/>
      <c r="N498" s="104"/>
    </row>
    <row r="499" spans="1:16" s="105" customFormat="1" ht="75" customHeight="1" x14ac:dyDescent="0.25">
      <c r="A499" s="379" t="s">
        <v>436</v>
      </c>
      <c r="B499" s="351" t="s">
        <v>361</v>
      </c>
      <c r="C499" s="351" t="s">
        <v>330</v>
      </c>
      <c r="D499" s="351"/>
      <c r="E499" s="351"/>
      <c r="F499" s="337"/>
      <c r="G499" s="176"/>
      <c r="H499" s="176"/>
      <c r="I499" s="176"/>
      <c r="J499" s="140">
        <f>J500</f>
        <v>115.70000000000002</v>
      </c>
      <c r="K499" s="140">
        <f>K500</f>
        <v>180.7</v>
      </c>
      <c r="L499" s="140">
        <f>L500</f>
        <v>180.70000000000002</v>
      </c>
      <c r="M499" s="292"/>
      <c r="N499" s="292">
        <f>J507+J513+J520</f>
        <v>115.70000000000002</v>
      </c>
      <c r="O499" s="292">
        <f>K507+K513+K520</f>
        <v>180.70000000000002</v>
      </c>
      <c r="P499" s="292">
        <f>L507+L513+L520</f>
        <v>180.70000000000002</v>
      </c>
    </row>
    <row r="500" spans="1:16" s="105" customFormat="1" ht="76.5" customHeight="1" x14ac:dyDescent="0.2">
      <c r="A500" s="400" t="s">
        <v>437</v>
      </c>
      <c r="B500" s="133" t="s">
        <v>361</v>
      </c>
      <c r="C500" s="133" t="s">
        <v>24</v>
      </c>
      <c r="D500" s="133"/>
      <c r="E500" s="133"/>
      <c r="F500" s="308"/>
      <c r="G500" s="191"/>
      <c r="H500" s="191"/>
      <c r="I500" s="87"/>
      <c r="J500" s="141">
        <f>J501+J514</f>
        <v>115.70000000000002</v>
      </c>
      <c r="K500" s="141">
        <v>180.7</v>
      </c>
      <c r="L500" s="141">
        <f>L501+L514</f>
        <v>180.70000000000002</v>
      </c>
      <c r="M500" s="549"/>
      <c r="N500" s="363"/>
    </row>
    <row r="501" spans="1:16" s="105" customFormat="1" ht="60" x14ac:dyDescent="0.2">
      <c r="A501" s="332" t="s">
        <v>263</v>
      </c>
      <c r="B501" s="133" t="s">
        <v>361</v>
      </c>
      <c r="C501" s="133" t="s">
        <v>24</v>
      </c>
      <c r="D501" s="133" t="s">
        <v>22</v>
      </c>
      <c r="E501" s="133"/>
      <c r="F501" s="308"/>
      <c r="G501" s="191"/>
      <c r="H501" s="87"/>
      <c r="I501" s="87"/>
      <c r="J501" s="141">
        <f>J508+J507</f>
        <v>85.700000000000017</v>
      </c>
      <c r="K501" s="141">
        <v>85.7</v>
      </c>
      <c r="L501" s="141">
        <f>L508+L507</f>
        <v>85.700000000000017</v>
      </c>
      <c r="M501" s="292"/>
      <c r="N501" s="104"/>
    </row>
    <row r="502" spans="1:16" s="105" customFormat="1" ht="158.25" customHeight="1" x14ac:dyDescent="0.25">
      <c r="A502" s="79" t="s">
        <v>161</v>
      </c>
      <c r="B502" s="133" t="s">
        <v>361</v>
      </c>
      <c r="C502" s="133" t="s">
        <v>24</v>
      </c>
      <c r="D502" s="133" t="s">
        <v>22</v>
      </c>
      <c r="E502" s="133" t="s">
        <v>349</v>
      </c>
      <c r="F502" s="308"/>
      <c r="G502" s="192"/>
      <c r="H502" s="87"/>
      <c r="I502" s="176"/>
      <c r="J502" s="88">
        <f t="shared" ref="J502:L506" si="93">J503</f>
        <v>83.800000000000011</v>
      </c>
      <c r="K502" s="88">
        <v>83.8</v>
      </c>
      <c r="L502" s="88">
        <f t="shared" si="93"/>
        <v>83.800000000000011</v>
      </c>
      <c r="M502" s="294"/>
      <c r="N502" s="104"/>
    </row>
    <row r="503" spans="1:16" s="105" customFormat="1" ht="45" x14ac:dyDescent="0.25">
      <c r="A503" s="180" t="s">
        <v>191</v>
      </c>
      <c r="B503" s="133" t="s">
        <v>361</v>
      </c>
      <c r="C503" s="133" t="s">
        <v>24</v>
      </c>
      <c r="D503" s="133" t="s">
        <v>22</v>
      </c>
      <c r="E503" s="133" t="s">
        <v>349</v>
      </c>
      <c r="F503" s="308">
        <v>200</v>
      </c>
      <c r="G503" s="192"/>
      <c r="H503" s="87"/>
      <c r="I503" s="176"/>
      <c r="J503" s="88">
        <f t="shared" si="93"/>
        <v>83.800000000000011</v>
      </c>
      <c r="K503" s="88">
        <v>83.8</v>
      </c>
      <c r="L503" s="88">
        <f t="shared" si="93"/>
        <v>83.800000000000011</v>
      </c>
      <c r="M503" s="294"/>
      <c r="N503" s="104"/>
    </row>
    <row r="504" spans="1:16" s="105" customFormat="1" ht="45" x14ac:dyDescent="0.25">
      <c r="A504" s="180" t="s">
        <v>192</v>
      </c>
      <c r="B504" s="133" t="s">
        <v>361</v>
      </c>
      <c r="C504" s="133" t="s">
        <v>24</v>
      </c>
      <c r="D504" s="133" t="s">
        <v>22</v>
      </c>
      <c r="E504" s="133" t="s">
        <v>349</v>
      </c>
      <c r="F504" s="308">
        <v>240</v>
      </c>
      <c r="G504" s="192"/>
      <c r="H504" s="87"/>
      <c r="I504" s="176"/>
      <c r="J504" s="154">
        <f t="shared" si="93"/>
        <v>83.800000000000011</v>
      </c>
      <c r="K504" s="154">
        <v>83.8</v>
      </c>
      <c r="L504" s="154">
        <f t="shared" si="93"/>
        <v>83.800000000000011</v>
      </c>
      <c r="M504" s="294"/>
      <c r="N504" s="104"/>
    </row>
    <row r="505" spans="1:16" s="105" customFormat="1" x14ac:dyDescent="0.2">
      <c r="A505" s="180" t="s">
        <v>21</v>
      </c>
      <c r="B505" s="133" t="s">
        <v>361</v>
      </c>
      <c r="C505" s="133" t="s">
        <v>24</v>
      </c>
      <c r="D505" s="133" t="s">
        <v>22</v>
      </c>
      <c r="E505" s="133" t="s">
        <v>349</v>
      </c>
      <c r="F505" s="308">
        <v>240</v>
      </c>
      <c r="G505" s="192" t="s">
        <v>22</v>
      </c>
      <c r="H505" s="87"/>
      <c r="I505" s="87"/>
      <c r="J505" s="191">
        <f t="shared" si="93"/>
        <v>83.800000000000011</v>
      </c>
      <c r="K505" s="191">
        <v>83.8</v>
      </c>
      <c r="L505" s="191">
        <f t="shared" si="93"/>
        <v>83.800000000000011</v>
      </c>
      <c r="M505" s="554"/>
      <c r="N505" s="104"/>
    </row>
    <row r="506" spans="1:16" s="105" customFormat="1" ht="75" x14ac:dyDescent="0.2">
      <c r="A506" s="180" t="s">
        <v>87</v>
      </c>
      <c r="B506" s="133" t="s">
        <v>361</v>
      </c>
      <c r="C506" s="133" t="s">
        <v>24</v>
      </c>
      <c r="D506" s="133" t="s">
        <v>22</v>
      </c>
      <c r="E506" s="133" t="s">
        <v>349</v>
      </c>
      <c r="F506" s="308">
        <v>240</v>
      </c>
      <c r="G506" s="192" t="s">
        <v>22</v>
      </c>
      <c r="H506" s="87" t="s">
        <v>25</v>
      </c>
      <c r="I506" s="87"/>
      <c r="J506" s="191">
        <f t="shared" si="93"/>
        <v>83.800000000000011</v>
      </c>
      <c r="K506" s="191">
        <v>83.8</v>
      </c>
      <c r="L506" s="191">
        <f t="shared" si="93"/>
        <v>83.800000000000011</v>
      </c>
      <c r="M506" s="554"/>
      <c r="N506" s="104"/>
    </row>
    <row r="507" spans="1:16" s="105" customFormat="1" ht="30" x14ac:dyDescent="0.2">
      <c r="A507" s="180" t="s">
        <v>85</v>
      </c>
      <c r="B507" s="133" t="s">
        <v>361</v>
      </c>
      <c r="C507" s="133" t="s">
        <v>24</v>
      </c>
      <c r="D507" s="133" t="s">
        <v>22</v>
      </c>
      <c r="E507" s="133" t="s">
        <v>349</v>
      </c>
      <c r="F507" s="308">
        <v>240</v>
      </c>
      <c r="G507" s="192" t="s">
        <v>22</v>
      </c>
      <c r="H507" s="87" t="s">
        <v>25</v>
      </c>
      <c r="I507" s="87">
        <v>900</v>
      </c>
      <c r="J507" s="191">
        <f>'ведомст 3'!K52</f>
        <v>83.800000000000011</v>
      </c>
      <c r="K507" s="191">
        <f>'ведомст 3'!L52</f>
        <v>83.800000000000011</v>
      </c>
      <c r="L507" s="191">
        <f>'ведомст 3'!M52</f>
        <v>83.800000000000011</v>
      </c>
      <c r="M507" s="554"/>
      <c r="N507" s="104"/>
    </row>
    <row r="508" spans="1:16" s="105" customFormat="1" ht="60.75" customHeight="1" x14ac:dyDescent="0.2">
      <c r="A508" s="330" t="s">
        <v>162</v>
      </c>
      <c r="B508" s="133" t="s">
        <v>361</v>
      </c>
      <c r="C508" s="133" t="s">
        <v>24</v>
      </c>
      <c r="D508" s="133" t="s">
        <v>22</v>
      </c>
      <c r="E508" s="133" t="s">
        <v>350</v>
      </c>
      <c r="F508" s="308"/>
      <c r="G508" s="192"/>
      <c r="H508" s="87"/>
      <c r="I508" s="87"/>
      <c r="J508" s="191">
        <f t="shared" ref="J508:L512" si="94">J509</f>
        <v>1.9</v>
      </c>
      <c r="K508" s="191">
        <v>1.9</v>
      </c>
      <c r="L508" s="191">
        <f t="shared" si="94"/>
        <v>1.9</v>
      </c>
      <c r="M508" s="556"/>
      <c r="N508" s="646"/>
    </row>
    <row r="509" spans="1:16" s="105" customFormat="1" ht="45.75" customHeight="1" x14ac:dyDescent="0.2">
      <c r="A509" s="180" t="s">
        <v>191</v>
      </c>
      <c r="B509" s="133" t="s">
        <v>361</v>
      </c>
      <c r="C509" s="133" t="s">
        <v>24</v>
      </c>
      <c r="D509" s="133" t="s">
        <v>22</v>
      </c>
      <c r="E509" s="133" t="s">
        <v>350</v>
      </c>
      <c r="F509" s="308">
        <v>200</v>
      </c>
      <c r="G509" s="192"/>
      <c r="H509" s="87"/>
      <c r="I509" s="87"/>
      <c r="J509" s="191">
        <f t="shared" si="94"/>
        <v>1.9</v>
      </c>
      <c r="K509" s="191">
        <v>1.9</v>
      </c>
      <c r="L509" s="191">
        <f t="shared" si="94"/>
        <v>1.9</v>
      </c>
      <c r="M509" s="556"/>
      <c r="N509" s="646"/>
    </row>
    <row r="510" spans="1:16" s="105" customFormat="1" ht="35.25" customHeight="1" x14ac:dyDescent="0.2">
      <c r="A510" s="180" t="s">
        <v>192</v>
      </c>
      <c r="B510" s="133" t="s">
        <v>361</v>
      </c>
      <c r="C510" s="133" t="s">
        <v>24</v>
      </c>
      <c r="D510" s="133" t="s">
        <v>22</v>
      </c>
      <c r="E510" s="133" t="s">
        <v>350</v>
      </c>
      <c r="F510" s="308">
        <v>240</v>
      </c>
      <c r="G510" s="192"/>
      <c r="H510" s="87"/>
      <c r="I510" s="87"/>
      <c r="J510" s="191">
        <f t="shared" si="94"/>
        <v>1.9</v>
      </c>
      <c r="K510" s="191">
        <v>1.9</v>
      </c>
      <c r="L510" s="191">
        <f t="shared" si="94"/>
        <v>1.9</v>
      </c>
      <c r="M510" s="556"/>
      <c r="N510" s="646"/>
    </row>
    <row r="511" spans="1:16" s="105" customFormat="1" ht="18.75" customHeight="1" x14ac:dyDescent="0.2">
      <c r="A511" s="180" t="s">
        <v>21</v>
      </c>
      <c r="B511" s="133" t="s">
        <v>361</v>
      </c>
      <c r="C511" s="133" t="s">
        <v>24</v>
      </c>
      <c r="D511" s="133" t="s">
        <v>22</v>
      </c>
      <c r="E511" s="133" t="s">
        <v>350</v>
      </c>
      <c r="F511" s="308">
        <v>240</v>
      </c>
      <c r="G511" s="192" t="s">
        <v>22</v>
      </c>
      <c r="H511" s="87"/>
      <c r="I511" s="87"/>
      <c r="J511" s="191">
        <f t="shared" si="94"/>
        <v>1.9</v>
      </c>
      <c r="K511" s="191">
        <v>1.9</v>
      </c>
      <c r="L511" s="191">
        <f t="shared" si="94"/>
        <v>1.9</v>
      </c>
      <c r="M511" s="556"/>
      <c r="N511" s="646"/>
    </row>
    <row r="512" spans="1:16" s="105" customFormat="1" ht="61.5" customHeight="1" x14ac:dyDescent="0.2">
      <c r="A512" s="180" t="s">
        <v>87</v>
      </c>
      <c r="B512" s="133" t="s">
        <v>361</v>
      </c>
      <c r="C512" s="133" t="s">
        <v>24</v>
      </c>
      <c r="D512" s="133" t="s">
        <v>22</v>
      </c>
      <c r="E512" s="133" t="s">
        <v>350</v>
      </c>
      <c r="F512" s="308">
        <v>240</v>
      </c>
      <c r="G512" s="87" t="s">
        <v>22</v>
      </c>
      <c r="H512" s="87" t="s">
        <v>25</v>
      </c>
      <c r="I512" s="87"/>
      <c r="J512" s="141">
        <f t="shared" si="94"/>
        <v>1.9</v>
      </c>
      <c r="K512" s="141">
        <v>1.9</v>
      </c>
      <c r="L512" s="141">
        <f t="shared" si="94"/>
        <v>1.9</v>
      </c>
      <c r="M512" s="549"/>
      <c r="N512" s="646"/>
    </row>
    <row r="513" spans="1:16" s="105" customFormat="1" ht="30.75" customHeight="1" x14ac:dyDescent="0.2">
      <c r="A513" s="180" t="s">
        <v>85</v>
      </c>
      <c r="B513" s="133" t="s">
        <v>361</v>
      </c>
      <c r="C513" s="133" t="s">
        <v>24</v>
      </c>
      <c r="D513" s="133" t="s">
        <v>22</v>
      </c>
      <c r="E513" s="133" t="s">
        <v>350</v>
      </c>
      <c r="F513" s="308">
        <v>240</v>
      </c>
      <c r="G513" s="191" t="s">
        <v>22</v>
      </c>
      <c r="H513" s="87" t="s">
        <v>25</v>
      </c>
      <c r="I513" s="87" t="s">
        <v>13</v>
      </c>
      <c r="J513" s="141">
        <f>'ведомст 3'!K55</f>
        <v>1.9</v>
      </c>
      <c r="K513" s="141">
        <f>'ведомст 3'!L55</f>
        <v>1.9</v>
      </c>
      <c r="L513" s="141">
        <f>'ведомст 3'!M55</f>
        <v>1.9</v>
      </c>
      <c r="M513" s="549"/>
      <c r="N513" s="646"/>
    </row>
    <row r="514" spans="1:16" s="105" customFormat="1" ht="30" x14ac:dyDescent="0.25">
      <c r="A514" s="313" t="s">
        <v>280</v>
      </c>
      <c r="B514" s="236" t="s">
        <v>361</v>
      </c>
      <c r="C514" s="133" t="s">
        <v>24</v>
      </c>
      <c r="D514" s="133" t="s">
        <v>23</v>
      </c>
      <c r="E514" s="133"/>
      <c r="F514" s="308"/>
      <c r="G514" s="191"/>
      <c r="H514" s="191"/>
      <c r="I514" s="87"/>
      <c r="J514" s="141">
        <f t="shared" ref="J514:L517" si="95">J515</f>
        <v>30</v>
      </c>
      <c r="K514" s="141">
        <v>95</v>
      </c>
      <c r="L514" s="141">
        <f t="shared" si="95"/>
        <v>95</v>
      </c>
      <c r="M514" s="292"/>
      <c r="N514" s="104"/>
    </row>
    <row r="515" spans="1:16" s="105" customFormat="1" ht="31.5" x14ac:dyDescent="0.25">
      <c r="A515" s="379" t="s">
        <v>90</v>
      </c>
      <c r="B515" s="236" t="s">
        <v>361</v>
      </c>
      <c r="C515" s="133" t="s">
        <v>24</v>
      </c>
      <c r="D515" s="133" t="s">
        <v>23</v>
      </c>
      <c r="E515" s="133" t="s">
        <v>368</v>
      </c>
      <c r="F515" s="308"/>
      <c r="G515" s="191"/>
      <c r="H515" s="191"/>
      <c r="I515" s="87"/>
      <c r="J515" s="141">
        <f t="shared" si="95"/>
        <v>30</v>
      </c>
      <c r="K515" s="141">
        <v>95</v>
      </c>
      <c r="L515" s="141">
        <f t="shared" si="95"/>
        <v>95</v>
      </c>
      <c r="M515" s="549"/>
      <c r="N515" s="646">
        <v>-90</v>
      </c>
    </row>
    <row r="516" spans="1:16" s="105" customFormat="1" ht="45" x14ac:dyDescent="0.2">
      <c r="A516" s="338" t="s">
        <v>251</v>
      </c>
      <c r="B516" s="236" t="s">
        <v>361</v>
      </c>
      <c r="C516" s="133" t="s">
        <v>24</v>
      </c>
      <c r="D516" s="133" t="s">
        <v>23</v>
      </c>
      <c r="E516" s="133" t="s">
        <v>368</v>
      </c>
      <c r="F516" s="308">
        <v>600</v>
      </c>
      <c r="G516" s="191"/>
      <c r="H516" s="191"/>
      <c r="I516" s="87"/>
      <c r="J516" s="141">
        <f t="shared" si="95"/>
        <v>30</v>
      </c>
      <c r="K516" s="141">
        <v>95</v>
      </c>
      <c r="L516" s="141">
        <f t="shared" si="95"/>
        <v>95</v>
      </c>
      <c r="M516" s="549"/>
      <c r="N516" s="646"/>
    </row>
    <row r="517" spans="1:16" s="105" customFormat="1" x14ac:dyDescent="0.25">
      <c r="A517" s="313" t="s">
        <v>252</v>
      </c>
      <c r="B517" s="236" t="s">
        <v>361</v>
      </c>
      <c r="C517" s="133" t="s">
        <v>24</v>
      </c>
      <c r="D517" s="133" t="s">
        <v>23</v>
      </c>
      <c r="E517" s="133" t="s">
        <v>368</v>
      </c>
      <c r="F517" s="308">
        <v>610</v>
      </c>
      <c r="G517" s="191"/>
      <c r="H517" s="191"/>
      <c r="I517" s="87"/>
      <c r="J517" s="141">
        <f t="shared" si="95"/>
        <v>30</v>
      </c>
      <c r="K517" s="141">
        <v>95</v>
      </c>
      <c r="L517" s="141">
        <f t="shared" si="95"/>
        <v>95</v>
      </c>
      <c r="M517" s="549"/>
      <c r="N517" s="646"/>
    </row>
    <row r="518" spans="1:16" s="105" customFormat="1" x14ac:dyDescent="0.2">
      <c r="A518" s="332" t="s">
        <v>21</v>
      </c>
      <c r="B518" s="236" t="s">
        <v>361</v>
      </c>
      <c r="C518" s="133" t="s">
        <v>24</v>
      </c>
      <c r="D518" s="133" t="s">
        <v>23</v>
      </c>
      <c r="E518" s="133" t="s">
        <v>368</v>
      </c>
      <c r="F518" s="308">
        <v>610</v>
      </c>
      <c r="G518" s="192" t="s">
        <v>22</v>
      </c>
      <c r="H518" s="191"/>
      <c r="I518" s="87"/>
      <c r="J518" s="141">
        <f t="shared" ref="J518:L519" si="96">J519</f>
        <v>30</v>
      </c>
      <c r="K518" s="141">
        <v>95</v>
      </c>
      <c r="L518" s="141">
        <f t="shared" si="96"/>
        <v>95</v>
      </c>
      <c r="M518" s="549"/>
      <c r="N518" s="646"/>
    </row>
    <row r="519" spans="1:16" s="105" customFormat="1" x14ac:dyDescent="0.2">
      <c r="A519" s="332" t="s">
        <v>34</v>
      </c>
      <c r="B519" s="236" t="s">
        <v>361</v>
      </c>
      <c r="C519" s="133" t="s">
        <v>24</v>
      </c>
      <c r="D519" s="133" t="s">
        <v>23</v>
      </c>
      <c r="E519" s="133" t="s">
        <v>368</v>
      </c>
      <c r="F519" s="308">
        <v>610</v>
      </c>
      <c r="G519" s="192" t="s">
        <v>22</v>
      </c>
      <c r="H519" s="192">
        <v>13</v>
      </c>
      <c r="I519" s="87"/>
      <c r="J519" s="141">
        <f t="shared" si="96"/>
        <v>30</v>
      </c>
      <c r="K519" s="141">
        <v>95</v>
      </c>
      <c r="L519" s="141">
        <f t="shared" si="96"/>
        <v>95</v>
      </c>
      <c r="M519" s="549"/>
      <c r="N519" s="646"/>
    </row>
    <row r="520" spans="1:16" s="105" customFormat="1" ht="30" x14ac:dyDescent="0.2">
      <c r="A520" s="332" t="s">
        <v>262</v>
      </c>
      <c r="B520" s="236" t="s">
        <v>361</v>
      </c>
      <c r="C520" s="133" t="s">
        <v>24</v>
      </c>
      <c r="D520" s="133" t="s">
        <v>23</v>
      </c>
      <c r="E520" s="133" t="s">
        <v>368</v>
      </c>
      <c r="F520" s="308">
        <v>610</v>
      </c>
      <c r="G520" s="192" t="s">
        <v>22</v>
      </c>
      <c r="H520" s="192" t="s">
        <v>35</v>
      </c>
      <c r="I520" s="87" t="s">
        <v>13</v>
      </c>
      <c r="J520" s="141">
        <f>'ведомст 3'!K130</f>
        <v>30</v>
      </c>
      <c r="K520" s="141">
        <f>'ведомст 3'!L130</f>
        <v>95</v>
      </c>
      <c r="L520" s="141">
        <f>'ведомст 3'!M130</f>
        <v>95</v>
      </c>
      <c r="M520" s="549"/>
      <c r="N520" s="646"/>
    </row>
    <row r="521" spans="1:16" s="105" customFormat="1" ht="42.75" customHeight="1" x14ac:dyDescent="0.25">
      <c r="A521" s="313" t="s">
        <v>214</v>
      </c>
      <c r="B521" s="354" t="s">
        <v>100</v>
      </c>
      <c r="C521" s="354"/>
      <c r="D521" s="354"/>
      <c r="E521" s="354"/>
      <c r="F521" s="308"/>
      <c r="G521" s="87"/>
      <c r="H521" s="87"/>
      <c r="I521" s="87"/>
      <c r="J521" s="191">
        <f t="shared" ref="J521:L522" si="97">J522</f>
        <v>2505.3000000000002</v>
      </c>
      <c r="K521" s="191">
        <f t="shared" si="97"/>
        <v>15</v>
      </c>
      <c r="L521" s="191">
        <f t="shared" si="97"/>
        <v>15</v>
      </c>
      <c r="M521" s="554"/>
      <c r="N521" s="292"/>
      <c r="O521" s="106"/>
      <c r="P521" s="106"/>
    </row>
    <row r="522" spans="1:16" s="105" customFormat="1" ht="48" customHeight="1" x14ac:dyDescent="0.25">
      <c r="A522" s="313" t="s">
        <v>215</v>
      </c>
      <c r="B522" s="133" t="s">
        <v>382</v>
      </c>
      <c r="C522" s="133" t="s">
        <v>24</v>
      </c>
      <c r="D522" s="133"/>
      <c r="E522" s="133"/>
      <c r="F522" s="308"/>
      <c r="G522" s="87"/>
      <c r="H522" s="87"/>
      <c r="I522" s="87"/>
      <c r="J522" s="191">
        <f>J523+J530</f>
        <v>2505.3000000000002</v>
      </c>
      <c r="K522" s="191">
        <f t="shared" si="97"/>
        <v>15</v>
      </c>
      <c r="L522" s="191">
        <f t="shared" si="97"/>
        <v>15</v>
      </c>
      <c r="M522" s="554"/>
      <c r="N522" s="104"/>
    </row>
    <row r="523" spans="1:16" s="105" customFormat="1" ht="45" x14ac:dyDescent="0.25">
      <c r="A523" s="313" t="s">
        <v>216</v>
      </c>
      <c r="B523" s="133" t="s">
        <v>382</v>
      </c>
      <c r="C523" s="133" t="s">
        <v>24</v>
      </c>
      <c r="D523" s="133" t="s">
        <v>22</v>
      </c>
      <c r="E523" s="133"/>
      <c r="F523" s="308"/>
      <c r="G523" s="87"/>
      <c r="H523" s="87"/>
      <c r="I523" s="87"/>
      <c r="J523" s="191">
        <f t="shared" ref="J523:L527" si="98">J524</f>
        <v>0</v>
      </c>
      <c r="K523" s="191">
        <v>15</v>
      </c>
      <c r="L523" s="191">
        <f t="shared" si="98"/>
        <v>15</v>
      </c>
      <c r="M523" s="554"/>
      <c r="N523" s="104"/>
    </row>
    <row r="524" spans="1:16" s="105" customFormat="1" ht="29.25" customHeight="1" x14ac:dyDescent="0.2">
      <c r="A524" s="180" t="s">
        <v>182</v>
      </c>
      <c r="B524" s="133" t="s">
        <v>382</v>
      </c>
      <c r="C524" s="133" t="s">
        <v>24</v>
      </c>
      <c r="D524" s="133" t="s">
        <v>22</v>
      </c>
      <c r="E524" s="133" t="s">
        <v>405</v>
      </c>
      <c r="F524" s="308"/>
      <c r="G524" s="87"/>
      <c r="H524" s="87"/>
      <c r="I524" s="87"/>
      <c r="J524" s="191">
        <f t="shared" si="98"/>
        <v>0</v>
      </c>
      <c r="K524" s="191">
        <v>15</v>
      </c>
      <c r="L524" s="191">
        <f t="shared" si="98"/>
        <v>15</v>
      </c>
      <c r="M524" s="554"/>
      <c r="N524" s="104"/>
    </row>
    <row r="525" spans="1:16" s="105" customFormat="1" ht="29.25" customHeight="1" x14ac:dyDescent="0.2">
      <c r="A525" s="107" t="s">
        <v>210</v>
      </c>
      <c r="B525" s="133" t="s">
        <v>382</v>
      </c>
      <c r="C525" s="133" t="s">
        <v>24</v>
      </c>
      <c r="D525" s="133" t="s">
        <v>22</v>
      </c>
      <c r="E525" s="133" t="s">
        <v>405</v>
      </c>
      <c r="F525" s="308">
        <v>300</v>
      </c>
      <c r="G525" s="87"/>
      <c r="H525" s="87"/>
      <c r="I525" s="87"/>
      <c r="J525" s="191">
        <f t="shared" si="98"/>
        <v>0</v>
      </c>
      <c r="K525" s="191">
        <v>15</v>
      </c>
      <c r="L525" s="191">
        <f t="shared" si="98"/>
        <v>15</v>
      </c>
      <c r="M525" s="554"/>
      <c r="N525" s="104"/>
    </row>
    <row r="526" spans="1:16" s="105" customFormat="1" ht="29.25" customHeight="1" x14ac:dyDescent="0.25">
      <c r="A526" s="313" t="s">
        <v>218</v>
      </c>
      <c r="B526" s="133" t="s">
        <v>382</v>
      </c>
      <c r="C526" s="133" t="s">
        <v>24</v>
      </c>
      <c r="D526" s="133" t="s">
        <v>22</v>
      </c>
      <c r="E526" s="133" t="s">
        <v>405</v>
      </c>
      <c r="F526" s="308">
        <v>320</v>
      </c>
      <c r="G526" s="87"/>
      <c r="H526" s="87"/>
      <c r="I526" s="87"/>
      <c r="J526" s="191">
        <f t="shared" si="98"/>
        <v>0</v>
      </c>
      <c r="K526" s="191">
        <v>15</v>
      </c>
      <c r="L526" s="191">
        <f t="shared" si="98"/>
        <v>15</v>
      </c>
      <c r="M526" s="554"/>
      <c r="N526" s="104"/>
    </row>
    <row r="527" spans="1:16" s="105" customFormat="1" ht="29.25" customHeight="1" x14ac:dyDescent="0.2">
      <c r="A527" s="180" t="s">
        <v>43</v>
      </c>
      <c r="B527" s="133" t="s">
        <v>382</v>
      </c>
      <c r="C527" s="133" t="s">
        <v>24</v>
      </c>
      <c r="D527" s="133" t="s">
        <v>22</v>
      </c>
      <c r="E527" s="133" t="s">
        <v>405</v>
      </c>
      <c r="F527" s="308">
        <v>320</v>
      </c>
      <c r="G527" s="87" t="s">
        <v>39</v>
      </c>
      <c r="H527" s="87"/>
      <c r="I527" s="87"/>
      <c r="J527" s="191">
        <f t="shared" si="98"/>
        <v>0</v>
      </c>
      <c r="K527" s="191">
        <v>15</v>
      </c>
      <c r="L527" s="191">
        <f t="shared" si="98"/>
        <v>15</v>
      </c>
      <c r="M527" s="554"/>
      <c r="N527" s="104"/>
    </row>
    <row r="528" spans="1:16" s="105" customFormat="1" x14ac:dyDescent="0.2">
      <c r="A528" s="180" t="s">
        <v>45</v>
      </c>
      <c r="B528" s="133" t="s">
        <v>382</v>
      </c>
      <c r="C528" s="133" t="s">
        <v>24</v>
      </c>
      <c r="D528" s="133" t="s">
        <v>22</v>
      </c>
      <c r="E528" s="133" t="s">
        <v>405</v>
      </c>
      <c r="F528" s="308">
        <v>320</v>
      </c>
      <c r="G528" s="87" t="s">
        <v>39</v>
      </c>
      <c r="H528" s="87" t="s">
        <v>36</v>
      </c>
      <c r="I528" s="87"/>
      <c r="J528" s="191">
        <f>J529</f>
        <v>0</v>
      </c>
      <c r="K528" s="191">
        <v>15</v>
      </c>
      <c r="L528" s="191">
        <f>L529</f>
        <v>15</v>
      </c>
      <c r="M528" s="554"/>
      <c r="N528" s="104"/>
    </row>
    <row r="529" spans="1:14" s="105" customFormat="1" ht="29.25" customHeight="1" x14ac:dyDescent="0.25">
      <c r="A529" s="180" t="s">
        <v>85</v>
      </c>
      <c r="B529" s="133" t="s">
        <v>382</v>
      </c>
      <c r="C529" s="133" t="s">
        <v>24</v>
      </c>
      <c r="D529" s="133" t="s">
        <v>22</v>
      </c>
      <c r="E529" s="133" t="s">
        <v>405</v>
      </c>
      <c r="F529" s="308">
        <v>320</v>
      </c>
      <c r="G529" s="87" t="s">
        <v>39</v>
      </c>
      <c r="H529" s="87" t="s">
        <v>36</v>
      </c>
      <c r="I529" s="87" t="s">
        <v>13</v>
      </c>
      <c r="J529" s="142">
        <f>'ведомст 3'!K270</f>
        <v>0</v>
      </c>
      <c r="K529" s="142">
        <f>'ведомст 3'!L270</f>
        <v>15</v>
      </c>
      <c r="L529" s="142">
        <f>'ведомст 3'!M270</f>
        <v>15</v>
      </c>
      <c r="M529" s="292"/>
      <c r="N529" s="104"/>
    </row>
    <row r="530" spans="1:14" s="105" customFormat="1" ht="37.5" customHeight="1" x14ac:dyDescent="0.25">
      <c r="A530" s="379" t="s">
        <v>297</v>
      </c>
      <c r="B530" s="133" t="s">
        <v>382</v>
      </c>
      <c r="C530" s="133" t="s">
        <v>24</v>
      </c>
      <c r="D530" s="133" t="s">
        <v>23</v>
      </c>
      <c r="E530" s="133"/>
      <c r="F530" s="308"/>
      <c r="G530" s="87"/>
      <c r="H530" s="87"/>
      <c r="I530" s="87"/>
      <c r="J530" s="142">
        <f t="shared" ref="J530:J535" si="99">J531</f>
        <v>2505.3000000000002</v>
      </c>
      <c r="K530" s="142">
        <f t="shared" ref="K530:L535" si="100">K531</f>
        <v>0</v>
      </c>
      <c r="L530" s="142">
        <f t="shared" si="100"/>
        <v>0</v>
      </c>
      <c r="M530" s="292"/>
      <c r="N530" s="104"/>
    </row>
    <row r="531" spans="1:14" s="105" customFormat="1" ht="52.5" customHeight="1" x14ac:dyDescent="0.25">
      <c r="A531" s="567" t="s">
        <v>496</v>
      </c>
      <c r="B531" s="133" t="s">
        <v>382</v>
      </c>
      <c r="C531" s="133" t="s">
        <v>24</v>
      </c>
      <c r="D531" s="133" t="s">
        <v>23</v>
      </c>
      <c r="E531" s="381" t="s">
        <v>383</v>
      </c>
      <c r="F531" s="308"/>
      <c r="G531" s="87"/>
      <c r="H531" s="87"/>
      <c r="I531" s="87"/>
      <c r="J531" s="142">
        <f t="shared" si="99"/>
        <v>2505.3000000000002</v>
      </c>
      <c r="K531" s="142">
        <f t="shared" si="100"/>
        <v>0</v>
      </c>
      <c r="L531" s="142">
        <f t="shared" si="100"/>
        <v>0</v>
      </c>
      <c r="M531" s="102"/>
      <c r="N531" s="104"/>
    </row>
    <row r="532" spans="1:14" s="105" customFormat="1" ht="29.25" customHeight="1" x14ac:dyDescent="0.25">
      <c r="A532" s="419" t="s">
        <v>268</v>
      </c>
      <c r="B532" s="133" t="s">
        <v>382</v>
      </c>
      <c r="C532" s="133" t="s">
        <v>24</v>
      </c>
      <c r="D532" s="133" t="s">
        <v>23</v>
      </c>
      <c r="E532" s="381" t="s">
        <v>383</v>
      </c>
      <c r="F532" s="308">
        <v>400</v>
      </c>
      <c r="G532" s="87"/>
      <c r="H532" s="87"/>
      <c r="I532" s="87"/>
      <c r="J532" s="142">
        <f t="shared" si="99"/>
        <v>2505.3000000000002</v>
      </c>
      <c r="K532" s="142">
        <f t="shared" si="100"/>
        <v>0</v>
      </c>
      <c r="L532" s="142">
        <f t="shared" si="100"/>
        <v>0</v>
      </c>
      <c r="M532" s="292"/>
      <c r="N532" s="104"/>
    </row>
    <row r="533" spans="1:14" s="105" customFormat="1" ht="29.25" customHeight="1" x14ac:dyDescent="0.25">
      <c r="A533" s="419" t="s">
        <v>269</v>
      </c>
      <c r="B533" s="133" t="s">
        <v>382</v>
      </c>
      <c r="C533" s="133" t="s">
        <v>24</v>
      </c>
      <c r="D533" s="133" t="s">
        <v>23</v>
      </c>
      <c r="E533" s="381" t="s">
        <v>383</v>
      </c>
      <c r="F533" s="308">
        <v>410</v>
      </c>
      <c r="G533" s="87"/>
      <c r="H533" s="87"/>
      <c r="I533" s="87"/>
      <c r="J533" s="142">
        <f t="shared" si="99"/>
        <v>2505.3000000000002</v>
      </c>
      <c r="K533" s="142">
        <f t="shared" si="100"/>
        <v>0</v>
      </c>
      <c r="L533" s="142">
        <f t="shared" si="100"/>
        <v>0</v>
      </c>
      <c r="M533" s="292"/>
      <c r="N533" s="104"/>
    </row>
    <row r="534" spans="1:14" s="105" customFormat="1" ht="29.25" customHeight="1" x14ac:dyDescent="0.25">
      <c r="A534" s="193" t="s">
        <v>9</v>
      </c>
      <c r="B534" s="133" t="s">
        <v>382</v>
      </c>
      <c r="C534" s="133" t="s">
        <v>24</v>
      </c>
      <c r="D534" s="133" t="s">
        <v>23</v>
      </c>
      <c r="E534" s="381" t="s">
        <v>383</v>
      </c>
      <c r="F534" s="308">
        <v>410</v>
      </c>
      <c r="G534" s="87" t="s">
        <v>31</v>
      </c>
      <c r="H534" s="87"/>
      <c r="I534" s="87"/>
      <c r="J534" s="142">
        <f t="shared" si="99"/>
        <v>2505.3000000000002</v>
      </c>
      <c r="K534" s="142">
        <f t="shared" si="100"/>
        <v>0</v>
      </c>
      <c r="L534" s="142">
        <f t="shared" si="100"/>
        <v>0</v>
      </c>
      <c r="M534" s="292"/>
      <c r="N534" s="104"/>
    </row>
    <row r="535" spans="1:14" s="105" customFormat="1" ht="29.25" customHeight="1" x14ac:dyDescent="0.25">
      <c r="A535" s="193" t="s">
        <v>142</v>
      </c>
      <c r="B535" s="133" t="s">
        <v>382</v>
      </c>
      <c r="C535" s="133" t="s">
        <v>24</v>
      </c>
      <c r="D535" s="133" t="s">
        <v>23</v>
      </c>
      <c r="E535" s="381" t="s">
        <v>383</v>
      </c>
      <c r="F535" s="308">
        <v>410</v>
      </c>
      <c r="G535" s="87" t="s">
        <v>31</v>
      </c>
      <c r="H535" s="87" t="s">
        <v>22</v>
      </c>
      <c r="I535" s="87"/>
      <c r="J535" s="142">
        <f t="shared" si="99"/>
        <v>2505.3000000000002</v>
      </c>
      <c r="K535" s="142">
        <f t="shared" si="100"/>
        <v>0</v>
      </c>
      <c r="L535" s="142">
        <f t="shared" si="100"/>
        <v>0</v>
      </c>
      <c r="M535" s="292"/>
      <c r="N535" s="104"/>
    </row>
    <row r="536" spans="1:14" s="105" customFormat="1" ht="29.25" customHeight="1" x14ac:dyDescent="0.25">
      <c r="A536" s="180" t="s">
        <v>85</v>
      </c>
      <c r="B536" s="133" t="s">
        <v>382</v>
      </c>
      <c r="C536" s="133" t="s">
        <v>24</v>
      </c>
      <c r="D536" s="133" t="s">
        <v>23</v>
      </c>
      <c r="E536" s="381" t="s">
        <v>383</v>
      </c>
      <c r="F536" s="308">
        <v>410</v>
      </c>
      <c r="G536" s="87" t="s">
        <v>31</v>
      </c>
      <c r="H536" s="87" t="s">
        <v>22</v>
      </c>
      <c r="I536" s="87" t="s">
        <v>13</v>
      </c>
      <c r="J536" s="142">
        <f>'ведомст 3'!K227</f>
        <v>2505.3000000000002</v>
      </c>
      <c r="K536" s="142">
        <f>'ведомст 3'!L227</f>
        <v>0</v>
      </c>
      <c r="L536" s="142">
        <f>'ведомст 3'!M227</f>
        <v>0</v>
      </c>
      <c r="M536" s="292"/>
      <c r="N536" s="104"/>
    </row>
    <row r="537" spans="1:14" s="105" customFormat="1" ht="60.75" customHeight="1" x14ac:dyDescent="0.25">
      <c r="A537" s="180" t="s">
        <v>302</v>
      </c>
      <c r="B537" s="133" t="s">
        <v>363</v>
      </c>
      <c r="C537" s="133" t="s">
        <v>330</v>
      </c>
      <c r="D537" s="133"/>
      <c r="E537" s="133"/>
      <c r="F537" s="314"/>
      <c r="G537" s="87"/>
      <c r="H537" s="87"/>
      <c r="I537" s="87"/>
      <c r="J537" s="202">
        <f>J538</f>
        <v>2</v>
      </c>
      <c r="K537" s="202">
        <v>2</v>
      </c>
      <c r="L537" s="202">
        <f>L538</f>
        <v>2</v>
      </c>
      <c r="M537" s="554"/>
      <c r="N537" s="104"/>
    </row>
    <row r="538" spans="1:14" s="105" customFormat="1" ht="75" x14ac:dyDescent="0.2">
      <c r="A538" s="180" t="s">
        <v>281</v>
      </c>
      <c r="B538" s="133" t="s">
        <v>363</v>
      </c>
      <c r="C538" s="133" t="s">
        <v>330</v>
      </c>
      <c r="D538" s="133" t="s">
        <v>22</v>
      </c>
      <c r="E538" s="133"/>
      <c r="F538" s="314"/>
      <c r="G538" s="87"/>
      <c r="H538" s="87"/>
      <c r="I538" s="87"/>
      <c r="J538" s="191">
        <f>J539</f>
        <v>2</v>
      </c>
      <c r="K538" s="191">
        <v>2</v>
      </c>
      <c r="L538" s="191">
        <f>L539</f>
        <v>2</v>
      </c>
      <c r="M538" s="554"/>
      <c r="N538" s="104"/>
    </row>
    <row r="539" spans="1:14" s="105" customFormat="1" x14ac:dyDescent="0.2">
      <c r="A539" s="180" t="s">
        <v>143</v>
      </c>
      <c r="B539" s="133" t="s">
        <v>363</v>
      </c>
      <c r="C539" s="133" t="s">
        <v>330</v>
      </c>
      <c r="D539" s="133" t="s">
        <v>22</v>
      </c>
      <c r="E539" s="133" t="s">
        <v>364</v>
      </c>
      <c r="F539" s="314"/>
      <c r="G539" s="87"/>
      <c r="H539" s="87"/>
      <c r="I539" s="87"/>
      <c r="J539" s="191">
        <f>J540</f>
        <v>2</v>
      </c>
      <c r="K539" s="191">
        <v>2</v>
      </c>
      <c r="L539" s="191">
        <f>L540</f>
        <v>2</v>
      </c>
      <c r="M539" s="554"/>
      <c r="N539" s="104"/>
    </row>
    <row r="540" spans="1:14" s="105" customFormat="1" ht="45" x14ac:dyDescent="0.25">
      <c r="A540" s="320" t="s">
        <v>191</v>
      </c>
      <c r="B540" s="133" t="s">
        <v>363</v>
      </c>
      <c r="C540" s="133" t="s">
        <v>330</v>
      </c>
      <c r="D540" s="133" t="s">
        <v>22</v>
      </c>
      <c r="E540" s="133" t="s">
        <v>364</v>
      </c>
      <c r="F540" s="314">
        <v>200</v>
      </c>
      <c r="G540" s="87"/>
      <c r="H540" s="87"/>
      <c r="I540" s="87"/>
      <c r="J540" s="191">
        <f t="shared" ref="J540:L541" si="101">J541</f>
        <v>2</v>
      </c>
      <c r="K540" s="191">
        <v>2</v>
      </c>
      <c r="L540" s="191">
        <f t="shared" si="101"/>
        <v>2</v>
      </c>
      <c r="M540" s="554"/>
      <c r="N540" s="104"/>
    </row>
    <row r="541" spans="1:14" s="105" customFormat="1" ht="45" x14ac:dyDescent="0.25">
      <c r="A541" s="320" t="s">
        <v>192</v>
      </c>
      <c r="B541" s="133" t="s">
        <v>363</v>
      </c>
      <c r="C541" s="133" t="s">
        <v>330</v>
      </c>
      <c r="D541" s="133" t="s">
        <v>22</v>
      </c>
      <c r="E541" s="133" t="s">
        <v>364</v>
      </c>
      <c r="F541" s="314">
        <v>240</v>
      </c>
      <c r="G541" s="87"/>
      <c r="H541" s="87"/>
      <c r="I541" s="87"/>
      <c r="J541" s="191">
        <f t="shared" si="101"/>
        <v>2</v>
      </c>
      <c r="K541" s="191">
        <v>2</v>
      </c>
      <c r="L541" s="191">
        <f t="shared" si="101"/>
        <v>2</v>
      </c>
      <c r="M541" s="554"/>
      <c r="N541" s="104"/>
    </row>
    <row r="542" spans="1:14" s="105" customFormat="1" x14ac:dyDescent="0.2">
      <c r="A542" s="180" t="s">
        <v>21</v>
      </c>
      <c r="B542" s="133" t="s">
        <v>363</v>
      </c>
      <c r="C542" s="133" t="s">
        <v>330</v>
      </c>
      <c r="D542" s="133" t="s">
        <v>22</v>
      </c>
      <c r="E542" s="133" t="s">
        <v>364</v>
      </c>
      <c r="F542" s="314">
        <v>240</v>
      </c>
      <c r="G542" s="87" t="s">
        <v>22</v>
      </c>
      <c r="H542" s="87"/>
      <c r="I542" s="87"/>
      <c r="J542" s="191">
        <f>J543</f>
        <v>2</v>
      </c>
      <c r="K542" s="191">
        <v>2</v>
      </c>
      <c r="L542" s="191">
        <f>L543</f>
        <v>2</v>
      </c>
      <c r="M542" s="554"/>
      <c r="N542" s="104"/>
    </row>
    <row r="543" spans="1:14" s="105" customFormat="1" x14ac:dyDescent="0.2">
      <c r="A543" s="180" t="s">
        <v>34</v>
      </c>
      <c r="B543" s="133" t="s">
        <v>363</v>
      </c>
      <c r="C543" s="133" t="s">
        <v>330</v>
      </c>
      <c r="D543" s="133" t="s">
        <v>22</v>
      </c>
      <c r="E543" s="133" t="s">
        <v>364</v>
      </c>
      <c r="F543" s="314">
        <v>240</v>
      </c>
      <c r="G543" s="87" t="s">
        <v>22</v>
      </c>
      <c r="H543" s="87" t="s">
        <v>35</v>
      </c>
      <c r="I543" s="87"/>
      <c r="J543" s="191">
        <f>J544</f>
        <v>2</v>
      </c>
      <c r="K543" s="191">
        <v>2</v>
      </c>
      <c r="L543" s="191">
        <f>L544</f>
        <v>2</v>
      </c>
      <c r="M543" s="554"/>
      <c r="N543" s="104"/>
    </row>
    <row r="544" spans="1:14" s="105" customFormat="1" ht="29.25" customHeight="1" x14ac:dyDescent="0.25">
      <c r="A544" s="180" t="s">
        <v>318</v>
      </c>
      <c r="B544" s="133" t="s">
        <v>363</v>
      </c>
      <c r="C544" s="133" t="s">
        <v>330</v>
      </c>
      <c r="D544" s="133" t="s">
        <v>22</v>
      </c>
      <c r="E544" s="133" t="s">
        <v>364</v>
      </c>
      <c r="F544" s="314">
        <v>240</v>
      </c>
      <c r="G544" s="87" t="s">
        <v>22</v>
      </c>
      <c r="H544" s="87" t="s">
        <v>35</v>
      </c>
      <c r="I544" s="87" t="s">
        <v>89</v>
      </c>
      <c r="J544" s="142">
        <f>'ведомст 3'!K404</f>
        <v>2</v>
      </c>
      <c r="K544" s="142">
        <f>'ведомст 3'!L404</f>
        <v>2</v>
      </c>
      <c r="L544" s="142">
        <f>'ведомст 3'!M404</f>
        <v>2</v>
      </c>
      <c r="M544" s="292"/>
      <c r="N544" s="104"/>
    </row>
    <row r="545" spans="1:14" s="105" customFormat="1" ht="60.75" customHeight="1" x14ac:dyDescent="0.25">
      <c r="A545" s="583" t="s">
        <v>501</v>
      </c>
      <c r="B545" s="133" t="s">
        <v>500</v>
      </c>
      <c r="C545" s="133" t="s">
        <v>330</v>
      </c>
      <c r="D545" s="133"/>
      <c r="E545" s="133"/>
      <c r="F545" s="314"/>
      <c r="G545" s="87"/>
      <c r="H545" s="87"/>
      <c r="I545" s="87"/>
      <c r="J545" s="142">
        <f t="shared" ref="J545:J551" si="102">J546</f>
        <v>1</v>
      </c>
      <c r="K545" s="142">
        <f t="shared" ref="K545:L551" si="103">K546</f>
        <v>1</v>
      </c>
      <c r="L545" s="142">
        <f t="shared" si="103"/>
        <v>1</v>
      </c>
      <c r="M545" s="292"/>
      <c r="N545" s="104"/>
    </row>
    <row r="546" spans="1:14" s="105" customFormat="1" ht="47.25" customHeight="1" x14ac:dyDescent="0.25">
      <c r="A546" s="180" t="s">
        <v>502</v>
      </c>
      <c r="B546" s="133" t="s">
        <v>500</v>
      </c>
      <c r="C546" s="133" t="s">
        <v>330</v>
      </c>
      <c r="D546" s="133" t="s">
        <v>22</v>
      </c>
      <c r="E546" s="133"/>
      <c r="F546" s="314"/>
      <c r="G546" s="87"/>
      <c r="H546" s="87"/>
      <c r="I546" s="87"/>
      <c r="J546" s="142">
        <f t="shared" si="102"/>
        <v>1</v>
      </c>
      <c r="K546" s="142">
        <f t="shared" si="103"/>
        <v>1</v>
      </c>
      <c r="L546" s="142">
        <f t="shared" si="103"/>
        <v>1</v>
      </c>
      <c r="M546" s="292"/>
      <c r="N546" s="104"/>
    </row>
    <row r="547" spans="1:14" s="105" customFormat="1" ht="49.5" customHeight="1" x14ac:dyDescent="0.25">
      <c r="A547" s="180" t="s">
        <v>148</v>
      </c>
      <c r="B547" s="133" t="s">
        <v>500</v>
      </c>
      <c r="C547" s="133" t="s">
        <v>330</v>
      </c>
      <c r="D547" s="133" t="s">
        <v>22</v>
      </c>
      <c r="E547" s="133" t="s">
        <v>362</v>
      </c>
      <c r="F547" s="314"/>
      <c r="G547" s="87"/>
      <c r="H547" s="87"/>
      <c r="I547" s="87"/>
      <c r="J547" s="142">
        <f t="shared" si="102"/>
        <v>1</v>
      </c>
      <c r="K547" s="142">
        <f t="shared" si="103"/>
        <v>1</v>
      </c>
      <c r="L547" s="142">
        <f t="shared" si="103"/>
        <v>1</v>
      </c>
      <c r="M547" s="292"/>
      <c r="N547" s="104"/>
    </row>
    <row r="548" spans="1:14" s="105" customFormat="1" ht="29.25" customHeight="1" x14ac:dyDescent="0.25">
      <c r="A548" s="320" t="s">
        <v>191</v>
      </c>
      <c r="B548" s="133" t="s">
        <v>500</v>
      </c>
      <c r="C548" s="133" t="s">
        <v>330</v>
      </c>
      <c r="D548" s="133" t="s">
        <v>22</v>
      </c>
      <c r="E548" s="133" t="s">
        <v>362</v>
      </c>
      <c r="F548" s="314">
        <v>200</v>
      </c>
      <c r="G548" s="87"/>
      <c r="H548" s="87"/>
      <c r="I548" s="87"/>
      <c r="J548" s="142">
        <f t="shared" si="102"/>
        <v>1</v>
      </c>
      <c r="K548" s="142">
        <f t="shared" si="103"/>
        <v>1</v>
      </c>
      <c r="L548" s="142">
        <f t="shared" si="103"/>
        <v>1</v>
      </c>
      <c r="M548" s="292"/>
      <c r="N548" s="104"/>
    </row>
    <row r="549" spans="1:14" s="105" customFormat="1" ht="29.25" customHeight="1" x14ac:dyDescent="0.25">
      <c r="A549" s="320" t="s">
        <v>192</v>
      </c>
      <c r="B549" s="133" t="s">
        <v>500</v>
      </c>
      <c r="C549" s="133" t="s">
        <v>330</v>
      </c>
      <c r="D549" s="133" t="s">
        <v>22</v>
      </c>
      <c r="E549" s="133" t="s">
        <v>362</v>
      </c>
      <c r="F549" s="314">
        <v>240</v>
      </c>
      <c r="G549" s="87"/>
      <c r="H549" s="87"/>
      <c r="I549" s="87"/>
      <c r="J549" s="142">
        <f t="shared" si="102"/>
        <v>1</v>
      </c>
      <c r="K549" s="142">
        <f t="shared" si="103"/>
        <v>1</v>
      </c>
      <c r="L549" s="142">
        <f t="shared" si="103"/>
        <v>1</v>
      </c>
      <c r="M549" s="292"/>
      <c r="N549" s="104"/>
    </row>
    <row r="550" spans="1:14" s="105" customFormat="1" ht="29.25" customHeight="1" x14ac:dyDescent="0.25">
      <c r="A550" s="180" t="s">
        <v>21</v>
      </c>
      <c r="B550" s="133" t="s">
        <v>500</v>
      </c>
      <c r="C550" s="133" t="s">
        <v>330</v>
      </c>
      <c r="D550" s="133" t="s">
        <v>22</v>
      </c>
      <c r="E550" s="133" t="s">
        <v>362</v>
      </c>
      <c r="F550" s="314">
        <v>240</v>
      </c>
      <c r="G550" s="87" t="s">
        <v>22</v>
      </c>
      <c r="H550" s="87"/>
      <c r="I550" s="87"/>
      <c r="J550" s="142">
        <f t="shared" si="102"/>
        <v>1</v>
      </c>
      <c r="K550" s="142">
        <f t="shared" si="103"/>
        <v>1</v>
      </c>
      <c r="L550" s="142">
        <f t="shared" si="103"/>
        <v>1</v>
      </c>
      <c r="M550" s="292"/>
      <c r="N550" s="104"/>
    </row>
    <row r="551" spans="1:14" s="105" customFormat="1" ht="29.25" customHeight="1" x14ac:dyDescent="0.25">
      <c r="A551" s="180" t="s">
        <v>34</v>
      </c>
      <c r="B551" s="133" t="s">
        <v>500</v>
      </c>
      <c r="C551" s="133" t="s">
        <v>330</v>
      </c>
      <c r="D551" s="133" t="s">
        <v>22</v>
      </c>
      <c r="E551" s="133" t="s">
        <v>362</v>
      </c>
      <c r="F551" s="314">
        <v>240</v>
      </c>
      <c r="G551" s="87" t="s">
        <v>22</v>
      </c>
      <c r="H551" s="87" t="s">
        <v>35</v>
      </c>
      <c r="I551" s="87"/>
      <c r="J551" s="142">
        <f t="shared" si="102"/>
        <v>1</v>
      </c>
      <c r="K551" s="142">
        <f t="shared" si="103"/>
        <v>1</v>
      </c>
      <c r="L551" s="142">
        <f t="shared" si="103"/>
        <v>1</v>
      </c>
      <c r="M551" s="292"/>
      <c r="N551" s="104"/>
    </row>
    <row r="552" spans="1:14" s="105" customFormat="1" ht="29.25" customHeight="1" x14ac:dyDescent="0.25">
      <c r="A552" s="107" t="s">
        <v>262</v>
      </c>
      <c r="B552" s="133" t="s">
        <v>500</v>
      </c>
      <c r="C552" s="133" t="s">
        <v>330</v>
      </c>
      <c r="D552" s="133" t="s">
        <v>22</v>
      </c>
      <c r="E552" s="133" t="s">
        <v>362</v>
      </c>
      <c r="F552" s="314">
        <v>240</v>
      </c>
      <c r="G552" s="87" t="s">
        <v>22</v>
      </c>
      <c r="H552" s="87" t="s">
        <v>35</v>
      </c>
      <c r="I552" s="87" t="s">
        <v>13</v>
      </c>
      <c r="J552" s="142">
        <f>'ведомст 3'!K135</f>
        <v>1</v>
      </c>
      <c r="K552" s="142">
        <f>'ведомст 3'!L135</f>
        <v>1</v>
      </c>
      <c r="L552" s="142">
        <f>'ведомст 3'!M135</f>
        <v>1</v>
      </c>
      <c r="M552" s="292"/>
      <c r="N552" s="104"/>
    </row>
    <row r="553" spans="1:14" s="105" customFormat="1" ht="78" customHeight="1" x14ac:dyDescent="0.25">
      <c r="A553" s="390" t="s">
        <v>422</v>
      </c>
      <c r="B553" s="133" t="s">
        <v>140</v>
      </c>
      <c r="C553" s="133"/>
      <c r="D553" s="133"/>
      <c r="E553" s="133"/>
      <c r="F553" s="308"/>
      <c r="G553" s="87"/>
      <c r="H553" s="87"/>
      <c r="I553" s="87"/>
      <c r="J553" s="202">
        <f t="shared" ref="J553:L555" si="104">J554</f>
        <v>2</v>
      </c>
      <c r="K553" s="202">
        <v>2</v>
      </c>
      <c r="L553" s="202">
        <f t="shared" si="104"/>
        <v>2</v>
      </c>
      <c r="M553" s="554"/>
      <c r="N553" s="375"/>
    </row>
    <row r="554" spans="1:14" s="105" customFormat="1" ht="43.5" customHeight="1" x14ac:dyDescent="0.2">
      <c r="A554" s="180" t="s">
        <v>283</v>
      </c>
      <c r="B554" s="133" t="s">
        <v>380</v>
      </c>
      <c r="C554" s="133" t="s">
        <v>330</v>
      </c>
      <c r="D554" s="133" t="s">
        <v>25</v>
      </c>
      <c r="E554" s="133"/>
      <c r="F554" s="308"/>
      <c r="G554" s="87"/>
      <c r="H554" s="87"/>
      <c r="I554" s="87"/>
      <c r="J554" s="191">
        <f t="shared" si="104"/>
        <v>2</v>
      </c>
      <c r="K554" s="191">
        <v>2</v>
      </c>
      <c r="L554" s="191">
        <f t="shared" si="104"/>
        <v>2</v>
      </c>
      <c r="M554" s="554"/>
      <c r="N554" s="104"/>
    </row>
    <row r="555" spans="1:14" s="105" customFormat="1" ht="29.25" customHeight="1" x14ac:dyDescent="0.2">
      <c r="A555" s="180" t="s">
        <v>169</v>
      </c>
      <c r="B555" s="133" t="s">
        <v>380</v>
      </c>
      <c r="C555" s="133" t="s">
        <v>330</v>
      </c>
      <c r="D555" s="133" t="s">
        <v>25</v>
      </c>
      <c r="E555" s="133" t="s">
        <v>381</v>
      </c>
      <c r="F555" s="308"/>
      <c r="G555" s="87"/>
      <c r="H555" s="87"/>
      <c r="I555" s="87"/>
      <c r="J555" s="191">
        <f t="shared" si="104"/>
        <v>2</v>
      </c>
      <c r="K555" s="191">
        <v>2</v>
      </c>
      <c r="L555" s="191">
        <f t="shared" si="104"/>
        <v>2</v>
      </c>
      <c r="M555" s="554"/>
      <c r="N555" s="104"/>
    </row>
    <row r="556" spans="1:14" s="105" customFormat="1" ht="29.25" customHeight="1" x14ac:dyDescent="0.25">
      <c r="A556" s="320" t="s">
        <v>191</v>
      </c>
      <c r="B556" s="133" t="s">
        <v>380</v>
      </c>
      <c r="C556" s="133" t="s">
        <v>330</v>
      </c>
      <c r="D556" s="133" t="s">
        <v>25</v>
      </c>
      <c r="E556" s="133" t="s">
        <v>381</v>
      </c>
      <c r="F556" s="308">
        <v>200</v>
      </c>
      <c r="G556" s="87"/>
      <c r="H556" s="87"/>
      <c r="I556" s="87"/>
      <c r="J556" s="191">
        <f t="shared" ref="J556:L558" si="105">J557</f>
        <v>2</v>
      </c>
      <c r="K556" s="191">
        <v>2</v>
      </c>
      <c r="L556" s="191">
        <f t="shared" si="105"/>
        <v>2</v>
      </c>
      <c r="M556" s="554"/>
      <c r="N556" s="104"/>
    </row>
    <row r="557" spans="1:14" s="105" customFormat="1" ht="29.25" customHeight="1" x14ac:dyDescent="0.25">
      <c r="A557" s="320" t="s">
        <v>192</v>
      </c>
      <c r="B557" s="133" t="s">
        <v>380</v>
      </c>
      <c r="C557" s="133" t="s">
        <v>330</v>
      </c>
      <c r="D557" s="133" t="s">
        <v>25</v>
      </c>
      <c r="E557" s="133" t="s">
        <v>381</v>
      </c>
      <c r="F557" s="308">
        <v>240</v>
      </c>
      <c r="G557" s="87"/>
      <c r="H557" s="87"/>
      <c r="I557" s="87"/>
      <c r="J557" s="191">
        <f t="shared" si="105"/>
        <v>2</v>
      </c>
      <c r="K557" s="191">
        <v>2</v>
      </c>
      <c r="L557" s="191">
        <f t="shared" si="105"/>
        <v>2</v>
      </c>
      <c r="M557" s="554"/>
      <c r="N557" s="104"/>
    </row>
    <row r="558" spans="1:14" s="105" customFormat="1" ht="29.25" customHeight="1" x14ac:dyDescent="0.2">
      <c r="A558" s="180" t="s">
        <v>37</v>
      </c>
      <c r="B558" s="133" t="s">
        <v>380</v>
      </c>
      <c r="C558" s="133" t="s">
        <v>330</v>
      </c>
      <c r="D558" s="133" t="s">
        <v>25</v>
      </c>
      <c r="E558" s="133" t="s">
        <v>381</v>
      </c>
      <c r="F558" s="308">
        <v>240</v>
      </c>
      <c r="G558" s="87" t="s">
        <v>25</v>
      </c>
      <c r="H558" s="87"/>
      <c r="I558" s="87"/>
      <c r="J558" s="191">
        <f t="shared" si="105"/>
        <v>2</v>
      </c>
      <c r="K558" s="191">
        <v>2</v>
      </c>
      <c r="L558" s="191">
        <f t="shared" si="105"/>
        <v>2</v>
      </c>
      <c r="M558" s="554"/>
      <c r="N558" s="104"/>
    </row>
    <row r="559" spans="1:14" s="105" customFormat="1" ht="30" x14ac:dyDescent="0.2">
      <c r="A559" s="180" t="s">
        <v>141</v>
      </c>
      <c r="B559" s="133" t="s">
        <v>380</v>
      </c>
      <c r="C559" s="133" t="s">
        <v>330</v>
      </c>
      <c r="D559" s="133" t="s">
        <v>25</v>
      </c>
      <c r="E559" s="133" t="s">
        <v>381</v>
      </c>
      <c r="F559" s="308">
        <v>240</v>
      </c>
      <c r="G559" s="87" t="s">
        <v>25</v>
      </c>
      <c r="H559" s="87" t="s">
        <v>99</v>
      </c>
      <c r="I559" s="87"/>
      <c r="J559" s="191">
        <f>J560</f>
        <v>2</v>
      </c>
      <c r="K559" s="191">
        <v>2</v>
      </c>
      <c r="L559" s="191">
        <f>L560</f>
        <v>2</v>
      </c>
      <c r="M559" s="554"/>
      <c r="N559" s="104"/>
    </row>
    <row r="560" spans="1:14" s="105" customFormat="1" ht="29.25" customHeight="1" x14ac:dyDescent="0.25">
      <c r="A560" s="107" t="s">
        <v>262</v>
      </c>
      <c r="B560" s="133" t="s">
        <v>380</v>
      </c>
      <c r="C560" s="133" t="s">
        <v>330</v>
      </c>
      <c r="D560" s="133" t="s">
        <v>25</v>
      </c>
      <c r="E560" s="133" t="s">
        <v>381</v>
      </c>
      <c r="F560" s="308">
        <v>240</v>
      </c>
      <c r="G560" s="87" t="s">
        <v>25</v>
      </c>
      <c r="H560" s="87" t="s">
        <v>99</v>
      </c>
      <c r="I560" s="87" t="s">
        <v>13</v>
      </c>
      <c r="J560" s="142">
        <f>'ведомст 3'!K219</f>
        <v>2</v>
      </c>
      <c r="K560" s="142">
        <f>'ведомст 3'!L219</f>
        <v>2</v>
      </c>
      <c r="L560" s="142">
        <f>'ведомст 3'!M219</f>
        <v>2</v>
      </c>
      <c r="M560" s="292"/>
      <c r="N560" s="104"/>
    </row>
    <row r="561" spans="1:14" s="105" customFormat="1" ht="75.75" customHeight="1" x14ac:dyDescent="0.25">
      <c r="A561" s="592" t="s">
        <v>531</v>
      </c>
      <c r="B561" s="133" t="s">
        <v>528</v>
      </c>
      <c r="C561" s="133"/>
      <c r="D561" s="133"/>
      <c r="E561" s="133"/>
      <c r="F561" s="308"/>
      <c r="G561" s="87"/>
      <c r="H561" s="87"/>
      <c r="I561" s="87"/>
      <c r="J561" s="142">
        <f t="shared" ref="J561:J568" si="106">J562</f>
        <v>272.7</v>
      </c>
      <c r="K561" s="142">
        <f t="shared" ref="K561:L568" si="107">K562</f>
        <v>0</v>
      </c>
      <c r="L561" s="142">
        <f t="shared" si="107"/>
        <v>0</v>
      </c>
      <c r="M561" s="292"/>
      <c r="N561" s="104"/>
    </row>
    <row r="562" spans="1:14" s="105" customFormat="1" ht="44.25" customHeight="1" x14ac:dyDescent="0.25">
      <c r="A562" s="592" t="s">
        <v>534</v>
      </c>
      <c r="B562" s="133" t="s">
        <v>528</v>
      </c>
      <c r="C562" s="133" t="s">
        <v>24</v>
      </c>
      <c r="D562" s="133"/>
      <c r="E562" s="133"/>
      <c r="F562" s="308"/>
      <c r="G562" s="87"/>
      <c r="H562" s="87"/>
      <c r="I562" s="87"/>
      <c r="J562" s="142">
        <f t="shared" si="106"/>
        <v>272.7</v>
      </c>
      <c r="K562" s="142">
        <f t="shared" si="107"/>
        <v>0</v>
      </c>
      <c r="L562" s="142">
        <f t="shared" si="107"/>
        <v>0</v>
      </c>
      <c r="M562" s="292"/>
      <c r="N562" s="104"/>
    </row>
    <row r="563" spans="1:14" s="105" customFormat="1" ht="44.25" customHeight="1" x14ac:dyDescent="0.25">
      <c r="A563" s="593" t="s">
        <v>532</v>
      </c>
      <c r="B563" s="133" t="s">
        <v>528</v>
      </c>
      <c r="C563" s="133" t="s">
        <v>24</v>
      </c>
      <c r="D563" s="133" t="s">
        <v>22</v>
      </c>
      <c r="E563" s="133"/>
      <c r="F563" s="308"/>
      <c r="G563" s="87"/>
      <c r="H563" s="87"/>
      <c r="I563" s="87"/>
      <c r="J563" s="142">
        <f>J564+J570</f>
        <v>272.7</v>
      </c>
      <c r="K563" s="142">
        <f>K564+K570</f>
        <v>0</v>
      </c>
      <c r="L563" s="142">
        <f>L564+L570</f>
        <v>0</v>
      </c>
      <c r="M563" s="292"/>
      <c r="N563" s="104"/>
    </row>
    <row r="564" spans="1:14" s="105" customFormat="1" ht="29.25" customHeight="1" x14ac:dyDescent="0.25">
      <c r="A564" s="593" t="s">
        <v>533</v>
      </c>
      <c r="B564" s="133" t="s">
        <v>528</v>
      </c>
      <c r="C564" s="133" t="s">
        <v>24</v>
      </c>
      <c r="D564" s="133" t="s">
        <v>22</v>
      </c>
      <c r="E564" s="133" t="s">
        <v>529</v>
      </c>
      <c r="F564" s="308"/>
      <c r="G564" s="87"/>
      <c r="H564" s="87"/>
      <c r="I564" s="87"/>
      <c r="J564" s="142">
        <f t="shared" si="106"/>
        <v>245</v>
      </c>
      <c r="K564" s="142">
        <f t="shared" si="107"/>
        <v>0</v>
      </c>
      <c r="L564" s="142">
        <f t="shared" si="107"/>
        <v>0</v>
      </c>
      <c r="M564" s="292"/>
      <c r="N564" s="104"/>
    </row>
    <row r="565" spans="1:14" s="105" customFormat="1" ht="29.25" customHeight="1" x14ac:dyDescent="0.25">
      <c r="A565" s="320" t="s">
        <v>191</v>
      </c>
      <c r="B565" s="133" t="s">
        <v>528</v>
      </c>
      <c r="C565" s="133" t="s">
        <v>24</v>
      </c>
      <c r="D565" s="133" t="s">
        <v>22</v>
      </c>
      <c r="E565" s="133" t="s">
        <v>529</v>
      </c>
      <c r="F565" s="308">
        <v>200</v>
      </c>
      <c r="G565" s="87"/>
      <c r="H565" s="87"/>
      <c r="I565" s="87"/>
      <c r="J565" s="142">
        <f t="shared" si="106"/>
        <v>245</v>
      </c>
      <c r="K565" s="142">
        <f t="shared" si="107"/>
        <v>0</v>
      </c>
      <c r="L565" s="142">
        <f t="shared" si="107"/>
        <v>0</v>
      </c>
      <c r="M565" s="292"/>
      <c r="N565" s="104"/>
    </row>
    <row r="566" spans="1:14" s="105" customFormat="1" ht="29.25" customHeight="1" x14ac:dyDescent="0.25">
      <c r="A566" s="320" t="s">
        <v>192</v>
      </c>
      <c r="B566" s="133" t="s">
        <v>528</v>
      </c>
      <c r="C566" s="133" t="s">
        <v>24</v>
      </c>
      <c r="D566" s="133" t="s">
        <v>22</v>
      </c>
      <c r="E566" s="133" t="s">
        <v>529</v>
      </c>
      <c r="F566" s="308">
        <v>240</v>
      </c>
      <c r="G566" s="87"/>
      <c r="H566" s="87"/>
      <c r="I566" s="87"/>
      <c r="J566" s="142">
        <f t="shared" si="106"/>
        <v>245</v>
      </c>
      <c r="K566" s="142">
        <f t="shared" si="107"/>
        <v>0</v>
      </c>
      <c r="L566" s="142">
        <f t="shared" si="107"/>
        <v>0</v>
      </c>
      <c r="M566" s="292"/>
      <c r="N566" s="104"/>
    </row>
    <row r="567" spans="1:14" s="105" customFormat="1" ht="22.5" customHeight="1" x14ac:dyDescent="0.25">
      <c r="A567" s="594" t="s">
        <v>9</v>
      </c>
      <c r="B567" s="133" t="s">
        <v>528</v>
      </c>
      <c r="C567" s="133" t="s">
        <v>24</v>
      </c>
      <c r="D567" s="133" t="s">
        <v>22</v>
      </c>
      <c r="E567" s="133" t="s">
        <v>529</v>
      </c>
      <c r="F567" s="308">
        <v>240</v>
      </c>
      <c r="G567" s="87" t="s">
        <v>31</v>
      </c>
      <c r="H567" s="87"/>
      <c r="I567" s="87"/>
      <c r="J567" s="142">
        <f t="shared" si="106"/>
        <v>245</v>
      </c>
      <c r="K567" s="142">
        <f t="shared" si="107"/>
        <v>0</v>
      </c>
      <c r="L567" s="142">
        <f t="shared" si="107"/>
        <v>0</v>
      </c>
      <c r="M567" s="292"/>
      <c r="N567" s="104"/>
    </row>
    <row r="568" spans="1:14" s="105" customFormat="1" ht="21.75" customHeight="1" x14ac:dyDescent="0.25">
      <c r="A568" s="379" t="s">
        <v>530</v>
      </c>
      <c r="B568" s="133" t="s">
        <v>528</v>
      </c>
      <c r="C568" s="133" t="s">
        <v>24</v>
      </c>
      <c r="D568" s="133" t="s">
        <v>22</v>
      </c>
      <c r="E568" s="133" t="s">
        <v>529</v>
      </c>
      <c r="F568" s="308">
        <v>240</v>
      </c>
      <c r="G568" s="87" t="s">
        <v>31</v>
      </c>
      <c r="H568" s="87" t="s">
        <v>23</v>
      </c>
      <c r="I568" s="87"/>
      <c r="J568" s="142">
        <f t="shared" si="106"/>
        <v>245</v>
      </c>
      <c r="K568" s="142">
        <f t="shared" si="107"/>
        <v>0</v>
      </c>
      <c r="L568" s="142">
        <f t="shared" si="107"/>
        <v>0</v>
      </c>
      <c r="M568" s="292"/>
      <c r="N568" s="104"/>
    </row>
    <row r="569" spans="1:14" s="105" customFormat="1" ht="29.25" customHeight="1" x14ac:dyDescent="0.25">
      <c r="A569" s="107" t="s">
        <v>262</v>
      </c>
      <c r="B569" s="133" t="s">
        <v>528</v>
      </c>
      <c r="C569" s="133" t="s">
        <v>24</v>
      </c>
      <c r="D569" s="133" t="s">
        <v>22</v>
      </c>
      <c r="E569" s="133" t="s">
        <v>529</v>
      </c>
      <c r="F569" s="308">
        <v>240</v>
      </c>
      <c r="G569" s="87" t="s">
        <v>31</v>
      </c>
      <c r="H569" s="87" t="s">
        <v>23</v>
      </c>
      <c r="I569" s="87" t="s">
        <v>13</v>
      </c>
      <c r="J569" s="142">
        <f>'ведомст 3'!K239</f>
        <v>245</v>
      </c>
      <c r="K569" s="142">
        <f>'ведомст 3'!L239</f>
        <v>0</v>
      </c>
      <c r="L569" s="142">
        <f>'ведомст 3'!M239</f>
        <v>0</v>
      </c>
      <c r="M569" s="292"/>
      <c r="N569" s="104"/>
    </row>
    <row r="570" spans="1:14" s="105" customFormat="1" ht="63" customHeight="1" x14ac:dyDescent="0.25">
      <c r="A570" s="318" t="s">
        <v>542</v>
      </c>
      <c r="B570" s="133" t="s">
        <v>528</v>
      </c>
      <c r="C570" s="133" t="s">
        <v>24</v>
      </c>
      <c r="D570" s="133" t="s">
        <v>22</v>
      </c>
      <c r="E570" s="133" t="s">
        <v>541</v>
      </c>
      <c r="F570" s="308"/>
      <c r="G570" s="87"/>
      <c r="H570" s="87"/>
      <c r="I570" s="87"/>
      <c r="J570" s="142">
        <f t="shared" ref="J570:L574" si="108">J571</f>
        <v>27.7</v>
      </c>
      <c r="K570" s="142">
        <f t="shared" si="108"/>
        <v>0</v>
      </c>
      <c r="L570" s="142">
        <f t="shared" si="108"/>
        <v>0</v>
      </c>
      <c r="M570" s="292"/>
      <c r="N570" s="104"/>
    </row>
    <row r="571" spans="1:14" s="105" customFormat="1" ht="29.25" customHeight="1" x14ac:dyDescent="0.25">
      <c r="A571" s="320" t="s">
        <v>191</v>
      </c>
      <c r="B571" s="133" t="s">
        <v>528</v>
      </c>
      <c r="C571" s="133" t="s">
        <v>24</v>
      </c>
      <c r="D571" s="133" t="s">
        <v>22</v>
      </c>
      <c r="E571" s="133" t="s">
        <v>541</v>
      </c>
      <c r="F571" s="308">
        <v>200</v>
      </c>
      <c r="G571" s="87"/>
      <c r="H571" s="87"/>
      <c r="I571" s="87"/>
      <c r="J571" s="142">
        <f t="shared" si="108"/>
        <v>27.7</v>
      </c>
      <c r="K571" s="142">
        <f t="shared" si="108"/>
        <v>0</v>
      </c>
      <c r="L571" s="142">
        <f t="shared" si="108"/>
        <v>0</v>
      </c>
      <c r="M571" s="292"/>
      <c r="N571" s="104"/>
    </row>
    <row r="572" spans="1:14" s="105" customFormat="1" ht="29.25" customHeight="1" x14ac:dyDescent="0.25">
      <c r="A572" s="320" t="s">
        <v>192</v>
      </c>
      <c r="B572" s="133" t="s">
        <v>528</v>
      </c>
      <c r="C572" s="133" t="s">
        <v>24</v>
      </c>
      <c r="D572" s="133" t="s">
        <v>22</v>
      </c>
      <c r="E572" s="133" t="s">
        <v>541</v>
      </c>
      <c r="F572" s="308">
        <v>240</v>
      </c>
      <c r="G572" s="87"/>
      <c r="H572" s="87"/>
      <c r="I572" s="87"/>
      <c r="J572" s="142">
        <f t="shared" si="108"/>
        <v>27.7</v>
      </c>
      <c r="K572" s="142">
        <f t="shared" si="108"/>
        <v>0</v>
      </c>
      <c r="L572" s="142">
        <f t="shared" si="108"/>
        <v>0</v>
      </c>
      <c r="M572" s="292"/>
      <c r="N572" s="104"/>
    </row>
    <row r="573" spans="1:14" s="105" customFormat="1" ht="20.25" customHeight="1" x14ac:dyDescent="0.25">
      <c r="A573" s="594" t="s">
        <v>9</v>
      </c>
      <c r="B573" s="133" t="s">
        <v>528</v>
      </c>
      <c r="C573" s="133" t="s">
        <v>24</v>
      </c>
      <c r="D573" s="133" t="s">
        <v>22</v>
      </c>
      <c r="E573" s="133" t="s">
        <v>541</v>
      </c>
      <c r="F573" s="308">
        <v>240</v>
      </c>
      <c r="G573" s="87" t="s">
        <v>31</v>
      </c>
      <c r="H573" s="87"/>
      <c r="I573" s="87"/>
      <c r="J573" s="142">
        <f t="shared" si="108"/>
        <v>27.7</v>
      </c>
      <c r="K573" s="142">
        <f t="shared" si="108"/>
        <v>0</v>
      </c>
      <c r="L573" s="142">
        <f t="shared" si="108"/>
        <v>0</v>
      </c>
      <c r="M573" s="292"/>
      <c r="N573" s="104"/>
    </row>
    <row r="574" spans="1:14" s="105" customFormat="1" ht="22.5" customHeight="1" x14ac:dyDescent="0.25">
      <c r="A574" s="379" t="s">
        <v>530</v>
      </c>
      <c r="B574" s="133" t="s">
        <v>528</v>
      </c>
      <c r="C574" s="133" t="s">
        <v>24</v>
      </c>
      <c r="D574" s="133" t="s">
        <v>22</v>
      </c>
      <c r="E574" s="133" t="s">
        <v>541</v>
      </c>
      <c r="F574" s="308">
        <v>240</v>
      </c>
      <c r="G574" s="87" t="s">
        <v>31</v>
      </c>
      <c r="H574" s="87" t="s">
        <v>23</v>
      </c>
      <c r="I574" s="87"/>
      <c r="J574" s="142">
        <f t="shared" si="108"/>
        <v>27.7</v>
      </c>
      <c r="K574" s="142">
        <f t="shared" si="108"/>
        <v>0</v>
      </c>
      <c r="L574" s="142">
        <f t="shared" si="108"/>
        <v>0</v>
      </c>
      <c r="M574" s="292"/>
      <c r="N574" s="104"/>
    </row>
    <row r="575" spans="1:14" s="105" customFormat="1" ht="29.25" customHeight="1" x14ac:dyDescent="0.25">
      <c r="A575" s="107" t="s">
        <v>262</v>
      </c>
      <c r="B575" s="133" t="s">
        <v>528</v>
      </c>
      <c r="C575" s="133" t="s">
        <v>24</v>
      </c>
      <c r="D575" s="133" t="s">
        <v>22</v>
      </c>
      <c r="E575" s="133" t="s">
        <v>541</v>
      </c>
      <c r="F575" s="308">
        <v>240</v>
      </c>
      <c r="G575" s="87" t="s">
        <v>31</v>
      </c>
      <c r="H575" s="87" t="s">
        <v>23</v>
      </c>
      <c r="I575" s="87" t="s">
        <v>13</v>
      </c>
      <c r="J575" s="142">
        <f>'ведомст 3'!K242</f>
        <v>27.7</v>
      </c>
      <c r="K575" s="142">
        <f>'ведомст 3'!L242</f>
        <v>0</v>
      </c>
      <c r="L575" s="142">
        <f>'ведомст 3'!M242</f>
        <v>0</v>
      </c>
      <c r="M575" s="292"/>
      <c r="N575" s="104"/>
    </row>
    <row r="576" spans="1:14" s="105" customFormat="1" ht="57.75" customHeight="1" x14ac:dyDescent="0.2">
      <c r="A576" s="390" t="s">
        <v>455</v>
      </c>
      <c r="B576" s="133" t="s">
        <v>144</v>
      </c>
      <c r="C576" s="133"/>
      <c r="D576" s="133"/>
      <c r="E576" s="133"/>
      <c r="F576" s="308"/>
      <c r="G576" s="87"/>
      <c r="H576" s="87"/>
      <c r="I576" s="87"/>
      <c r="J576" s="191">
        <f>J577</f>
        <v>2</v>
      </c>
      <c r="K576" s="191">
        <v>2</v>
      </c>
      <c r="L576" s="191">
        <f>L577</f>
        <v>2</v>
      </c>
      <c r="M576" s="556"/>
      <c r="N576" s="363"/>
    </row>
    <row r="577" spans="1:17" s="105" customFormat="1" ht="29.25" customHeight="1" x14ac:dyDescent="0.2">
      <c r="A577" s="180" t="s">
        <v>282</v>
      </c>
      <c r="B577" s="133" t="s">
        <v>365</v>
      </c>
      <c r="C577" s="133" t="s">
        <v>330</v>
      </c>
      <c r="D577" s="133" t="s">
        <v>366</v>
      </c>
      <c r="E577" s="133"/>
      <c r="F577" s="308"/>
      <c r="G577" s="87"/>
      <c r="H577" s="87"/>
      <c r="I577" s="87"/>
      <c r="J577" s="191">
        <f>J578</f>
        <v>2</v>
      </c>
      <c r="K577" s="191">
        <v>2</v>
      </c>
      <c r="L577" s="191">
        <f>L578</f>
        <v>2</v>
      </c>
      <c r="M577" s="554"/>
      <c r="N577" s="104"/>
    </row>
    <row r="578" spans="1:17" s="105" customFormat="1" x14ac:dyDescent="0.2">
      <c r="A578" s="180" t="s">
        <v>145</v>
      </c>
      <c r="B578" s="133" t="s">
        <v>365</v>
      </c>
      <c r="C578" s="133" t="s">
        <v>330</v>
      </c>
      <c r="D578" s="133" t="s">
        <v>366</v>
      </c>
      <c r="E578" s="133" t="s">
        <v>367</v>
      </c>
      <c r="F578" s="308"/>
      <c r="G578" s="87"/>
      <c r="H578" s="87"/>
      <c r="I578" s="87"/>
      <c r="J578" s="191">
        <f>J579</f>
        <v>2</v>
      </c>
      <c r="K578" s="191">
        <v>2</v>
      </c>
      <c r="L578" s="191">
        <f>L579</f>
        <v>2</v>
      </c>
      <c r="M578" s="554"/>
      <c r="N578" s="104"/>
    </row>
    <row r="579" spans="1:17" s="105" customFormat="1" ht="45" x14ac:dyDescent="0.25">
      <c r="A579" s="320" t="s">
        <v>191</v>
      </c>
      <c r="B579" s="133" t="s">
        <v>365</v>
      </c>
      <c r="C579" s="133" t="s">
        <v>330</v>
      </c>
      <c r="D579" s="133" t="s">
        <v>366</v>
      </c>
      <c r="E579" s="133" t="s">
        <v>367</v>
      </c>
      <c r="F579" s="308">
        <v>200</v>
      </c>
      <c r="G579" s="87"/>
      <c r="H579" s="87"/>
      <c r="I579" s="87"/>
      <c r="J579" s="191">
        <f t="shared" ref="J579:L580" si="109">J580</f>
        <v>2</v>
      </c>
      <c r="K579" s="191">
        <v>2</v>
      </c>
      <c r="L579" s="191">
        <f t="shared" si="109"/>
        <v>2</v>
      </c>
      <c r="M579" s="554"/>
      <c r="N579" s="104"/>
    </row>
    <row r="580" spans="1:17" s="105" customFormat="1" ht="45" x14ac:dyDescent="0.25">
      <c r="A580" s="320" t="s">
        <v>192</v>
      </c>
      <c r="B580" s="133" t="s">
        <v>365</v>
      </c>
      <c r="C580" s="133" t="s">
        <v>330</v>
      </c>
      <c r="D580" s="133" t="s">
        <v>366</v>
      </c>
      <c r="E580" s="133" t="s">
        <v>367</v>
      </c>
      <c r="F580" s="308">
        <v>240</v>
      </c>
      <c r="G580" s="87"/>
      <c r="H580" s="87"/>
      <c r="I580" s="87"/>
      <c r="J580" s="191">
        <f t="shared" si="109"/>
        <v>2</v>
      </c>
      <c r="K580" s="191">
        <v>2</v>
      </c>
      <c r="L580" s="191">
        <f t="shared" si="109"/>
        <v>2</v>
      </c>
      <c r="M580" s="554"/>
      <c r="N580" s="104"/>
    </row>
    <row r="581" spans="1:17" s="105" customFormat="1" x14ac:dyDescent="0.2">
      <c r="A581" s="180" t="s">
        <v>21</v>
      </c>
      <c r="B581" s="133" t="s">
        <v>365</v>
      </c>
      <c r="C581" s="133" t="s">
        <v>330</v>
      </c>
      <c r="D581" s="133" t="s">
        <v>366</v>
      </c>
      <c r="E581" s="133" t="s">
        <v>367</v>
      </c>
      <c r="F581" s="308">
        <v>240</v>
      </c>
      <c r="G581" s="87" t="s">
        <v>22</v>
      </c>
      <c r="H581" s="87"/>
      <c r="I581" s="87"/>
      <c r="J581" s="191">
        <f>J582</f>
        <v>2</v>
      </c>
      <c r="K581" s="191">
        <v>2</v>
      </c>
      <c r="L581" s="191">
        <f>L582</f>
        <v>2</v>
      </c>
      <c r="M581" s="554"/>
      <c r="N581" s="104"/>
    </row>
    <row r="582" spans="1:17" s="105" customFormat="1" x14ac:dyDescent="0.2">
      <c r="A582" s="180" t="s">
        <v>34</v>
      </c>
      <c r="B582" s="133" t="s">
        <v>365</v>
      </c>
      <c r="C582" s="133" t="s">
        <v>330</v>
      </c>
      <c r="D582" s="133" t="s">
        <v>366</v>
      </c>
      <c r="E582" s="133" t="s">
        <v>367</v>
      </c>
      <c r="F582" s="308">
        <v>240</v>
      </c>
      <c r="G582" s="87" t="s">
        <v>22</v>
      </c>
      <c r="H582" s="87" t="s">
        <v>35</v>
      </c>
      <c r="I582" s="87"/>
      <c r="J582" s="191">
        <f>J583</f>
        <v>2</v>
      </c>
      <c r="K582" s="191">
        <v>2</v>
      </c>
      <c r="L582" s="191">
        <f>L583</f>
        <v>2</v>
      </c>
      <c r="M582" s="554"/>
      <c r="N582" s="104"/>
    </row>
    <row r="583" spans="1:17" s="105" customFormat="1" ht="30" x14ac:dyDescent="0.25">
      <c r="A583" s="107" t="s">
        <v>262</v>
      </c>
      <c r="B583" s="133" t="s">
        <v>365</v>
      </c>
      <c r="C583" s="133" t="s">
        <v>330</v>
      </c>
      <c r="D583" s="133" t="s">
        <v>366</v>
      </c>
      <c r="E583" s="133" t="s">
        <v>367</v>
      </c>
      <c r="F583" s="308">
        <v>240</v>
      </c>
      <c r="G583" s="87" t="s">
        <v>22</v>
      </c>
      <c r="H583" s="87" t="s">
        <v>35</v>
      </c>
      <c r="I583" s="87" t="s">
        <v>13</v>
      </c>
      <c r="J583" s="142">
        <f>'ведомст 3'!K140</f>
        <v>2</v>
      </c>
      <c r="K583" s="142">
        <f>'ведомст 3'!L140</f>
        <v>2</v>
      </c>
      <c r="L583" s="142">
        <f>'ведомст 3'!M140</f>
        <v>2</v>
      </c>
      <c r="M583" s="292"/>
      <c r="N583" s="292">
        <f>J584+J623</f>
        <v>29088</v>
      </c>
      <c r="O583" s="106">
        <f>K584+K623</f>
        <v>19033.599999999999</v>
      </c>
      <c r="P583" s="106">
        <f>L584+L623</f>
        <v>19018</v>
      </c>
    </row>
    <row r="584" spans="1:17" s="105" customFormat="1" ht="29.25" customHeight="1" x14ac:dyDescent="0.25">
      <c r="A584" s="355" t="s">
        <v>273</v>
      </c>
      <c r="B584" s="351" t="s">
        <v>3</v>
      </c>
      <c r="C584" s="351"/>
      <c r="D584" s="351"/>
      <c r="E584" s="351"/>
      <c r="F584" s="308"/>
      <c r="G584" s="87"/>
      <c r="H584" s="87"/>
      <c r="I584" s="87"/>
      <c r="J584" s="140">
        <f>J585+J592</f>
        <v>15114.800000000001</v>
      </c>
      <c r="K584" s="140">
        <f>K585+K592</f>
        <v>9181.5999999999985</v>
      </c>
      <c r="L584" s="140">
        <f>L585+L592</f>
        <v>9181.6999999999989</v>
      </c>
      <c r="M584" s="292"/>
      <c r="N584" s="292">
        <f>J591+J598+J599+J605+J610+J611+J616+J622</f>
        <v>15114.8</v>
      </c>
      <c r="O584" s="292">
        <f>K591+K598+K599+K605+K610+K611+K616+K622</f>
        <v>9181.6</v>
      </c>
      <c r="P584" s="292">
        <f>L591+L598+L599+L605+L610+L611+L616+L622</f>
        <v>9181.7000000000007</v>
      </c>
    </row>
    <row r="585" spans="1:17" s="105" customFormat="1" ht="29.25" customHeight="1" x14ac:dyDescent="0.2">
      <c r="A585" s="180" t="s">
        <v>272</v>
      </c>
      <c r="B585" s="236" t="s">
        <v>413</v>
      </c>
      <c r="C585" s="236" t="s">
        <v>24</v>
      </c>
      <c r="D585" s="236"/>
      <c r="E585" s="236"/>
      <c r="F585" s="308"/>
      <c r="G585" s="87"/>
      <c r="H585" s="87"/>
      <c r="I585" s="87"/>
      <c r="J585" s="141">
        <f t="shared" ref="J585:L590" si="110">J586</f>
        <v>1548.1</v>
      </c>
      <c r="K585" s="141">
        <f t="shared" si="110"/>
        <v>1219.3</v>
      </c>
      <c r="L585" s="141">
        <f t="shared" si="110"/>
        <v>1219.3</v>
      </c>
      <c r="M585" s="292"/>
      <c r="N585" s="292"/>
      <c r="O585" s="106"/>
      <c r="P585" s="106"/>
      <c r="Q585" s="106"/>
    </row>
    <row r="586" spans="1:17" s="105" customFormat="1" ht="30" x14ac:dyDescent="0.2">
      <c r="A586" s="180" t="s">
        <v>159</v>
      </c>
      <c r="B586" s="236" t="s">
        <v>413</v>
      </c>
      <c r="C586" s="236" t="s">
        <v>24</v>
      </c>
      <c r="D586" s="236" t="s">
        <v>68</v>
      </c>
      <c r="E586" s="236" t="s">
        <v>345</v>
      </c>
      <c r="F586" s="308"/>
      <c r="G586" s="87"/>
      <c r="H586" s="87"/>
      <c r="I586" s="87"/>
      <c r="J586" s="141">
        <f t="shared" si="110"/>
        <v>1548.1</v>
      </c>
      <c r="K586" s="141">
        <f t="shared" si="110"/>
        <v>1219.3</v>
      </c>
      <c r="L586" s="141">
        <f t="shared" si="110"/>
        <v>1219.3</v>
      </c>
      <c r="M586" s="292"/>
      <c r="N586" s="292"/>
    </row>
    <row r="587" spans="1:17" s="105" customFormat="1" ht="90" x14ac:dyDescent="0.25">
      <c r="A587" s="313" t="s">
        <v>185</v>
      </c>
      <c r="B587" s="236" t="s">
        <v>413</v>
      </c>
      <c r="C587" s="236" t="s">
        <v>24</v>
      </c>
      <c r="D587" s="236" t="s">
        <v>68</v>
      </c>
      <c r="E587" s="236" t="s">
        <v>345</v>
      </c>
      <c r="F587" s="308">
        <v>100</v>
      </c>
      <c r="G587" s="87"/>
      <c r="H587" s="87"/>
      <c r="I587" s="87"/>
      <c r="J587" s="141">
        <f t="shared" si="110"/>
        <v>1548.1</v>
      </c>
      <c r="K587" s="141">
        <f t="shared" si="110"/>
        <v>1219.3</v>
      </c>
      <c r="L587" s="141">
        <f t="shared" si="110"/>
        <v>1219.3</v>
      </c>
      <c r="M587" s="292"/>
      <c r="N587" s="292"/>
    </row>
    <row r="588" spans="1:17" s="105" customFormat="1" ht="30" x14ac:dyDescent="0.25">
      <c r="A588" s="313" t="s">
        <v>187</v>
      </c>
      <c r="B588" s="236" t="s">
        <v>413</v>
      </c>
      <c r="C588" s="236" t="s">
        <v>24</v>
      </c>
      <c r="D588" s="236" t="s">
        <v>68</v>
      </c>
      <c r="E588" s="236" t="s">
        <v>345</v>
      </c>
      <c r="F588" s="308">
        <v>120</v>
      </c>
      <c r="G588" s="87"/>
      <c r="H588" s="87"/>
      <c r="I588" s="87"/>
      <c r="J588" s="141">
        <f t="shared" si="110"/>
        <v>1548.1</v>
      </c>
      <c r="K588" s="141">
        <f t="shared" si="110"/>
        <v>1219.3</v>
      </c>
      <c r="L588" s="141">
        <f t="shared" si="110"/>
        <v>1219.3</v>
      </c>
      <c r="M588" s="292"/>
      <c r="N588" s="292"/>
    </row>
    <row r="589" spans="1:17" s="105" customFormat="1" x14ac:dyDescent="0.2">
      <c r="A589" s="180" t="s">
        <v>21</v>
      </c>
      <c r="B589" s="236" t="s">
        <v>413</v>
      </c>
      <c r="C589" s="236" t="s">
        <v>24</v>
      </c>
      <c r="D589" s="236" t="s">
        <v>68</v>
      </c>
      <c r="E589" s="236" t="s">
        <v>345</v>
      </c>
      <c r="F589" s="308">
        <v>120</v>
      </c>
      <c r="G589" s="87" t="s">
        <v>22</v>
      </c>
      <c r="H589" s="87"/>
      <c r="I589" s="87"/>
      <c r="J589" s="141">
        <f t="shared" si="110"/>
        <v>1548.1</v>
      </c>
      <c r="K589" s="141">
        <f t="shared" si="110"/>
        <v>1219.3</v>
      </c>
      <c r="L589" s="141">
        <f t="shared" si="110"/>
        <v>1219.3</v>
      </c>
      <c r="M589" s="292"/>
      <c r="N589" s="292"/>
    </row>
    <row r="590" spans="1:17" s="105" customFormat="1" ht="45" x14ac:dyDescent="0.2">
      <c r="A590" s="180" t="s">
        <v>183</v>
      </c>
      <c r="B590" s="236" t="s">
        <v>413</v>
      </c>
      <c r="C590" s="236" t="s">
        <v>24</v>
      </c>
      <c r="D590" s="236" t="s">
        <v>68</v>
      </c>
      <c r="E590" s="236" t="s">
        <v>345</v>
      </c>
      <c r="F590" s="308">
        <v>120</v>
      </c>
      <c r="G590" s="87" t="s">
        <v>22</v>
      </c>
      <c r="H590" s="87" t="s">
        <v>23</v>
      </c>
      <c r="I590" s="87"/>
      <c r="J590" s="141">
        <f t="shared" si="110"/>
        <v>1548.1</v>
      </c>
      <c r="K590" s="141">
        <f t="shared" si="110"/>
        <v>1219.3</v>
      </c>
      <c r="L590" s="141">
        <f t="shared" si="110"/>
        <v>1219.3</v>
      </c>
      <c r="M590" s="292"/>
      <c r="N590" s="292"/>
    </row>
    <row r="591" spans="1:17" s="105" customFormat="1" ht="30" x14ac:dyDescent="0.2">
      <c r="A591" s="107" t="s">
        <v>262</v>
      </c>
      <c r="B591" s="236" t="s">
        <v>413</v>
      </c>
      <c r="C591" s="236" t="s">
        <v>24</v>
      </c>
      <c r="D591" s="236" t="s">
        <v>68</v>
      </c>
      <c r="E591" s="236" t="s">
        <v>345</v>
      </c>
      <c r="F591" s="308">
        <v>120</v>
      </c>
      <c r="G591" s="87" t="s">
        <v>22</v>
      </c>
      <c r="H591" s="87" t="s">
        <v>23</v>
      </c>
      <c r="I591" s="87" t="s">
        <v>13</v>
      </c>
      <c r="J591" s="141">
        <f>'ведомст 3'!K23</f>
        <v>1548.1</v>
      </c>
      <c r="K591" s="141">
        <f>'ведомст 3'!L23</f>
        <v>1219.3</v>
      </c>
      <c r="L591" s="141">
        <f>'ведомст 3'!M23</f>
        <v>1219.3</v>
      </c>
      <c r="M591" s="292"/>
      <c r="N591" s="104"/>
    </row>
    <row r="592" spans="1:17" s="105" customFormat="1" ht="48.75" customHeight="1" x14ac:dyDescent="0.2">
      <c r="A592" s="180" t="s">
        <v>274</v>
      </c>
      <c r="B592" s="236" t="s">
        <v>413</v>
      </c>
      <c r="C592" s="236" t="s">
        <v>26</v>
      </c>
      <c r="D592" s="236"/>
      <c r="E592" s="236"/>
      <c r="F592" s="308"/>
      <c r="G592" s="87"/>
      <c r="H592" s="87"/>
      <c r="I592" s="87"/>
      <c r="J592" s="141">
        <f>J593+J600+J617</f>
        <v>13566.7</v>
      </c>
      <c r="K592" s="141">
        <f>K593+K600+K617</f>
        <v>7962.2999999999993</v>
      </c>
      <c r="L592" s="141">
        <f>L593+L600+L617</f>
        <v>7962.3999999999987</v>
      </c>
      <c r="M592" s="292"/>
      <c r="N592" s="104"/>
    </row>
    <row r="593" spans="1:21" s="105" customFormat="1" ht="30" x14ac:dyDescent="0.2">
      <c r="A593" s="180" t="s">
        <v>163</v>
      </c>
      <c r="B593" s="236" t="s">
        <v>413</v>
      </c>
      <c r="C593" s="236" t="s">
        <v>26</v>
      </c>
      <c r="D593" s="236" t="s">
        <v>68</v>
      </c>
      <c r="E593" s="236" t="s">
        <v>351</v>
      </c>
      <c r="F593" s="308"/>
      <c r="G593" s="87"/>
      <c r="H593" s="87"/>
      <c r="I593" s="87"/>
      <c r="J593" s="141">
        <f t="shared" ref="J593:L596" si="111">J594</f>
        <v>12026.5</v>
      </c>
      <c r="K593" s="141">
        <f t="shared" si="111"/>
        <v>6874.1999999999989</v>
      </c>
      <c r="L593" s="141">
        <f t="shared" si="111"/>
        <v>6874.1999999999989</v>
      </c>
      <c r="M593" s="292"/>
      <c r="N593" s="104"/>
    </row>
    <row r="594" spans="1:21" s="105" customFormat="1" ht="90" x14ac:dyDescent="0.25">
      <c r="A594" s="313" t="s">
        <v>193</v>
      </c>
      <c r="B594" s="236" t="s">
        <v>413</v>
      </c>
      <c r="C594" s="236" t="s">
        <v>26</v>
      </c>
      <c r="D594" s="236" t="s">
        <v>68</v>
      </c>
      <c r="E594" s="236" t="s">
        <v>351</v>
      </c>
      <c r="F594" s="308">
        <v>100</v>
      </c>
      <c r="G594" s="87"/>
      <c r="H594" s="87"/>
      <c r="I594" s="87"/>
      <c r="J594" s="141">
        <f t="shared" si="111"/>
        <v>12026.5</v>
      </c>
      <c r="K594" s="141">
        <f t="shared" si="111"/>
        <v>6874.1999999999989</v>
      </c>
      <c r="L594" s="141">
        <f t="shared" si="111"/>
        <v>6874.1999999999989</v>
      </c>
      <c r="M594" s="292"/>
      <c r="N594" s="104"/>
    </row>
    <row r="595" spans="1:21" s="105" customFormat="1" ht="30" x14ac:dyDescent="0.25">
      <c r="A595" s="313" t="s">
        <v>194</v>
      </c>
      <c r="B595" s="236" t="s">
        <v>413</v>
      </c>
      <c r="C595" s="236" t="s">
        <v>26</v>
      </c>
      <c r="D595" s="236" t="s">
        <v>68</v>
      </c>
      <c r="E595" s="236" t="s">
        <v>351</v>
      </c>
      <c r="F595" s="308">
        <v>120</v>
      </c>
      <c r="G595" s="87"/>
      <c r="H595" s="87"/>
      <c r="I595" s="87"/>
      <c r="J595" s="141">
        <f t="shared" si="111"/>
        <v>12026.5</v>
      </c>
      <c r="K595" s="141">
        <f t="shared" si="111"/>
        <v>6874.1999999999989</v>
      </c>
      <c r="L595" s="141">
        <f t="shared" si="111"/>
        <v>6874.1999999999989</v>
      </c>
      <c r="M595" s="292"/>
      <c r="N595" s="104"/>
    </row>
    <row r="596" spans="1:21" s="105" customFormat="1" ht="18.75" customHeight="1" x14ac:dyDescent="0.2">
      <c r="A596" s="180" t="s">
        <v>21</v>
      </c>
      <c r="B596" s="236" t="s">
        <v>413</v>
      </c>
      <c r="C596" s="236" t="s">
        <v>26</v>
      </c>
      <c r="D596" s="236" t="s">
        <v>68</v>
      </c>
      <c r="E596" s="236" t="s">
        <v>351</v>
      </c>
      <c r="F596" s="308">
        <v>120</v>
      </c>
      <c r="G596" s="87" t="s">
        <v>22</v>
      </c>
      <c r="H596" s="87"/>
      <c r="I596" s="87"/>
      <c r="J596" s="141">
        <f t="shared" si="111"/>
        <v>12026.5</v>
      </c>
      <c r="K596" s="141">
        <f t="shared" si="111"/>
        <v>6874.1999999999989</v>
      </c>
      <c r="L596" s="141">
        <f t="shared" si="111"/>
        <v>6874.1999999999989</v>
      </c>
      <c r="M596" s="292"/>
      <c r="N596" s="104"/>
    </row>
    <row r="597" spans="1:21" s="105" customFormat="1" ht="51.75" customHeight="1" x14ac:dyDescent="0.25">
      <c r="A597" s="320" t="s">
        <v>188</v>
      </c>
      <c r="B597" s="236" t="s">
        <v>413</v>
      </c>
      <c r="C597" s="236" t="s">
        <v>26</v>
      </c>
      <c r="D597" s="236" t="s">
        <v>68</v>
      </c>
      <c r="E597" s="236" t="s">
        <v>351</v>
      </c>
      <c r="F597" s="308">
        <v>120</v>
      </c>
      <c r="G597" s="87" t="s">
        <v>22</v>
      </c>
      <c r="H597" s="87" t="s">
        <v>25</v>
      </c>
      <c r="I597" s="87"/>
      <c r="J597" s="141">
        <f>J598+J599</f>
        <v>12026.5</v>
      </c>
      <c r="K597" s="141">
        <f>K598+K599</f>
        <v>6874.1999999999989</v>
      </c>
      <c r="L597" s="141">
        <f>L598+L599</f>
        <v>6874.1999999999989</v>
      </c>
      <c r="M597" s="292"/>
      <c r="N597" s="104"/>
    </row>
    <row r="598" spans="1:21" s="105" customFormat="1" ht="29.25" customHeight="1" x14ac:dyDescent="0.2">
      <c r="A598" s="107" t="s">
        <v>262</v>
      </c>
      <c r="B598" s="236" t="s">
        <v>413</v>
      </c>
      <c r="C598" s="236" t="s">
        <v>26</v>
      </c>
      <c r="D598" s="236" t="s">
        <v>68</v>
      </c>
      <c r="E598" s="236" t="s">
        <v>351</v>
      </c>
      <c r="F598" s="308">
        <v>120</v>
      </c>
      <c r="G598" s="87" t="s">
        <v>22</v>
      </c>
      <c r="H598" s="87" t="s">
        <v>25</v>
      </c>
      <c r="I598" s="87" t="s">
        <v>13</v>
      </c>
      <c r="J598" s="141">
        <f>'ведомст 3'!K60</f>
        <v>10410.5</v>
      </c>
      <c r="K598" s="141">
        <f>'ведомст 3'!L60</f>
        <v>5492.2999999999993</v>
      </c>
      <c r="L598" s="141">
        <f>'ведомст 3'!M60</f>
        <v>5492.2999999999993</v>
      </c>
      <c r="M598" s="292"/>
      <c r="N598" s="292"/>
      <c r="O598" s="346"/>
      <c r="P598" s="346"/>
      <c r="Q598" s="346"/>
      <c r="R598" s="346"/>
      <c r="S598" s="346"/>
      <c r="T598" s="346"/>
      <c r="U598" s="346"/>
    </row>
    <row r="599" spans="1:21" s="105" customFormat="1" ht="29.25" customHeight="1" x14ac:dyDescent="0.2">
      <c r="A599" s="180" t="s">
        <v>318</v>
      </c>
      <c r="B599" s="236" t="s">
        <v>413</v>
      </c>
      <c r="C599" s="236" t="s">
        <v>26</v>
      </c>
      <c r="D599" s="236" t="s">
        <v>68</v>
      </c>
      <c r="E599" s="236" t="s">
        <v>351</v>
      </c>
      <c r="F599" s="308">
        <v>120</v>
      </c>
      <c r="G599" s="87" t="s">
        <v>22</v>
      </c>
      <c r="H599" s="87" t="s">
        <v>25</v>
      </c>
      <c r="I599" s="87" t="s">
        <v>89</v>
      </c>
      <c r="J599" s="141">
        <f>'ведомст 3'!K393</f>
        <v>1616.0000000000002</v>
      </c>
      <c r="K599" s="141">
        <f>'ведомст 3'!L393</f>
        <v>1381.9</v>
      </c>
      <c r="L599" s="141">
        <f>'ведомст 3'!M393</f>
        <v>1381.9</v>
      </c>
      <c r="M599" s="292"/>
      <c r="N599" s="104"/>
    </row>
    <row r="600" spans="1:21" s="105" customFormat="1" ht="27" customHeight="1" x14ac:dyDescent="0.2">
      <c r="A600" s="180" t="s">
        <v>164</v>
      </c>
      <c r="B600" s="236" t="s">
        <v>413</v>
      </c>
      <c r="C600" s="236" t="s">
        <v>26</v>
      </c>
      <c r="D600" s="236" t="s">
        <v>68</v>
      </c>
      <c r="E600" s="236" t="s">
        <v>352</v>
      </c>
      <c r="F600" s="308"/>
      <c r="G600" s="87"/>
      <c r="H600" s="87"/>
      <c r="I600" s="87"/>
      <c r="J600" s="141">
        <f>J601+J606+J612</f>
        <v>1482.7</v>
      </c>
      <c r="K600" s="141">
        <f>K601+K606+K612</f>
        <v>1030.5</v>
      </c>
      <c r="L600" s="141">
        <f>L601+L606+L612</f>
        <v>1030.5</v>
      </c>
      <c r="M600" s="292"/>
      <c r="N600" s="104"/>
    </row>
    <row r="601" spans="1:21" s="105" customFormat="1" ht="90" x14ac:dyDescent="0.25">
      <c r="A601" s="313" t="s">
        <v>193</v>
      </c>
      <c r="B601" s="236" t="s">
        <v>413</v>
      </c>
      <c r="C601" s="236" t="s">
        <v>26</v>
      </c>
      <c r="D601" s="236" t="s">
        <v>68</v>
      </c>
      <c r="E601" s="236" t="s">
        <v>352</v>
      </c>
      <c r="F601" s="308">
        <v>100</v>
      </c>
      <c r="G601" s="87"/>
      <c r="H601" s="87"/>
      <c r="I601" s="87"/>
      <c r="J601" s="141">
        <f t="shared" ref="J601:L604" si="112">J602</f>
        <v>156.39999999999998</v>
      </c>
      <c r="K601" s="141">
        <f t="shared" si="112"/>
        <v>320.2</v>
      </c>
      <c r="L601" s="141">
        <f t="shared" si="112"/>
        <v>320.2</v>
      </c>
      <c r="M601" s="292"/>
      <c r="N601" s="104"/>
    </row>
    <row r="602" spans="1:21" s="105" customFormat="1" ht="30" x14ac:dyDescent="0.25">
      <c r="A602" s="313" t="s">
        <v>194</v>
      </c>
      <c r="B602" s="236" t="s">
        <v>413</v>
      </c>
      <c r="C602" s="236" t="s">
        <v>26</v>
      </c>
      <c r="D602" s="236" t="s">
        <v>68</v>
      </c>
      <c r="E602" s="236" t="s">
        <v>352</v>
      </c>
      <c r="F602" s="308">
        <v>120</v>
      </c>
      <c r="G602" s="87"/>
      <c r="H602" s="87"/>
      <c r="I602" s="87"/>
      <c r="J602" s="141">
        <f t="shared" si="112"/>
        <v>156.39999999999998</v>
      </c>
      <c r="K602" s="141">
        <f t="shared" si="112"/>
        <v>320.2</v>
      </c>
      <c r="L602" s="141">
        <f t="shared" si="112"/>
        <v>320.2</v>
      </c>
      <c r="M602" s="292"/>
      <c r="N602" s="104"/>
    </row>
    <row r="603" spans="1:21" s="105" customFormat="1" x14ac:dyDescent="0.2">
      <c r="A603" s="180" t="s">
        <v>21</v>
      </c>
      <c r="B603" s="236" t="s">
        <v>413</v>
      </c>
      <c r="C603" s="236" t="s">
        <v>26</v>
      </c>
      <c r="D603" s="236" t="s">
        <v>68</v>
      </c>
      <c r="E603" s="236" t="s">
        <v>352</v>
      </c>
      <c r="F603" s="308">
        <v>120</v>
      </c>
      <c r="G603" s="87" t="s">
        <v>22</v>
      </c>
      <c r="H603" s="87"/>
      <c r="I603" s="87"/>
      <c r="J603" s="141">
        <f t="shared" si="112"/>
        <v>156.39999999999998</v>
      </c>
      <c r="K603" s="141">
        <f t="shared" si="112"/>
        <v>320.2</v>
      </c>
      <c r="L603" s="141">
        <f t="shared" si="112"/>
        <v>320.2</v>
      </c>
      <c r="M603" s="292"/>
      <c r="N603" s="104"/>
    </row>
    <row r="604" spans="1:21" s="105" customFormat="1" ht="75" x14ac:dyDescent="0.25">
      <c r="A604" s="320" t="s">
        <v>188</v>
      </c>
      <c r="B604" s="236" t="s">
        <v>413</v>
      </c>
      <c r="C604" s="236" t="s">
        <v>26</v>
      </c>
      <c r="D604" s="236" t="s">
        <v>68</v>
      </c>
      <c r="E604" s="236" t="s">
        <v>352</v>
      </c>
      <c r="F604" s="308">
        <v>120</v>
      </c>
      <c r="G604" s="87" t="s">
        <v>22</v>
      </c>
      <c r="H604" s="87" t="s">
        <v>25</v>
      </c>
      <c r="I604" s="87"/>
      <c r="J604" s="141">
        <f t="shared" si="112"/>
        <v>156.39999999999998</v>
      </c>
      <c r="K604" s="141">
        <f t="shared" si="112"/>
        <v>320.2</v>
      </c>
      <c r="L604" s="141">
        <f t="shared" si="112"/>
        <v>320.2</v>
      </c>
      <c r="M604" s="292"/>
      <c r="N604" s="104"/>
    </row>
    <row r="605" spans="1:21" s="105" customFormat="1" ht="29.25" customHeight="1" x14ac:dyDescent="0.2">
      <c r="A605" s="107" t="s">
        <v>262</v>
      </c>
      <c r="B605" s="236" t="s">
        <v>413</v>
      </c>
      <c r="C605" s="236" t="s">
        <v>26</v>
      </c>
      <c r="D605" s="236" t="s">
        <v>68</v>
      </c>
      <c r="E605" s="236" t="s">
        <v>352</v>
      </c>
      <c r="F605" s="308">
        <v>120</v>
      </c>
      <c r="G605" s="87" t="s">
        <v>22</v>
      </c>
      <c r="H605" s="87" t="s">
        <v>25</v>
      </c>
      <c r="I605" s="87" t="s">
        <v>13</v>
      </c>
      <c r="J605" s="141">
        <f>'ведомст 3'!K63</f>
        <v>156.39999999999998</v>
      </c>
      <c r="K605" s="141">
        <f>'ведомст 3'!L63</f>
        <v>320.2</v>
      </c>
      <c r="L605" s="141">
        <f>'ведомст 3'!M63</f>
        <v>320.2</v>
      </c>
      <c r="M605" s="292"/>
      <c r="N605" s="104"/>
    </row>
    <row r="606" spans="1:21" s="105" customFormat="1" ht="29.25" customHeight="1" x14ac:dyDescent="0.25">
      <c r="A606" s="313" t="s">
        <v>191</v>
      </c>
      <c r="B606" s="236" t="s">
        <v>413</v>
      </c>
      <c r="C606" s="236" t="s">
        <v>26</v>
      </c>
      <c r="D606" s="236" t="s">
        <v>68</v>
      </c>
      <c r="E606" s="236" t="s">
        <v>352</v>
      </c>
      <c r="F606" s="308">
        <v>200</v>
      </c>
      <c r="G606" s="87"/>
      <c r="H606" s="87"/>
      <c r="I606" s="87"/>
      <c r="J606" s="141">
        <f t="shared" ref="J606:L608" si="113">J607</f>
        <v>1170</v>
      </c>
      <c r="K606" s="141">
        <f t="shared" si="113"/>
        <v>695.4</v>
      </c>
      <c r="L606" s="141">
        <f t="shared" si="113"/>
        <v>695.4</v>
      </c>
      <c r="M606" s="292"/>
      <c r="N606" s="104"/>
    </row>
    <row r="607" spans="1:21" s="105" customFormat="1" ht="29.25" customHeight="1" x14ac:dyDescent="0.25">
      <c r="A607" s="313" t="s">
        <v>192</v>
      </c>
      <c r="B607" s="236" t="s">
        <v>413</v>
      </c>
      <c r="C607" s="236" t="s">
        <v>26</v>
      </c>
      <c r="D607" s="236" t="s">
        <v>68</v>
      </c>
      <c r="E607" s="236" t="s">
        <v>352</v>
      </c>
      <c r="F607" s="308">
        <v>240</v>
      </c>
      <c r="G607" s="87"/>
      <c r="H607" s="87"/>
      <c r="I607" s="87"/>
      <c r="J607" s="141">
        <f t="shared" si="113"/>
        <v>1170</v>
      </c>
      <c r="K607" s="141">
        <f t="shared" si="113"/>
        <v>695.4</v>
      </c>
      <c r="L607" s="141">
        <f t="shared" si="113"/>
        <v>695.4</v>
      </c>
      <c r="M607" s="292"/>
      <c r="N607" s="104"/>
    </row>
    <row r="608" spans="1:21" s="105" customFormat="1" ht="29.25" customHeight="1" x14ac:dyDescent="0.2">
      <c r="A608" s="180" t="s">
        <v>21</v>
      </c>
      <c r="B608" s="236" t="s">
        <v>413</v>
      </c>
      <c r="C608" s="236" t="s">
        <v>26</v>
      </c>
      <c r="D608" s="236" t="s">
        <v>68</v>
      </c>
      <c r="E608" s="236" t="s">
        <v>352</v>
      </c>
      <c r="F608" s="308">
        <v>240</v>
      </c>
      <c r="G608" s="87" t="s">
        <v>22</v>
      </c>
      <c r="H608" s="87"/>
      <c r="I608" s="87"/>
      <c r="J608" s="141">
        <f t="shared" si="113"/>
        <v>1170</v>
      </c>
      <c r="K608" s="141">
        <f t="shared" si="113"/>
        <v>695.4</v>
      </c>
      <c r="L608" s="141">
        <f t="shared" si="113"/>
        <v>695.4</v>
      </c>
      <c r="M608" s="292"/>
      <c r="N608" s="104"/>
    </row>
    <row r="609" spans="1:21" s="105" customFormat="1" ht="59.25" customHeight="1" x14ac:dyDescent="0.25">
      <c r="A609" s="320" t="s">
        <v>188</v>
      </c>
      <c r="B609" s="236" t="s">
        <v>413</v>
      </c>
      <c r="C609" s="236" t="s">
        <v>26</v>
      </c>
      <c r="D609" s="236" t="s">
        <v>68</v>
      </c>
      <c r="E609" s="236" t="s">
        <v>352</v>
      </c>
      <c r="F609" s="308">
        <v>240</v>
      </c>
      <c r="G609" s="87" t="s">
        <v>22</v>
      </c>
      <c r="H609" s="87" t="s">
        <v>25</v>
      </c>
      <c r="I609" s="87"/>
      <c r="J609" s="141">
        <f>J610+J611</f>
        <v>1170</v>
      </c>
      <c r="K609" s="141">
        <f>K610+K611</f>
        <v>695.4</v>
      </c>
      <c r="L609" s="141">
        <f>L610+L611</f>
        <v>695.4</v>
      </c>
      <c r="M609" s="292"/>
      <c r="N609" s="104"/>
    </row>
    <row r="610" spans="1:21" s="105" customFormat="1" ht="29.25" customHeight="1" x14ac:dyDescent="0.2">
      <c r="A610" s="107" t="s">
        <v>262</v>
      </c>
      <c r="B610" s="236" t="s">
        <v>413</v>
      </c>
      <c r="C610" s="236" t="s">
        <v>26</v>
      </c>
      <c r="D610" s="236" t="s">
        <v>68</v>
      </c>
      <c r="E610" s="236" t="s">
        <v>352</v>
      </c>
      <c r="F610" s="308">
        <v>240</v>
      </c>
      <c r="G610" s="87" t="s">
        <v>22</v>
      </c>
      <c r="H610" s="87" t="s">
        <v>25</v>
      </c>
      <c r="I610" s="87" t="s">
        <v>13</v>
      </c>
      <c r="J610" s="141">
        <f>'ведомст 3'!K65</f>
        <v>1130</v>
      </c>
      <c r="K610" s="141">
        <f>'ведомст 3'!L65</f>
        <v>641.4</v>
      </c>
      <c r="L610" s="141">
        <f>'ведомст 3'!M65</f>
        <v>641.4</v>
      </c>
      <c r="M610" s="292"/>
      <c r="N610" s="104"/>
    </row>
    <row r="611" spans="1:21" s="105" customFormat="1" ht="29.25" customHeight="1" x14ac:dyDescent="0.2">
      <c r="A611" s="180" t="s">
        <v>318</v>
      </c>
      <c r="B611" s="236" t="s">
        <v>413</v>
      </c>
      <c r="C611" s="236" t="s">
        <v>26</v>
      </c>
      <c r="D611" s="236" t="s">
        <v>68</v>
      </c>
      <c r="E611" s="236" t="s">
        <v>352</v>
      </c>
      <c r="F611" s="308">
        <v>240</v>
      </c>
      <c r="G611" s="87" t="s">
        <v>22</v>
      </c>
      <c r="H611" s="87" t="s">
        <v>25</v>
      </c>
      <c r="I611" s="87" t="s">
        <v>89</v>
      </c>
      <c r="J611" s="141">
        <f>'ведомст 3'!K396</f>
        <v>40</v>
      </c>
      <c r="K611" s="141">
        <v>54</v>
      </c>
      <c r="L611" s="141">
        <v>54</v>
      </c>
      <c r="M611" s="292"/>
      <c r="N611" s="104"/>
    </row>
    <row r="612" spans="1:21" s="105" customFormat="1" ht="25.5" customHeight="1" x14ac:dyDescent="0.25">
      <c r="A612" s="313" t="s">
        <v>231</v>
      </c>
      <c r="B612" s="236" t="s">
        <v>413</v>
      </c>
      <c r="C612" s="236" t="s">
        <v>26</v>
      </c>
      <c r="D612" s="236" t="s">
        <v>68</v>
      </c>
      <c r="E612" s="236" t="s">
        <v>352</v>
      </c>
      <c r="F612" s="308">
        <v>800</v>
      </c>
      <c r="G612" s="87"/>
      <c r="H612" s="87"/>
      <c r="I612" s="87"/>
      <c r="J612" s="141">
        <f t="shared" ref="J612:L615" si="114">J613</f>
        <v>156.29999999999998</v>
      </c>
      <c r="K612" s="141">
        <f t="shared" si="114"/>
        <v>14.9</v>
      </c>
      <c r="L612" s="141">
        <f t="shared" si="114"/>
        <v>14.9</v>
      </c>
      <c r="M612" s="292"/>
      <c r="N612" s="294"/>
      <c r="O612" s="162"/>
      <c r="P612" s="164"/>
    </row>
    <row r="613" spans="1:21" s="105" customFormat="1" ht="22.5" customHeight="1" x14ac:dyDescent="0.25">
      <c r="A613" s="313" t="s">
        <v>198</v>
      </c>
      <c r="B613" s="236" t="s">
        <v>413</v>
      </c>
      <c r="C613" s="236" t="s">
        <v>26</v>
      </c>
      <c r="D613" s="236" t="s">
        <v>68</v>
      </c>
      <c r="E613" s="236" t="s">
        <v>352</v>
      </c>
      <c r="F613" s="308">
        <v>850</v>
      </c>
      <c r="G613" s="87"/>
      <c r="H613" s="87"/>
      <c r="I613" s="87"/>
      <c r="J613" s="141">
        <f t="shared" si="114"/>
        <v>156.29999999999998</v>
      </c>
      <c r="K613" s="141">
        <f t="shared" si="114"/>
        <v>14.9</v>
      </c>
      <c r="L613" s="141">
        <f t="shared" si="114"/>
        <v>14.9</v>
      </c>
      <c r="M613" s="292"/>
      <c r="N613" s="104"/>
    </row>
    <row r="614" spans="1:21" s="105" customFormat="1" ht="18.75" customHeight="1" x14ac:dyDescent="0.2">
      <c r="A614" s="180" t="s">
        <v>21</v>
      </c>
      <c r="B614" s="236" t="s">
        <v>413</v>
      </c>
      <c r="C614" s="236" t="s">
        <v>26</v>
      </c>
      <c r="D614" s="236" t="s">
        <v>68</v>
      </c>
      <c r="E614" s="236" t="s">
        <v>352</v>
      </c>
      <c r="F614" s="308">
        <v>850</v>
      </c>
      <c r="G614" s="87" t="s">
        <v>22</v>
      </c>
      <c r="H614" s="87"/>
      <c r="I614" s="87"/>
      <c r="J614" s="141">
        <f t="shared" si="114"/>
        <v>156.29999999999998</v>
      </c>
      <c r="K614" s="141">
        <f t="shared" si="114"/>
        <v>14.9</v>
      </c>
      <c r="L614" s="141">
        <f t="shared" si="114"/>
        <v>14.9</v>
      </c>
      <c r="M614" s="292"/>
      <c r="N614" s="104"/>
    </row>
    <row r="615" spans="1:21" s="105" customFormat="1" ht="63" customHeight="1" x14ac:dyDescent="0.25">
      <c r="A615" s="320" t="s">
        <v>188</v>
      </c>
      <c r="B615" s="236" t="s">
        <v>413</v>
      </c>
      <c r="C615" s="236" t="s">
        <v>26</v>
      </c>
      <c r="D615" s="236" t="s">
        <v>68</v>
      </c>
      <c r="E615" s="236" t="s">
        <v>352</v>
      </c>
      <c r="F615" s="308">
        <v>850</v>
      </c>
      <c r="G615" s="87" t="s">
        <v>22</v>
      </c>
      <c r="H615" s="87" t="s">
        <v>25</v>
      </c>
      <c r="I615" s="87"/>
      <c r="J615" s="141">
        <f>J616</f>
        <v>156.29999999999998</v>
      </c>
      <c r="K615" s="141">
        <f>K616</f>
        <v>14.9</v>
      </c>
      <c r="L615" s="141">
        <f t="shared" si="114"/>
        <v>14.9</v>
      </c>
      <c r="M615" s="292"/>
      <c r="N615" s="104"/>
    </row>
    <row r="616" spans="1:21" s="105" customFormat="1" ht="29.25" customHeight="1" x14ac:dyDescent="0.2">
      <c r="A616" s="107" t="s">
        <v>262</v>
      </c>
      <c r="B616" s="236" t="s">
        <v>413</v>
      </c>
      <c r="C616" s="236" t="s">
        <v>26</v>
      </c>
      <c r="D616" s="236" t="s">
        <v>68</v>
      </c>
      <c r="E616" s="236" t="s">
        <v>352</v>
      </c>
      <c r="F616" s="308">
        <v>850</v>
      </c>
      <c r="G616" s="87" t="s">
        <v>22</v>
      </c>
      <c r="H616" s="87" t="s">
        <v>25</v>
      </c>
      <c r="I616" s="87" t="s">
        <v>13</v>
      </c>
      <c r="J616" s="141">
        <f>'ведомст 3'!K67+'ведомст 3'!K398</f>
        <v>156.29999999999998</v>
      </c>
      <c r="K616" s="141">
        <f>'ведомст 3'!L67+'ведомст 3'!L398</f>
        <v>14.9</v>
      </c>
      <c r="L616" s="141">
        <f>'ведомст 3'!M67+'ведомст 3'!M398</f>
        <v>14.9</v>
      </c>
      <c r="M616" s="292"/>
      <c r="N616" s="104"/>
    </row>
    <row r="617" spans="1:21" s="105" customFormat="1" ht="74.25" customHeight="1" x14ac:dyDescent="0.25">
      <c r="A617" s="313" t="s">
        <v>165</v>
      </c>
      <c r="B617" s="133" t="s">
        <v>413</v>
      </c>
      <c r="C617" s="133" t="s">
        <v>26</v>
      </c>
      <c r="D617" s="133" t="s">
        <v>68</v>
      </c>
      <c r="E617" s="133" t="s">
        <v>353</v>
      </c>
      <c r="F617" s="308"/>
      <c r="G617" s="191"/>
      <c r="H617" s="191"/>
      <c r="I617" s="87"/>
      <c r="J617" s="141">
        <f t="shared" ref="J617:L619" si="115">J618</f>
        <v>57.5</v>
      </c>
      <c r="K617" s="141">
        <f t="shared" si="115"/>
        <v>57.6</v>
      </c>
      <c r="L617" s="141">
        <f t="shared" si="115"/>
        <v>57.7</v>
      </c>
      <c r="M617" s="292"/>
      <c r="N617" s="104"/>
    </row>
    <row r="618" spans="1:21" s="105" customFormat="1" ht="90" x14ac:dyDescent="0.25">
      <c r="A618" s="313" t="s">
        <v>193</v>
      </c>
      <c r="B618" s="133" t="s">
        <v>413</v>
      </c>
      <c r="C618" s="133" t="s">
        <v>26</v>
      </c>
      <c r="D618" s="133" t="s">
        <v>68</v>
      </c>
      <c r="E618" s="133" t="s">
        <v>353</v>
      </c>
      <c r="F618" s="308">
        <v>100</v>
      </c>
      <c r="G618" s="191"/>
      <c r="H618" s="191"/>
      <c r="I618" s="87"/>
      <c r="J618" s="141">
        <f t="shared" si="115"/>
        <v>57.5</v>
      </c>
      <c r="K618" s="141">
        <f t="shared" si="115"/>
        <v>57.6</v>
      </c>
      <c r="L618" s="141">
        <f t="shared" si="115"/>
        <v>57.7</v>
      </c>
      <c r="M618" s="292"/>
      <c r="N618" s="104"/>
    </row>
    <row r="619" spans="1:21" s="105" customFormat="1" ht="33" customHeight="1" x14ac:dyDescent="0.25">
      <c r="A619" s="313" t="s">
        <v>194</v>
      </c>
      <c r="B619" s="133" t="s">
        <v>413</v>
      </c>
      <c r="C619" s="133" t="s">
        <v>26</v>
      </c>
      <c r="D619" s="133" t="s">
        <v>68</v>
      </c>
      <c r="E619" s="133" t="s">
        <v>353</v>
      </c>
      <c r="F619" s="308">
        <v>120</v>
      </c>
      <c r="G619" s="191"/>
      <c r="H619" s="191"/>
      <c r="I619" s="87"/>
      <c r="J619" s="141">
        <f t="shared" si="115"/>
        <v>57.5</v>
      </c>
      <c r="K619" s="141">
        <f t="shared" si="115"/>
        <v>57.6</v>
      </c>
      <c r="L619" s="141">
        <f t="shared" si="115"/>
        <v>57.7</v>
      </c>
      <c r="M619" s="292"/>
      <c r="N619" s="104"/>
    </row>
    <row r="620" spans="1:21" s="105" customFormat="1" ht="23.25" customHeight="1" x14ac:dyDescent="0.2">
      <c r="A620" s="180" t="s">
        <v>21</v>
      </c>
      <c r="B620" s="133" t="s">
        <v>413</v>
      </c>
      <c r="C620" s="133" t="s">
        <v>26</v>
      </c>
      <c r="D620" s="133" t="s">
        <v>68</v>
      </c>
      <c r="E620" s="133" t="s">
        <v>353</v>
      </c>
      <c r="F620" s="308">
        <v>120</v>
      </c>
      <c r="G620" s="191" t="s">
        <v>22</v>
      </c>
      <c r="H620" s="191"/>
      <c r="I620" s="87"/>
      <c r="J620" s="191">
        <f t="shared" ref="J620:L621" si="116">J621</f>
        <v>57.5</v>
      </c>
      <c r="K620" s="191">
        <f t="shared" si="116"/>
        <v>57.6</v>
      </c>
      <c r="L620" s="191">
        <f t="shared" si="116"/>
        <v>57.7</v>
      </c>
      <c r="M620" s="554"/>
      <c r="N620" s="104"/>
    </row>
    <row r="621" spans="1:21" s="105" customFormat="1" ht="43.5" customHeight="1" x14ac:dyDescent="0.2">
      <c r="A621" s="180" t="s">
        <v>87</v>
      </c>
      <c r="B621" s="133" t="s">
        <v>413</v>
      </c>
      <c r="C621" s="133" t="s">
        <v>26</v>
      </c>
      <c r="D621" s="133" t="s">
        <v>68</v>
      </c>
      <c r="E621" s="133" t="s">
        <v>353</v>
      </c>
      <c r="F621" s="308">
        <v>120</v>
      </c>
      <c r="G621" s="191" t="s">
        <v>22</v>
      </c>
      <c r="H621" s="87" t="s">
        <v>25</v>
      </c>
      <c r="I621" s="87"/>
      <c r="J621" s="141">
        <f t="shared" si="116"/>
        <v>57.5</v>
      </c>
      <c r="K621" s="141">
        <f t="shared" si="116"/>
        <v>57.6</v>
      </c>
      <c r="L621" s="141">
        <f t="shared" si="116"/>
        <v>57.7</v>
      </c>
      <c r="M621" s="292"/>
      <c r="N621" s="104"/>
    </row>
    <row r="622" spans="1:21" s="105" customFormat="1" ht="29.25" customHeight="1" x14ac:dyDescent="0.2">
      <c r="A622" s="180" t="s">
        <v>85</v>
      </c>
      <c r="B622" s="133" t="s">
        <v>413</v>
      </c>
      <c r="C622" s="133" t="s">
        <v>26</v>
      </c>
      <c r="D622" s="133" t="s">
        <v>68</v>
      </c>
      <c r="E622" s="133" t="s">
        <v>353</v>
      </c>
      <c r="F622" s="308">
        <v>120</v>
      </c>
      <c r="G622" s="191" t="s">
        <v>22</v>
      </c>
      <c r="H622" s="87" t="s">
        <v>25</v>
      </c>
      <c r="I622" s="87">
        <v>900</v>
      </c>
      <c r="J622" s="191">
        <f>'ведомст 3'!K70</f>
        <v>57.5</v>
      </c>
      <c r="K622" s="191">
        <f>'ведомст 3'!L70</f>
        <v>57.6</v>
      </c>
      <c r="L622" s="191">
        <f>'ведомст 3'!M70</f>
        <v>57.7</v>
      </c>
      <c r="M622" s="554"/>
      <c r="N622" s="104"/>
    </row>
    <row r="623" spans="1:21" s="105" customFormat="1" ht="31.5" customHeight="1" x14ac:dyDescent="0.25">
      <c r="A623" s="180" t="s">
        <v>493</v>
      </c>
      <c r="B623" s="351" t="s">
        <v>49</v>
      </c>
      <c r="C623" s="351"/>
      <c r="D623" s="351"/>
      <c r="E623" s="351"/>
      <c r="F623" s="308"/>
      <c r="G623" s="87"/>
      <c r="H623" s="87"/>
      <c r="I623" s="87"/>
      <c r="J623" s="141">
        <f>J624</f>
        <v>13973.2</v>
      </c>
      <c r="K623" s="141">
        <f>K624</f>
        <v>9852</v>
      </c>
      <c r="L623" s="140">
        <f>L624</f>
        <v>9836.2999999999993</v>
      </c>
      <c r="M623" s="551"/>
      <c r="N623" s="661" t="e">
        <f>J630+J636+J648+J654+J660+J665+J671+J677+J682+J693+J698+J703+J709+J715+J721+J727+J737+#REF!</f>
        <v>#REF!</v>
      </c>
      <c r="O623" s="638" t="e">
        <f>K630+K636+K648+K654+K660+K665+K671+K677+K682+K693+K698+K703+K709+K715+K721+K727+K737+#REF!</f>
        <v>#REF!</v>
      </c>
      <c r="P623" s="638" t="e">
        <f>L630+L636+L648+L654+L660+L665+L671+L677+L682+L693+L698+L703+L709+L715+L721+L727+L737+#REF!</f>
        <v>#REF!</v>
      </c>
    </row>
    <row r="624" spans="1:21" s="105" customFormat="1" ht="43.5" customHeight="1" x14ac:dyDescent="0.2">
      <c r="A624" s="180" t="s">
        <v>494</v>
      </c>
      <c r="B624" s="133" t="s">
        <v>354</v>
      </c>
      <c r="C624" s="133" t="s">
        <v>24</v>
      </c>
      <c r="D624" s="133"/>
      <c r="E624" s="133"/>
      <c r="F624" s="308"/>
      <c r="G624" s="87"/>
      <c r="H624" s="87"/>
      <c r="I624" s="87"/>
      <c r="J624" s="141">
        <f>J625+J631+J643+J649+J655+J666+J672+J688+J704+J710+J716+J722+J737+J743+J733+J641+J749</f>
        <v>13973.2</v>
      </c>
      <c r="K624" s="141">
        <f>K625+K631+K643+K649+K655+K666+K672+K688+K704+K710+K716+K722+K737+K743+K733</f>
        <v>9852</v>
      </c>
      <c r="L624" s="141">
        <f>L625+L631+L643+L649+L655+L666+L672+L688+L704+L710+L716+L722+L737+L743+L733</f>
        <v>9836.2999999999993</v>
      </c>
      <c r="M624" s="551"/>
      <c r="N624" s="662"/>
      <c r="O624" s="646"/>
      <c r="P624" s="646"/>
      <c r="Q624" s="346"/>
      <c r="R624" s="346"/>
      <c r="S624" s="346"/>
      <c r="T624" s="346"/>
      <c r="U624" s="346"/>
    </row>
    <row r="625" spans="1:14" s="105" customFormat="1" ht="28.5" customHeight="1" x14ac:dyDescent="0.2">
      <c r="A625" s="180" t="s">
        <v>79</v>
      </c>
      <c r="B625" s="133" t="s">
        <v>354</v>
      </c>
      <c r="C625" s="133" t="s">
        <v>24</v>
      </c>
      <c r="D625" s="133" t="s">
        <v>68</v>
      </c>
      <c r="E625" s="133" t="s">
        <v>401</v>
      </c>
      <c r="F625" s="308"/>
      <c r="G625" s="191"/>
      <c r="H625" s="191"/>
      <c r="I625" s="87"/>
      <c r="J625" s="191">
        <f t="shared" ref="J625:L626" si="117">J626</f>
        <v>1001.1</v>
      </c>
      <c r="K625" s="191">
        <v>1296.2</v>
      </c>
      <c r="L625" s="191">
        <f t="shared" si="117"/>
        <v>1296.2</v>
      </c>
      <c r="M625" s="554"/>
      <c r="N625" s="104"/>
    </row>
    <row r="626" spans="1:14" s="105" customFormat="1" ht="29.25" customHeight="1" x14ac:dyDescent="0.25">
      <c r="A626" s="313" t="s">
        <v>210</v>
      </c>
      <c r="B626" s="133" t="s">
        <v>354</v>
      </c>
      <c r="C626" s="133" t="s">
        <v>24</v>
      </c>
      <c r="D626" s="133" t="s">
        <v>68</v>
      </c>
      <c r="E626" s="133" t="s">
        <v>401</v>
      </c>
      <c r="F626" s="308">
        <v>300</v>
      </c>
      <c r="G626" s="191"/>
      <c r="H626" s="191"/>
      <c r="I626" s="87"/>
      <c r="J626" s="191">
        <f t="shared" si="117"/>
        <v>1001.1</v>
      </c>
      <c r="K626" s="191">
        <v>1296.2</v>
      </c>
      <c r="L626" s="191">
        <f t="shared" si="117"/>
        <v>1296.2</v>
      </c>
      <c r="M626" s="554"/>
      <c r="N626" s="104"/>
    </row>
    <row r="627" spans="1:14" s="105" customFormat="1" ht="28.5" customHeight="1" x14ac:dyDescent="0.25">
      <c r="A627" s="313" t="s">
        <v>211</v>
      </c>
      <c r="B627" s="133" t="s">
        <v>354</v>
      </c>
      <c r="C627" s="133" t="s">
        <v>24</v>
      </c>
      <c r="D627" s="133" t="s">
        <v>68</v>
      </c>
      <c r="E627" s="133" t="s">
        <v>401</v>
      </c>
      <c r="F627" s="308">
        <v>310</v>
      </c>
      <c r="G627" s="191"/>
      <c r="H627" s="191"/>
      <c r="I627" s="87"/>
      <c r="J627" s="191">
        <f t="shared" ref="J627:L628" si="118">J628</f>
        <v>1001.1</v>
      </c>
      <c r="K627" s="191">
        <v>1296.2</v>
      </c>
      <c r="L627" s="191">
        <f t="shared" si="118"/>
        <v>1296.2</v>
      </c>
      <c r="M627" s="554"/>
      <c r="N627" s="104"/>
    </row>
    <row r="628" spans="1:14" s="105" customFormat="1" ht="21" customHeight="1" x14ac:dyDescent="0.2">
      <c r="A628" s="180" t="s">
        <v>43</v>
      </c>
      <c r="B628" s="133" t="s">
        <v>354</v>
      </c>
      <c r="C628" s="133" t="s">
        <v>24</v>
      </c>
      <c r="D628" s="133" t="s">
        <v>68</v>
      </c>
      <c r="E628" s="133" t="s">
        <v>401</v>
      </c>
      <c r="F628" s="308">
        <v>310</v>
      </c>
      <c r="G628" s="192">
        <v>10</v>
      </c>
      <c r="H628" s="191"/>
      <c r="I628" s="87"/>
      <c r="J628" s="191">
        <f t="shared" si="118"/>
        <v>1001.1</v>
      </c>
      <c r="K628" s="191">
        <v>1296.2</v>
      </c>
      <c r="L628" s="191">
        <f t="shared" si="118"/>
        <v>1296.2</v>
      </c>
      <c r="M628" s="554"/>
      <c r="N628" s="104"/>
    </row>
    <row r="629" spans="1:14" s="105" customFormat="1" ht="21" customHeight="1" x14ac:dyDescent="0.2">
      <c r="A629" s="180" t="s">
        <v>44</v>
      </c>
      <c r="B629" s="133" t="s">
        <v>354</v>
      </c>
      <c r="C629" s="133" t="s">
        <v>24</v>
      </c>
      <c r="D629" s="133" t="s">
        <v>68</v>
      </c>
      <c r="E629" s="133" t="s">
        <v>401</v>
      </c>
      <c r="F629" s="308">
        <v>310</v>
      </c>
      <c r="G629" s="192" t="s">
        <v>39</v>
      </c>
      <c r="H629" s="192" t="s">
        <v>22</v>
      </c>
      <c r="I629" s="87"/>
      <c r="J629" s="191">
        <f>J630</f>
        <v>1001.1</v>
      </c>
      <c r="K629" s="191">
        <v>1296.2</v>
      </c>
      <c r="L629" s="191">
        <f>L630</f>
        <v>1296.2</v>
      </c>
      <c r="M629" s="554"/>
      <c r="N629" s="104"/>
    </row>
    <row r="630" spans="1:14" s="105" customFormat="1" ht="30.75" customHeight="1" x14ac:dyDescent="0.2">
      <c r="A630" s="180" t="s">
        <v>85</v>
      </c>
      <c r="B630" s="133" t="s">
        <v>354</v>
      </c>
      <c r="C630" s="133" t="s">
        <v>24</v>
      </c>
      <c r="D630" s="133" t="s">
        <v>68</v>
      </c>
      <c r="E630" s="133" t="s">
        <v>401</v>
      </c>
      <c r="F630" s="308">
        <v>310</v>
      </c>
      <c r="G630" s="192">
        <v>10</v>
      </c>
      <c r="H630" s="192" t="s">
        <v>22</v>
      </c>
      <c r="I630" s="87" t="s">
        <v>13</v>
      </c>
      <c r="J630" s="191">
        <f>'ведомст 3'!K257</f>
        <v>1001.1</v>
      </c>
      <c r="K630" s="191">
        <f>'ведомст 3'!L257</f>
        <v>1296.2</v>
      </c>
      <c r="L630" s="191">
        <f>'ведомст 3'!M257</f>
        <v>1296.2</v>
      </c>
      <c r="M630" s="554"/>
      <c r="N630" s="104"/>
    </row>
    <row r="631" spans="1:14" s="105" customFormat="1" ht="45" x14ac:dyDescent="0.2">
      <c r="A631" s="180" t="s">
        <v>498</v>
      </c>
      <c r="B631" s="133" t="s">
        <v>354</v>
      </c>
      <c r="C631" s="133" t="s">
        <v>24</v>
      </c>
      <c r="D631" s="133" t="s">
        <v>68</v>
      </c>
      <c r="E631" s="133" t="s">
        <v>358</v>
      </c>
      <c r="F631" s="314"/>
      <c r="G631" s="87"/>
      <c r="H631" s="87"/>
      <c r="I631" s="87"/>
      <c r="J631" s="141">
        <f t="shared" ref="J631:L635" si="119">J632</f>
        <v>0</v>
      </c>
      <c r="K631" s="141">
        <v>125.1</v>
      </c>
      <c r="L631" s="141">
        <f t="shared" si="119"/>
        <v>125.1</v>
      </c>
      <c r="M631" s="292"/>
      <c r="N631" s="292"/>
    </row>
    <row r="632" spans="1:14" s="105" customFormat="1" x14ac:dyDescent="0.25">
      <c r="A632" s="313" t="s">
        <v>195</v>
      </c>
      <c r="B632" s="133" t="s">
        <v>354</v>
      </c>
      <c r="C632" s="133" t="s">
        <v>24</v>
      </c>
      <c r="D632" s="133" t="s">
        <v>68</v>
      </c>
      <c r="E632" s="133" t="s">
        <v>358</v>
      </c>
      <c r="F632" s="314">
        <v>800</v>
      </c>
      <c r="G632" s="87"/>
      <c r="H632" s="87"/>
      <c r="I632" s="87"/>
      <c r="J632" s="141">
        <f t="shared" si="119"/>
        <v>0</v>
      </c>
      <c r="K632" s="141">
        <v>125.1</v>
      </c>
      <c r="L632" s="141">
        <f t="shared" si="119"/>
        <v>125.1</v>
      </c>
      <c r="M632" s="292"/>
      <c r="N632" s="104"/>
    </row>
    <row r="633" spans="1:14" s="105" customFormat="1" x14ac:dyDescent="0.25">
      <c r="A633" s="313" t="s">
        <v>102</v>
      </c>
      <c r="B633" s="133" t="s">
        <v>354</v>
      </c>
      <c r="C633" s="133" t="s">
        <v>24</v>
      </c>
      <c r="D633" s="133" t="s">
        <v>68</v>
      </c>
      <c r="E633" s="133" t="s">
        <v>358</v>
      </c>
      <c r="F633" s="314">
        <v>870</v>
      </c>
      <c r="G633" s="87"/>
      <c r="H633" s="87"/>
      <c r="I633" s="87"/>
      <c r="J633" s="141">
        <f t="shared" si="119"/>
        <v>0</v>
      </c>
      <c r="K633" s="141">
        <v>125.1</v>
      </c>
      <c r="L633" s="141">
        <f t="shared" si="119"/>
        <v>125.1</v>
      </c>
      <c r="M633" s="292"/>
      <c r="N633" s="104"/>
    </row>
    <row r="634" spans="1:14" s="105" customFormat="1" x14ac:dyDescent="0.2">
      <c r="A634" s="180" t="s">
        <v>21</v>
      </c>
      <c r="B634" s="133" t="s">
        <v>354</v>
      </c>
      <c r="C634" s="133" t="s">
        <v>24</v>
      </c>
      <c r="D634" s="133" t="s">
        <v>68</v>
      </c>
      <c r="E634" s="133" t="s">
        <v>358</v>
      </c>
      <c r="F634" s="314">
        <v>870</v>
      </c>
      <c r="G634" s="87" t="s">
        <v>22</v>
      </c>
      <c r="H634" s="87"/>
      <c r="I634" s="87"/>
      <c r="J634" s="141">
        <f t="shared" si="119"/>
        <v>0</v>
      </c>
      <c r="K634" s="141">
        <v>125.1</v>
      </c>
      <c r="L634" s="141">
        <f t="shared" si="119"/>
        <v>125.1</v>
      </c>
      <c r="M634" s="292"/>
      <c r="N634" s="104"/>
    </row>
    <row r="635" spans="1:14" s="105" customFormat="1" ht="19.5" customHeight="1" x14ac:dyDescent="0.2">
      <c r="A635" s="180" t="s">
        <v>32</v>
      </c>
      <c r="B635" s="133" t="s">
        <v>354</v>
      </c>
      <c r="C635" s="133" t="s">
        <v>24</v>
      </c>
      <c r="D635" s="133" t="s">
        <v>68</v>
      </c>
      <c r="E635" s="133" t="s">
        <v>358</v>
      </c>
      <c r="F635" s="314">
        <v>870</v>
      </c>
      <c r="G635" s="87" t="s">
        <v>22</v>
      </c>
      <c r="H635" s="87" t="s">
        <v>33</v>
      </c>
      <c r="I635" s="87"/>
      <c r="J635" s="141">
        <f t="shared" si="119"/>
        <v>0</v>
      </c>
      <c r="K635" s="141">
        <v>125.1</v>
      </c>
      <c r="L635" s="141">
        <f t="shared" si="119"/>
        <v>125.1</v>
      </c>
      <c r="M635" s="292"/>
      <c r="N635" s="104"/>
    </row>
    <row r="636" spans="1:14" s="105" customFormat="1" ht="31.5" customHeight="1" x14ac:dyDescent="0.2">
      <c r="A636" s="180" t="s">
        <v>85</v>
      </c>
      <c r="B636" s="133" t="s">
        <v>354</v>
      </c>
      <c r="C636" s="133" t="s">
        <v>24</v>
      </c>
      <c r="D636" s="133" t="s">
        <v>68</v>
      </c>
      <c r="E636" s="133" t="s">
        <v>358</v>
      </c>
      <c r="F636" s="314">
        <v>870</v>
      </c>
      <c r="G636" s="87" t="s">
        <v>22</v>
      </c>
      <c r="H636" s="87" t="s">
        <v>33</v>
      </c>
      <c r="I636" s="87" t="s">
        <v>13</v>
      </c>
      <c r="J636" s="141">
        <f>'ведомст 3'!K101</f>
        <v>0</v>
      </c>
      <c r="K636" s="141">
        <f>'ведомст 3'!L101</f>
        <v>125.1</v>
      </c>
      <c r="L636" s="141">
        <f>'ведомст 3'!M101</f>
        <v>125.1</v>
      </c>
      <c r="M636" s="292"/>
      <c r="N636" s="104"/>
    </row>
    <row r="637" spans="1:14" s="105" customFormat="1" ht="31.5" customHeight="1" x14ac:dyDescent="0.2">
      <c r="A637" s="107" t="s">
        <v>505</v>
      </c>
      <c r="B637" s="133" t="s">
        <v>354</v>
      </c>
      <c r="C637" s="133" t="s">
        <v>24</v>
      </c>
      <c r="D637" s="133" t="s">
        <v>68</v>
      </c>
      <c r="E637" s="133" t="s">
        <v>504</v>
      </c>
      <c r="F637" s="314"/>
      <c r="G637" s="87"/>
      <c r="H637" s="87"/>
      <c r="I637" s="87"/>
      <c r="J637" s="141">
        <f t="shared" ref="J637:L641" si="120">J638</f>
        <v>7</v>
      </c>
      <c r="K637" s="141">
        <f t="shared" si="120"/>
        <v>0</v>
      </c>
      <c r="L637" s="141">
        <f t="shared" si="120"/>
        <v>0</v>
      </c>
      <c r="M637" s="292"/>
      <c r="N637" s="104"/>
    </row>
    <row r="638" spans="1:14" s="105" customFormat="1" ht="31.5" customHeight="1" x14ac:dyDescent="0.25">
      <c r="A638" s="179" t="s">
        <v>191</v>
      </c>
      <c r="B638" s="133" t="s">
        <v>354</v>
      </c>
      <c r="C638" s="133" t="s">
        <v>24</v>
      </c>
      <c r="D638" s="133" t="s">
        <v>68</v>
      </c>
      <c r="E638" s="133" t="s">
        <v>504</v>
      </c>
      <c r="F638" s="314">
        <v>200</v>
      </c>
      <c r="G638" s="87"/>
      <c r="H638" s="87"/>
      <c r="I638" s="87"/>
      <c r="J638" s="141">
        <f t="shared" si="120"/>
        <v>7</v>
      </c>
      <c r="K638" s="141">
        <f t="shared" si="120"/>
        <v>0</v>
      </c>
      <c r="L638" s="141">
        <f t="shared" si="120"/>
        <v>0</v>
      </c>
      <c r="M638" s="292"/>
      <c r="N638" s="104"/>
    </row>
    <row r="639" spans="1:14" s="105" customFormat="1" ht="31.5" customHeight="1" x14ac:dyDescent="0.25">
      <c r="A639" s="179" t="s">
        <v>192</v>
      </c>
      <c r="B639" s="133" t="s">
        <v>354</v>
      </c>
      <c r="C639" s="133" t="s">
        <v>24</v>
      </c>
      <c r="D639" s="133" t="s">
        <v>68</v>
      </c>
      <c r="E639" s="133" t="s">
        <v>504</v>
      </c>
      <c r="F639" s="314">
        <v>240</v>
      </c>
      <c r="G639" s="87"/>
      <c r="H639" s="87"/>
      <c r="I639" s="87"/>
      <c r="J639" s="141">
        <f t="shared" si="120"/>
        <v>7</v>
      </c>
      <c r="K639" s="141">
        <f t="shared" si="120"/>
        <v>0</v>
      </c>
      <c r="L639" s="141">
        <f t="shared" si="120"/>
        <v>0</v>
      </c>
      <c r="M639" s="292"/>
      <c r="N639" s="104"/>
    </row>
    <row r="640" spans="1:14" s="105" customFormat="1" ht="31.5" customHeight="1" x14ac:dyDescent="0.2">
      <c r="A640" s="180" t="s">
        <v>21</v>
      </c>
      <c r="B640" s="133" t="s">
        <v>354</v>
      </c>
      <c r="C640" s="133" t="s">
        <v>24</v>
      </c>
      <c r="D640" s="133" t="s">
        <v>68</v>
      </c>
      <c r="E640" s="133" t="s">
        <v>504</v>
      </c>
      <c r="F640" s="314">
        <v>240</v>
      </c>
      <c r="G640" s="87" t="s">
        <v>22</v>
      </c>
      <c r="H640" s="87"/>
      <c r="I640" s="87"/>
      <c r="J640" s="141">
        <f t="shared" si="120"/>
        <v>7</v>
      </c>
      <c r="K640" s="141">
        <f t="shared" si="120"/>
        <v>0</v>
      </c>
      <c r="L640" s="141">
        <f t="shared" si="120"/>
        <v>0</v>
      </c>
      <c r="M640" s="292"/>
      <c r="N640" s="104"/>
    </row>
    <row r="641" spans="1:17" s="105" customFormat="1" ht="21.75" customHeight="1" x14ac:dyDescent="0.2">
      <c r="A641" s="180" t="s">
        <v>34</v>
      </c>
      <c r="B641" s="133" t="s">
        <v>354</v>
      </c>
      <c r="C641" s="133" t="s">
        <v>24</v>
      </c>
      <c r="D641" s="133" t="s">
        <v>68</v>
      </c>
      <c r="E641" s="133" t="s">
        <v>504</v>
      </c>
      <c r="F641" s="314">
        <v>240</v>
      </c>
      <c r="G641" s="87" t="s">
        <v>22</v>
      </c>
      <c r="H641" s="87" t="s">
        <v>35</v>
      </c>
      <c r="I641" s="87"/>
      <c r="J641" s="141">
        <f t="shared" si="120"/>
        <v>7</v>
      </c>
      <c r="K641" s="141">
        <f t="shared" si="120"/>
        <v>0</v>
      </c>
      <c r="L641" s="141">
        <f t="shared" si="120"/>
        <v>0</v>
      </c>
      <c r="M641" s="292"/>
      <c r="N641" s="104"/>
    </row>
    <row r="642" spans="1:17" s="105" customFormat="1" ht="31.5" customHeight="1" x14ac:dyDescent="0.2">
      <c r="A642" s="180" t="s">
        <v>262</v>
      </c>
      <c r="B642" s="133" t="s">
        <v>354</v>
      </c>
      <c r="C642" s="133" t="s">
        <v>24</v>
      </c>
      <c r="D642" s="133" t="s">
        <v>68</v>
      </c>
      <c r="E642" s="133" t="s">
        <v>504</v>
      </c>
      <c r="F642" s="314">
        <v>240</v>
      </c>
      <c r="G642" s="87" t="s">
        <v>22</v>
      </c>
      <c r="H642" s="87" t="s">
        <v>35</v>
      </c>
      <c r="I642" s="87" t="s">
        <v>13</v>
      </c>
      <c r="J642" s="141">
        <f>'ведомст 3'!K145</f>
        <v>7</v>
      </c>
      <c r="K642" s="141">
        <f>'ведомст 3'!L145</f>
        <v>0</v>
      </c>
      <c r="L642" s="141">
        <f>'ведомст 3'!M145</f>
        <v>0</v>
      </c>
      <c r="M642" s="292"/>
      <c r="N642" s="104"/>
    </row>
    <row r="643" spans="1:17" s="105" customFormat="1" ht="31.5" customHeight="1" x14ac:dyDescent="0.2">
      <c r="A643" s="180" t="s">
        <v>11</v>
      </c>
      <c r="B643" s="333" t="s">
        <v>354</v>
      </c>
      <c r="C643" s="333" t="s">
        <v>24</v>
      </c>
      <c r="D643" s="333" t="s">
        <v>68</v>
      </c>
      <c r="E643" s="333" t="s">
        <v>384</v>
      </c>
      <c r="F643" s="334"/>
      <c r="G643" s="192"/>
      <c r="H643" s="192"/>
      <c r="I643" s="87"/>
      <c r="J643" s="191" t="str">
        <f t="shared" ref="J643:L647" si="121">J644</f>
        <v>91,8</v>
      </c>
      <c r="K643" s="191">
        <v>86.3</v>
      </c>
      <c r="L643" s="191">
        <f t="shared" si="121"/>
        <v>86.3</v>
      </c>
      <c r="M643" s="554"/>
      <c r="N643" s="104"/>
    </row>
    <row r="644" spans="1:17" s="105" customFormat="1" ht="31.5" customHeight="1" x14ac:dyDescent="0.25">
      <c r="A644" s="320" t="s">
        <v>191</v>
      </c>
      <c r="B644" s="333" t="s">
        <v>354</v>
      </c>
      <c r="C644" s="333" t="s">
        <v>24</v>
      </c>
      <c r="D644" s="333" t="s">
        <v>68</v>
      </c>
      <c r="E644" s="333" t="s">
        <v>384</v>
      </c>
      <c r="F644" s="334">
        <v>200</v>
      </c>
      <c r="G644" s="192"/>
      <c r="H644" s="192"/>
      <c r="I644" s="87"/>
      <c r="J644" s="191" t="str">
        <f t="shared" si="121"/>
        <v>91,8</v>
      </c>
      <c r="K644" s="191">
        <v>86.3</v>
      </c>
      <c r="L644" s="191">
        <f t="shared" si="121"/>
        <v>86.3</v>
      </c>
      <c r="M644" s="554"/>
      <c r="N644" s="104"/>
    </row>
    <row r="645" spans="1:17" s="105" customFormat="1" ht="31.5" customHeight="1" x14ac:dyDescent="0.25">
      <c r="A645" s="320" t="s">
        <v>192</v>
      </c>
      <c r="B645" s="333" t="s">
        <v>354</v>
      </c>
      <c r="C645" s="333" t="s">
        <v>24</v>
      </c>
      <c r="D645" s="333" t="s">
        <v>68</v>
      </c>
      <c r="E645" s="333" t="s">
        <v>384</v>
      </c>
      <c r="F645" s="334">
        <v>240</v>
      </c>
      <c r="G645" s="192"/>
      <c r="H645" s="192"/>
      <c r="I645" s="87"/>
      <c r="J645" s="191" t="str">
        <f t="shared" si="121"/>
        <v>91,8</v>
      </c>
      <c r="K645" s="191">
        <v>86.3</v>
      </c>
      <c r="L645" s="191">
        <f t="shared" si="121"/>
        <v>86.3</v>
      </c>
      <c r="M645" s="554"/>
      <c r="N645" s="104"/>
    </row>
    <row r="646" spans="1:17" s="105" customFormat="1" ht="31.5" customHeight="1" x14ac:dyDescent="0.2">
      <c r="A646" s="180" t="s">
        <v>9</v>
      </c>
      <c r="B646" s="333" t="s">
        <v>354</v>
      </c>
      <c r="C646" s="333" t="s">
        <v>24</v>
      </c>
      <c r="D646" s="333" t="s">
        <v>68</v>
      </c>
      <c r="E646" s="333" t="s">
        <v>384</v>
      </c>
      <c r="F646" s="334">
        <v>240</v>
      </c>
      <c r="G646" s="192" t="s">
        <v>31</v>
      </c>
      <c r="H646" s="192"/>
      <c r="I646" s="87"/>
      <c r="J646" s="191" t="str">
        <f t="shared" si="121"/>
        <v>91,8</v>
      </c>
      <c r="K646" s="191">
        <v>86.3</v>
      </c>
      <c r="L646" s="191">
        <f t="shared" si="121"/>
        <v>86.3</v>
      </c>
      <c r="M646" s="554"/>
      <c r="N646" s="104"/>
    </row>
    <row r="647" spans="1:17" s="105" customFormat="1" ht="27" customHeight="1" x14ac:dyDescent="0.2">
      <c r="A647" s="356" t="s">
        <v>142</v>
      </c>
      <c r="B647" s="333" t="s">
        <v>354</v>
      </c>
      <c r="C647" s="333" t="s">
        <v>24</v>
      </c>
      <c r="D647" s="333" t="s">
        <v>68</v>
      </c>
      <c r="E647" s="333" t="s">
        <v>384</v>
      </c>
      <c r="F647" s="334">
        <v>240</v>
      </c>
      <c r="G647" s="192" t="s">
        <v>31</v>
      </c>
      <c r="H647" s="192" t="s">
        <v>22</v>
      </c>
      <c r="I647" s="87"/>
      <c r="J647" s="191" t="str">
        <f t="shared" si="121"/>
        <v>91,8</v>
      </c>
      <c r="K647" s="191">
        <v>86.3</v>
      </c>
      <c r="L647" s="191">
        <f t="shared" si="121"/>
        <v>86.3</v>
      </c>
      <c r="M647" s="554"/>
      <c r="N647" s="104"/>
      <c r="O647" s="357"/>
      <c r="P647" s="357"/>
      <c r="Q647" s="358"/>
    </row>
    <row r="648" spans="1:17" s="105" customFormat="1" ht="28.5" customHeight="1" x14ac:dyDescent="0.2">
      <c r="A648" s="180" t="s">
        <v>85</v>
      </c>
      <c r="B648" s="333" t="s">
        <v>354</v>
      </c>
      <c r="C648" s="333" t="s">
        <v>24</v>
      </c>
      <c r="D648" s="333" t="s">
        <v>68</v>
      </c>
      <c r="E648" s="333" t="s">
        <v>384</v>
      </c>
      <c r="F648" s="334">
        <v>240</v>
      </c>
      <c r="G648" s="192" t="s">
        <v>31</v>
      </c>
      <c r="H648" s="192" t="s">
        <v>22</v>
      </c>
      <c r="I648" s="87" t="s">
        <v>13</v>
      </c>
      <c r="J648" s="191" t="str">
        <f>'ведомст 3'!K232</f>
        <v>91,8</v>
      </c>
      <c r="K648" s="191">
        <f>'ведомст 3'!L232</f>
        <v>86.3</v>
      </c>
      <c r="L648" s="191">
        <f>'ведомст 3'!M232</f>
        <v>86.3</v>
      </c>
      <c r="M648" s="554"/>
      <c r="N648" s="104"/>
    </row>
    <row r="649" spans="1:17" s="105" customFormat="1" ht="75" x14ac:dyDescent="0.2">
      <c r="A649" s="180" t="s">
        <v>310</v>
      </c>
      <c r="B649" s="133" t="s">
        <v>354</v>
      </c>
      <c r="C649" s="133" t="s">
        <v>24</v>
      </c>
      <c r="D649" s="133" t="s">
        <v>68</v>
      </c>
      <c r="E649" s="133" t="s">
        <v>357</v>
      </c>
      <c r="F649" s="308"/>
      <c r="G649" s="192"/>
      <c r="H649" s="192"/>
      <c r="I649" s="87"/>
      <c r="J649" s="141">
        <f t="shared" ref="J649:L651" si="122">J650</f>
        <v>11.4</v>
      </c>
      <c r="K649" s="141">
        <v>0</v>
      </c>
      <c r="L649" s="141">
        <f t="shared" si="122"/>
        <v>0</v>
      </c>
      <c r="M649" s="292"/>
      <c r="N649" s="291"/>
    </row>
    <row r="650" spans="1:17" s="105" customFormat="1" ht="31.5" customHeight="1" x14ac:dyDescent="0.25">
      <c r="A650" s="320" t="s">
        <v>191</v>
      </c>
      <c r="B650" s="133" t="s">
        <v>354</v>
      </c>
      <c r="C650" s="133" t="s">
        <v>24</v>
      </c>
      <c r="D650" s="133" t="s">
        <v>68</v>
      </c>
      <c r="E650" s="133" t="s">
        <v>357</v>
      </c>
      <c r="F650" s="308">
        <v>200</v>
      </c>
      <c r="G650" s="192"/>
      <c r="H650" s="192"/>
      <c r="I650" s="87"/>
      <c r="J650" s="141">
        <f t="shared" si="122"/>
        <v>11.4</v>
      </c>
      <c r="K650" s="141">
        <v>0</v>
      </c>
      <c r="L650" s="141">
        <f t="shared" si="122"/>
        <v>0</v>
      </c>
      <c r="M650" s="292"/>
      <c r="N650" s="104"/>
    </row>
    <row r="651" spans="1:17" s="105" customFormat="1" ht="32.25" customHeight="1" x14ac:dyDescent="0.25">
      <c r="A651" s="320" t="s">
        <v>192</v>
      </c>
      <c r="B651" s="133" t="s">
        <v>354</v>
      </c>
      <c r="C651" s="133" t="s">
        <v>24</v>
      </c>
      <c r="D651" s="133" t="s">
        <v>68</v>
      </c>
      <c r="E651" s="133" t="s">
        <v>357</v>
      </c>
      <c r="F651" s="308">
        <v>240</v>
      </c>
      <c r="G651" s="192"/>
      <c r="H651" s="192"/>
      <c r="I651" s="87"/>
      <c r="J651" s="141">
        <f t="shared" si="122"/>
        <v>11.4</v>
      </c>
      <c r="K651" s="141">
        <v>0</v>
      </c>
      <c r="L651" s="141">
        <f t="shared" si="122"/>
        <v>0</v>
      </c>
      <c r="M651" s="292"/>
      <c r="N651" s="104"/>
    </row>
    <row r="652" spans="1:17" s="105" customFormat="1" x14ac:dyDescent="0.2">
      <c r="A652" s="180" t="s">
        <v>21</v>
      </c>
      <c r="B652" s="133" t="s">
        <v>354</v>
      </c>
      <c r="C652" s="133" t="s">
        <v>24</v>
      </c>
      <c r="D652" s="133" t="s">
        <v>68</v>
      </c>
      <c r="E652" s="133" t="s">
        <v>357</v>
      </c>
      <c r="F652" s="308">
        <v>240</v>
      </c>
      <c r="G652" s="192" t="s">
        <v>22</v>
      </c>
      <c r="H652" s="192"/>
      <c r="I652" s="87"/>
      <c r="J652" s="141">
        <f t="shared" ref="J652:L653" si="123">J653</f>
        <v>11.4</v>
      </c>
      <c r="K652" s="141">
        <v>0</v>
      </c>
      <c r="L652" s="141">
        <f t="shared" si="123"/>
        <v>0</v>
      </c>
      <c r="M652" s="292"/>
      <c r="N652" s="104"/>
    </row>
    <row r="653" spans="1:17" s="105" customFormat="1" x14ac:dyDescent="0.2">
      <c r="A653" s="180" t="s">
        <v>30</v>
      </c>
      <c r="B653" s="133" t="s">
        <v>354</v>
      </c>
      <c r="C653" s="133" t="s">
        <v>24</v>
      </c>
      <c r="D653" s="133" t="s">
        <v>68</v>
      </c>
      <c r="E653" s="133" t="s">
        <v>357</v>
      </c>
      <c r="F653" s="308">
        <v>240</v>
      </c>
      <c r="G653" s="192" t="s">
        <v>22</v>
      </c>
      <c r="H653" s="192" t="s">
        <v>31</v>
      </c>
      <c r="I653" s="87"/>
      <c r="J653" s="141">
        <f t="shared" si="123"/>
        <v>11.4</v>
      </c>
      <c r="K653" s="141">
        <v>0</v>
      </c>
      <c r="L653" s="141">
        <f t="shared" si="123"/>
        <v>0</v>
      </c>
      <c r="M653" s="292"/>
      <c r="N653" s="104"/>
    </row>
    <row r="654" spans="1:17" s="105" customFormat="1" ht="30.75" customHeight="1" x14ac:dyDescent="0.2">
      <c r="A654" s="180" t="s">
        <v>85</v>
      </c>
      <c r="B654" s="133" t="s">
        <v>354</v>
      </c>
      <c r="C654" s="133" t="s">
        <v>24</v>
      </c>
      <c r="D654" s="133" t="s">
        <v>68</v>
      </c>
      <c r="E654" s="133" t="s">
        <v>357</v>
      </c>
      <c r="F654" s="308">
        <v>240</v>
      </c>
      <c r="G654" s="192" t="s">
        <v>22</v>
      </c>
      <c r="H654" s="192" t="s">
        <v>31</v>
      </c>
      <c r="I654" s="87" t="s">
        <v>13</v>
      </c>
      <c r="J654" s="191">
        <f>'ведомст 3'!K95</f>
        <v>11.4</v>
      </c>
      <c r="K654" s="191">
        <v>0</v>
      </c>
      <c r="L654" s="191">
        <v>0</v>
      </c>
      <c r="M654" s="554"/>
      <c r="N654" s="104"/>
    </row>
    <row r="655" spans="1:17" s="105" customFormat="1" ht="71.25" customHeight="1" x14ac:dyDescent="0.2">
      <c r="A655" s="385" t="s">
        <v>420</v>
      </c>
      <c r="B655" s="382" t="s">
        <v>354</v>
      </c>
      <c r="C655" s="382" t="s">
        <v>24</v>
      </c>
      <c r="D655" s="382" t="s">
        <v>68</v>
      </c>
      <c r="E655" s="382" t="s">
        <v>421</v>
      </c>
      <c r="F655" s="395"/>
      <c r="G655" s="383"/>
      <c r="H655" s="383"/>
      <c r="I655" s="383"/>
      <c r="J655" s="386">
        <f>J656+J661</f>
        <v>926.2</v>
      </c>
      <c r="K655" s="386">
        <f>K656+K661</f>
        <v>610.30000000000007</v>
      </c>
      <c r="L655" s="386">
        <f>L656+L661</f>
        <v>621</v>
      </c>
      <c r="M655" s="559"/>
      <c r="N655" s="361"/>
    </row>
    <row r="656" spans="1:17" s="105" customFormat="1" ht="90" x14ac:dyDescent="0.25">
      <c r="A656" s="397" t="s">
        <v>201</v>
      </c>
      <c r="B656" s="382" t="s">
        <v>354</v>
      </c>
      <c r="C656" s="382" t="s">
        <v>24</v>
      </c>
      <c r="D656" s="382" t="s">
        <v>68</v>
      </c>
      <c r="E656" s="382" t="s">
        <v>421</v>
      </c>
      <c r="F656" s="395">
        <v>100</v>
      </c>
      <c r="G656" s="383"/>
      <c r="H656" s="383"/>
      <c r="I656" s="383"/>
      <c r="J656" s="386">
        <f t="shared" ref="J656:L657" si="124">J657</f>
        <v>640.1</v>
      </c>
      <c r="K656" s="386">
        <f t="shared" si="124"/>
        <v>563.20000000000005</v>
      </c>
      <c r="L656" s="386">
        <f t="shared" si="124"/>
        <v>573.9</v>
      </c>
      <c r="M656" s="138"/>
      <c r="N656" s="104"/>
    </row>
    <row r="657" spans="1:14" s="105" customFormat="1" ht="43.5" customHeight="1" x14ac:dyDescent="0.25">
      <c r="A657" s="397" t="s">
        <v>187</v>
      </c>
      <c r="B657" s="382" t="s">
        <v>354</v>
      </c>
      <c r="C657" s="382" t="s">
        <v>24</v>
      </c>
      <c r="D657" s="382" t="s">
        <v>68</v>
      </c>
      <c r="E657" s="382" t="s">
        <v>421</v>
      </c>
      <c r="F657" s="395">
        <v>120</v>
      </c>
      <c r="G657" s="383"/>
      <c r="H657" s="383"/>
      <c r="I657" s="383"/>
      <c r="J657" s="386">
        <f t="shared" si="124"/>
        <v>640.1</v>
      </c>
      <c r="K657" s="386">
        <f t="shared" si="124"/>
        <v>563.20000000000005</v>
      </c>
      <c r="L657" s="386">
        <f t="shared" si="124"/>
        <v>573.9</v>
      </c>
      <c r="M657" s="138"/>
      <c r="N657" s="104"/>
    </row>
    <row r="658" spans="1:14" s="105" customFormat="1" ht="27.75" customHeight="1" x14ac:dyDescent="0.25">
      <c r="A658" s="390" t="s">
        <v>97</v>
      </c>
      <c r="B658" s="382" t="s">
        <v>354</v>
      </c>
      <c r="C658" s="382" t="s">
        <v>24</v>
      </c>
      <c r="D658" s="382" t="s">
        <v>68</v>
      </c>
      <c r="E658" s="382" t="s">
        <v>421</v>
      </c>
      <c r="F658" s="395">
        <v>120</v>
      </c>
      <c r="G658" s="383" t="s">
        <v>36</v>
      </c>
      <c r="H658" s="396"/>
      <c r="I658" s="396"/>
      <c r="J658" s="386">
        <f t="shared" ref="J658:L659" si="125">J659</f>
        <v>640.1</v>
      </c>
      <c r="K658" s="386">
        <f t="shared" si="125"/>
        <v>563.20000000000005</v>
      </c>
      <c r="L658" s="386">
        <f t="shared" si="125"/>
        <v>573.9</v>
      </c>
      <c r="M658" s="138"/>
      <c r="N658" s="104"/>
    </row>
    <row r="659" spans="1:14" s="105" customFormat="1" ht="19.5" customHeight="1" x14ac:dyDescent="0.2">
      <c r="A659" s="390" t="s">
        <v>98</v>
      </c>
      <c r="B659" s="382" t="s">
        <v>354</v>
      </c>
      <c r="C659" s="382" t="s">
        <v>24</v>
      </c>
      <c r="D659" s="382" t="s">
        <v>68</v>
      </c>
      <c r="E659" s="382" t="s">
        <v>421</v>
      </c>
      <c r="F659" s="395">
        <v>120</v>
      </c>
      <c r="G659" s="383" t="s">
        <v>36</v>
      </c>
      <c r="H659" s="383" t="s">
        <v>25</v>
      </c>
      <c r="I659" s="383"/>
      <c r="J659" s="386">
        <f t="shared" si="125"/>
        <v>640.1</v>
      </c>
      <c r="K659" s="386">
        <f t="shared" si="125"/>
        <v>563.20000000000005</v>
      </c>
      <c r="L659" s="386">
        <f t="shared" si="125"/>
        <v>573.9</v>
      </c>
      <c r="M659" s="138"/>
      <c r="N659" s="104"/>
    </row>
    <row r="660" spans="1:14" s="105" customFormat="1" ht="30" x14ac:dyDescent="0.2">
      <c r="A660" s="390" t="s">
        <v>85</v>
      </c>
      <c r="B660" s="382" t="s">
        <v>354</v>
      </c>
      <c r="C660" s="382" t="s">
        <v>24</v>
      </c>
      <c r="D660" s="382" t="s">
        <v>68</v>
      </c>
      <c r="E660" s="382" t="s">
        <v>421</v>
      </c>
      <c r="F660" s="395">
        <v>120</v>
      </c>
      <c r="G660" s="383" t="s">
        <v>36</v>
      </c>
      <c r="H660" s="383" t="s">
        <v>25</v>
      </c>
      <c r="I660" s="383" t="s">
        <v>13</v>
      </c>
      <c r="J660" s="386">
        <f>'ведомст 3'!K158</f>
        <v>640.1</v>
      </c>
      <c r="K660" s="386">
        <f>'ведомст 3'!L158</f>
        <v>563.20000000000005</v>
      </c>
      <c r="L660" s="386">
        <f>'ведомст 3'!M158</f>
        <v>573.9</v>
      </c>
      <c r="M660" s="138"/>
      <c r="N660" s="104"/>
    </row>
    <row r="661" spans="1:14" s="105" customFormat="1" ht="45" x14ac:dyDescent="0.25">
      <c r="A661" s="398" t="s">
        <v>191</v>
      </c>
      <c r="B661" s="382" t="s">
        <v>354</v>
      </c>
      <c r="C661" s="382" t="s">
        <v>24</v>
      </c>
      <c r="D661" s="382" t="s">
        <v>68</v>
      </c>
      <c r="E661" s="382" t="s">
        <v>421</v>
      </c>
      <c r="F661" s="395">
        <v>200</v>
      </c>
      <c r="G661" s="383"/>
      <c r="H661" s="383"/>
      <c r="I661" s="383"/>
      <c r="J661" s="386">
        <f t="shared" ref="J661:L662" si="126">J662</f>
        <v>286.10000000000002</v>
      </c>
      <c r="K661" s="386">
        <v>47.1</v>
      </c>
      <c r="L661" s="386">
        <f t="shared" si="126"/>
        <v>47.100000000000009</v>
      </c>
      <c r="M661" s="138"/>
      <c r="N661" s="104"/>
    </row>
    <row r="662" spans="1:14" s="105" customFormat="1" ht="45" x14ac:dyDescent="0.25">
      <c r="A662" s="398" t="s">
        <v>192</v>
      </c>
      <c r="B662" s="382" t="s">
        <v>354</v>
      </c>
      <c r="C662" s="382" t="s">
        <v>24</v>
      </c>
      <c r="D662" s="382" t="s">
        <v>68</v>
      </c>
      <c r="E662" s="382" t="s">
        <v>421</v>
      </c>
      <c r="F662" s="395">
        <v>240</v>
      </c>
      <c r="G662" s="383"/>
      <c r="H662" s="383"/>
      <c r="I662" s="383"/>
      <c r="J662" s="386">
        <f t="shared" si="126"/>
        <v>286.10000000000002</v>
      </c>
      <c r="K662" s="386">
        <v>47.1</v>
      </c>
      <c r="L662" s="386">
        <f t="shared" si="126"/>
        <v>47.100000000000009</v>
      </c>
      <c r="M662" s="138"/>
      <c r="N662" s="104"/>
    </row>
    <row r="663" spans="1:14" s="105" customFormat="1" ht="30" customHeight="1" x14ac:dyDescent="0.25">
      <c r="A663" s="390" t="s">
        <v>97</v>
      </c>
      <c r="B663" s="382" t="s">
        <v>354</v>
      </c>
      <c r="C663" s="382" t="s">
        <v>24</v>
      </c>
      <c r="D663" s="382" t="s">
        <v>68</v>
      </c>
      <c r="E663" s="382" t="s">
        <v>421</v>
      </c>
      <c r="F663" s="395">
        <v>240</v>
      </c>
      <c r="G663" s="383" t="s">
        <v>36</v>
      </c>
      <c r="H663" s="396"/>
      <c r="I663" s="396"/>
      <c r="J663" s="386">
        <f t="shared" ref="J663:L664" si="127">J664</f>
        <v>286.10000000000002</v>
      </c>
      <c r="K663" s="386">
        <v>47.1</v>
      </c>
      <c r="L663" s="386">
        <f t="shared" si="127"/>
        <v>47.100000000000009</v>
      </c>
      <c r="M663" s="138"/>
      <c r="N663" s="104"/>
    </row>
    <row r="664" spans="1:14" s="105" customFormat="1" ht="19.5" customHeight="1" x14ac:dyDescent="0.2">
      <c r="A664" s="390" t="s">
        <v>98</v>
      </c>
      <c r="B664" s="382" t="s">
        <v>354</v>
      </c>
      <c r="C664" s="382" t="s">
        <v>24</v>
      </c>
      <c r="D664" s="382" t="s">
        <v>68</v>
      </c>
      <c r="E664" s="382" t="s">
        <v>421</v>
      </c>
      <c r="F664" s="395">
        <v>240</v>
      </c>
      <c r="G664" s="383" t="s">
        <v>36</v>
      </c>
      <c r="H664" s="383" t="s">
        <v>25</v>
      </c>
      <c r="I664" s="383"/>
      <c r="J664" s="386">
        <f t="shared" si="127"/>
        <v>286.10000000000002</v>
      </c>
      <c r="K664" s="386">
        <v>47.1</v>
      </c>
      <c r="L664" s="386">
        <f t="shared" si="127"/>
        <v>47.100000000000009</v>
      </c>
      <c r="M664" s="138"/>
      <c r="N664" s="104"/>
    </row>
    <row r="665" spans="1:14" s="105" customFormat="1" ht="30" x14ac:dyDescent="0.2">
      <c r="A665" s="390" t="s">
        <v>85</v>
      </c>
      <c r="B665" s="382" t="s">
        <v>354</v>
      </c>
      <c r="C665" s="382" t="s">
        <v>24</v>
      </c>
      <c r="D665" s="382" t="s">
        <v>68</v>
      </c>
      <c r="E665" s="382" t="s">
        <v>421</v>
      </c>
      <c r="F665" s="395">
        <v>240</v>
      </c>
      <c r="G665" s="383" t="s">
        <v>36</v>
      </c>
      <c r="H665" s="383" t="s">
        <v>25</v>
      </c>
      <c r="I665" s="383" t="s">
        <v>13</v>
      </c>
      <c r="J665" s="386">
        <f>'ведомст 3'!K160</f>
        <v>286.10000000000002</v>
      </c>
      <c r="K665" s="386">
        <f>'ведомст 3'!L160</f>
        <v>47.100000000000009</v>
      </c>
      <c r="L665" s="386">
        <f>'ведомст 3'!M160</f>
        <v>47.100000000000009</v>
      </c>
      <c r="M665" s="138"/>
      <c r="N665" s="104"/>
    </row>
    <row r="666" spans="1:14" s="105" customFormat="1" ht="30" x14ac:dyDescent="0.2">
      <c r="A666" s="180" t="s">
        <v>90</v>
      </c>
      <c r="B666" s="133" t="s">
        <v>354</v>
      </c>
      <c r="C666" s="133" t="s">
        <v>24</v>
      </c>
      <c r="D666" s="133" t="s">
        <v>68</v>
      </c>
      <c r="E666" s="133" t="s">
        <v>368</v>
      </c>
      <c r="F666" s="314"/>
      <c r="G666" s="87"/>
      <c r="H666" s="87"/>
      <c r="I666" s="87"/>
      <c r="J666" s="141">
        <f>J667</f>
        <v>7168</v>
      </c>
      <c r="K666" s="141">
        <f>K667</f>
        <v>3989.3</v>
      </c>
      <c r="L666" s="141">
        <f>L667</f>
        <v>3989.3</v>
      </c>
      <c r="M666" s="292"/>
      <c r="N666" s="104"/>
    </row>
    <row r="667" spans="1:14" s="105" customFormat="1" ht="45" x14ac:dyDescent="0.2">
      <c r="A667" s="338" t="s">
        <v>251</v>
      </c>
      <c r="B667" s="133" t="s">
        <v>354</v>
      </c>
      <c r="C667" s="133" t="s">
        <v>24</v>
      </c>
      <c r="D667" s="133" t="s">
        <v>68</v>
      </c>
      <c r="E667" s="133" t="s">
        <v>368</v>
      </c>
      <c r="F667" s="314">
        <v>600</v>
      </c>
      <c r="G667" s="87"/>
      <c r="H667" s="87"/>
      <c r="I667" s="87"/>
      <c r="J667" s="141">
        <f>J668</f>
        <v>7168</v>
      </c>
      <c r="K667" s="141">
        <v>3989.3</v>
      </c>
      <c r="L667" s="141">
        <f>L668</f>
        <v>3989.3</v>
      </c>
      <c r="M667" s="292"/>
      <c r="N667" s="104"/>
    </row>
    <row r="668" spans="1:14" s="105" customFormat="1" x14ac:dyDescent="0.25">
      <c r="A668" s="313" t="s">
        <v>252</v>
      </c>
      <c r="B668" s="133" t="s">
        <v>354</v>
      </c>
      <c r="C668" s="133" t="s">
        <v>24</v>
      </c>
      <c r="D668" s="133" t="s">
        <v>68</v>
      </c>
      <c r="E668" s="133" t="s">
        <v>368</v>
      </c>
      <c r="F668" s="314">
        <v>610</v>
      </c>
      <c r="G668" s="87"/>
      <c r="H668" s="87"/>
      <c r="I668" s="87"/>
      <c r="J668" s="141">
        <f>J669</f>
        <v>7168</v>
      </c>
      <c r="K668" s="141">
        <v>3989.3</v>
      </c>
      <c r="L668" s="141">
        <f>L669</f>
        <v>3989.3</v>
      </c>
      <c r="M668" s="292"/>
      <c r="N668" s="104"/>
    </row>
    <row r="669" spans="1:14" s="105" customFormat="1" x14ac:dyDescent="0.2">
      <c r="A669" s="180" t="s">
        <v>21</v>
      </c>
      <c r="B669" s="133" t="s">
        <v>354</v>
      </c>
      <c r="C669" s="133" t="s">
        <v>24</v>
      </c>
      <c r="D669" s="133" t="s">
        <v>68</v>
      </c>
      <c r="E669" s="133" t="s">
        <v>368</v>
      </c>
      <c r="F669" s="314">
        <v>610</v>
      </c>
      <c r="G669" s="87" t="s">
        <v>22</v>
      </c>
      <c r="H669" s="87"/>
      <c r="I669" s="87"/>
      <c r="J669" s="141">
        <f>J670</f>
        <v>7168</v>
      </c>
      <c r="K669" s="141">
        <v>3989.3</v>
      </c>
      <c r="L669" s="141">
        <f>L670</f>
        <v>3989.3</v>
      </c>
      <c r="M669" s="292"/>
      <c r="N669" s="104"/>
    </row>
    <row r="670" spans="1:14" s="105" customFormat="1" x14ac:dyDescent="0.2">
      <c r="A670" s="180" t="s">
        <v>34</v>
      </c>
      <c r="B670" s="133" t="s">
        <v>354</v>
      </c>
      <c r="C670" s="133" t="s">
        <v>24</v>
      </c>
      <c r="D670" s="133" t="s">
        <v>68</v>
      </c>
      <c r="E670" s="133" t="s">
        <v>368</v>
      </c>
      <c r="F670" s="314">
        <v>610</v>
      </c>
      <c r="G670" s="87" t="s">
        <v>22</v>
      </c>
      <c r="H670" s="87" t="s">
        <v>35</v>
      </c>
      <c r="I670" s="87"/>
      <c r="J670" s="141">
        <f>J671</f>
        <v>7168</v>
      </c>
      <c r="K670" s="141">
        <v>3989.3</v>
      </c>
      <c r="L670" s="141">
        <f>L671</f>
        <v>3989.3</v>
      </c>
      <c r="M670" s="292"/>
      <c r="N670" s="104"/>
    </row>
    <row r="671" spans="1:14" s="105" customFormat="1" ht="30" x14ac:dyDescent="0.2">
      <c r="A671" s="180" t="s">
        <v>262</v>
      </c>
      <c r="B671" s="133" t="s">
        <v>354</v>
      </c>
      <c r="C671" s="133" t="s">
        <v>24</v>
      </c>
      <c r="D671" s="133" t="s">
        <v>68</v>
      </c>
      <c r="E671" s="133" t="s">
        <v>368</v>
      </c>
      <c r="F671" s="314">
        <v>610</v>
      </c>
      <c r="G671" s="87" t="s">
        <v>22</v>
      </c>
      <c r="H671" s="87" t="s">
        <v>35</v>
      </c>
      <c r="I671" s="87" t="s">
        <v>13</v>
      </c>
      <c r="J671" s="141">
        <f>'ведомст 3'!K148</f>
        <v>7168</v>
      </c>
      <c r="K671" s="141">
        <f>'ведомст 3'!L148</f>
        <v>3989.3</v>
      </c>
      <c r="L671" s="141">
        <f>'ведомст 3'!M148</f>
        <v>3989.3</v>
      </c>
      <c r="M671" s="292"/>
      <c r="N671" s="104"/>
    </row>
    <row r="672" spans="1:14" s="105" customFormat="1" ht="18" customHeight="1" x14ac:dyDescent="0.2">
      <c r="A672" s="180" t="s">
        <v>76</v>
      </c>
      <c r="B672" s="133" t="s">
        <v>354</v>
      </c>
      <c r="C672" s="133" t="s">
        <v>24</v>
      </c>
      <c r="D672" s="133" t="s">
        <v>68</v>
      </c>
      <c r="E672" s="133" t="s">
        <v>369</v>
      </c>
      <c r="F672" s="314"/>
      <c r="G672" s="87"/>
      <c r="H672" s="87"/>
      <c r="I672" s="87"/>
      <c r="J672" s="141">
        <f>J673+J678+J687</f>
        <v>315.39999999999998</v>
      </c>
      <c r="K672" s="141">
        <f>K673+K678</f>
        <v>271.39999999999998</v>
      </c>
      <c r="L672" s="141">
        <f>L673+L678</f>
        <v>271.39999999999998</v>
      </c>
      <c r="M672" s="292"/>
      <c r="N672" s="104"/>
    </row>
    <row r="673" spans="1:14" s="105" customFormat="1" ht="90" x14ac:dyDescent="0.25">
      <c r="A673" s="313" t="s">
        <v>201</v>
      </c>
      <c r="B673" s="133" t="s">
        <v>354</v>
      </c>
      <c r="C673" s="133" t="s">
        <v>24</v>
      </c>
      <c r="D673" s="133" t="s">
        <v>68</v>
      </c>
      <c r="E673" s="133" t="s">
        <v>369</v>
      </c>
      <c r="F673" s="314">
        <v>100</v>
      </c>
      <c r="G673" s="87"/>
      <c r="H673" s="87"/>
      <c r="I673" s="87"/>
      <c r="J673" s="141">
        <f t="shared" ref="J673:L676" si="128">J674</f>
        <v>281.8</v>
      </c>
      <c r="K673" s="141">
        <f t="shared" si="128"/>
        <v>268.2</v>
      </c>
      <c r="L673" s="141">
        <f t="shared" si="128"/>
        <v>268.2</v>
      </c>
      <c r="M673" s="292"/>
      <c r="N673" s="104"/>
    </row>
    <row r="674" spans="1:14" s="105" customFormat="1" ht="27" customHeight="1" x14ac:dyDescent="0.25">
      <c r="A674" s="313" t="s">
        <v>202</v>
      </c>
      <c r="B674" s="133" t="s">
        <v>354</v>
      </c>
      <c r="C674" s="133" t="s">
        <v>24</v>
      </c>
      <c r="D674" s="133" t="s">
        <v>68</v>
      </c>
      <c r="E674" s="133" t="s">
        <v>369</v>
      </c>
      <c r="F674" s="314">
        <v>110</v>
      </c>
      <c r="G674" s="87"/>
      <c r="H674" s="87"/>
      <c r="I674" s="87"/>
      <c r="J674" s="141">
        <f t="shared" si="128"/>
        <v>281.8</v>
      </c>
      <c r="K674" s="141">
        <f t="shared" si="128"/>
        <v>268.2</v>
      </c>
      <c r="L674" s="141">
        <f t="shared" si="128"/>
        <v>268.2</v>
      </c>
      <c r="M674" s="292"/>
      <c r="N674" s="104"/>
    </row>
    <row r="675" spans="1:14" s="105" customFormat="1" ht="15.75" customHeight="1" x14ac:dyDescent="0.2">
      <c r="A675" s="180" t="s">
        <v>21</v>
      </c>
      <c r="B675" s="133" t="s">
        <v>354</v>
      </c>
      <c r="C675" s="133" t="s">
        <v>24</v>
      </c>
      <c r="D675" s="133" t="s">
        <v>68</v>
      </c>
      <c r="E675" s="133" t="s">
        <v>369</v>
      </c>
      <c r="F675" s="314">
        <v>110</v>
      </c>
      <c r="G675" s="87" t="s">
        <v>22</v>
      </c>
      <c r="H675" s="87"/>
      <c r="I675" s="87"/>
      <c r="J675" s="141">
        <f t="shared" si="128"/>
        <v>281.8</v>
      </c>
      <c r="K675" s="141">
        <f t="shared" si="128"/>
        <v>268.2</v>
      </c>
      <c r="L675" s="141">
        <f t="shared" si="128"/>
        <v>268.2</v>
      </c>
      <c r="M675" s="292"/>
      <c r="N675" s="104"/>
    </row>
    <row r="676" spans="1:14" s="105" customFormat="1" ht="15.75" customHeight="1" x14ac:dyDescent="0.2">
      <c r="A676" s="180" t="s">
        <v>34</v>
      </c>
      <c r="B676" s="133" t="s">
        <v>354</v>
      </c>
      <c r="C676" s="133" t="s">
        <v>24</v>
      </c>
      <c r="D676" s="133" t="s">
        <v>68</v>
      </c>
      <c r="E676" s="133" t="s">
        <v>369</v>
      </c>
      <c r="F676" s="314">
        <v>110</v>
      </c>
      <c r="G676" s="87" t="s">
        <v>22</v>
      </c>
      <c r="H676" s="87" t="s">
        <v>35</v>
      </c>
      <c r="I676" s="87"/>
      <c r="J676" s="141">
        <f t="shared" si="128"/>
        <v>281.8</v>
      </c>
      <c r="K676" s="141">
        <f t="shared" si="128"/>
        <v>268.2</v>
      </c>
      <c r="L676" s="141">
        <f t="shared" si="128"/>
        <v>268.2</v>
      </c>
      <c r="M676" s="292"/>
      <c r="N676" s="104"/>
    </row>
    <row r="677" spans="1:14" s="105" customFormat="1" ht="29.25" customHeight="1" x14ac:dyDescent="0.2">
      <c r="A677" s="180" t="s">
        <v>317</v>
      </c>
      <c r="B677" s="133" t="s">
        <v>354</v>
      </c>
      <c r="C677" s="133" t="s">
        <v>24</v>
      </c>
      <c r="D677" s="133" t="s">
        <v>68</v>
      </c>
      <c r="E677" s="133" t="s">
        <v>369</v>
      </c>
      <c r="F677" s="314">
        <v>110</v>
      </c>
      <c r="G677" s="87" t="s">
        <v>22</v>
      </c>
      <c r="H677" s="87" t="s">
        <v>35</v>
      </c>
      <c r="I677" s="87" t="s">
        <v>88</v>
      </c>
      <c r="J677" s="141">
        <f>'ведомст 3'!K321</f>
        <v>281.8</v>
      </c>
      <c r="K677" s="141">
        <f>'ведомст 3'!L321</f>
        <v>268.2</v>
      </c>
      <c r="L677" s="141">
        <f>'ведомст 3'!M321</f>
        <v>268.2</v>
      </c>
      <c r="M677" s="292"/>
      <c r="N677" s="104"/>
    </row>
    <row r="678" spans="1:14" s="105" customFormat="1" ht="30" customHeight="1" x14ac:dyDescent="0.25">
      <c r="A678" s="320" t="s">
        <v>191</v>
      </c>
      <c r="B678" s="133" t="s">
        <v>354</v>
      </c>
      <c r="C678" s="133" t="s">
        <v>24</v>
      </c>
      <c r="D678" s="133" t="s">
        <v>68</v>
      </c>
      <c r="E678" s="133" t="s">
        <v>369</v>
      </c>
      <c r="F678" s="314">
        <v>200</v>
      </c>
      <c r="G678" s="87"/>
      <c r="H678" s="87"/>
      <c r="I678" s="87"/>
      <c r="J678" s="141">
        <f t="shared" ref="J678:L681" si="129">J679</f>
        <v>32.200000000000003</v>
      </c>
      <c r="K678" s="141">
        <v>3.2</v>
      </c>
      <c r="L678" s="141">
        <f t="shared" si="129"/>
        <v>3.2</v>
      </c>
      <c r="M678" s="292"/>
      <c r="N678" s="104"/>
    </row>
    <row r="679" spans="1:14" s="105" customFormat="1" ht="30" customHeight="1" x14ac:dyDescent="0.25">
      <c r="A679" s="320" t="s">
        <v>192</v>
      </c>
      <c r="B679" s="133" t="s">
        <v>354</v>
      </c>
      <c r="C679" s="133" t="s">
        <v>24</v>
      </c>
      <c r="D679" s="133" t="s">
        <v>68</v>
      </c>
      <c r="E679" s="133" t="s">
        <v>369</v>
      </c>
      <c r="F679" s="314">
        <v>240</v>
      </c>
      <c r="G679" s="87"/>
      <c r="H679" s="87"/>
      <c r="I679" s="87"/>
      <c r="J679" s="141">
        <f t="shared" si="129"/>
        <v>32.200000000000003</v>
      </c>
      <c r="K679" s="141">
        <v>3.2</v>
      </c>
      <c r="L679" s="141">
        <f t="shared" si="129"/>
        <v>3.2</v>
      </c>
      <c r="M679" s="292"/>
      <c r="N679" s="104"/>
    </row>
    <row r="680" spans="1:14" s="105" customFormat="1" ht="15.75" customHeight="1" x14ac:dyDescent="0.2">
      <c r="A680" s="180" t="s">
        <v>21</v>
      </c>
      <c r="B680" s="133" t="s">
        <v>354</v>
      </c>
      <c r="C680" s="133" t="s">
        <v>24</v>
      </c>
      <c r="D680" s="133" t="s">
        <v>68</v>
      </c>
      <c r="E680" s="133" t="s">
        <v>369</v>
      </c>
      <c r="F680" s="314">
        <v>240</v>
      </c>
      <c r="G680" s="87" t="s">
        <v>22</v>
      </c>
      <c r="H680" s="87"/>
      <c r="I680" s="87"/>
      <c r="J680" s="141">
        <f t="shared" si="129"/>
        <v>32.200000000000003</v>
      </c>
      <c r="K680" s="141">
        <v>3.2</v>
      </c>
      <c r="L680" s="141">
        <f t="shared" si="129"/>
        <v>3.2</v>
      </c>
      <c r="M680" s="292"/>
      <c r="N680" s="104"/>
    </row>
    <row r="681" spans="1:14" s="105" customFormat="1" ht="15.75" customHeight="1" x14ac:dyDescent="0.2">
      <c r="A681" s="180" t="s">
        <v>34</v>
      </c>
      <c r="B681" s="133" t="s">
        <v>354</v>
      </c>
      <c r="C681" s="133" t="s">
        <v>24</v>
      </c>
      <c r="D681" s="133" t="s">
        <v>68</v>
      </c>
      <c r="E681" s="133" t="s">
        <v>369</v>
      </c>
      <c r="F681" s="314">
        <v>240</v>
      </c>
      <c r="G681" s="87" t="s">
        <v>22</v>
      </c>
      <c r="H681" s="87" t="s">
        <v>35</v>
      </c>
      <c r="I681" s="87"/>
      <c r="J681" s="141">
        <f t="shared" si="129"/>
        <v>32.200000000000003</v>
      </c>
      <c r="K681" s="141">
        <v>3.2</v>
      </c>
      <c r="L681" s="141">
        <f t="shared" si="129"/>
        <v>3.2</v>
      </c>
      <c r="M681" s="292"/>
      <c r="N681" s="104"/>
    </row>
    <row r="682" spans="1:14" s="105" customFormat="1" ht="29.25" customHeight="1" x14ac:dyDescent="0.2">
      <c r="A682" s="180" t="s">
        <v>317</v>
      </c>
      <c r="B682" s="133" t="s">
        <v>354</v>
      </c>
      <c r="C682" s="133" t="s">
        <v>24</v>
      </c>
      <c r="D682" s="133" t="s">
        <v>68</v>
      </c>
      <c r="E682" s="133" t="s">
        <v>369</v>
      </c>
      <c r="F682" s="314">
        <v>240</v>
      </c>
      <c r="G682" s="87" t="s">
        <v>22</v>
      </c>
      <c r="H682" s="87" t="s">
        <v>35</v>
      </c>
      <c r="I682" s="87" t="s">
        <v>88</v>
      </c>
      <c r="J682" s="141">
        <f>'ведомст 3'!K323</f>
        <v>32.200000000000003</v>
      </c>
      <c r="K682" s="141">
        <f>'ведомст 3'!L323</f>
        <v>3.2</v>
      </c>
      <c r="L682" s="141">
        <f>'ведомст 3'!M323</f>
        <v>3.2</v>
      </c>
      <c r="M682" s="292"/>
      <c r="N682" s="104"/>
    </row>
    <row r="683" spans="1:14" s="105" customFormat="1" ht="29.25" customHeight="1" x14ac:dyDescent="0.25">
      <c r="A683" s="313" t="s">
        <v>151</v>
      </c>
      <c r="B683" s="133" t="s">
        <v>354</v>
      </c>
      <c r="C683" s="133" t="s">
        <v>24</v>
      </c>
      <c r="D683" s="133" t="s">
        <v>68</v>
      </c>
      <c r="E683" s="133" t="s">
        <v>369</v>
      </c>
      <c r="F683" s="359">
        <v>800</v>
      </c>
      <c r="G683" s="87"/>
      <c r="H683" s="87"/>
      <c r="I683" s="87"/>
      <c r="J683" s="141">
        <f t="shared" ref="J683:L686" si="130">J684</f>
        <v>1.4</v>
      </c>
      <c r="K683" s="141">
        <f t="shared" si="130"/>
        <v>0</v>
      </c>
      <c r="L683" s="141">
        <f t="shared" si="130"/>
        <v>0</v>
      </c>
      <c r="M683" s="292"/>
      <c r="N683" s="104"/>
    </row>
    <row r="684" spans="1:14" s="105" customFormat="1" ht="29.25" customHeight="1" x14ac:dyDescent="0.25">
      <c r="A684" s="313" t="s">
        <v>198</v>
      </c>
      <c r="B684" s="133" t="s">
        <v>354</v>
      </c>
      <c r="C684" s="133" t="s">
        <v>24</v>
      </c>
      <c r="D684" s="133" t="s">
        <v>68</v>
      </c>
      <c r="E684" s="133" t="s">
        <v>369</v>
      </c>
      <c r="F684" s="359">
        <v>850</v>
      </c>
      <c r="G684" s="87"/>
      <c r="H684" s="87"/>
      <c r="I684" s="87"/>
      <c r="J684" s="141">
        <f t="shared" si="130"/>
        <v>1.4</v>
      </c>
      <c r="K684" s="141">
        <f t="shared" si="130"/>
        <v>0</v>
      </c>
      <c r="L684" s="141">
        <f t="shared" si="130"/>
        <v>0</v>
      </c>
      <c r="M684" s="292"/>
      <c r="N684" s="104"/>
    </row>
    <row r="685" spans="1:14" s="105" customFormat="1" ht="29.25" customHeight="1" x14ac:dyDescent="0.2">
      <c r="A685" s="180" t="s">
        <v>21</v>
      </c>
      <c r="B685" s="133" t="s">
        <v>354</v>
      </c>
      <c r="C685" s="133" t="s">
        <v>24</v>
      </c>
      <c r="D685" s="133" t="s">
        <v>68</v>
      </c>
      <c r="E685" s="133" t="s">
        <v>369</v>
      </c>
      <c r="F685" s="359">
        <v>850</v>
      </c>
      <c r="G685" s="87" t="s">
        <v>22</v>
      </c>
      <c r="H685" s="87"/>
      <c r="I685" s="87"/>
      <c r="J685" s="141">
        <f t="shared" si="130"/>
        <v>1.4</v>
      </c>
      <c r="K685" s="141">
        <f t="shared" si="130"/>
        <v>0</v>
      </c>
      <c r="L685" s="141">
        <f t="shared" si="130"/>
        <v>0</v>
      </c>
      <c r="M685" s="292"/>
      <c r="N685" s="104"/>
    </row>
    <row r="686" spans="1:14" s="105" customFormat="1" ht="29.25" customHeight="1" x14ac:dyDescent="0.2">
      <c r="A686" s="180" t="s">
        <v>34</v>
      </c>
      <c r="B686" s="133" t="s">
        <v>354</v>
      </c>
      <c r="C686" s="133" t="s">
        <v>24</v>
      </c>
      <c r="D686" s="133" t="s">
        <v>68</v>
      </c>
      <c r="E686" s="133" t="s">
        <v>369</v>
      </c>
      <c r="F686" s="359">
        <v>850</v>
      </c>
      <c r="G686" s="87" t="s">
        <v>22</v>
      </c>
      <c r="H686" s="87" t="s">
        <v>35</v>
      </c>
      <c r="I686" s="87"/>
      <c r="J686" s="141">
        <f t="shared" si="130"/>
        <v>1.4</v>
      </c>
      <c r="K686" s="141">
        <f t="shared" si="130"/>
        <v>0</v>
      </c>
      <c r="L686" s="141">
        <f t="shared" si="130"/>
        <v>0</v>
      </c>
      <c r="M686" s="292"/>
      <c r="N686" s="104"/>
    </row>
    <row r="687" spans="1:14" s="105" customFormat="1" ht="29.25" customHeight="1" x14ac:dyDescent="0.2">
      <c r="A687" s="180" t="s">
        <v>318</v>
      </c>
      <c r="B687" s="133" t="s">
        <v>354</v>
      </c>
      <c r="C687" s="133" t="s">
        <v>24</v>
      </c>
      <c r="D687" s="133" t="s">
        <v>68</v>
      </c>
      <c r="E687" s="133" t="s">
        <v>369</v>
      </c>
      <c r="F687" s="359">
        <v>850</v>
      </c>
      <c r="G687" s="87" t="s">
        <v>22</v>
      </c>
      <c r="H687" s="87" t="s">
        <v>35</v>
      </c>
      <c r="I687" s="87" t="s">
        <v>89</v>
      </c>
      <c r="J687" s="141">
        <f>'ведомст 3'!K325</f>
        <v>1.4</v>
      </c>
      <c r="K687" s="141">
        <f>'ведомст 3'!L325</f>
        <v>0</v>
      </c>
      <c r="L687" s="141">
        <f>'ведомст 3'!M325</f>
        <v>0</v>
      </c>
      <c r="M687" s="292"/>
      <c r="N687" s="104"/>
    </row>
    <row r="688" spans="1:14" s="105" customFormat="1" ht="25.5" customHeight="1" x14ac:dyDescent="0.2">
      <c r="A688" s="180" t="s">
        <v>5</v>
      </c>
      <c r="B688" s="133" t="s">
        <v>354</v>
      </c>
      <c r="C688" s="133" t="s">
        <v>24</v>
      </c>
      <c r="D688" s="133" t="s">
        <v>68</v>
      </c>
      <c r="E688" s="133" t="s">
        <v>370</v>
      </c>
      <c r="F688" s="359"/>
      <c r="G688" s="87"/>
      <c r="H688" s="87"/>
      <c r="I688" s="87"/>
      <c r="J688" s="141">
        <f>J689+J694+J699</f>
        <v>3770</v>
      </c>
      <c r="K688" s="141">
        <f>K689+K694+K699</f>
        <v>3227.8</v>
      </c>
      <c r="L688" s="141">
        <f>L689+L694+L699</f>
        <v>3227.8</v>
      </c>
      <c r="M688" s="292"/>
      <c r="N688" s="104"/>
    </row>
    <row r="689" spans="1:14" s="105" customFormat="1" ht="90" x14ac:dyDescent="0.25">
      <c r="A689" s="313" t="s">
        <v>201</v>
      </c>
      <c r="B689" s="133" t="s">
        <v>354</v>
      </c>
      <c r="C689" s="133" t="s">
        <v>24</v>
      </c>
      <c r="D689" s="133" t="s">
        <v>68</v>
      </c>
      <c r="E689" s="133" t="s">
        <v>370</v>
      </c>
      <c r="F689" s="314">
        <v>100</v>
      </c>
      <c r="G689" s="87"/>
      <c r="H689" s="87"/>
      <c r="I689" s="87"/>
      <c r="J689" s="141">
        <f t="shared" ref="J689:L692" si="131">J690</f>
        <v>3132</v>
      </c>
      <c r="K689" s="141">
        <f t="shared" si="131"/>
        <v>2559.5</v>
      </c>
      <c r="L689" s="141">
        <f t="shared" si="131"/>
        <v>2559.5</v>
      </c>
      <c r="M689" s="292"/>
      <c r="N689" s="104"/>
    </row>
    <row r="690" spans="1:14" s="105" customFormat="1" ht="15.75" customHeight="1" x14ac:dyDescent="0.25">
      <c r="A690" s="313" t="s">
        <v>202</v>
      </c>
      <c r="B690" s="133" t="s">
        <v>354</v>
      </c>
      <c r="C690" s="133" t="s">
        <v>24</v>
      </c>
      <c r="D690" s="133" t="s">
        <v>68</v>
      </c>
      <c r="E690" s="133" t="s">
        <v>370</v>
      </c>
      <c r="F690" s="314">
        <v>110</v>
      </c>
      <c r="G690" s="87"/>
      <c r="H690" s="87"/>
      <c r="I690" s="87"/>
      <c r="J690" s="141">
        <f t="shared" si="131"/>
        <v>3132</v>
      </c>
      <c r="K690" s="141">
        <f t="shared" si="131"/>
        <v>2559.5</v>
      </c>
      <c r="L690" s="141">
        <f t="shared" si="131"/>
        <v>2559.5</v>
      </c>
      <c r="M690" s="292"/>
      <c r="N690" s="104"/>
    </row>
    <row r="691" spans="1:14" s="105" customFormat="1" ht="15.75" customHeight="1" x14ac:dyDescent="0.2">
      <c r="A691" s="180" t="s">
        <v>21</v>
      </c>
      <c r="B691" s="133" t="s">
        <v>354</v>
      </c>
      <c r="C691" s="133" t="s">
        <v>24</v>
      </c>
      <c r="D691" s="133" t="s">
        <v>68</v>
      </c>
      <c r="E691" s="133" t="s">
        <v>370</v>
      </c>
      <c r="F691" s="314">
        <v>110</v>
      </c>
      <c r="G691" s="87" t="s">
        <v>22</v>
      </c>
      <c r="H691" s="87"/>
      <c r="I691" s="87"/>
      <c r="J691" s="141">
        <f t="shared" si="131"/>
        <v>3132</v>
      </c>
      <c r="K691" s="141">
        <f t="shared" si="131"/>
        <v>2559.5</v>
      </c>
      <c r="L691" s="141">
        <f t="shared" si="131"/>
        <v>2559.5</v>
      </c>
      <c r="M691" s="292"/>
      <c r="N691" s="104"/>
    </row>
    <row r="692" spans="1:14" s="105" customFormat="1" ht="15.75" customHeight="1" x14ac:dyDescent="0.2">
      <c r="A692" s="180" t="s">
        <v>34</v>
      </c>
      <c r="B692" s="133" t="s">
        <v>354</v>
      </c>
      <c r="C692" s="133" t="s">
        <v>24</v>
      </c>
      <c r="D692" s="133" t="s">
        <v>68</v>
      </c>
      <c r="E692" s="133" t="s">
        <v>370</v>
      </c>
      <c r="F692" s="314">
        <v>110</v>
      </c>
      <c r="G692" s="87" t="s">
        <v>22</v>
      </c>
      <c r="H692" s="87" t="s">
        <v>35</v>
      </c>
      <c r="I692" s="87"/>
      <c r="J692" s="141">
        <f t="shared" si="131"/>
        <v>3132</v>
      </c>
      <c r="K692" s="141">
        <f t="shared" si="131"/>
        <v>2559.5</v>
      </c>
      <c r="L692" s="141">
        <f t="shared" si="131"/>
        <v>2559.5</v>
      </c>
      <c r="M692" s="292"/>
      <c r="N692" s="104"/>
    </row>
    <row r="693" spans="1:14" s="105" customFormat="1" ht="30" customHeight="1" x14ac:dyDescent="0.2">
      <c r="A693" s="180" t="s">
        <v>318</v>
      </c>
      <c r="B693" s="133" t="s">
        <v>354</v>
      </c>
      <c r="C693" s="133" t="s">
        <v>24</v>
      </c>
      <c r="D693" s="133" t="s">
        <v>68</v>
      </c>
      <c r="E693" s="133" t="s">
        <v>370</v>
      </c>
      <c r="F693" s="359">
        <v>110</v>
      </c>
      <c r="G693" s="87" t="s">
        <v>22</v>
      </c>
      <c r="H693" s="87" t="s">
        <v>35</v>
      </c>
      <c r="I693" s="87" t="s">
        <v>89</v>
      </c>
      <c r="J693" s="141">
        <f>'ведомст 3'!K409</f>
        <v>3132</v>
      </c>
      <c r="K693" s="141">
        <f>'ведомст 3'!L409</f>
        <v>2559.5</v>
      </c>
      <c r="L693" s="141">
        <f>'ведомст 3'!M409</f>
        <v>2559.5</v>
      </c>
      <c r="M693" s="292"/>
      <c r="N693" s="104"/>
    </row>
    <row r="694" spans="1:14" s="105" customFormat="1" ht="30" customHeight="1" x14ac:dyDescent="0.25">
      <c r="A694" s="320" t="s">
        <v>191</v>
      </c>
      <c r="B694" s="133" t="s">
        <v>354</v>
      </c>
      <c r="C694" s="133" t="s">
        <v>24</v>
      </c>
      <c r="D694" s="133" t="s">
        <v>68</v>
      </c>
      <c r="E694" s="133" t="s">
        <v>370</v>
      </c>
      <c r="F694" s="314">
        <v>200</v>
      </c>
      <c r="G694" s="87"/>
      <c r="H694" s="87"/>
      <c r="I694" s="87"/>
      <c r="J694" s="141">
        <f t="shared" ref="J694:L697" si="132">J695</f>
        <v>610</v>
      </c>
      <c r="K694" s="141">
        <f t="shared" si="132"/>
        <v>647.5</v>
      </c>
      <c r="L694" s="141">
        <f t="shared" si="132"/>
        <v>647.5</v>
      </c>
      <c r="M694" s="292"/>
      <c r="N694" s="104"/>
    </row>
    <row r="695" spans="1:14" s="105" customFormat="1" ht="30" customHeight="1" x14ac:dyDescent="0.25">
      <c r="A695" s="320" t="s">
        <v>192</v>
      </c>
      <c r="B695" s="133" t="s">
        <v>354</v>
      </c>
      <c r="C695" s="133" t="s">
        <v>24</v>
      </c>
      <c r="D695" s="133" t="s">
        <v>68</v>
      </c>
      <c r="E695" s="133" t="s">
        <v>370</v>
      </c>
      <c r="F695" s="314">
        <v>240</v>
      </c>
      <c r="G695" s="87"/>
      <c r="H695" s="87"/>
      <c r="I695" s="87"/>
      <c r="J695" s="141">
        <f t="shared" si="132"/>
        <v>610</v>
      </c>
      <c r="K695" s="141">
        <f t="shared" si="132"/>
        <v>647.5</v>
      </c>
      <c r="L695" s="141">
        <f t="shared" si="132"/>
        <v>647.5</v>
      </c>
      <c r="M695" s="292"/>
      <c r="N695" s="104"/>
    </row>
    <row r="696" spans="1:14" s="105" customFormat="1" ht="15.75" customHeight="1" x14ac:dyDescent="0.2">
      <c r="A696" s="180" t="s">
        <v>21</v>
      </c>
      <c r="B696" s="133" t="s">
        <v>354</v>
      </c>
      <c r="C696" s="133" t="s">
        <v>24</v>
      </c>
      <c r="D696" s="133" t="s">
        <v>68</v>
      </c>
      <c r="E696" s="133" t="s">
        <v>370</v>
      </c>
      <c r="F696" s="314">
        <v>240</v>
      </c>
      <c r="G696" s="87" t="s">
        <v>22</v>
      </c>
      <c r="H696" s="87"/>
      <c r="I696" s="87"/>
      <c r="J696" s="141">
        <f t="shared" si="132"/>
        <v>610</v>
      </c>
      <c r="K696" s="141">
        <f t="shared" si="132"/>
        <v>647.5</v>
      </c>
      <c r="L696" s="141">
        <f t="shared" si="132"/>
        <v>647.5</v>
      </c>
      <c r="M696" s="292"/>
      <c r="N696" s="104"/>
    </row>
    <row r="697" spans="1:14" s="105" customFormat="1" ht="15.75" customHeight="1" x14ac:dyDescent="0.2">
      <c r="A697" s="180" t="s">
        <v>34</v>
      </c>
      <c r="B697" s="133" t="s">
        <v>354</v>
      </c>
      <c r="C697" s="133" t="s">
        <v>24</v>
      </c>
      <c r="D697" s="133" t="s">
        <v>68</v>
      </c>
      <c r="E697" s="133" t="s">
        <v>370</v>
      </c>
      <c r="F697" s="314">
        <v>240</v>
      </c>
      <c r="G697" s="87" t="s">
        <v>22</v>
      </c>
      <c r="H697" s="87" t="s">
        <v>35</v>
      </c>
      <c r="I697" s="87"/>
      <c r="J697" s="141">
        <f t="shared" si="132"/>
        <v>610</v>
      </c>
      <c r="K697" s="141">
        <f t="shared" si="132"/>
        <v>647.5</v>
      </c>
      <c r="L697" s="141">
        <f t="shared" si="132"/>
        <v>647.5</v>
      </c>
      <c r="M697" s="292"/>
      <c r="N697" s="104"/>
    </row>
    <row r="698" spans="1:14" s="105" customFormat="1" ht="30" customHeight="1" x14ac:dyDescent="0.2">
      <c r="A698" s="180" t="s">
        <v>318</v>
      </c>
      <c r="B698" s="133" t="s">
        <v>354</v>
      </c>
      <c r="C698" s="133" t="s">
        <v>24</v>
      </c>
      <c r="D698" s="133" t="s">
        <v>68</v>
      </c>
      <c r="E698" s="133" t="s">
        <v>370</v>
      </c>
      <c r="F698" s="359">
        <v>240</v>
      </c>
      <c r="G698" s="87" t="s">
        <v>22</v>
      </c>
      <c r="H698" s="87" t="s">
        <v>35</v>
      </c>
      <c r="I698" s="87" t="s">
        <v>89</v>
      </c>
      <c r="J698" s="141">
        <f>'ведомст 3'!K411</f>
        <v>610</v>
      </c>
      <c r="K698" s="141">
        <f>'ведомст 3'!L411</f>
        <v>647.5</v>
      </c>
      <c r="L698" s="141">
        <f>'ведомст 3'!M411</f>
        <v>647.5</v>
      </c>
      <c r="M698" s="292"/>
      <c r="N698" s="104"/>
    </row>
    <row r="699" spans="1:14" s="105" customFormat="1" ht="15.75" customHeight="1" x14ac:dyDescent="0.25">
      <c r="A699" s="313" t="s">
        <v>151</v>
      </c>
      <c r="B699" s="133" t="s">
        <v>354</v>
      </c>
      <c r="C699" s="133" t="s">
        <v>24</v>
      </c>
      <c r="D699" s="133" t="s">
        <v>68</v>
      </c>
      <c r="E699" s="133" t="s">
        <v>370</v>
      </c>
      <c r="F699" s="314">
        <v>800</v>
      </c>
      <c r="G699" s="87"/>
      <c r="H699" s="87"/>
      <c r="I699" s="87"/>
      <c r="J699" s="141">
        <f t="shared" ref="J699:L702" si="133">J700</f>
        <v>28</v>
      </c>
      <c r="K699" s="141">
        <v>20.8</v>
      </c>
      <c r="L699" s="141">
        <f t="shared" si="133"/>
        <v>20.8</v>
      </c>
      <c r="M699" s="292"/>
      <c r="N699" s="104"/>
    </row>
    <row r="700" spans="1:14" s="105" customFormat="1" ht="15.75" customHeight="1" x14ac:dyDescent="0.25">
      <c r="A700" s="313" t="s">
        <v>198</v>
      </c>
      <c r="B700" s="133" t="s">
        <v>354</v>
      </c>
      <c r="C700" s="133" t="s">
        <v>24</v>
      </c>
      <c r="D700" s="133" t="s">
        <v>68</v>
      </c>
      <c r="E700" s="133" t="s">
        <v>370</v>
      </c>
      <c r="F700" s="314">
        <v>850</v>
      </c>
      <c r="G700" s="87"/>
      <c r="H700" s="87"/>
      <c r="I700" s="87"/>
      <c r="J700" s="141">
        <f t="shared" si="133"/>
        <v>28</v>
      </c>
      <c r="K700" s="141">
        <v>20.8</v>
      </c>
      <c r="L700" s="141">
        <f t="shared" si="133"/>
        <v>20.8</v>
      </c>
      <c r="M700" s="292"/>
      <c r="N700" s="104"/>
    </row>
    <row r="701" spans="1:14" s="105" customFormat="1" ht="15.75" customHeight="1" x14ac:dyDescent="0.2">
      <c r="A701" s="180" t="s">
        <v>21</v>
      </c>
      <c r="B701" s="133" t="s">
        <v>354</v>
      </c>
      <c r="C701" s="133" t="s">
        <v>24</v>
      </c>
      <c r="D701" s="133" t="s">
        <v>68</v>
      </c>
      <c r="E701" s="133" t="s">
        <v>370</v>
      </c>
      <c r="F701" s="314">
        <v>850</v>
      </c>
      <c r="G701" s="87" t="s">
        <v>22</v>
      </c>
      <c r="H701" s="87"/>
      <c r="I701" s="87"/>
      <c r="J701" s="141">
        <f t="shared" si="133"/>
        <v>28</v>
      </c>
      <c r="K701" s="141">
        <v>20.8</v>
      </c>
      <c r="L701" s="141">
        <f t="shared" si="133"/>
        <v>20.8</v>
      </c>
      <c r="M701" s="292"/>
      <c r="N701" s="104"/>
    </row>
    <row r="702" spans="1:14" s="105" customFormat="1" ht="15.75" customHeight="1" x14ac:dyDescent="0.2">
      <c r="A702" s="180" t="s">
        <v>34</v>
      </c>
      <c r="B702" s="133" t="s">
        <v>354</v>
      </c>
      <c r="C702" s="133" t="s">
        <v>24</v>
      </c>
      <c r="D702" s="133" t="s">
        <v>68</v>
      </c>
      <c r="E702" s="133" t="s">
        <v>370</v>
      </c>
      <c r="F702" s="314">
        <v>850</v>
      </c>
      <c r="G702" s="87" t="s">
        <v>22</v>
      </c>
      <c r="H702" s="87" t="s">
        <v>35</v>
      </c>
      <c r="I702" s="87"/>
      <c r="J702" s="141">
        <f t="shared" si="133"/>
        <v>28</v>
      </c>
      <c r="K702" s="141">
        <v>20.8</v>
      </c>
      <c r="L702" s="141">
        <f t="shared" si="133"/>
        <v>20.8</v>
      </c>
      <c r="M702" s="292"/>
      <c r="N702" s="104"/>
    </row>
    <row r="703" spans="1:14" s="105" customFormat="1" ht="30" customHeight="1" x14ac:dyDescent="0.2">
      <c r="A703" s="180" t="s">
        <v>318</v>
      </c>
      <c r="B703" s="133" t="s">
        <v>354</v>
      </c>
      <c r="C703" s="133" t="s">
        <v>24</v>
      </c>
      <c r="D703" s="133" t="s">
        <v>68</v>
      </c>
      <c r="E703" s="133" t="s">
        <v>370</v>
      </c>
      <c r="F703" s="359">
        <v>850</v>
      </c>
      <c r="G703" s="87" t="s">
        <v>22</v>
      </c>
      <c r="H703" s="87" t="s">
        <v>35</v>
      </c>
      <c r="I703" s="87" t="s">
        <v>89</v>
      </c>
      <c r="J703" s="141">
        <f>'ведомст 3'!K413</f>
        <v>28</v>
      </c>
      <c r="K703" s="141">
        <f>'ведомст 3'!L413</f>
        <v>20.8</v>
      </c>
      <c r="L703" s="141">
        <f>'ведомст 3'!M413</f>
        <v>20.8</v>
      </c>
      <c r="M703" s="292"/>
      <c r="N703" s="104"/>
    </row>
    <row r="704" spans="1:14" s="105" customFormat="1" ht="59.25" customHeight="1" x14ac:dyDescent="0.25">
      <c r="A704" s="320" t="s">
        <v>270</v>
      </c>
      <c r="B704" s="133" t="s">
        <v>354</v>
      </c>
      <c r="C704" s="133" t="s">
        <v>24</v>
      </c>
      <c r="D704" s="133" t="s">
        <v>68</v>
      </c>
      <c r="E704" s="133" t="s">
        <v>375</v>
      </c>
      <c r="F704" s="359"/>
      <c r="G704" s="87"/>
      <c r="H704" s="87"/>
      <c r="I704" s="87"/>
      <c r="J704" s="141">
        <f t="shared" ref="J704:L706" si="134">J705</f>
        <v>131.9</v>
      </c>
      <c r="K704" s="141">
        <f t="shared" si="134"/>
        <v>105.5</v>
      </c>
      <c r="L704" s="141">
        <f t="shared" si="134"/>
        <v>79.2</v>
      </c>
      <c r="M704" s="292"/>
      <c r="N704" s="104"/>
    </row>
    <row r="705" spans="1:14" s="105" customFormat="1" ht="30" customHeight="1" x14ac:dyDescent="0.25">
      <c r="A705" s="320" t="s">
        <v>191</v>
      </c>
      <c r="B705" s="133" t="s">
        <v>354</v>
      </c>
      <c r="C705" s="133" t="s">
        <v>24</v>
      </c>
      <c r="D705" s="133" t="s">
        <v>68</v>
      </c>
      <c r="E705" s="133" t="s">
        <v>375</v>
      </c>
      <c r="F705" s="359">
        <v>200</v>
      </c>
      <c r="G705" s="87"/>
      <c r="H705" s="87"/>
      <c r="I705" s="87"/>
      <c r="J705" s="141">
        <f t="shared" si="134"/>
        <v>131.9</v>
      </c>
      <c r="K705" s="141">
        <f t="shared" si="134"/>
        <v>105.5</v>
      </c>
      <c r="L705" s="141">
        <f t="shared" si="134"/>
        <v>79.2</v>
      </c>
      <c r="M705" s="292"/>
      <c r="N705" s="104"/>
    </row>
    <row r="706" spans="1:14" s="105" customFormat="1" ht="30" customHeight="1" x14ac:dyDescent="0.25">
      <c r="A706" s="320" t="s">
        <v>192</v>
      </c>
      <c r="B706" s="133" t="s">
        <v>354</v>
      </c>
      <c r="C706" s="133" t="s">
        <v>24</v>
      </c>
      <c r="D706" s="133" t="s">
        <v>68</v>
      </c>
      <c r="E706" s="133" t="s">
        <v>375</v>
      </c>
      <c r="F706" s="359">
        <v>240</v>
      </c>
      <c r="G706" s="87"/>
      <c r="H706" s="87"/>
      <c r="I706" s="87"/>
      <c r="J706" s="141">
        <f t="shared" si="134"/>
        <v>131.9</v>
      </c>
      <c r="K706" s="141">
        <f t="shared" si="134"/>
        <v>105.5</v>
      </c>
      <c r="L706" s="141">
        <f t="shared" si="134"/>
        <v>79.2</v>
      </c>
      <c r="M706" s="292"/>
      <c r="N706" s="104"/>
    </row>
    <row r="707" spans="1:14" s="105" customFormat="1" ht="27.75" customHeight="1" x14ac:dyDescent="0.2">
      <c r="A707" s="89" t="s">
        <v>37</v>
      </c>
      <c r="B707" s="133" t="s">
        <v>354</v>
      </c>
      <c r="C707" s="133" t="s">
        <v>24</v>
      </c>
      <c r="D707" s="133" t="s">
        <v>68</v>
      </c>
      <c r="E707" s="133" t="s">
        <v>375</v>
      </c>
      <c r="F707" s="308">
        <v>240</v>
      </c>
      <c r="G707" s="87" t="s">
        <v>25</v>
      </c>
      <c r="H707" s="87"/>
      <c r="I707" s="87"/>
      <c r="J707" s="141">
        <f t="shared" ref="J707:L708" si="135">J708</f>
        <v>131.9</v>
      </c>
      <c r="K707" s="141">
        <f t="shared" si="135"/>
        <v>105.5</v>
      </c>
      <c r="L707" s="141">
        <f t="shared" si="135"/>
        <v>79.2</v>
      </c>
      <c r="M707" s="292"/>
      <c r="N707" s="104"/>
    </row>
    <row r="708" spans="1:14" s="105" customFormat="1" ht="26.25" customHeight="1" x14ac:dyDescent="0.2">
      <c r="A708" s="180" t="s">
        <v>38</v>
      </c>
      <c r="B708" s="133" t="s">
        <v>354</v>
      </c>
      <c r="C708" s="133" t="s">
        <v>24</v>
      </c>
      <c r="D708" s="133" t="s">
        <v>68</v>
      </c>
      <c r="E708" s="133" t="s">
        <v>375</v>
      </c>
      <c r="F708" s="308">
        <v>240</v>
      </c>
      <c r="G708" s="87" t="s">
        <v>25</v>
      </c>
      <c r="H708" s="87" t="s">
        <v>31</v>
      </c>
      <c r="I708" s="87"/>
      <c r="J708" s="141">
        <f t="shared" si="135"/>
        <v>131.9</v>
      </c>
      <c r="K708" s="141">
        <f t="shared" si="135"/>
        <v>105.5</v>
      </c>
      <c r="L708" s="141">
        <f t="shared" si="135"/>
        <v>79.2</v>
      </c>
      <c r="M708" s="292"/>
      <c r="N708" s="104"/>
    </row>
    <row r="709" spans="1:14" s="105" customFormat="1" ht="36" customHeight="1" x14ac:dyDescent="0.2">
      <c r="A709" s="180" t="s">
        <v>85</v>
      </c>
      <c r="B709" s="133" t="s">
        <v>354</v>
      </c>
      <c r="C709" s="133" t="s">
        <v>24</v>
      </c>
      <c r="D709" s="133" t="s">
        <v>68</v>
      </c>
      <c r="E709" s="133" t="s">
        <v>375</v>
      </c>
      <c r="F709" s="308">
        <v>240</v>
      </c>
      <c r="G709" s="87" t="s">
        <v>25</v>
      </c>
      <c r="H709" s="87" t="s">
        <v>31</v>
      </c>
      <c r="I709" s="87" t="s">
        <v>13</v>
      </c>
      <c r="J709" s="141">
        <f>'ведомст 3'!K179</f>
        <v>131.9</v>
      </c>
      <c r="K709" s="141">
        <f>'ведомст 3'!L179</f>
        <v>105.5</v>
      </c>
      <c r="L709" s="141">
        <f>'ведомст 3'!M179</f>
        <v>79.2</v>
      </c>
      <c r="M709" s="292"/>
      <c r="N709" s="104"/>
    </row>
    <row r="710" spans="1:14" s="105" customFormat="1" ht="90" x14ac:dyDescent="0.25">
      <c r="A710" s="180" t="s">
        <v>166</v>
      </c>
      <c r="B710" s="133" t="s">
        <v>354</v>
      </c>
      <c r="C710" s="133" t="s">
        <v>24</v>
      </c>
      <c r="D710" s="133" t="s">
        <v>68</v>
      </c>
      <c r="E710" s="133" t="s">
        <v>414</v>
      </c>
      <c r="F710" s="308"/>
      <c r="G710" s="191"/>
      <c r="H710" s="191"/>
      <c r="I710" s="176"/>
      <c r="J710" s="141">
        <f t="shared" ref="J710:L712" si="136">J711</f>
        <v>47.9</v>
      </c>
      <c r="K710" s="141">
        <f t="shared" si="136"/>
        <v>47.300000000000004</v>
      </c>
      <c r="L710" s="141">
        <f t="shared" si="136"/>
        <v>47.099999999999994</v>
      </c>
      <c r="M710" s="292"/>
      <c r="N710" s="104"/>
    </row>
    <row r="711" spans="1:14" s="105" customFormat="1" ht="90" x14ac:dyDescent="0.25">
      <c r="A711" s="313" t="s">
        <v>193</v>
      </c>
      <c r="B711" s="133" t="s">
        <v>354</v>
      </c>
      <c r="C711" s="133" t="s">
        <v>24</v>
      </c>
      <c r="D711" s="133" t="s">
        <v>68</v>
      </c>
      <c r="E711" s="133" t="s">
        <v>414</v>
      </c>
      <c r="F711" s="308">
        <v>100</v>
      </c>
      <c r="G711" s="191"/>
      <c r="H711" s="191"/>
      <c r="I711" s="176"/>
      <c r="J711" s="141">
        <f t="shared" si="136"/>
        <v>47.9</v>
      </c>
      <c r="K711" s="141">
        <f t="shared" si="136"/>
        <v>47.300000000000004</v>
      </c>
      <c r="L711" s="141">
        <f t="shared" si="136"/>
        <v>47.099999999999994</v>
      </c>
      <c r="M711" s="292"/>
      <c r="N711" s="104"/>
    </row>
    <row r="712" spans="1:14" s="105" customFormat="1" ht="30" x14ac:dyDescent="0.25">
      <c r="A712" s="313" t="s">
        <v>194</v>
      </c>
      <c r="B712" s="133" t="s">
        <v>354</v>
      </c>
      <c r="C712" s="133" t="s">
        <v>24</v>
      </c>
      <c r="D712" s="133" t="s">
        <v>68</v>
      </c>
      <c r="E712" s="133" t="s">
        <v>414</v>
      </c>
      <c r="F712" s="308">
        <v>120</v>
      </c>
      <c r="G712" s="191"/>
      <c r="H712" s="191"/>
      <c r="I712" s="176"/>
      <c r="J712" s="141">
        <f t="shared" si="136"/>
        <v>47.9</v>
      </c>
      <c r="K712" s="141">
        <f t="shared" si="136"/>
        <v>47.300000000000004</v>
      </c>
      <c r="L712" s="141">
        <f t="shared" si="136"/>
        <v>47.099999999999994</v>
      </c>
      <c r="M712" s="292"/>
      <c r="N712" s="104"/>
    </row>
    <row r="713" spans="1:14" s="105" customFormat="1" ht="21.75" customHeight="1" x14ac:dyDescent="0.2">
      <c r="A713" s="180" t="s">
        <v>21</v>
      </c>
      <c r="B713" s="133" t="s">
        <v>354</v>
      </c>
      <c r="C713" s="133" t="s">
        <v>24</v>
      </c>
      <c r="D713" s="133" t="s">
        <v>68</v>
      </c>
      <c r="E713" s="133" t="s">
        <v>414</v>
      </c>
      <c r="F713" s="308">
        <v>120</v>
      </c>
      <c r="G713" s="191" t="s">
        <v>22</v>
      </c>
      <c r="H713" s="191"/>
      <c r="I713" s="87"/>
      <c r="J713" s="141">
        <f t="shared" ref="J713:L714" si="137">J714</f>
        <v>47.9</v>
      </c>
      <c r="K713" s="141">
        <f t="shared" si="137"/>
        <v>47.300000000000004</v>
      </c>
      <c r="L713" s="141">
        <f t="shared" si="137"/>
        <v>47.099999999999994</v>
      </c>
      <c r="M713" s="292"/>
      <c r="N713" s="104"/>
    </row>
    <row r="714" spans="1:14" s="105" customFormat="1" ht="50.25" customHeight="1" x14ac:dyDescent="0.2">
      <c r="A714" s="180" t="s">
        <v>87</v>
      </c>
      <c r="B714" s="133" t="s">
        <v>354</v>
      </c>
      <c r="C714" s="133" t="s">
        <v>24</v>
      </c>
      <c r="D714" s="133" t="s">
        <v>68</v>
      </c>
      <c r="E714" s="133" t="s">
        <v>414</v>
      </c>
      <c r="F714" s="308">
        <v>120</v>
      </c>
      <c r="G714" s="191" t="s">
        <v>22</v>
      </c>
      <c r="H714" s="191" t="s">
        <v>25</v>
      </c>
      <c r="I714" s="87"/>
      <c r="J714" s="141">
        <f t="shared" si="137"/>
        <v>47.9</v>
      </c>
      <c r="K714" s="141">
        <f t="shared" si="137"/>
        <v>47.300000000000004</v>
      </c>
      <c r="L714" s="141">
        <f t="shared" si="137"/>
        <v>47.099999999999994</v>
      </c>
      <c r="M714" s="292"/>
      <c r="N714" s="104"/>
    </row>
    <row r="715" spans="1:14" s="105" customFormat="1" ht="30" x14ac:dyDescent="0.2">
      <c r="A715" s="180" t="s">
        <v>85</v>
      </c>
      <c r="B715" s="133" t="s">
        <v>354</v>
      </c>
      <c r="C715" s="133" t="s">
        <v>24</v>
      </c>
      <c r="D715" s="133" t="s">
        <v>68</v>
      </c>
      <c r="E715" s="133" t="s">
        <v>414</v>
      </c>
      <c r="F715" s="308">
        <v>120</v>
      </c>
      <c r="G715" s="87" t="s">
        <v>22</v>
      </c>
      <c r="H715" s="87" t="s">
        <v>25</v>
      </c>
      <c r="I715" s="87">
        <v>900</v>
      </c>
      <c r="J715" s="141">
        <f>'ведомст 3'!K75</f>
        <v>47.9</v>
      </c>
      <c r="K715" s="141">
        <f>'ведомст 3'!L75</f>
        <v>47.300000000000004</v>
      </c>
      <c r="L715" s="141">
        <f>'ведомст 3'!M75</f>
        <v>47.099999999999994</v>
      </c>
      <c r="M715" s="292"/>
      <c r="N715" s="104"/>
    </row>
    <row r="716" spans="1:14" s="105" customFormat="1" ht="105" x14ac:dyDescent="0.2">
      <c r="A716" s="330" t="s">
        <v>167</v>
      </c>
      <c r="B716" s="133" t="s">
        <v>354</v>
      </c>
      <c r="C716" s="133" t="s">
        <v>24</v>
      </c>
      <c r="D716" s="133" t="s">
        <v>68</v>
      </c>
      <c r="E716" s="133" t="s">
        <v>355</v>
      </c>
      <c r="F716" s="308"/>
      <c r="G716" s="340"/>
      <c r="H716" s="191"/>
      <c r="I716" s="87"/>
      <c r="J716" s="141">
        <f t="shared" ref="J716:L720" si="138">J717</f>
        <v>70.2</v>
      </c>
      <c r="K716" s="141">
        <f t="shared" si="138"/>
        <v>70.3</v>
      </c>
      <c r="L716" s="141">
        <f t="shared" si="138"/>
        <v>70.400000000000006</v>
      </c>
      <c r="M716" s="292"/>
      <c r="N716" s="104"/>
    </row>
    <row r="717" spans="1:14" s="105" customFormat="1" ht="90" x14ac:dyDescent="0.25">
      <c r="A717" s="313" t="s">
        <v>193</v>
      </c>
      <c r="B717" s="133" t="s">
        <v>354</v>
      </c>
      <c r="C717" s="133" t="s">
        <v>24</v>
      </c>
      <c r="D717" s="133" t="s">
        <v>68</v>
      </c>
      <c r="E717" s="133" t="s">
        <v>355</v>
      </c>
      <c r="F717" s="308">
        <v>100</v>
      </c>
      <c r="G717" s="340"/>
      <c r="H717" s="191"/>
      <c r="I717" s="87"/>
      <c r="J717" s="141">
        <f t="shared" si="138"/>
        <v>70.2</v>
      </c>
      <c r="K717" s="141">
        <f t="shared" si="138"/>
        <v>70.3</v>
      </c>
      <c r="L717" s="141">
        <f t="shared" si="138"/>
        <v>70.400000000000006</v>
      </c>
      <c r="M717" s="292"/>
      <c r="N717" s="104"/>
    </row>
    <row r="718" spans="1:14" s="105" customFormat="1" ht="30" x14ac:dyDescent="0.25">
      <c r="A718" s="313" t="s">
        <v>194</v>
      </c>
      <c r="B718" s="133" t="s">
        <v>354</v>
      </c>
      <c r="C718" s="133" t="s">
        <v>24</v>
      </c>
      <c r="D718" s="133" t="s">
        <v>68</v>
      </c>
      <c r="E718" s="133" t="s">
        <v>355</v>
      </c>
      <c r="F718" s="308">
        <v>120</v>
      </c>
      <c r="G718" s="340"/>
      <c r="H718" s="191"/>
      <c r="I718" s="87"/>
      <c r="J718" s="141">
        <f t="shared" si="138"/>
        <v>70.2</v>
      </c>
      <c r="K718" s="141">
        <f t="shared" si="138"/>
        <v>70.3</v>
      </c>
      <c r="L718" s="141">
        <f t="shared" si="138"/>
        <v>70.400000000000006</v>
      </c>
      <c r="M718" s="292"/>
      <c r="N718" s="104"/>
    </row>
    <row r="719" spans="1:14" s="105" customFormat="1" ht="21.75" customHeight="1" x14ac:dyDescent="0.2">
      <c r="A719" s="180" t="s">
        <v>21</v>
      </c>
      <c r="B719" s="133" t="s">
        <v>354</v>
      </c>
      <c r="C719" s="133" t="s">
        <v>24</v>
      </c>
      <c r="D719" s="133" t="s">
        <v>68</v>
      </c>
      <c r="E719" s="133" t="s">
        <v>355</v>
      </c>
      <c r="F719" s="308">
        <v>120</v>
      </c>
      <c r="G719" s="340" t="s">
        <v>22</v>
      </c>
      <c r="H719" s="191"/>
      <c r="I719" s="87"/>
      <c r="J719" s="141">
        <f t="shared" si="138"/>
        <v>70.2</v>
      </c>
      <c r="K719" s="141">
        <f t="shared" si="138"/>
        <v>70.3</v>
      </c>
      <c r="L719" s="141">
        <f t="shared" si="138"/>
        <v>70.400000000000006</v>
      </c>
      <c r="M719" s="292"/>
      <c r="N719" s="104"/>
    </row>
    <row r="720" spans="1:14" s="105" customFormat="1" ht="75" x14ac:dyDescent="0.2">
      <c r="A720" s="180" t="s">
        <v>87</v>
      </c>
      <c r="B720" s="133" t="s">
        <v>354</v>
      </c>
      <c r="C720" s="133" t="s">
        <v>24</v>
      </c>
      <c r="D720" s="133" t="s">
        <v>68</v>
      </c>
      <c r="E720" s="133" t="s">
        <v>355</v>
      </c>
      <c r="F720" s="308">
        <v>120</v>
      </c>
      <c r="G720" s="340" t="s">
        <v>22</v>
      </c>
      <c r="H720" s="191" t="s">
        <v>25</v>
      </c>
      <c r="I720" s="87"/>
      <c r="J720" s="191">
        <f t="shared" si="138"/>
        <v>70.2</v>
      </c>
      <c r="K720" s="191">
        <f t="shared" si="138"/>
        <v>70.3</v>
      </c>
      <c r="L720" s="191">
        <f t="shared" si="138"/>
        <v>70.400000000000006</v>
      </c>
      <c r="M720" s="554"/>
      <c r="N720" s="104"/>
    </row>
    <row r="721" spans="1:14" s="105" customFormat="1" ht="37.5" customHeight="1" x14ac:dyDescent="0.2">
      <c r="A721" s="180" t="s">
        <v>85</v>
      </c>
      <c r="B721" s="133" t="s">
        <v>354</v>
      </c>
      <c r="C721" s="133" t="s">
        <v>24</v>
      </c>
      <c r="D721" s="133" t="s">
        <v>68</v>
      </c>
      <c r="E721" s="133" t="s">
        <v>355</v>
      </c>
      <c r="F721" s="308">
        <v>120</v>
      </c>
      <c r="G721" s="340" t="s">
        <v>22</v>
      </c>
      <c r="H721" s="191" t="s">
        <v>25</v>
      </c>
      <c r="I721" s="87" t="s">
        <v>13</v>
      </c>
      <c r="J721" s="141">
        <f>'ведомст 3'!K78</f>
        <v>70.2</v>
      </c>
      <c r="K721" s="141">
        <f>'ведомст 3'!L78</f>
        <v>70.3</v>
      </c>
      <c r="L721" s="141">
        <f>'ведомст 3'!M78</f>
        <v>70.400000000000006</v>
      </c>
      <c r="M721" s="292"/>
      <c r="N721" s="104"/>
    </row>
    <row r="722" spans="1:14" s="105" customFormat="1" ht="51" customHeight="1" x14ac:dyDescent="0.25">
      <c r="A722" s="180" t="s">
        <v>170</v>
      </c>
      <c r="B722" s="133" t="s">
        <v>354</v>
      </c>
      <c r="C722" s="133" t="s">
        <v>24</v>
      </c>
      <c r="D722" s="133" t="s">
        <v>68</v>
      </c>
      <c r="E722" s="133" t="s">
        <v>356</v>
      </c>
      <c r="F722" s="308"/>
      <c r="G722" s="191"/>
      <c r="H722" s="191"/>
      <c r="I722" s="176"/>
      <c r="J722" s="141">
        <f t="shared" ref="J722:L724" si="139">J723</f>
        <v>0.6</v>
      </c>
      <c r="K722" s="141">
        <f t="shared" si="139"/>
        <v>0.6</v>
      </c>
      <c r="L722" s="141">
        <f t="shared" si="139"/>
        <v>0.6</v>
      </c>
      <c r="M722" s="292"/>
      <c r="N722" s="104"/>
    </row>
    <row r="723" spans="1:14" s="105" customFormat="1" ht="37.5" customHeight="1" x14ac:dyDescent="0.25">
      <c r="A723" s="320" t="s">
        <v>191</v>
      </c>
      <c r="B723" s="133" t="s">
        <v>354</v>
      </c>
      <c r="C723" s="133" t="s">
        <v>24</v>
      </c>
      <c r="D723" s="133" t="s">
        <v>68</v>
      </c>
      <c r="E723" s="133" t="s">
        <v>356</v>
      </c>
      <c r="F723" s="308">
        <v>200</v>
      </c>
      <c r="G723" s="191"/>
      <c r="H723" s="191"/>
      <c r="I723" s="176"/>
      <c r="J723" s="141">
        <f t="shared" si="139"/>
        <v>0.6</v>
      </c>
      <c r="K723" s="141">
        <f t="shared" si="139"/>
        <v>0.6</v>
      </c>
      <c r="L723" s="141">
        <f t="shared" si="139"/>
        <v>0.6</v>
      </c>
      <c r="M723" s="292"/>
      <c r="N723" s="104"/>
    </row>
    <row r="724" spans="1:14" s="105" customFormat="1" ht="42" customHeight="1" x14ac:dyDescent="0.25">
      <c r="A724" s="320" t="s">
        <v>192</v>
      </c>
      <c r="B724" s="133" t="s">
        <v>354</v>
      </c>
      <c r="C724" s="133" t="s">
        <v>24</v>
      </c>
      <c r="D724" s="133" t="s">
        <v>68</v>
      </c>
      <c r="E724" s="133" t="s">
        <v>356</v>
      </c>
      <c r="F724" s="308">
        <v>240</v>
      </c>
      <c r="G724" s="191"/>
      <c r="H724" s="191"/>
      <c r="I724" s="176"/>
      <c r="J724" s="141">
        <f t="shared" si="139"/>
        <v>0.6</v>
      </c>
      <c r="K724" s="141">
        <f t="shared" si="139"/>
        <v>0.6</v>
      </c>
      <c r="L724" s="141">
        <f t="shared" si="139"/>
        <v>0.6</v>
      </c>
      <c r="M724" s="292"/>
      <c r="N724" s="104"/>
    </row>
    <row r="725" spans="1:14" s="105" customFormat="1" ht="22.5" customHeight="1" x14ac:dyDescent="0.25">
      <c r="A725" s="180" t="s">
        <v>21</v>
      </c>
      <c r="B725" s="133" t="s">
        <v>354</v>
      </c>
      <c r="C725" s="133" t="s">
        <v>24</v>
      </c>
      <c r="D725" s="133" t="s">
        <v>68</v>
      </c>
      <c r="E725" s="133" t="s">
        <v>356</v>
      </c>
      <c r="F725" s="308">
        <v>240</v>
      </c>
      <c r="G725" s="340" t="s">
        <v>22</v>
      </c>
      <c r="H725" s="191"/>
      <c r="I725" s="176"/>
      <c r="J725" s="141">
        <f t="shared" ref="J725:L726" si="140">J726</f>
        <v>0.6</v>
      </c>
      <c r="K725" s="141">
        <f t="shared" si="140"/>
        <v>0.6</v>
      </c>
      <c r="L725" s="141">
        <f t="shared" si="140"/>
        <v>0.6</v>
      </c>
      <c r="M725" s="292"/>
      <c r="N725" s="104"/>
    </row>
    <row r="726" spans="1:14" s="105" customFormat="1" ht="35.25" customHeight="1" x14ac:dyDescent="0.25">
      <c r="A726" s="180" t="s">
        <v>87</v>
      </c>
      <c r="B726" s="133" t="s">
        <v>354</v>
      </c>
      <c r="C726" s="133" t="s">
        <v>24</v>
      </c>
      <c r="D726" s="133" t="s">
        <v>68</v>
      </c>
      <c r="E726" s="133" t="s">
        <v>356</v>
      </c>
      <c r="F726" s="308">
        <v>240</v>
      </c>
      <c r="G726" s="340" t="s">
        <v>22</v>
      </c>
      <c r="H726" s="191" t="s">
        <v>25</v>
      </c>
      <c r="I726" s="176"/>
      <c r="J726" s="141">
        <f t="shared" si="140"/>
        <v>0.6</v>
      </c>
      <c r="K726" s="141">
        <f t="shared" si="140"/>
        <v>0.6</v>
      </c>
      <c r="L726" s="141">
        <f t="shared" si="140"/>
        <v>0.6</v>
      </c>
      <c r="M726" s="292"/>
      <c r="N726" s="104"/>
    </row>
    <row r="727" spans="1:14" s="105" customFormat="1" ht="30" customHeight="1" x14ac:dyDescent="0.2">
      <c r="A727" s="180" t="s">
        <v>85</v>
      </c>
      <c r="B727" s="133" t="s">
        <v>354</v>
      </c>
      <c r="C727" s="133" t="s">
        <v>24</v>
      </c>
      <c r="D727" s="133" t="s">
        <v>68</v>
      </c>
      <c r="E727" s="133" t="s">
        <v>356</v>
      </c>
      <c r="F727" s="308">
        <v>240</v>
      </c>
      <c r="G727" s="340" t="s">
        <v>22</v>
      </c>
      <c r="H727" s="191" t="s">
        <v>25</v>
      </c>
      <c r="I727" s="87">
        <v>900</v>
      </c>
      <c r="J727" s="141">
        <f>'ведомст 3'!K81</f>
        <v>0.6</v>
      </c>
      <c r="K727" s="141">
        <f>'ведомст 3'!L81</f>
        <v>0.6</v>
      </c>
      <c r="L727" s="141">
        <f>'ведомст 3'!M81</f>
        <v>0.6</v>
      </c>
      <c r="M727" s="292"/>
      <c r="N727" s="104"/>
    </row>
    <row r="728" spans="1:14" s="105" customFormat="1" ht="82.5" customHeight="1" x14ac:dyDescent="0.25">
      <c r="A728" s="563" t="s">
        <v>327</v>
      </c>
      <c r="B728" s="402" t="s">
        <v>354</v>
      </c>
      <c r="C728" s="403" t="s">
        <v>24</v>
      </c>
      <c r="D728" s="403" t="s">
        <v>68</v>
      </c>
      <c r="E728" s="403" t="s">
        <v>419</v>
      </c>
      <c r="F728" s="404"/>
      <c r="G728" s="403"/>
      <c r="H728" s="403"/>
      <c r="I728" s="403"/>
      <c r="J728" s="266">
        <f>J737+J732</f>
        <v>21.9</v>
      </c>
      <c r="K728" s="266">
        <f>K737+K732</f>
        <v>21.9</v>
      </c>
      <c r="L728" s="266">
        <f>L737+L732</f>
        <v>21.9</v>
      </c>
      <c r="M728" s="560"/>
      <c r="N728" s="104"/>
    </row>
    <row r="729" spans="1:14" s="105" customFormat="1" ht="48.75" customHeight="1" x14ac:dyDescent="0.25">
      <c r="A729" s="313" t="s">
        <v>193</v>
      </c>
      <c r="B729" s="402" t="s">
        <v>354</v>
      </c>
      <c r="C729" s="403" t="s">
        <v>24</v>
      </c>
      <c r="D729" s="403" t="s">
        <v>68</v>
      </c>
      <c r="E729" s="403" t="s">
        <v>419</v>
      </c>
      <c r="F729" s="404">
        <v>100</v>
      </c>
      <c r="G729" s="403"/>
      <c r="H729" s="403"/>
      <c r="I729" s="403"/>
      <c r="J729" s="266">
        <f t="shared" ref="J729:L732" si="141">J730</f>
        <v>19.5</v>
      </c>
      <c r="K729" s="266">
        <f t="shared" si="141"/>
        <v>19.5</v>
      </c>
      <c r="L729" s="266">
        <f t="shared" si="141"/>
        <v>19.5</v>
      </c>
      <c r="M729" s="560"/>
      <c r="N729" s="104"/>
    </row>
    <row r="730" spans="1:14" s="105" customFormat="1" ht="34.5" customHeight="1" x14ac:dyDescent="0.25">
      <c r="A730" s="313" t="s">
        <v>194</v>
      </c>
      <c r="B730" s="402" t="s">
        <v>354</v>
      </c>
      <c r="C730" s="403" t="s">
        <v>24</v>
      </c>
      <c r="D730" s="403" t="s">
        <v>68</v>
      </c>
      <c r="E730" s="403" t="s">
        <v>419</v>
      </c>
      <c r="F730" s="404">
        <v>120</v>
      </c>
      <c r="G730" s="403"/>
      <c r="H730" s="403"/>
      <c r="I730" s="403"/>
      <c r="J730" s="266">
        <f t="shared" si="141"/>
        <v>19.5</v>
      </c>
      <c r="K730" s="266">
        <f t="shared" si="141"/>
        <v>19.5</v>
      </c>
      <c r="L730" s="266">
        <f t="shared" si="141"/>
        <v>19.5</v>
      </c>
      <c r="M730" s="560"/>
      <c r="N730" s="104"/>
    </row>
    <row r="731" spans="1:14" s="105" customFormat="1" ht="34.5" customHeight="1" x14ac:dyDescent="0.25">
      <c r="A731" s="180" t="s">
        <v>21</v>
      </c>
      <c r="B731" s="402" t="s">
        <v>354</v>
      </c>
      <c r="C731" s="403" t="s">
        <v>24</v>
      </c>
      <c r="D731" s="403" t="s">
        <v>68</v>
      </c>
      <c r="E731" s="403" t="s">
        <v>419</v>
      </c>
      <c r="F731" s="404">
        <v>120</v>
      </c>
      <c r="G731" s="340" t="s">
        <v>22</v>
      </c>
      <c r="H731" s="403"/>
      <c r="I731" s="403"/>
      <c r="J731" s="266">
        <f t="shared" si="141"/>
        <v>19.5</v>
      </c>
      <c r="K731" s="266">
        <f t="shared" si="141"/>
        <v>19.5</v>
      </c>
      <c r="L731" s="266">
        <f t="shared" si="141"/>
        <v>19.5</v>
      </c>
      <c r="M731" s="560"/>
      <c r="N731" s="104"/>
    </row>
    <row r="732" spans="1:14" s="105" customFormat="1" ht="26.25" customHeight="1" x14ac:dyDescent="0.25">
      <c r="A732" s="180" t="s">
        <v>87</v>
      </c>
      <c r="B732" s="402" t="s">
        <v>354</v>
      </c>
      <c r="C732" s="403" t="s">
        <v>24</v>
      </c>
      <c r="D732" s="403" t="s">
        <v>68</v>
      </c>
      <c r="E732" s="403" t="s">
        <v>419</v>
      </c>
      <c r="F732" s="404">
        <v>120</v>
      </c>
      <c r="G732" s="340" t="s">
        <v>22</v>
      </c>
      <c r="H732" s="191" t="s">
        <v>25</v>
      </c>
      <c r="I732" s="403"/>
      <c r="J732" s="266">
        <f t="shared" si="141"/>
        <v>19.5</v>
      </c>
      <c r="K732" s="266">
        <f t="shared" si="141"/>
        <v>19.5</v>
      </c>
      <c r="L732" s="266">
        <f t="shared" si="141"/>
        <v>19.5</v>
      </c>
      <c r="M732" s="560"/>
      <c r="N732" s="104"/>
    </row>
    <row r="733" spans="1:14" s="105" customFormat="1" ht="26.25" customHeight="1" x14ac:dyDescent="0.25">
      <c r="A733" s="405" t="s">
        <v>85</v>
      </c>
      <c r="B733" s="402" t="s">
        <v>354</v>
      </c>
      <c r="C733" s="403" t="s">
        <v>24</v>
      </c>
      <c r="D733" s="403" t="s">
        <v>68</v>
      </c>
      <c r="E733" s="403" t="s">
        <v>419</v>
      </c>
      <c r="F733" s="404">
        <v>120</v>
      </c>
      <c r="G733" s="340" t="s">
        <v>22</v>
      </c>
      <c r="H733" s="191" t="s">
        <v>25</v>
      </c>
      <c r="I733" s="403">
        <v>900</v>
      </c>
      <c r="J733" s="266">
        <f>'ведомст 3'!K84</f>
        <v>19.5</v>
      </c>
      <c r="K733" s="266">
        <f>'ведомст 3'!L84</f>
        <v>19.5</v>
      </c>
      <c r="L733" s="266">
        <f>'ведомст 3'!M84</f>
        <v>19.5</v>
      </c>
      <c r="M733" s="560"/>
      <c r="N733" s="104"/>
    </row>
    <row r="734" spans="1:14" s="105" customFormat="1" ht="50.25" customHeight="1" x14ac:dyDescent="0.25">
      <c r="A734" s="405" t="s">
        <v>191</v>
      </c>
      <c r="B734" s="402" t="s">
        <v>354</v>
      </c>
      <c r="C734" s="403" t="s">
        <v>24</v>
      </c>
      <c r="D734" s="403" t="s">
        <v>68</v>
      </c>
      <c r="E734" s="403" t="s">
        <v>419</v>
      </c>
      <c r="F734" s="404">
        <v>200</v>
      </c>
      <c r="G734" s="403"/>
      <c r="H734" s="403"/>
      <c r="I734" s="403"/>
      <c r="J734" s="266">
        <f t="shared" ref="J734:L736" si="142">J735</f>
        <v>2.4</v>
      </c>
      <c r="K734" s="266">
        <f t="shared" si="142"/>
        <v>2.4</v>
      </c>
      <c r="L734" s="266">
        <f t="shared" si="142"/>
        <v>2.4</v>
      </c>
      <c r="M734" s="560"/>
      <c r="N734" s="104"/>
    </row>
    <row r="735" spans="1:14" s="105" customFormat="1" ht="48" customHeight="1" x14ac:dyDescent="0.25">
      <c r="A735" s="405" t="s">
        <v>192</v>
      </c>
      <c r="B735" s="402" t="s">
        <v>354</v>
      </c>
      <c r="C735" s="403" t="s">
        <v>24</v>
      </c>
      <c r="D735" s="403" t="s">
        <v>68</v>
      </c>
      <c r="E735" s="403" t="s">
        <v>419</v>
      </c>
      <c r="F735" s="404">
        <v>240</v>
      </c>
      <c r="G735" s="403"/>
      <c r="H735" s="403"/>
      <c r="I735" s="403"/>
      <c r="J735" s="266">
        <f t="shared" si="142"/>
        <v>2.4</v>
      </c>
      <c r="K735" s="266">
        <f t="shared" si="142"/>
        <v>2.4</v>
      </c>
      <c r="L735" s="266">
        <f t="shared" si="142"/>
        <v>2.4</v>
      </c>
      <c r="M735" s="560"/>
      <c r="N735" s="104"/>
    </row>
    <row r="736" spans="1:14" s="105" customFormat="1" ht="30.75" customHeight="1" x14ac:dyDescent="0.25">
      <c r="A736" s="405" t="s">
        <v>21</v>
      </c>
      <c r="B736" s="402" t="s">
        <v>354</v>
      </c>
      <c r="C736" s="403" t="s">
        <v>24</v>
      </c>
      <c r="D736" s="403" t="s">
        <v>68</v>
      </c>
      <c r="E736" s="403" t="s">
        <v>419</v>
      </c>
      <c r="F736" s="404">
        <v>240</v>
      </c>
      <c r="G736" s="403" t="s">
        <v>22</v>
      </c>
      <c r="H736" s="403"/>
      <c r="I736" s="403"/>
      <c r="J736" s="142">
        <f t="shared" si="142"/>
        <v>2.4</v>
      </c>
      <c r="K736" s="142">
        <f t="shared" si="142"/>
        <v>2.4</v>
      </c>
      <c r="L736" s="142">
        <f t="shared" si="142"/>
        <v>2.4</v>
      </c>
      <c r="M736" s="292"/>
      <c r="N736" s="104"/>
    </row>
    <row r="737" spans="1:14" s="165" customFormat="1" ht="34.5" customHeight="1" x14ac:dyDescent="0.25">
      <c r="A737" s="405" t="s">
        <v>85</v>
      </c>
      <c r="B737" s="402" t="s">
        <v>354</v>
      </c>
      <c r="C737" s="403" t="s">
        <v>24</v>
      </c>
      <c r="D737" s="403" t="s">
        <v>68</v>
      </c>
      <c r="E737" s="403" t="s">
        <v>419</v>
      </c>
      <c r="F737" s="404">
        <v>240</v>
      </c>
      <c r="G737" s="403" t="s">
        <v>22</v>
      </c>
      <c r="H737" s="403" t="s">
        <v>25</v>
      </c>
      <c r="I737" s="403" t="s">
        <v>13</v>
      </c>
      <c r="J737" s="268">
        <f>'ведомст 3'!K86</f>
        <v>2.4</v>
      </c>
      <c r="K737" s="268">
        <f>'ведомст 3'!L86</f>
        <v>2.4</v>
      </c>
      <c r="L737" s="268">
        <f>'ведомст 3'!M86</f>
        <v>2.4</v>
      </c>
      <c r="M737" s="561"/>
      <c r="N737" s="104"/>
    </row>
    <row r="738" spans="1:14" s="165" customFormat="1" ht="47.25" x14ac:dyDescent="0.25">
      <c r="A738" s="179" t="s">
        <v>469</v>
      </c>
      <c r="B738" s="402" t="s">
        <v>354</v>
      </c>
      <c r="C738" s="403" t="s">
        <v>24</v>
      </c>
      <c r="D738" s="403" t="s">
        <v>68</v>
      </c>
      <c r="E738" s="403">
        <v>78050</v>
      </c>
      <c r="F738" s="404"/>
      <c r="G738" s="403"/>
      <c r="H738" s="403"/>
      <c r="I738" s="403"/>
      <c r="J738" s="268">
        <f t="shared" ref="J738:L742" si="143">J739</f>
        <v>64.099999999999994</v>
      </c>
      <c r="K738" s="209">
        <f t="shared" si="143"/>
        <v>0</v>
      </c>
      <c r="L738" s="209">
        <f t="shared" si="143"/>
        <v>0</v>
      </c>
      <c r="M738" s="561"/>
      <c r="N738" s="104"/>
    </row>
    <row r="739" spans="1:14" s="165" customFormat="1" ht="38.25" x14ac:dyDescent="0.25">
      <c r="A739" s="405" t="s">
        <v>191</v>
      </c>
      <c r="B739" s="402" t="s">
        <v>354</v>
      </c>
      <c r="C739" s="403" t="s">
        <v>24</v>
      </c>
      <c r="D739" s="403" t="s">
        <v>68</v>
      </c>
      <c r="E739" s="403">
        <v>78050</v>
      </c>
      <c r="F739" s="404">
        <v>200</v>
      </c>
      <c r="G739" s="403"/>
      <c r="H739" s="403"/>
      <c r="I739" s="403"/>
      <c r="J739" s="268">
        <f t="shared" si="143"/>
        <v>64.099999999999994</v>
      </c>
      <c r="K739" s="209">
        <f t="shared" si="143"/>
        <v>0</v>
      </c>
      <c r="L739" s="209">
        <f t="shared" si="143"/>
        <v>0</v>
      </c>
      <c r="M739" s="561"/>
      <c r="N739" s="104"/>
    </row>
    <row r="740" spans="1:14" s="165" customFormat="1" ht="38.25" x14ac:dyDescent="0.25">
      <c r="A740" s="405" t="s">
        <v>192</v>
      </c>
      <c r="B740" s="402" t="s">
        <v>354</v>
      </c>
      <c r="C740" s="403" t="s">
        <v>24</v>
      </c>
      <c r="D740" s="403" t="s">
        <v>68</v>
      </c>
      <c r="E740" s="403">
        <v>78050</v>
      </c>
      <c r="F740" s="404">
        <v>240</v>
      </c>
      <c r="G740" s="403"/>
      <c r="H740" s="403"/>
      <c r="I740" s="403"/>
      <c r="J740" s="268">
        <f t="shared" si="143"/>
        <v>64.099999999999994</v>
      </c>
      <c r="K740" s="209">
        <f t="shared" si="143"/>
        <v>0</v>
      </c>
      <c r="L740" s="209">
        <f t="shared" si="143"/>
        <v>0</v>
      </c>
      <c r="M740" s="561"/>
      <c r="N740" s="104"/>
    </row>
    <row r="741" spans="1:14" s="165" customFormat="1" x14ac:dyDescent="0.25">
      <c r="A741" s="405" t="s">
        <v>21</v>
      </c>
      <c r="B741" s="402" t="s">
        <v>354</v>
      </c>
      <c r="C741" s="403" t="s">
        <v>24</v>
      </c>
      <c r="D741" s="403" t="s">
        <v>68</v>
      </c>
      <c r="E741" s="403">
        <v>78050</v>
      </c>
      <c r="F741" s="404">
        <v>240</v>
      </c>
      <c r="G741" s="403" t="s">
        <v>22</v>
      </c>
      <c r="H741" s="403"/>
      <c r="I741" s="403"/>
      <c r="J741" s="268">
        <f t="shared" si="143"/>
        <v>64.099999999999994</v>
      </c>
      <c r="K741" s="209">
        <f t="shared" si="143"/>
        <v>0</v>
      </c>
      <c r="L741" s="209">
        <f t="shared" si="143"/>
        <v>0</v>
      </c>
      <c r="M741" s="561"/>
      <c r="N741" s="104"/>
    </row>
    <row r="742" spans="1:14" s="165" customFormat="1" ht="51" x14ac:dyDescent="0.25">
      <c r="A742" s="405" t="s">
        <v>87</v>
      </c>
      <c r="B742" s="402" t="s">
        <v>354</v>
      </c>
      <c r="C742" s="403" t="s">
        <v>24</v>
      </c>
      <c r="D742" s="403" t="s">
        <v>68</v>
      </c>
      <c r="E742" s="403">
        <v>78050</v>
      </c>
      <c r="F742" s="404">
        <v>240</v>
      </c>
      <c r="G742" s="403" t="s">
        <v>22</v>
      </c>
      <c r="H742" s="403" t="s">
        <v>25</v>
      </c>
      <c r="I742" s="403"/>
      <c r="J742" s="268">
        <f t="shared" si="143"/>
        <v>64.099999999999994</v>
      </c>
      <c r="K742" s="209">
        <f t="shared" si="143"/>
        <v>0</v>
      </c>
      <c r="L742" s="209">
        <f t="shared" si="143"/>
        <v>0</v>
      </c>
      <c r="M742" s="561"/>
      <c r="N742" s="104"/>
    </row>
    <row r="743" spans="1:14" s="165" customFormat="1" ht="25.5" x14ac:dyDescent="0.25">
      <c r="A743" s="405" t="s">
        <v>85</v>
      </c>
      <c r="B743" s="402" t="s">
        <v>354</v>
      </c>
      <c r="C743" s="403" t="s">
        <v>24</v>
      </c>
      <c r="D743" s="403" t="s">
        <v>68</v>
      </c>
      <c r="E743" s="403">
        <v>78050</v>
      </c>
      <c r="F743" s="404">
        <v>240</v>
      </c>
      <c r="G743" s="403" t="s">
        <v>22</v>
      </c>
      <c r="H743" s="403" t="s">
        <v>25</v>
      </c>
      <c r="I743" s="209">
        <v>900</v>
      </c>
      <c r="J743" s="268">
        <f>'ведомст 3'!K89</f>
        <v>64.099999999999994</v>
      </c>
      <c r="K743" s="209">
        <f>'ведомст 3'!L89</f>
        <v>0</v>
      </c>
      <c r="L743" s="209">
        <f>'ведомст 3'!M89</f>
        <v>0</v>
      </c>
      <c r="M743" s="561"/>
      <c r="N743" s="104"/>
    </row>
    <row r="744" spans="1:14" s="165" customFormat="1" ht="94.5" x14ac:dyDescent="0.25">
      <c r="A744" s="177" t="s">
        <v>507</v>
      </c>
      <c r="B744" s="402" t="s">
        <v>354</v>
      </c>
      <c r="C744" s="403" t="s">
        <v>24</v>
      </c>
      <c r="D744" s="403" t="s">
        <v>68</v>
      </c>
      <c r="E744" s="403">
        <v>78110</v>
      </c>
      <c r="F744" s="404"/>
      <c r="G744" s="403"/>
      <c r="H744" s="403"/>
      <c r="I744" s="209"/>
      <c r="J744" s="268">
        <f t="shared" ref="J744:L748" si="144">J745</f>
        <v>345.7</v>
      </c>
      <c r="K744" s="209">
        <f t="shared" si="144"/>
        <v>0</v>
      </c>
      <c r="L744" s="209">
        <f t="shared" si="144"/>
        <v>0</v>
      </c>
      <c r="M744" s="561"/>
      <c r="N744" s="104"/>
    </row>
    <row r="745" spans="1:14" s="165" customFormat="1" ht="47.25" x14ac:dyDescent="0.25">
      <c r="A745" s="177" t="s">
        <v>243</v>
      </c>
      <c r="B745" s="402" t="s">
        <v>354</v>
      </c>
      <c r="C745" s="403" t="s">
        <v>24</v>
      </c>
      <c r="D745" s="403" t="s">
        <v>68</v>
      </c>
      <c r="E745" s="403">
        <v>78110</v>
      </c>
      <c r="F745" s="209">
        <v>600</v>
      </c>
      <c r="G745" s="209"/>
      <c r="H745" s="209"/>
      <c r="I745" s="209"/>
      <c r="J745" s="268">
        <f t="shared" si="144"/>
        <v>345.7</v>
      </c>
      <c r="K745" s="209">
        <f t="shared" si="144"/>
        <v>0</v>
      </c>
      <c r="L745" s="209">
        <f t="shared" si="144"/>
        <v>0</v>
      </c>
      <c r="M745" s="561"/>
      <c r="N745" s="104"/>
    </row>
    <row r="746" spans="1:14" s="165" customFormat="1" x14ac:dyDescent="0.25">
      <c r="A746" s="177" t="s">
        <v>244</v>
      </c>
      <c r="B746" s="402" t="s">
        <v>354</v>
      </c>
      <c r="C746" s="403" t="s">
        <v>24</v>
      </c>
      <c r="D746" s="403" t="s">
        <v>68</v>
      </c>
      <c r="E746" s="403">
        <v>78110</v>
      </c>
      <c r="F746" s="209">
        <v>610</v>
      </c>
      <c r="G746" s="209"/>
      <c r="H746" s="209"/>
      <c r="I746" s="209"/>
      <c r="J746" s="268">
        <f t="shared" si="144"/>
        <v>345.7</v>
      </c>
      <c r="K746" s="209">
        <f t="shared" si="144"/>
        <v>0</v>
      </c>
      <c r="L746" s="209">
        <f t="shared" si="144"/>
        <v>0</v>
      </c>
      <c r="M746" s="561"/>
      <c r="N746" s="104"/>
    </row>
    <row r="747" spans="1:14" s="165" customFormat="1" x14ac:dyDescent="0.25">
      <c r="A747" s="180" t="s">
        <v>21</v>
      </c>
      <c r="B747" s="402" t="s">
        <v>354</v>
      </c>
      <c r="C747" s="403" t="s">
        <v>24</v>
      </c>
      <c r="D747" s="403" t="s">
        <v>68</v>
      </c>
      <c r="E747" s="403">
        <v>78110</v>
      </c>
      <c r="F747" s="209">
        <v>610</v>
      </c>
      <c r="G747" s="403" t="s">
        <v>22</v>
      </c>
      <c r="H747" s="209"/>
      <c r="I747" s="209"/>
      <c r="J747" s="268">
        <f t="shared" si="144"/>
        <v>345.7</v>
      </c>
      <c r="K747" s="209">
        <f t="shared" si="144"/>
        <v>0</v>
      </c>
      <c r="L747" s="209">
        <f t="shared" si="144"/>
        <v>0</v>
      </c>
      <c r="M747" s="561"/>
      <c r="N747" s="104"/>
    </row>
    <row r="748" spans="1:14" s="165" customFormat="1" x14ac:dyDescent="0.25">
      <c r="A748" s="180" t="s">
        <v>34</v>
      </c>
      <c r="B748" s="402" t="s">
        <v>354</v>
      </c>
      <c r="C748" s="403" t="s">
        <v>24</v>
      </c>
      <c r="D748" s="403" t="s">
        <v>68</v>
      </c>
      <c r="E748" s="403">
        <v>78110</v>
      </c>
      <c r="F748" s="209">
        <v>610</v>
      </c>
      <c r="G748" s="403" t="s">
        <v>22</v>
      </c>
      <c r="H748" s="209">
        <v>13</v>
      </c>
      <c r="I748" s="209"/>
      <c r="J748" s="268">
        <f t="shared" si="144"/>
        <v>345.7</v>
      </c>
      <c r="K748" s="209">
        <f t="shared" si="144"/>
        <v>0</v>
      </c>
      <c r="L748" s="209">
        <f t="shared" si="144"/>
        <v>0</v>
      </c>
      <c r="M748" s="561"/>
      <c r="N748" s="104"/>
    </row>
    <row r="749" spans="1:14" s="165" customFormat="1" x14ac:dyDescent="0.25">
      <c r="A749" s="209"/>
      <c r="B749" s="402" t="s">
        <v>354</v>
      </c>
      <c r="C749" s="403" t="s">
        <v>24</v>
      </c>
      <c r="D749" s="403" t="s">
        <v>68</v>
      </c>
      <c r="E749" s="403">
        <v>78110</v>
      </c>
      <c r="F749" s="209">
        <v>610</v>
      </c>
      <c r="G749" s="403" t="s">
        <v>22</v>
      </c>
      <c r="H749" s="209">
        <v>13</v>
      </c>
      <c r="I749" s="209">
        <v>900</v>
      </c>
      <c r="J749" s="268">
        <f>'ведомст 3'!K151</f>
        <v>345.7</v>
      </c>
      <c r="K749" s="268">
        <f>'ведомст 3'!L151</f>
        <v>0</v>
      </c>
      <c r="L749" s="268">
        <f>'ведомст 3'!M151</f>
        <v>0</v>
      </c>
      <c r="M749" s="561"/>
      <c r="N749" s="104"/>
    </row>
    <row r="750" spans="1:14" s="165" customFormat="1" x14ac:dyDescent="0.25">
      <c r="J750" s="585"/>
      <c r="M750" s="561"/>
      <c r="N750" s="104"/>
    </row>
    <row r="751" spans="1:14" s="165" customFormat="1" x14ac:dyDescent="0.25">
      <c r="M751" s="561"/>
      <c r="N751" s="104"/>
    </row>
    <row r="752" spans="1:14" s="165" customFormat="1" x14ac:dyDescent="0.25">
      <c r="M752" s="561"/>
      <c r="N752" s="104"/>
    </row>
    <row r="753" spans="1:14" s="165" customFormat="1" x14ac:dyDescent="0.25">
      <c r="M753" s="561"/>
      <c r="N753" s="104"/>
    </row>
    <row r="754" spans="1:14" s="165" customFormat="1" x14ac:dyDescent="0.25">
      <c r="M754" s="561"/>
      <c r="N754" s="104"/>
    </row>
    <row r="755" spans="1:14" x14ac:dyDescent="0.25">
      <c r="A755" s="55"/>
      <c r="B755" s="55"/>
      <c r="C755" s="55"/>
      <c r="D755" s="55"/>
      <c r="E755" s="55"/>
      <c r="F755" s="55"/>
      <c r="G755" s="55"/>
      <c r="H755" s="55"/>
      <c r="I755" s="55"/>
    </row>
    <row r="756" spans="1:14" x14ac:dyDescent="0.25">
      <c r="A756" s="55"/>
      <c r="B756" s="55"/>
      <c r="C756" s="55"/>
      <c r="D756" s="55"/>
      <c r="E756" s="55"/>
      <c r="F756" s="55"/>
      <c r="G756" s="55"/>
      <c r="H756" s="55"/>
      <c r="I756" s="55"/>
    </row>
    <row r="757" spans="1:14" x14ac:dyDescent="0.25">
      <c r="A757" s="55"/>
      <c r="B757" s="55"/>
      <c r="C757" s="55"/>
      <c r="D757" s="55"/>
      <c r="E757" s="55"/>
      <c r="F757" s="55"/>
      <c r="G757" s="55"/>
      <c r="H757" s="55"/>
      <c r="I757" s="55"/>
    </row>
    <row r="758" spans="1:14" x14ac:dyDescent="0.25">
      <c r="A758" s="55"/>
      <c r="B758" s="55"/>
      <c r="C758" s="55"/>
      <c r="D758" s="55"/>
      <c r="E758" s="55"/>
      <c r="F758" s="55"/>
      <c r="G758" s="55"/>
      <c r="H758" s="55"/>
      <c r="I758" s="55"/>
    </row>
    <row r="759" spans="1:14" x14ac:dyDescent="0.25">
      <c r="A759" s="55"/>
      <c r="B759" s="55"/>
      <c r="C759" s="55"/>
      <c r="D759" s="55"/>
      <c r="E759" s="55"/>
      <c r="F759" s="55"/>
      <c r="G759" s="55"/>
      <c r="H759" s="55"/>
      <c r="I759" s="55"/>
    </row>
    <row r="760" spans="1:14" x14ac:dyDescent="0.25">
      <c r="A760" s="55"/>
      <c r="B760" s="55"/>
      <c r="C760" s="55"/>
      <c r="D760" s="55"/>
      <c r="E760" s="55"/>
      <c r="F760" s="55"/>
      <c r="G760" s="55"/>
      <c r="H760" s="55"/>
      <c r="I760" s="55"/>
    </row>
    <row r="761" spans="1:14" x14ac:dyDescent="0.25">
      <c r="A761" s="55"/>
      <c r="B761" s="55"/>
      <c r="C761" s="55"/>
      <c r="D761" s="55"/>
      <c r="E761" s="55"/>
      <c r="F761" s="55"/>
      <c r="G761" s="55"/>
      <c r="H761" s="55"/>
      <c r="I761" s="55"/>
    </row>
  </sheetData>
  <autoFilter ref="A6:XFD743"/>
  <mergeCells count="23">
    <mergeCell ref="N284:N290"/>
    <mergeCell ref="N340:N345"/>
    <mergeCell ref="N96:N101"/>
    <mergeCell ref="N157:N163"/>
    <mergeCell ref="N176:N182"/>
    <mergeCell ref="N227:N232"/>
    <mergeCell ref="N187:N189"/>
    <mergeCell ref="N306:N307"/>
    <mergeCell ref="P623:P624"/>
    <mergeCell ref="O623:O624"/>
    <mergeCell ref="N515:N520"/>
    <mergeCell ref="N623:N624"/>
    <mergeCell ref="N508:N513"/>
    <mergeCell ref="B4:E5"/>
    <mergeCell ref="A4:A5"/>
    <mergeCell ref="I3:L3"/>
    <mergeCell ref="I1:L1"/>
    <mergeCell ref="A2:L2"/>
    <mergeCell ref="J4:L4"/>
    <mergeCell ref="I4:I5"/>
    <mergeCell ref="H4:H5"/>
    <mergeCell ref="G4:G5"/>
    <mergeCell ref="F4:F5"/>
  </mergeCells>
  <phoneticPr fontId="0" type="noConversion"/>
  <conditionalFormatting sqref="A719">
    <cfRule type="expression" dxfId="1226" priority="2679" stopIfTrue="1">
      <formula>$G624=""</formula>
    </cfRule>
    <cfRule type="expression" dxfId="1225" priority="2680" stopIfTrue="1">
      <formula>#REF!&lt;&gt;""</formula>
    </cfRule>
    <cfRule type="expression" dxfId="1224" priority="2681" stopIfTrue="1">
      <formula>AND($H624="",$G624&lt;&gt;"")</formula>
    </cfRule>
  </conditionalFormatting>
  <conditionalFormatting sqref="G349:I349 G343:I343 G334:I337">
    <cfRule type="expression" dxfId="1223" priority="1722" stopIfTrue="1">
      <formula>#REF!=""</formula>
    </cfRule>
    <cfRule type="expression" dxfId="1222" priority="1723" stopIfTrue="1">
      <formula>#REF!&lt;&gt;""</formula>
    </cfRule>
    <cfRule type="expression" dxfId="1221" priority="1724" stopIfTrue="1">
      <formula>AND(#REF!="",#REF!&lt;&gt;"")</formula>
    </cfRule>
  </conditionalFormatting>
  <conditionalFormatting sqref="O612 J101:M101">
    <cfRule type="expression" dxfId="1220" priority="1728" stopIfTrue="1">
      <formula>#REF!=""</formula>
    </cfRule>
    <cfRule type="expression" dxfId="1219" priority="1729" stopIfTrue="1">
      <formula>#REF!&lt;&gt;""</formula>
    </cfRule>
    <cfRule type="expression" dxfId="1218" priority="1730" stopIfTrue="1">
      <formula>AND(#REF!="",#REF!&lt;&gt;"")</formula>
    </cfRule>
  </conditionalFormatting>
  <conditionalFormatting sqref="N612 J728:M735">
    <cfRule type="expression" dxfId="1217" priority="1731" stopIfTrue="1">
      <formula>#REF!=""</formula>
    </cfRule>
    <cfRule type="expression" dxfId="1216" priority="1732" stopIfTrue="1">
      <formula>#REF!&lt;&gt;""</formula>
    </cfRule>
    <cfRule type="expression" dxfId="1215" priority="1733" stopIfTrue="1">
      <formula>AND(#REF!="",#REF!&lt;&gt;"")</formula>
    </cfRule>
  </conditionalFormatting>
  <conditionalFormatting sqref="B704:C721 J709:M709 A658 A663 I623 B617:C622 A614 B584:C585 B592:C592 A593 A596 A603 A608 A655 J502:M504 B500:C520 M366 M373 G350:I350 G346:H348 G344:I344 G339:H342 G338:I338 G283:H330 A304:A305 L380:M380 A132 A187:A188 G158:I167 G175:I190 A143:A145 G191:H198 A103:A104 A66:A67 A72:A73 A78:A79 A36:A37 A84:A85 A60:A61 A22:A25 A29:A30 J162:M167 A8 H6:H13 I6:I18 G6:G12 J175:M189">
    <cfRule type="expression" dxfId="1214" priority="1740" stopIfTrue="1">
      <formula>#REF!=""</formula>
    </cfRule>
    <cfRule type="expression" dxfId="1213" priority="1741" stopIfTrue="1">
      <formula>#REF!&lt;&gt;""</formula>
    </cfRule>
    <cfRule type="expression" dxfId="1212" priority="1742" stopIfTrue="1">
      <formula>AND(#REF!="",#REF!&lt;&gt;"")</formula>
    </cfRule>
  </conditionalFormatting>
  <conditionalFormatting sqref="A704 B643:B648 A623 A625 A542 A581 A511 A454 A457 B454:B459 A392 A398 A404:A405 A383 A386 A349 A343 A337 A261 A268 A236 A227 A231 A150:A153 A189 B176:B189 A122 A102 A65 A26 A20:A21">
    <cfRule type="expression" dxfId="1211" priority="2497" stopIfTrue="1">
      <formula>#REF!=""</formula>
    </cfRule>
    <cfRule type="expression" dxfId="1210" priority="2498" stopIfTrue="1">
      <formula>#REF!&lt;&gt;""</formula>
    </cfRule>
    <cfRule type="expression" dxfId="1209" priority="2499" stopIfTrue="1">
      <formula>AND(#REF!="",#REF!&lt;&gt;"")</formula>
    </cfRule>
  </conditionalFormatting>
  <conditionalFormatting sqref="A692 A689:A690 A697 A702 A676 A673:A674 A681 A669:A671 A666 A591 A598 A560 A581 A583 A605 A614:A616 A608:A610 A497 A489 A382 A350 A344 A338 F332:F351 B332:B351 C333:E351 B340:D351 A298 B257 A224 A221 A232 A188 A132 A123 A128 A686 A569">
    <cfRule type="expression" dxfId="1208" priority="1827" stopIfTrue="1">
      <formula>#REF!&lt;&gt;""</formula>
    </cfRule>
  </conditionalFormatting>
  <conditionalFormatting sqref="A593 A596 A603 A608 A614">
    <cfRule type="expression" dxfId="1207" priority="2367" stopIfTrue="1">
      <formula>#REF!=""</formula>
    </cfRule>
    <cfRule type="expression" dxfId="1206" priority="2368" stopIfTrue="1">
      <formula>#REF!&lt;&gt;""</formula>
    </cfRule>
  </conditionalFormatting>
  <conditionalFormatting sqref="A258 A261 A268">
    <cfRule type="expression" dxfId="1205" priority="2339" stopIfTrue="1">
      <formula>#REF!=""</formula>
    </cfRule>
  </conditionalFormatting>
  <conditionalFormatting sqref="I505:I506 H507:I507 B382:B426 E401:E412 E414:E430 B401:D430">
    <cfRule type="expression" dxfId="1204" priority="1958" stopIfTrue="1">
      <formula>#REF!=""</formula>
    </cfRule>
    <cfRule type="expression" dxfId="1203" priority="1959" stopIfTrue="1">
      <formula>#REF!&lt;&gt;""</formula>
    </cfRule>
    <cfRule type="expression" dxfId="1202" priority="1960" stopIfTrue="1">
      <formula>AND(#REF!="",#REF!&lt;&gt;"")</formula>
    </cfRule>
  </conditionalFormatting>
  <conditionalFormatting sqref="A393 A399 A405 A387">
    <cfRule type="expression" dxfId="1201" priority="2676" stopIfTrue="1">
      <formula>#REF!=""</formula>
    </cfRule>
    <cfRule type="expression" dxfId="1200" priority="2677" stopIfTrue="1">
      <formula>#REF!&lt;&gt;""</formula>
    </cfRule>
    <cfRule type="expression" dxfId="1199" priority="2678" stopIfTrue="1">
      <formula>AND(#REF!="",#REF!&lt;&gt;"")</formula>
    </cfRule>
  </conditionalFormatting>
  <conditionalFormatting sqref="B401:E401">
    <cfRule type="expression" dxfId="1198" priority="8861" stopIfTrue="1">
      <formula>$G270=""</formula>
    </cfRule>
    <cfRule type="expression" dxfId="1197" priority="8862" stopIfTrue="1">
      <formula>#REF!&lt;&gt;""</formula>
    </cfRule>
    <cfRule type="expression" dxfId="1196" priority="8863" stopIfTrue="1">
      <formula>AND($H270="",$G270&lt;&gt;"")</formula>
    </cfRule>
  </conditionalFormatting>
  <conditionalFormatting sqref="B396:B400 E401:E412 E414:E435 B401:D435">
    <cfRule type="expression" dxfId="1195" priority="1520" stopIfTrue="1">
      <formula>#REF!=""</formula>
    </cfRule>
    <cfRule type="expression" dxfId="1194" priority="1521" stopIfTrue="1">
      <formula>#REF!&lt;&gt;""</formula>
    </cfRule>
    <cfRule type="expression" dxfId="1193" priority="1522" stopIfTrue="1">
      <formula>AND(#REF!="",#REF!&lt;&gt;"")</formula>
    </cfRule>
  </conditionalFormatting>
  <conditionalFormatting sqref="B431:E435 B403 B389 H508:H511 G507:G511 G505:H506 E531:E536 B406:B427">
    <cfRule type="expression" dxfId="1192" priority="1514" stopIfTrue="1">
      <formula>#REF!=""</formula>
    </cfRule>
    <cfRule type="expression" dxfId="1191" priority="1515" stopIfTrue="1">
      <formula>#REF!&lt;&gt;""</formula>
    </cfRule>
    <cfRule type="expression" dxfId="1190" priority="1516" stopIfTrue="1">
      <formula>AND(#REF!="",#REF!&lt;&gt;"")</formula>
    </cfRule>
  </conditionalFormatting>
  <conditionalFormatting sqref="B395">
    <cfRule type="expression" dxfId="1189" priority="1431" stopIfTrue="1">
      <formula>$G264=""</formula>
    </cfRule>
    <cfRule type="expression" dxfId="1188" priority="1432" stopIfTrue="1">
      <formula>#REF!&lt;&gt;""</formula>
    </cfRule>
    <cfRule type="expression" dxfId="1187" priority="1433" stopIfTrue="1">
      <formula>AND($H264="",$G264&lt;&gt;"")</formula>
    </cfRule>
  </conditionalFormatting>
  <conditionalFormatting sqref="A725">
    <cfRule type="expression" dxfId="1186" priority="1422" stopIfTrue="1">
      <formula>#REF!=""</formula>
    </cfRule>
    <cfRule type="expression" dxfId="1185" priority="1423" stopIfTrue="1">
      <formula>#REF!&lt;&gt;""</formula>
    </cfRule>
    <cfRule type="expression" dxfId="1184" priority="1424" stopIfTrue="1">
      <formula>AND(#REF!="",#REF!&lt;&gt;"")</formula>
    </cfRule>
  </conditionalFormatting>
  <conditionalFormatting sqref="B427 B420:B423">
    <cfRule type="expression" dxfId="1183" priority="8936" stopIfTrue="1">
      <formula>$G276=""</formula>
    </cfRule>
    <cfRule type="expression" dxfId="1182" priority="8937" stopIfTrue="1">
      <formula>#REF!&lt;&gt;""</formula>
    </cfRule>
    <cfRule type="expression" dxfId="1181" priority="8938" stopIfTrue="1">
      <formula>AND($H276="",$G276&lt;&gt;"")</formula>
    </cfRule>
  </conditionalFormatting>
  <conditionalFormatting sqref="I508:I509">
    <cfRule type="expression" dxfId="1180" priority="1311" stopIfTrue="1">
      <formula>$G450=""</formula>
    </cfRule>
    <cfRule type="expression" dxfId="1179" priority="1312" stopIfTrue="1">
      <formula>#REF!&lt;&gt;""</formula>
    </cfRule>
    <cfRule type="expression" dxfId="1178" priority="1313" stopIfTrue="1">
      <formula>AND($H450="",$G450&lt;&gt;"")</formula>
    </cfRule>
  </conditionalFormatting>
  <conditionalFormatting sqref="B396:B400 E401:E412 E414:E435 B401:D435">
    <cfRule type="expression" dxfId="1177" priority="1305" stopIfTrue="1">
      <formula>#REF!=""</formula>
    </cfRule>
    <cfRule type="expression" dxfId="1176" priority="1306" stopIfTrue="1">
      <formula>#REF!&lt;&gt;""</formula>
    </cfRule>
    <cfRule type="expression" dxfId="1175" priority="1307" stopIfTrue="1">
      <formula>AND(#REF!="",#REF!&lt;&gt;"")</formula>
    </cfRule>
  </conditionalFormatting>
  <conditionalFormatting sqref="I511">
    <cfRule type="expression" dxfId="1174" priority="17799" stopIfTrue="1">
      <formula>$G451=""</formula>
    </cfRule>
    <cfRule type="expression" dxfId="1173" priority="17800" stopIfTrue="1">
      <formula>#REF!&lt;&gt;""</formula>
    </cfRule>
    <cfRule type="expression" dxfId="1172" priority="17801" stopIfTrue="1">
      <formula>AND($H451="",$G451&lt;&gt;"")</formula>
    </cfRule>
  </conditionalFormatting>
  <conditionalFormatting sqref="I510">
    <cfRule type="expression" dxfId="1171" priority="17805" stopIfTrue="1">
      <formula>$G451=""</formula>
    </cfRule>
    <cfRule type="expression" dxfId="1170" priority="17806" stopIfTrue="1">
      <formula>#REF!&lt;&gt;""</formula>
    </cfRule>
    <cfRule type="expression" dxfId="1169" priority="17807" stopIfTrue="1">
      <formula>AND($H451="",$G451&lt;&gt;"")</formula>
    </cfRule>
  </conditionalFormatting>
  <conditionalFormatting sqref="N649 A230">
    <cfRule type="expression" dxfId="1168" priority="1112" stopIfTrue="1">
      <formula>#REF!&lt;&gt;""</formula>
    </cfRule>
  </conditionalFormatting>
  <conditionalFormatting sqref="N649">
    <cfRule type="expression" dxfId="1167" priority="1100" stopIfTrue="1">
      <formula>$I649&lt;&gt;""</formula>
    </cfRule>
  </conditionalFormatting>
  <conditionalFormatting sqref="N649">
    <cfRule type="expression" dxfId="1166" priority="1097" stopIfTrue="1">
      <formula>$H649=""</formula>
    </cfRule>
    <cfRule type="expression" dxfId="1165" priority="1098" stopIfTrue="1">
      <formula>#REF!&lt;&gt;""</formula>
    </cfRule>
    <cfRule type="expression" dxfId="1164" priority="1099" stopIfTrue="1">
      <formula>AND($I649="",$H649&lt;&gt;"")</formula>
    </cfRule>
  </conditionalFormatting>
  <conditionalFormatting sqref="J502:K504">
    <cfRule type="expression" dxfId="1163" priority="1091" stopIfTrue="1">
      <formula>#REF!=""</formula>
    </cfRule>
    <cfRule type="expression" dxfId="1162" priority="1092" stopIfTrue="1">
      <formula>#REF!&lt;&gt;""</formula>
    </cfRule>
    <cfRule type="expression" dxfId="1161" priority="1093" stopIfTrue="1">
      <formula>AND(#REF!="",#REF!&lt;&gt;"")</formula>
    </cfRule>
  </conditionalFormatting>
  <conditionalFormatting sqref="G502:H504">
    <cfRule type="expression" dxfId="1160" priority="1088" stopIfTrue="1">
      <formula>#REF!=""</formula>
    </cfRule>
    <cfRule type="expression" dxfId="1159" priority="1089" stopIfTrue="1">
      <formula>#REF!&lt;&gt;""</formula>
    </cfRule>
    <cfRule type="expression" dxfId="1158" priority="1090" stopIfTrue="1">
      <formula>AND(#REF!="",#REF!&lt;&gt;"")</formula>
    </cfRule>
  </conditionalFormatting>
  <conditionalFormatting sqref="I502:I504">
    <cfRule type="expression" dxfId="1157" priority="1085" stopIfTrue="1">
      <formula>#REF!=""</formula>
    </cfRule>
    <cfRule type="expression" dxfId="1156" priority="1086" stopIfTrue="1">
      <formula>#REF!&lt;&gt;""</formula>
    </cfRule>
    <cfRule type="expression" dxfId="1155" priority="1087" stopIfTrue="1">
      <formula>AND(#REF!="",#REF!&lt;&gt;"")</formula>
    </cfRule>
  </conditionalFormatting>
  <conditionalFormatting sqref="A505:A506">
    <cfRule type="expression" dxfId="1154" priority="1082" stopIfTrue="1">
      <formula>#REF!=""</formula>
    </cfRule>
    <cfRule type="expression" dxfId="1153" priority="1083" stopIfTrue="1">
      <formula>#REF!&lt;&gt;""</formula>
    </cfRule>
    <cfRule type="expression" dxfId="1152" priority="1084" stopIfTrue="1">
      <formula>AND(#REF!="",#REF!&lt;&gt;"")</formula>
    </cfRule>
  </conditionalFormatting>
  <conditionalFormatting sqref="B405 B410:B419">
    <cfRule type="expression" dxfId="1151" priority="17811" stopIfTrue="1">
      <formula>$G283=""</formula>
    </cfRule>
    <cfRule type="expression" dxfId="1150" priority="17812" stopIfTrue="1">
      <formula>#REF!&lt;&gt;""</formula>
    </cfRule>
    <cfRule type="expression" dxfId="1149" priority="17813" stopIfTrue="1">
      <formula>AND($H283="",$G283&lt;&gt;"")</formula>
    </cfRule>
  </conditionalFormatting>
  <conditionalFormatting sqref="B193:B198">
    <cfRule type="expression" dxfId="1148" priority="967" stopIfTrue="1">
      <formula>#REF!=""</formula>
    </cfRule>
    <cfRule type="expression" dxfId="1147" priority="968" stopIfTrue="1">
      <formula>#REF!&lt;&gt;""</formula>
    </cfRule>
    <cfRule type="expression" dxfId="1146" priority="969" stopIfTrue="1">
      <formula>AND(#REF!="",#REF!&lt;&gt;"")</formula>
    </cfRule>
  </conditionalFormatting>
  <conditionalFormatting sqref="B396:B400">
    <cfRule type="expression" dxfId="1145" priority="897" stopIfTrue="1">
      <formula>$G265=""</formula>
    </cfRule>
    <cfRule type="expression" dxfId="1144" priority="898" stopIfTrue="1">
      <formula>#REF!&lt;&gt;""</formula>
    </cfRule>
    <cfRule type="expression" dxfId="1143" priority="899" stopIfTrue="1">
      <formula>AND($H265="",$G265&lt;&gt;"")</formula>
    </cfRule>
  </conditionalFormatting>
  <conditionalFormatting sqref="B403:B409">
    <cfRule type="expression" dxfId="1142" priority="18127" stopIfTrue="1">
      <formula>$G283=""</formula>
    </cfRule>
    <cfRule type="expression" dxfId="1141" priority="18128" stopIfTrue="1">
      <formula>#REF!&lt;&gt;""</formula>
    </cfRule>
    <cfRule type="expression" dxfId="1140" priority="18129" stopIfTrue="1">
      <formula>AND($H283="",$G283&lt;&gt;"")</formula>
    </cfRule>
  </conditionalFormatting>
  <conditionalFormatting sqref="B402">
    <cfRule type="expression" dxfId="1139" priority="18130" stopIfTrue="1">
      <formula>#REF!=""</formula>
    </cfRule>
    <cfRule type="expression" dxfId="1138" priority="18131" stopIfTrue="1">
      <formula>#REF!&lt;&gt;""</formula>
    </cfRule>
    <cfRule type="expression" dxfId="1137" priority="18132" stopIfTrue="1">
      <formula>AND(#REF!="",#REF!&lt;&gt;"")</formula>
    </cfRule>
  </conditionalFormatting>
  <conditionalFormatting sqref="B428:E435">
    <cfRule type="expression" dxfId="1136" priority="18390" stopIfTrue="1">
      <formula>$G303=""</formula>
    </cfRule>
    <cfRule type="expression" dxfId="1135" priority="18391" stopIfTrue="1">
      <formula>#REF!&lt;&gt;""</formula>
    </cfRule>
    <cfRule type="expression" dxfId="1134" priority="18392" stopIfTrue="1">
      <formula>AND($H303="",$G303&lt;&gt;"")</formula>
    </cfRule>
  </conditionalFormatting>
  <conditionalFormatting sqref="E531 E534:E536">
    <cfRule type="expression" dxfId="1133" priority="774" stopIfTrue="1">
      <formula>$F485=""</formula>
    </cfRule>
    <cfRule type="expression" dxfId="1132" priority="775" stopIfTrue="1">
      <formula>#REF!&lt;&gt;""</formula>
    </cfRule>
    <cfRule type="expression" dxfId="1131" priority="776" stopIfTrue="1">
      <formula>AND($G485="",$F485&lt;&gt;"")</formula>
    </cfRule>
  </conditionalFormatting>
  <conditionalFormatting sqref="E534:E536">
    <cfRule type="expression" dxfId="1130" priority="771" stopIfTrue="1">
      <formula>$F485=""</formula>
    </cfRule>
    <cfRule type="expression" dxfId="1129" priority="772" stopIfTrue="1">
      <formula>#REF!&lt;&gt;""</formula>
    </cfRule>
    <cfRule type="expression" dxfId="1128" priority="773" stopIfTrue="1">
      <formula>AND($G485="",$F485&lt;&gt;"")</formula>
    </cfRule>
  </conditionalFormatting>
  <conditionalFormatting sqref="E531">
    <cfRule type="expression" dxfId="1127" priority="768" stopIfTrue="1">
      <formula>$F485=""</formula>
    </cfRule>
    <cfRule type="expression" dxfId="1126" priority="769" stopIfTrue="1">
      <formula>#REF!&lt;&gt;""</formula>
    </cfRule>
    <cfRule type="expression" dxfId="1125" priority="770" stopIfTrue="1">
      <formula>AND($G485="",$F485&lt;&gt;"")</formula>
    </cfRule>
  </conditionalFormatting>
  <conditionalFormatting sqref="E531 E534:E536">
    <cfRule type="expression" dxfId="1124" priority="765" stopIfTrue="1">
      <formula>$F483=""</formula>
    </cfRule>
    <cfRule type="expression" dxfId="1123" priority="766" stopIfTrue="1">
      <formula>#REF!&lt;&gt;""</formula>
    </cfRule>
    <cfRule type="expression" dxfId="1122" priority="767" stopIfTrue="1">
      <formula>AND($G483="",$F483&lt;&gt;"")</formula>
    </cfRule>
  </conditionalFormatting>
  <conditionalFormatting sqref="E531 E534:E536">
    <cfRule type="expression" dxfId="1121" priority="762" stopIfTrue="1">
      <formula>$F498=""</formula>
    </cfRule>
    <cfRule type="expression" dxfId="1120" priority="763" stopIfTrue="1">
      <formula>#REF!&lt;&gt;""</formula>
    </cfRule>
    <cfRule type="expression" dxfId="1119" priority="764" stopIfTrue="1">
      <formula>AND($G498="",$F498&lt;&gt;"")</formula>
    </cfRule>
  </conditionalFormatting>
  <conditionalFormatting sqref="E531">
    <cfRule type="expression" dxfId="1118" priority="759" stopIfTrue="1">
      <formula>$F485=""</formula>
    </cfRule>
    <cfRule type="expression" dxfId="1117" priority="760" stopIfTrue="1">
      <formula>#REF!&lt;&gt;""</formula>
    </cfRule>
    <cfRule type="expression" dxfId="1116" priority="761" stopIfTrue="1">
      <formula>AND($G485="",$F485&lt;&gt;"")</formula>
    </cfRule>
  </conditionalFormatting>
  <conditionalFormatting sqref="E531 E534:E536">
    <cfRule type="expression" dxfId="1115" priority="756" stopIfTrue="1">
      <formula>$F487=""</formula>
    </cfRule>
    <cfRule type="expression" dxfId="1114" priority="757" stopIfTrue="1">
      <formula>#REF!&lt;&gt;""</formula>
    </cfRule>
    <cfRule type="expression" dxfId="1113" priority="758" stopIfTrue="1">
      <formula>AND($G487="",$F487&lt;&gt;"")</formula>
    </cfRule>
  </conditionalFormatting>
  <conditionalFormatting sqref="E531 E534:E536">
    <cfRule type="expression" dxfId="1112" priority="753" stopIfTrue="1">
      <formula>$F500=""</formula>
    </cfRule>
    <cfRule type="expression" dxfId="1111" priority="754" stopIfTrue="1">
      <formula>#REF!&lt;&gt;""</formula>
    </cfRule>
    <cfRule type="expression" dxfId="1110" priority="755" stopIfTrue="1">
      <formula>AND($G500="",$F500&lt;&gt;"")</formula>
    </cfRule>
  </conditionalFormatting>
  <conditionalFormatting sqref="E531 E534:E536">
    <cfRule type="expression" dxfId="1109" priority="750" stopIfTrue="1">
      <formula>$F499=""</formula>
    </cfRule>
    <cfRule type="expression" dxfId="1108" priority="751" stopIfTrue="1">
      <formula>#REF!&lt;&gt;""</formula>
    </cfRule>
    <cfRule type="expression" dxfId="1107" priority="752" stopIfTrue="1">
      <formula>AND($G499="",$F499&lt;&gt;"")</formula>
    </cfRule>
  </conditionalFormatting>
  <conditionalFormatting sqref="E532:E533">
    <cfRule type="expression" dxfId="1106" priority="741" stopIfTrue="1">
      <formula>$F486=""</formula>
    </cfRule>
    <cfRule type="expression" dxfId="1105" priority="742" stopIfTrue="1">
      <formula>#REF!&lt;&gt;""</formula>
    </cfRule>
    <cfRule type="expression" dxfId="1104" priority="743" stopIfTrue="1">
      <formula>AND($G486="",$F486&lt;&gt;"")</formula>
    </cfRule>
  </conditionalFormatting>
  <conditionalFormatting sqref="E532:E533">
    <cfRule type="expression" dxfId="1103" priority="738" stopIfTrue="1">
      <formula>$F483=""</formula>
    </cfRule>
    <cfRule type="expression" dxfId="1102" priority="739" stopIfTrue="1">
      <formula>#REF!&lt;&gt;""</formula>
    </cfRule>
    <cfRule type="expression" dxfId="1101" priority="740" stopIfTrue="1">
      <formula>AND($G483="",$F483&lt;&gt;"")</formula>
    </cfRule>
  </conditionalFormatting>
  <conditionalFormatting sqref="E532:E533">
    <cfRule type="expression" dxfId="1100" priority="735" stopIfTrue="1">
      <formula>$F486=""</formula>
    </cfRule>
    <cfRule type="expression" dxfId="1099" priority="736" stopIfTrue="1">
      <formula>#REF!&lt;&gt;""</formula>
    </cfRule>
    <cfRule type="expression" dxfId="1098" priority="737" stopIfTrue="1">
      <formula>AND($G486="",$F486&lt;&gt;"")</formula>
    </cfRule>
  </conditionalFormatting>
  <conditionalFormatting sqref="E532:E533">
    <cfRule type="expression" dxfId="1097" priority="732" stopIfTrue="1">
      <formula>$F484=""</formula>
    </cfRule>
    <cfRule type="expression" dxfId="1096" priority="733" stopIfTrue="1">
      <formula>#REF!&lt;&gt;""</formula>
    </cfRule>
    <cfRule type="expression" dxfId="1095" priority="734" stopIfTrue="1">
      <formula>AND($G484="",$F484&lt;&gt;"")</formula>
    </cfRule>
  </conditionalFormatting>
  <conditionalFormatting sqref="E532:E533">
    <cfRule type="expression" dxfId="1094" priority="729" stopIfTrue="1">
      <formula>$F499=""</formula>
    </cfRule>
    <cfRule type="expression" dxfId="1093" priority="730" stopIfTrue="1">
      <formula>#REF!&lt;&gt;""</formula>
    </cfRule>
    <cfRule type="expression" dxfId="1092" priority="731" stopIfTrue="1">
      <formula>AND($G499="",$F499&lt;&gt;"")</formula>
    </cfRule>
  </conditionalFormatting>
  <conditionalFormatting sqref="E532:E533">
    <cfRule type="expression" dxfId="1091" priority="726" stopIfTrue="1">
      <formula>$F486=""</formula>
    </cfRule>
    <cfRule type="expression" dxfId="1090" priority="727" stopIfTrue="1">
      <formula>#REF!&lt;&gt;""</formula>
    </cfRule>
    <cfRule type="expression" dxfId="1089" priority="728" stopIfTrue="1">
      <formula>AND($G486="",$F486&lt;&gt;"")</formula>
    </cfRule>
  </conditionalFormatting>
  <conditionalFormatting sqref="E532:E533">
    <cfRule type="expression" dxfId="1088" priority="723" stopIfTrue="1">
      <formula>$F488=""</formula>
    </cfRule>
    <cfRule type="expression" dxfId="1087" priority="724" stopIfTrue="1">
      <formula>#REF!&lt;&gt;""</formula>
    </cfRule>
    <cfRule type="expression" dxfId="1086" priority="725" stopIfTrue="1">
      <formula>AND($G488="",$F488&lt;&gt;"")</formula>
    </cfRule>
  </conditionalFormatting>
  <conditionalFormatting sqref="E532:E533">
    <cfRule type="expression" dxfId="1085" priority="720" stopIfTrue="1">
      <formula>$F501=""</formula>
    </cfRule>
    <cfRule type="expression" dxfId="1084" priority="721" stopIfTrue="1">
      <formula>#REF!&lt;&gt;""</formula>
    </cfRule>
    <cfRule type="expression" dxfId="1083" priority="722" stopIfTrue="1">
      <formula>AND($G501="",$F501&lt;&gt;"")</formula>
    </cfRule>
  </conditionalFormatting>
  <conditionalFormatting sqref="E532:E533">
    <cfRule type="expression" dxfId="1082" priority="717" stopIfTrue="1">
      <formula>$F500=""</formula>
    </cfRule>
    <cfRule type="expression" dxfId="1081" priority="718" stopIfTrue="1">
      <formula>#REF!&lt;&gt;""</formula>
    </cfRule>
    <cfRule type="expression" dxfId="1080" priority="719" stopIfTrue="1">
      <formula>AND($G500="",$F500&lt;&gt;"")</formula>
    </cfRule>
  </conditionalFormatting>
  <conditionalFormatting sqref="B406:B409">
    <cfRule type="expression" dxfId="1079" priority="18393" stopIfTrue="1">
      <formula>$G270=""</formula>
    </cfRule>
    <cfRule type="expression" dxfId="1078" priority="18394" stopIfTrue="1">
      <formula>#REF!&lt;&gt;""</formula>
    </cfRule>
    <cfRule type="expression" dxfId="1077" priority="18395" stopIfTrue="1">
      <formula>AND($H270="",$G270&lt;&gt;"")</formula>
    </cfRule>
  </conditionalFormatting>
  <conditionalFormatting sqref="B404">
    <cfRule type="expression" dxfId="1076" priority="18399" stopIfTrue="1">
      <formula>$G270=""</formula>
    </cfRule>
    <cfRule type="expression" dxfId="1075" priority="18400" stopIfTrue="1">
      <formula>#REF!&lt;&gt;""</formula>
    </cfRule>
    <cfRule type="expression" dxfId="1074" priority="18401" stopIfTrue="1">
      <formula>AND($H270="",$G270&lt;&gt;"")</formula>
    </cfRule>
  </conditionalFormatting>
  <conditionalFormatting sqref="A274">
    <cfRule type="expression" dxfId="1073" priority="681" stopIfTrue="1">
      <formula>#REF!=""</formula>
    </cfRule>
    <cfRule type="expression" dxfId="1072" priority="682" stopIfTrue="1">
      <formula>#REF!&lt;&gt;""</formula>
    </cfRule>
    <cfRule type="expression" dxfId="1071" priority="683" stopIfTrue="1">
      <formula>AND(#REF!="",#REF!&lt;&gt;"")</formula>
    </cfRule>
  </conditionalFormatting>
  <conditionalFormatting sqref="A274">
    <cfRule type="expression" dxfId="1070" priority="680" stopIfTrue="1">
      <formula>#REF!=""</formula>
    </cfRule>
  </conditionalFormatting>
  <conditionalFormatting sqref="E248:E251">
    <cfRule type="expression" dxfId="1069" priority="673" stopIfTrue="1">
      <formula>$F154=""</formula>
    </cfRule>
    <cfRule type="expression" dxfId="1068" priority="674" stopIfTrue="1">
      <formula>#REF!&lt;&gt;""</formula>
    </cfRule>
    <cfRule type="expression" dxfId="1067" priority="675" stopIfTrue="1">
      <formula>AND($G154="",$F154&lt;&gt;"")</formula>
    </cfRule>
  </conditionalFormatting>
  <conditionalFormatting sqref="E248:E251">
    <cfRule type="expression" dxfId="1066" priority="670" stopIfTrue="1">
      <formula>$F155=""</formula>
    </cfRule>
    <cfRule type="expression" dxfId="1065" priority="671" stopIfTrue="1">
      <formula>#REF!&lt;&gt;""</formula>
    </cfRule>
    <cfRule type="expression" dxfId="1064" priority="672" stopIfTrue="1">
      <formula>AND($G155="",$F155&lt;&gt;"")</formula>
    </cfRule>
  </conditionalFormatting>
  <conditionalFormatting sqref="E271:E276">
    <cfRule type="expression" dxfId="1063" priority="667" stopIfTrue="1">
      <formula>$F154=""</formula>
    </cfRule>
    <cfRule type="expression" dxfId="1062" priority="668" stopIfTrue="1">
      <formula>#REF!&lt;&gt;""</formula>
    </cfRule>
    <cfRule type="expression" dxfId="1061" priority="669" stopIfTrue="1">
      <formula>AND($G154="",$F154&lt;&gt;"")</formula>
    </cfRule>
  </conditionalFormatting>
  <conditionalFormatting sqref="E248:E251">
    <cfRule type="expression" dxfId="1060" priority="664" stopIfTrue="1">
      <formula>$F156=""</formula>
    </cfRule>
    <cfRule type="expression" dxfId="1059" priority="665" stopIfTrue="1">
      <formula>#REF!&lt;&gt;""</formula>
    </cfRule>
    <cfRule type="expression" dxfId="1058" priority="666" stopIfTrue="1">
      <formula>AND($G156="",$F156&lt;&gt;"")</formula>
    </cfRule>
  </conditionalFormatting>
  <conditionalFormatting sqref="E248:E251">
    <cfRule type="expression" dxfId="1057" priority="661" stopIfTrue="1">
      <formula>$F158=""</formula>
    </cfRule>
    <cfRule type="expression" dxfId="1056" priority="662" stopIfTrue="1">
      <formula>#REF!&lt;&gt;""</formula>
    </cfRule>
    <cfRule type="expression" dxfId="1055" priority="663" stopIfTrue="1">
      <formula>AND($G158="",$F158&lt;&gt;"")</formula>
    </cfRule>
  </conditionalFormatting>
  <conditionalFormatting sqref="E248:E251">
    <cfRule type="expression" dxfId="1054" priority="658" stopIfTrue="1">
      <formula>$F157=""</formula>
    </cfRule>
    <cfRule type="expression" dxfId="1053" priority="659" stopIfTrue="1">
      <formula>#REF!&lt;&gt;""</formula>
    </cfRule>
    <cfRule type="expression" dxfId="1052" priority="660" stopIfTrue="1">
      <formula>AND($G157="",$F157&lt;&gt;"")</formula>
    </cfRule>
  </conditionalFormatting>
  <conditionalFormatting sqref="E271:E276">
    <cfRule type="expression" dxfId="1051" priority="655" stopIfTrue="1">
      <formula>$F156=""</formula>
    </cfRule>
    <cfRule type="expression" dxfId="1050" priority="656" stopIfTrue="1">
      <formula>#REF!&lt;&gt;""</formula>
    </cfRule>
    <cfRule type="expression" dxfId="1049" priority="657" stopIfTrue="1">
      <formula>AND($G156="",$F156&lt;&gt;"")</formula>
    </cfRule>
  </conditionalFormatting>
  <conditionalFormatting sqref="E248:E251">
    <cfRule type="expression" dxfId="1048" priority="652" stopIfTrue="1">
      <formula>$F159=""</formula>
    </cfRule>
    <cfRule type="expression" dxfId="1047" priority="653" stopIfTrue="1">
      <formula>#REF!&lt;&gt;""</formula>
    </cfRule>
    <cfRule type="expression" dxfId="1046" priority="654" stopIfTrue="1">
      <formula>AND($G159="",$F159&lt;&gt;"")</formula>
    </cfRule>
  </conditionalFormatting>
  <conditionalFormatting sqref="E271:E276">
    <cfRule type="expression" dxfId="1045" priority="649" stopIfTrue="1">
      <formula>$F151=""</formula>
    </cfRule>
    <cfRule type="expression" dxfId="1044" priority="650" stopIfTrue="1">
      <formula>#REF!&lt;&gt;""</formula>
    </cfRule>
    <cfRule type="expression" dxfId="1043" priority="651" stopIfTrue="1">
      <formula>AND($G151="",$F151&lt;&gt;"")</formula>
    </cfRule>
  </conditionalFormatting>
  <conditionalFormatting sqref="E271:E276">
    <cfRule type="expression" dxfId="1042" priority="646" stopIfTrue="1">
      <formula>$F170=""</formula>
    </cfRule>
    <cfRule type="expression" dxfId="1041" priority="647" stopIfTrue="1">
      <formula>#REF!&lt;&gt;""</formula>
    </cfRule>
    <cfRule type="expression" dxfId="1040" priority="648" stopIfTrue="1">
      <formula>AND($G170="",$F170&lt;&gt;"")</formula>
    </cfRule>
  </conditionalFormatting>
  <conditionalFormatting sqref="E271:E276">
    <cfRule type="expression" dxfId="1039" priority="643" stopIfTrue="1">
      <formula>$F171=""</formula>
    </cfRule>
    <cfRule type="expression" dxfId="1038" priority="644" stopIfTrue="1">
      <formula>#REF!&lt;&gt;""</formula>
    </cfRule>
    <cfRule type="expression" dxfId="1037" priority="645" stopIfTrue="1">
      <formula>AND($G171="",$F171&lt;&gt;"")</formula>
    </cfRule>
  </conditionalFormatting>
  <conditionalFormatting sqref="E271:E276">
    <cfRule type="expression" dxfId="1036" priority="640" stopIfTrue="1">
      <formula>$F153=""</formula>
    </cfRule>
    <cfRule type="expression" dxfId="1035" priority="641" stopIfTrue="1">
      <formula>#REF!&lt;&gt;""</formula>
    </cfRule>
    <cfRule type="expression" dxfId="1034" priority="642" stopIfTrue="1">
      <formula>AND($G153="",$F153&lt;&gt;"")</formula>
    </cfRule>
  </conditionalFormatting>
  <conditionalFormatting sqref="E271:E276">
    <cfRule type="expression" dxfId="1033" priority="637" stopIfTrue="1">
      <formula>$F150=""</formula>
    </cfRule>
    <cfRule type="expression" dxfId="1032" priority="638" stopIfTrue="1">
      <formula>#REF!&lt;&gt;""</formula>
    </cfRule>
    <cfRule type="expression" dxfId="1031" priority="639" stopIfTrue="1">
      <formula>AND($G150="",$F150&lt;&gt;"")</formula>
    </cfRule>
  </conditionalFormatting>
  <conditionalFormatting sqref="E271:E276">
    <cfRule type="expression" dxfId="1030" priority="634" stopIfTrue="1">
      <formula>$F172=""</formula>
    </cfRule>
    <cfRule type="expression" dxfId="1029" priority="635" stopIfTrue="1">
      <formula>#REF!&lt;&gt;""</formula>
    </cfRule>
    <cfRule type="expression" dxfId="1028" priority="636" stopIfTrue="1">
      <formula>AND($G172="",$F172&lt;&gt;"")</formula>
    </cfRule>
  </conditionalFormatting>
  <conditionalFormatting sqref="E271">
    <cfRule type="expression" dxfId="1027" priority="631" stopIfTrue="1">
      <formula>$F151=""</formula>
    </cfRule>
    <cfRule type="expression" dxfId="1026" priority="632" stopIfTrue="1">
      <formula>#REF!&lt;&gt;""</formula>
    </cfRule>
    <cfRule type="expression" dxfId="1025" priority="633" stopIfTrue="1">
      <formula>AND($G151="",$F151&lt;&gt;"")</formula>
    </cfRule>
  </conditionalFormatting>
  <conditionalFormatting sqref="E271:E276">
    <cfRule type="expression" dxfId="1024" priority="628" stopIfTrue="1">
      <formula>$F174=""</formula>
    </cfRule>
    <cfRule type="expression" dxfId="1023" priority="629" stopIfTrue="1">
      <formula>#REF!&lt;&gt;""</formula>
    </cfRule>
    <cfRule type="expression" dxfId="1022" priority="630" stopIfTrue="1">
      <formula>AND($G174="",$F174&lt;&gt;"")</formula>
    </cfRule>
  </conditionalFormatting>
  <conditionalFormatting sqref="E271:E276">
    <cfRule type="expression" dxfId="1021" priority="625" stopIfTrue="1">
      <formula>$F173=""</formula>
    </cfRule>
    <cfRule type="expression" dxfId="1020" priority="626" stopIfTrue="1">
      <formula>#REF!&lt;&gt;""</formula>
    </cfRule>
    <cfRule type="expression" dxfId="1019" priority="627" stopIfTrue="1">
      <formula>AND($G173="",$F173&lt;&gt;"")</formula>
    </cfRule>
  </conditionalFormatting>
  <conditionalFormatting sqref="E271:E276">
    <cfRule type="expression" dxfId="1018" priority="622" stopIfTrue="1">
      <formula>$F155=""</formula>
    </cfRule>
    <cfRule type="expression" dxfId="1017" priority="623" stopIfTrue="1">
      <formula>#REF!&lt;&gt;""</formula>
    </cfRule>
    <cfRule type="expression" dxfId="1016" priority="624" stopIfTrue="1">
      <formula>AND($G155="",$F155&lt;&gt;"")</formula>
    </cfRule>
  </conditionalFormatting>
  <conditionalFormatting sqref="E271:E276">
    <cfRule type="expression" dxfId="1015" priority="619" stopIfTrue="1">
      <formula>$F175=""</formula>
    </cfRule>
    <cfRule type="expression" dxfId="1014" priority="620" stopIfTrue="1">
      <formula>#REF!&lt;&gt;""</formula>
    </cfRule>
    <cfRule type="expression" dxfId="1013" priority="621" stopIfTrue="1">
      <formula>AND($G175="",$F175&lt;&gt;"")</formula>
    </cfRule>
  </conditionalFormatting>
  <conditionalFormatting sqref="E271">
    <cfRule type="expression" dxfId="1012" priority="616" stopIfTrue="1">
      <formula>$F173=""</formula>
    </cfRule>
    <cfRule type="expression" dxfId="1011" priority="617" stopIfTrue="1">
      <formula>#REF!&lt;&gt;""</formula>
    </cfRule>
    <cfRule type="expression" dxfId="1010" priority="618" stopIfTrue="1">
      <formula>AND($G173="",$F173&lt;&gt;"")</formula>
    </cfRule>
  </conditionalFormatting>
  <conditionalFormatting sqref="E271">
    <cfRule type="expression" dxfId="1009" priority="613" stopIfTrue="1">
      <formula>$F171=""</formula>
    </cfRule>
    <cfRule type="expression" dxfId="1008" priority="614" stopIfTrue="1">
      <formula>#REF!&lt;&gt;""</formula>
    </cfRule>
    <cfRule type="expression" dxfId="1007" priority="615" stopIfTrue="1">
      <formula>AND($G171="",$F171&lt;&gt;"")</formula>
    </cfRule>
  </conditionalFormatting>
  <conditionalFormatting sqref="E271">
    <cfRule type="expression" dxfId="1006" priority="610" stopIfTrue="1">
      <formula>$F172=""</formula>
    </cfRule>
    <cfRule type="expression" dxfId="1005" priority="611" stopIfTrue="1">
      <formula>#REF!&lt;&gt;""</formula>
    </cfRule>
    <cfRule type="expression" dxfId="1004" priority="612" stopIfTrue="1">
      <formula>AND($G172="",$F172&lt;&gt;"")</formula>
    </cfRule>
  </conditionalFormatting>
  <conditionalFormatting sqref="E271">
    <cfRule type="expression" dxfId="1003" priority="607" stopIfTrue="1">
      <formula>$F174=""</formula>
    </cfRule>
    <cfRule type="expression" dxfId="1002" priority="608" stopIfTrue="1">
      <formula>#REF!&lt;&gt;""</formula>
    </cfRule>
    <cfRule type="expression" dxfId="1001" priority="609" stopIfTrue="1">
      <formula>AND($G174="",$F174&lt;&gt;"")</formula>
    </cfRule>
  </conditionalFormatting>
  <conditionalFormatting sqref="E271">
    <cfRule type="expression" dxfId="1000" priority="604" stopIfTrue="1">
      <formula>$F154=""</formula>
    </cfRule>
    <cfRule type="expression" dxfId="999" priority="605" stopIfTrue="1">
      <formula>#REF!&lt;&gt;""</formula>
    </cfRule>
    <cfRule type="expression" dxfId="998" priority="606" stopIfTrue="1">
      <formula>AND($G154="",$F154&lt;&gt;"")</formula>
    </cfRule>
  </conditionalFormatting>
  <conditionalFormatting sqref="E271:E276">
    <cfRule type="expression" dxfId="997" priority="601" stopIfTrue="1">
      <formula>$F152=""</formula>
    </cfRule>
    <cfRule type="expression" dxfId="996" priority="602" stopIfTrue="1">
      <formula>#REF!&lt;&gt;""</formula>
    </cfRule>
    <cfRule type="expression" dxfId="995" priority="603" stopIfTrue="1">
      <formula>AND($G152="",$F152&lt;&gt;"")</formula>
    </cfRule>
  </conditionalFormatting>
  <conditionalFormatting sqref="E271:E276">
    <cfRule type="expression" dxfId="994" priority="598" stopIfTrue="1">
      <formula>$F176=""</formula>
    </cfRule>
    <cfRule type="expression" dxfId="993" priority="599" stopIfTrue="1">
      <formula>#REF!&lt;&gt;""</formula>
    </cfRule>
    <cfRule type="expression" dxfId="992" priority="600" stopIfTrue="1">
      <formula>AND($G176="",$F176&lt;&gt;"")</formula>
    </cfRule>
  </conditionalFormatting>
  <conditionalFormatting sqref="E271">
    <cfRule type="expression" dxfId="991" priority="595" stopIfTrue="1">
      <formula>$F175=""</formula>
    </cfRule>
    <cfRule type="expression" dxfId="990" priority="596" stopIfTrue="1">
      <formula>#REF!&lt;&gt;""</formula>
    </cfRule>
    <cfRule type="expression" dxfId="989" priority="597" stopIfTrue="1">
      <formula>AND($G175="",$F175&lt;&gt;"")</formula>
    </cfRule>
  </conditionalFormatting>
  <conditionalFormatting sqref="E271">
    <cfRule type="expression" dxfId="988" priority="592" stopIfTrue="1">
      <formula>$F156=""</formula>
    </cfRule>
    <cfRule type="expression" dxfId="987" priority="593" stopIfTrue="1">
      <formula>#REF!&lt;&gt;""</formula>
    </cfRule>
    <cfRule type="expression" dxfId="986" priority="594" stopIfTrue="1">
      <formula>AND($G156="",$F156&lt;&gt;"")</formula>
    </cfRule>
  </conditionalFormatting>
  <conditionalFormatting sqref="E271">
    <cfRule type="expression" dxfId="985" priority="589" stopIfTrue="1">
      <formula>$F151=""</formula>
    </cfRule>
    <cfRule type="expression" dxfId="984" priority="590" stopIfTrue="1">
      <formula>#REF!&lt;&gt;""</formula>
    </cfRule>
    <cfRule type="expression" dxfId="983" priority="591" stopIfTrue="1">
      <formula>AND($G151="",$F151&lt;&gt;"")</formula>
    </cfRule>
  </conditionalFormatting>
  <conditionalFormatting sqref="B427">
    <cfRule type="expression" dxfId="982" priority="18405" stopIfTrue="1">
      <formula>$G287=""</formula>
    </cfRule>
    <cfRule type="expression" dxfId="981" priority="18406" stopIfTrue="1">
      <formula>#REF!&lt;&gt;""</formula>
    </cfRule>
    <cfRule type="expression" dxfId="980" priority="18407" stopIfTrue="1">
      <formula>AND($H287="",$G287&lt;&gt;"")</formula>
    </cfRule>
  </conditionalFormatting>
  <conditionalFormatting sqref="B412:B419">
    <cfRule type="expression" dxfId="979" priority="18411" stopIfTrue="1">
      <formula>$G287=""</formula>
    </cfRule>
    <cfRule type="expression" dxfId="978" priority="18412" stopIfTrue="1">
      <formula>#REF!&lt;&gt;""</formula>
    </cfRule>
    <cfRule type="expression" dxfId="977" priority="18413" stopIfTrue="1">
      <formula>AND($H287="",$G287&lt;&gt;"")</formula>
    </cfRule>
  </conditionalFormatting>
  <conditionalFormatting sqref="B412:B419">
    <cfRule type="expression" dxfId="976" priority="18417" stopIfTrue="1">
      <formula>$G271=""</formula>
    </cfRule>
    <cfRule type="expression" dxfId="975" priority="18418" stopIfTrue="1">
      <formula>#REF!&lt;&gt;""</formula>
    </cfRule>
    <cfRule type="expression" dxfId="974" priority="18419" stopIfTrue="1">
      <formula>AND($H271="",$G271&lt;&gt;"")</formula>
    </cfRule>
  </conditionalFormatting>
  <conditionalFormatting sqref="B411">
    <cfRule type="expression" dxfId="973" priority="18423" stopIfTrue="1">
      <formula>$G287=""</formula>
    </cfRule>
    <cfRule type="expression" dxfId="972" priority="18424" stopIfTrue="1">
      <formula>#REF!&lt;&gt;""</formula>
    </cfRule>
    <cfRule type="expression" dxfId="971" priority="18425" stopIfTrue="1">
      <formula>AND($H287="",$G287&lt;&gt;"")</formula>
    </cfRule>
  </conditionalFormatting>
  <conditionalFormatting sqref="B411">
    <cfRule type="expression" dxfId="970" priority="18429" stopIfTrue="1">
      <formula>$G271=""</formula>
    </cfRule>
    <cfRule type="expression" dxfId="969" priority="18430" stopIfTrue="1">
      <formula>#REF!&lt;&gt;""</formula>
    </cfRule>
    <cfRule type="expression" dxfId="968" priority="18431" stopIfTrue="1">
      <formula>AND($H271="",$G271&lt;&gt;"")</formula>
    </cfRule>
  </conditionalFormatting>
  <conditionalFormatting sqref="B410">
    <cfRule type="expression" dxfId="967" priority="18435" stopIfTrue="1">
      <formula>$G287=""</formula>
    </cfRule>
    <cfRule type="expression" dxfId="966" priority="18436" stopIfTrue="1">
      <formula>#REF!&lt;&gt;""</formula>
    </cfRule>
    <cfRule type="expression" dxfId="965" priority="18437" stopIfTrue="1">
      <formula>AND($H287="",$G287&lt;&gt;"")</formula>
    </cfRule>
  </conditionalFormatting>
  <conditionalFormatting sqref="B410">
    <cfRule type="expression" dxfId="964" priority="18441" stopIfTrue="1">
      <formula>$G271=""</formula>
    </cfRule>
    <cfRule type="expression" dxfId="963" priority="18442" stopIfTrue="1">
      <formula>#REF!&lt;&gt;""</formula>
    </cfRule>
    <cfRule type="expression" dxfId="962" priority="18443" stopIfTrue="1">
      <formula>AND($H271="",$G271&lt;&gt;"")</formula>
    </cfRule>
  </conditionalFormatting>
  <conditionalFormatting sqref="B408:B419">
    <cfRule type="expression" dxfId="961" priority="18447" stopIfTrue="1">
      <formula>$G287=""</formula>
    </cfRule>
    <cfRule type="expression" dxfId="960" priority="18448" stopIfTrue="1">
      <formula>#REF!&lt;&gt;""</formula>
    </cfRule>
    <cfRule type="expression" dxfId="959" priority="18449" stopIfTrue="1">
      <formula>AND($H287="",$G287&lt;&gt;"")</formula>
    </cfRule>
  </conditionalFormatting>
  <conditionalFormatting sqref="B408:B419">
    <cfRule type="expression" dxfId="958" priority="18453" stopIfTrue="1">
      <formula>$G271=""</formula>
    </cfRule>
    <cfRule type="expression" dxfId="957" priority="18454" stopIfTrue="1">
      <formula>#REF!&lt;&gt;""</formula>
    </cfRule>
    <cfRule type="expression" dxfId="956" priority="18455" stopIfTrue="1">
      <formula>AND($H271="",$G271&lt;&gt;"")</formula>
    </cfRule>
  </conditionalFormatting>
  <conditionalFormatting sqref="B410:B419">
    <cfRule type="expression" dxfId="955" priority="490" stopIfTrue="1">
      <formula>$G272=""</formula>
    </cfRule>
    <cfRule type="expression" dxfId="954" priority="491" stopIfTrue="1">
      <formula>#REF!&lt;&gt;""</formula>
    </cfRule>
    <cfRule type="expression" dxfId="953" priority="492" stopIfTrue="1">
      <formula>AND($H272="",$G272&lt;&gt;"")</formula>
    </cfRule>
  </conditionalFormatting>
  <conditionalFormatting sqref="A410:A411">
    <cfRule type="expression" dxfId="952" priority="487" stopIfTrue="1">
      <formula>#REF!=""</formula>
    </cfRule>
    <cfRule type="expression" dxfId="951" priority="488" stopIfTrue="1">
      <formula>#REF!&lt;&gt;""</formula>
    </cfRule>
    <cfRule type="expression" dxfId="950" priority="489" stopIfTrue="1">
      <formula>AND(#REF!="",#REF!&lt;&gt;"")</formula>
    </cfRule>
  </conditionalFormatting>
  <conditionalFormatting sqref="A411">
    <cfRule type="expression" dxfId="949" priority="484" stopIfTrue="1">
      <formula>#REF!=""</formula>
    </cfRule>
    <cfRule type="expression" dxfId="948" priority="485" stopIfTrue="1">
      <formula>#REF!&lt;&gt;""</formula>
    </cfRule>
    <cfRule type="expression" dxfId="947" priority="486" stopIfTrue="1">
      <formula>AND(#REF!="",#REF!&lt;&gt;"")</formula>
    </cfRule>
  </conditionalFormatting>
  <conditionalFormatting sqref="B409">
    <cfRule type="expression" dxfId="946" priority="481" stopIfTrue="1">
      <formula>$G286=""</formula>
    </cfRule>
    <cfRule type="expression" dxfId="945" priority="482" stopIfTrue="1">
      <formula>#REF!&lt;&gt;""</formula>
    </cfRule>
    <cfRule type="expression" dxfId="944" priority="483" stopIfTrue="1">
      <formula>AND($H286="",$G286&lt;&gt;"")</formula>
    </cfRule>
  </conditionalFormatting>
  <conditionalFormatting sqref="B409">
    <cfRule type="expression" dxfId="943" priority="478" stopIfTrue="1">
      <formula>$G270=""</formula>
    </cfRule>
    <cfRule type="expression" dxfId="942" priority="479" stopIfTrue="1">
      <formula>#REF!&lt;&gt;""</formula>
    </cfRule>
    <cfRule type="expression" dxfId="941" priority="480" stopIfTrue="1">
      <formula>AND($H270="",$G270&lt;&gt;"")</formula>
    </cfRule>
  </conditionalFormatting>
  <conditionalFormatting sqref="B409">
    <cfRule type="expression" dxfId="940" priority="475" stopIfTrue="1">
      <formula>$G288=""</formula>
    </cfRule>
    <cfRule type="expression" dxfId="939" priority="476" stopIfTrue="1">
      <formula>#REF!&lt;&gt;""</formula>
    </cfRule>
    <cfRule type="expression" dxfId="938" priority="477" stopIfTrue="1">
      <formula>AND($H288="",$G288&lt;&gt;"")</formula>
    </cfRule>
  </conditionalFormatting>
  <conditionalFormatting sqref="B409">
    <cfRule type="expression" dxfId="937" priority="472" stopIfTrue="1">
      <formula>$G272=""</formula>
    </cfRule>
    <cfRule type="expression" dxfId="936" priority="473" stopIfTrue="1">
      <formula>#REF!&lt;&gt;""</formula>
    </cfRule>
    <cfRule type="expression" dxfId="935" priority="474" stopIfTrue="1">
      <formula>AND($H272="",$G272&lt;&gt;"")</formula>
    </cfRule>
  </conditionalFormatting>
  <conditionalFormatting sqref="B409">
    <cfRule type="expression" dxfId="934" priority="469" stopIfTrue="1">
      <formula>$G287=""</formula>
    </cfRule>
    <cfRule type="expression" dxfId="933" priority="470" stopIfTrue="1">
      <formula>#REF!&lt;&gt;""</formula>
    </cfRule>
    <cfRule type="expression" dxfId="932" priority="471" stopIfTrue="1">
      <formula>AND($H287="",$G287&lt;&gt;"")</formula>
    </cfRule>
  </conditionalFormatting>
  <conditionalFormatting sqref="B409">
    <cfRule type="expression" dxfId="931" priority="466" stopIfTrue="1">
      <formula>$G271=""</formula>
    </cfRule>
    <cfRule type="expression" dxfId="930" priority="467" stopIfTrue="1">
      <formula>#REF!&lt;&gt;""</formula>
    </cfRule>
    <cfRule type="expression" dxfId="929" priority="468" stopIfTrue="1">
      <formula>AND($H271="",$G271&lt;&gt;"")</formula>
    </cfRule>
  </conditionalFormatting>
  <conditionalFormatting sqref="A731 A218">
    <cfRule type="expression" dxfId="928" priority="366" stopIfTrue="1">
      <formula>#REF!=""</formula>
    </cfRule>
    <cfRule type="expression" dxfId="927" priority="367" stopIfTrue="1">
      <formula>#REF!&lt;&gt;""</formula>
    </cfRule>
    <cfRule type="expression" dxfId="926" priority="368" stopIfTrue="1">
      <formula>AND(#REF!="",#REF!&lt;&gt;"")</formula>
    </cfRule>
  </conditionalFormatting>
  <conditionalFormatting sqref="E282">
    <cfRule type="expression" dxfId="925" priority="18459" stopIfTrue="1">
      <formula>$F177=""</formula>
    </cfRule>
    <cfRule type="expression" dxfId="924" priority="18460" stopIfTrue="1">
      <formula>#REF!&lt;&gt;""</formula>
    </cfRule>
    <cfRule type="expression" dxfId="923" priority="18461" stopIfTrue="1">
      <formula>AND($G177="",$F177&lt;&gt;"")</formula>
    </cfRule>
  </conditionalFormatting>
  <conditionalFormatting sqref="E282">
    <cfRule type="expression" dxfId="922" priority="18465" stopIfTrue="1">
      <formula>$F178=""</formula>
    </cfRule>
    <cfRule type="expression" dxfId="921" priority="18466" stopIfTrue="1">
      <formula>#REF!&lt;&gt;""</formula>
    </cfRule>
    <cfRule type="expression" dxfId="920" priority="18467" stopIfTrue="1">
      <formula>AND($G178="",$F178&lt;&gt;"")</formula>
    </cfRule>
  </conditionalFormatting>
  <conditionalFormatting sqref="E282">
    <cfRule type="expression" dxfId="919" priority="18471" stopIfTrue="1">
      <formula>$F160=""</formula>
    </cfRule>
    <cfRule type="expression" dxfId="918" priority="18472" stopIfTrue="1">
      <formula>#REF!&lt;&gt;""</formula>
    </cfRule>
    <cfRule type="expression" dxfId="917" priority="18473" stopIfTrue="1">
      <formula>AND($G160="",$F160&lt;&gt;"")</formula>
    </cfRule>
  </conditionalFormatting>
  <conditionalFormatting sqref="E282">
    <cfRule type="expression" dxfId="916" priority="18477" stopIfTrue="1">
      <formula>$F179=""</formula>
    </cfRule>
    <cfRule type="expression" dxfId="915" priority="18478" stopIfTrue="1">
      <formula>#REF!&lt;&gt;""</formula>
    </cfRule>
    <cfRule type="expression" dxfId="914" priority="18479" stopIfTrue="1">
      <formula>AND($G179="",$F179&lt;&gt;"")</formula>
    </cfRule>
  </conditionalFormatting>
  <conditionalFormatting sqref="E282">
    <cfRule type="expression" dxfId="913" priority="18483" stopIfTrue="1">
      <formula>$F181=""</formula>
    </cfRule>
    <cfRule type="expression" dxfId="912" priority="18484" stopIfTrue="1">
      <formula>#REF!&lt;&gt;""</formula>
    </cfRule>
    <cfRule type="expression" dxfId="911" priority="18485" stopIfTrue="1">
      <formula>AND($G181="",$F181&lt;&gt;"")</formula>
    </cfRule>
  </conditionalFormatting>
  <conditionalFormatting sqref="E282 E248:E251">
    <cfRule type="expression" dxfId="910" priority="18489" stopIfTrue="1">
      <formula>$F146=""</formula>
    </cfRule>
    <cfRule type="expression" dxfId="909" priority="18490" stopIfTrue="1">
      <formula>#REF!&lt;&gt;""</formula>
    </cfRule>
    <cfRule type="expression" dxfId="908" priority="18491" stopIfTrue="1">
      <formula>AND($G146="",$F146&lt;&gt;"")</formula>
    </cfRule>
  </conditionalFormatting>
  <conditionalFormatting sqref="E282">
    <cfRule type="expression" dxfId="907" priority="18495" stopIfTrue="1">
      <formula>$F162=""</formula>
    </cfRule>
    <cfRule type="expression" dxfId="906" priority="18496" stopIfTrue="1">
      <formula>#REF!&lt;&gt;""</formula>
    </cfRule>
    <cfRule type="expression" dxfId="905" priority="18497" stopIfTrue="1">
      <formula>AND($G162="",$F162&lt;&gt;"")</formula>
    </cfRule>
  </conditionalFormatting>
  <conditionalFormatting sqref="E282">
    <cfRule type="expression" dxfId="904" priority="18501" stopIfTrue="1">
      <formula>$F182=""</formula>
    </cfRule>
    <cfRule type="expression" dxfId="903" priority="18502" stopIfTrue="1">
      <formula>#REF!&lt;&gt;""</formula>
    </cfRule>
    <cfRule type="expression" dxfId="902" priority="18503" stopIfTrue="1">
      <formula>AND($G182="",$F182&lt;&gt;"")</formula>
    </cfRule>
  </conditionalFormatting>
  <conditionalFormatting sqref="E282">
    <cfRule type="expression" dxfId="901" priority="18507" stopIfTrue="1">
      <formula>$F157=""</formula>
    </cfRule>
    <cfRule type="expression" dxfId="900" priority="18508" stopIfTrue="1">
      <formula>#REF!&lt;&gt;""</formula>
    </cfRule>
    <cfRule type="expression" dxfId="899" priority="18509" stopIfTrue="1">
      <formula>AND($G157="",$F157&lt;&gt;"")</formula>
    </cfRule>
  </conditionalFormatting>
  <conditionalFormatting sqref="E248:E251">
    <cfRule type="expression" dxfId="898" priority="18513" stopIfTrue="1">
      <formula>$F148=""</formula>
    </cfRule>
    <cfRule type="expression" dxfId="897" priority="18514" stopIfTrue="1">
      <formula>#REF!&lt;&gt;""</formula>
    </cfRule>
    <cfRule type="expression" dxfId="896" priority="18515" stopIfTrue="1">
      <formula>AND($G148="",$F148&lt;&gt;"")</formula>
    </cfRule>
  </conditionalFormatting>
  <conditionalFormatting sqref="E282">
    <cfRule type="expression" dxfId="895" priority="18525" stopIfTrue="1">
      <formula>$F159=""</formula>
    </cfRule>
    <cfRule type="expression" dxfId="894" priority="18526" stopIfTrue="1">
      <formula>#REF!&lt;&gt;""</formula>
    </cfRule>
    <cfRule type="expression" dxfId="893" priority="18527" stopIfTrue="1">
      <formula>AND($G159="",$F159&lt;&gt;"")</formula>
    </cfRule>
  </conditionalFormatting>
  <conditionalFormatting sqref="E282">
    <cfRule type="expression" dxfId="892" priority="18531" stopIfTrue="1">
      <formula>$F156=""</formula>
    </cfRule>
    <cfRule type="expression" dxfId="891" priority="18532" stopIfTrue="1">
      <formula>#REF!&lt;&gt;""</formula>
    </cfRule>
    <cfRule type="expression" dxfId="890" priority="18533" stopIfTrue="1">
      <formula>AND($G156="",$F156&lt;&gt;"")</formula>
    </cfRule>
  </conditionalFormatting>
  <conditionalFormatting sqref="E282">
    <cfRule type="expression" dxfId="889" priority="18561" stopIfTrue="1">
      <formula>$F161=""</formula>
    </cfRule>
    <cfRule type="expression" dxfId="888" priority="18562" stopIfTrue="1">
      <formula>#REF!&lt;&gt;""</formula>
    </cfRule>
    <cfRule type="expression" dxfId="887" priority="18563" stopIfTrue="1">
      <formula>AND($G161="",$F161&lt;&gt;"")</formula>
    </cfRule>
  </conditionalFormatting>
  <conditionalFormatting sqref="E282">
    <cfRule type="expression" dxfId="886" priority="18603" stopIfTrue="1">
      <formula>$F158=""</formula>
    </cfRule>
    <cfRule type="expression" dxfId="885" priority="18604" stopIfTrue="1">
      <formula>#REF!&lt;&gt;""</formula>
    </cfRule>
    <cfRule type="expression" dxfId="884" priority="18605" stopIfTrue="1">
      <formula>AND($G158="",$F158&lt;&gt;"")</formula>
    </cfRule>
  </conditionalFormatting>
  <conditionalFormatting sqref="E281">
    <cfRule type="expression" dxfId="883" priority="18609" stopIfTrue="1">
      <formula>$F177=""</formula>
    </cfRule>
    <cfRule type="expression" dxfId="882" priority="18610" stopIfTrue="1">
      <formula>#REF!&lt;&gt;""</formula>
    </cfRule>
    <cfRule type="expression" dxfId="881" priority="18611" stopIfTrue="1">
      <formula>AND($G177="",$F177&lt;&gt;"")</formula>
    </cfRule>
  </conditionalFormatting>
  <conditionalFormatting sqref="E281">
    <cfRule type="expression" dxfId="880" priority="18615" stopIfTrue="1">
      <formula>$F178=""</formula>
    </cfRule>
    <cfRule type="expression" dxfId="879" priority="18616" stopIfTrue="1">
      <formula>#REF!&lt;&gt;""</formula>
    </cfRule>
    <cfRule type="expression" dxfId="878" priority="18617" stopIfTrue="1">
      <formula>AND($G178="",$F178&lt;&gt;"")</formula>
    </cfRule>
  </conditionalFormatting>
  <conditionalFormatting sqref="E281">
    <cfRule type="expression" dxfId="877" priority="18621" stopIfTrue="1">
      <formula>$F160=""</formula>
    </cfRule>
    <cfRule type="expression" dxfId="876" priority="18622" stopIfTrue="1">
      <formula>#REF!&lt;&gt;""</formula>
    </cfRule>
    <cfRule type="expression" dxfId="875" priority="18623" stopIfTrue="1">
      <formula>AND($G160="",$F160&lt;&gt;"")</formula>
    </cfRule>
  </conditionalFormatting>
  <conditionalFormatting sqref="E281">
    <cfRule type="expression" dxfId="874" priority="18627" stopIfTrue="1">
      <formula>$F179=""</formula>
    </cfRule>
    <cfRule type="expression" dxfId="873" priority="18628" stopIfTrue="1">
      <formula>#REF!&lt;&gt;""</formula>
    </cfRule>
    <cfRule type="expression" dxfId="872" priority="18629" stopIfTrue="1">
      <formula>AND($G179="",$F179&lt;&gt;"")</formula>
    </cfRule>
  </conditionalFormatting>
  <conditionalFormatting sqref="E281">
    <cfRule type="expression" dxfId="871" priority="18633" stopIfTrue="1">
      <formula>$F181=""</formula>
    </cfRule>
    <cfRule type="expression" dxfId="870" priority="18634" stopIfTrue="1">
      <formula>#REF!&lt;&gt;""</formula>
    </cfRule>
    <cfRule type="expression" dxfId="869" priority="18635" stopIfTrue="1">
      <formula>AND($G181="",$F181&lt;&gt;"")</formula>
    </cfRule>
  </conditionalFormatting>
  <conditionalFormatting sqref="E281">
    <cfRule type="expression" dxfId="868" priority="18639" stopIfTrue="1">
      <formula>$F180=""</formula>
    </cfRule>
    <cfRule type="expression" dxfId="867" priority="18640" stopIfTrue="1">
      <formula>#REF!&lt;&gt;""</formula>
    </cfRule>
    <cfRule type="expression" dxfId="866" priority="18641" stopIfTrue="1">
      <formula>AND($G180="",$F180&lt;&gt;"")</formula>
    </cfRule>
  </conditionalFormatting>
  <conditionalFormatting sqref="E281">
    <cfRule type="expression" dxfId="865" priority="18645" stopIfTrue="1">
      <formula>$F162=""</formula>
    </cfRule>
    <cfRule type="expression" dxfId="864" priority="18646" stopIfTrue="1">
      <formula>#REF!&lt;&gt;""</formula>
    </cfRule>
    <cfRule type="expression" dxfId="863" priority="18647" stopIfTrue="1">
      <formula>AND($G162="",$F162&lt;&gt;"")</formula>
    </cfRule>
  </conditionalFormatting>
  <conditionalFormatting sqref="E281">
    <cfRule type="expression" dxfId="862" priority="18651" stopIfTrue="1">
      <formula>$F182=""</formula>
    </cfRule>
    <cfRule type="expression" dxfId="861" priority="18652" stopIfTrue="1">
      <formula>#REF!&lt;&gt;""</formula>
    </cfRule>
    <cfRule type="expression" dxfId="860" priority="18653" stopIfTrue="1">
      <formula>AND($G182="",$F182&lt;&gt;"")</formula>
    </cfRule>
  </conditionalFormatting>
  <conditionalFormatting sqref="E281">
    <cfRule type="expression" dxfId="859" priority="18657" stopIfTrue="1">
      <formula>$F157=""</formula>
    </cfRule>
    <cfRule type="expression" dxfId="858" priority="18658" stopIfTrue="1">
      <formula>#REF!&lt;&gt;""</formula>
    </cfRule>
    <cfRule type="expression" dxfId="857" priority="18659" stopIfTrue="1">
      <formula>AND($G157="",$F157&lt;&gt;"")</formula>
    </cfRule>
  </conditionalFormatting>
  <conditionalFormatting sqref="E281">
    <cfRule type="expression" dxfId="856" priority="18663" stopIfTrue="1">
      <formula>$F176=""</formula>
    </cfRule>
    <cfRule type="expression" dxfId="855" priority="18664" stopIfTrue="1">
      <formula>#REF!&lt;&gt;""</formula>
    </cfRule>
    <cfRule type="expression" dxfId="854" priority="18665" stopIfTrue="1">
      <formula>AND($G176="",$F176&lt;&gt;"")</formula>
    </cfRule>
  </conditionalFormatting>
  <conditionalFormatting sqref="E281">
    <cfRule type="expression" dxfId="853" priority="18669" stopIfTrue="1">
      <formula>$F159=""</formula>
    </cfRule>
    <cfRule type="expression" dxfId="852" priority="18670" stopIfTrue="1">
      <formula>#REF!&lt;&gt;""</formula>
    </cfRule>
    <cfRule type="expression" dxfId="851" priority="18671" stopIfTrue="1">
      <formula>AND($G159="",$F159&lt;&gt;"")</formula>
    </cfRule>
  </conditionalFormatting>
  <conditionalFormatting sqref="E281">
    <cfRule type="expression" dxfId="850" priority="18675" stopIfTrue="1">
      <formula>$F156=""</formula>
    </cfRule>
    <cfRule type="expression" dxfId="849" priority="18676" stopIfTrue="1">
      <formula>#REF!&lt;&gt;""</formula>
    </cfRule>
    <cfRule type="expression" dxfId="848" priority="18677" stopIfTrue="1">
      <formula>AND($G156="",$F156&lt;&gt;"")</formula>
    </cfRule>
  </conditionalFormatting>
  <conditionalFormatting sqref="E281">
    <cfRule type="expression" dxfId="847" priority="18681" stopIfTrue="1">
      <formula>$F161=""</formula>
    </cfRule>
    <cfRule type="expression" dxfId="846" priority="18682" stopIfTrue="1">
      <formula>#REF!&lt;&gt;""</formula>
    </cfRule>
    <cfRule type="expression" dxfId="845" priority="18683" stopIfTrue="1">
      <formula>AND($G161="",$F161&lt;&gt;"")</formula>
    </cfRule>
  </conditionalFormatting>
  <conditionalFormatting sqref="E281">
    <cfRule type="expression" dxfId="844" priority="18687" stopIfTrue="1">
      <formula>$F158=""</formula>
    </cfRule>
    <cfRule type="expression" dxfId="843" priority="18688" stopIfTrue="1">
      <formula>#REF!&lt;&gt;""</formula>
    </cfRule>
    <cfRule type="expression" dxfId="842" priority="18689" stopIfTrue="1">
      <formula>AND($G158="",$F158&lt;&gt;"")</formula>
    </cfRule>
  </conditionalFormatting>
  <conditionalFormatting sqref="E280">
    <cfRule type="expression" dxfId="841" priority="18693" stopIfTrue="1">
      <formula>$F177=""</formula>
    </cfRule>
    <cfRule type="expression" dxfId="840" priority="18694" stopIfTrue="1">
      <formula>#REF!&lt;&gt;""</formula>
    </cfRule>
    <cfRule type="expression" dxfId="839" priority="18695" stopIfTrue="1">
      <formula>AND($G177="",$F177&lt;&gt;"")</formula>
    </cfRule>
  </conditionalFormatting>
  <conditionalFormatting sqref="E280">
    <cfRule type="expression" dxfId="838" priority="18699" stopIfTrue="1">
      <formula>$F178=""</formula>
    </cfRule>
    <cfRule type="expression" dxfId="837" priority="18700" stopIfTrue="1">
      <formula>#REF!&lt;&gt;""</formula>
    </cfRule>
    <cfRule type="expression" dxfId="836" priority="18701" stopIfTrue="1">
      <formula>AND($G178="",$F178&lt;&gt;"")</formula>
    </cfRule>
  </conditionalFormatting>
  <conditionalFormatting sqref="E280">
    <cfRule type="expression" dxfId="835" priority="18705" stopIfTrue="1">
      <formula>$F160=""</formula>
    </cfRule>
    <cfRule type="expression" dxfId="834" priority="18706" stopIfTrue="1">
      <formula>#REF!&lt;&gt;""</formula>
    </cfRule>
    <cfRule type="expression" dxfId="833" priority="18707" stopIfTrue="1">
      <formula>AND($G160="",$F160&lt;&gt;"")</formula>
    </cfRule>
  </conditionalFormatting>
  <conditionalFormatting sqref="E280">
    <cfRule type="expression" dxfId="832" priority="18711" stopIfTrue="1">
      <formula>$F179=""</formula>
    </cfRule>
    <cfRule type="expression" dxfId="831" priority="18712" stopIfTrue="1">
      <formula>#REF!&lt;&gt;""</formula>
    </cfRule>
    <cfRule type="expression" dxfId="830" priority="18713" stopIfTrue="1">
      <formula>AND($G179="",$F179&lt;&gt;"")</formula>
    </cfRule>
  </conditionalFormatting>
  <conditionalFormatting sqref="E280">
    <cfRule type="expression" dxfId="829" priority="18717" stopIfTrue="1">
      <formula>$F181=""</formula>
    </cfRule>
    <cfRule type="expression" dxfId="828" priority="18718" stopIfTrue="1">
      <formula>#REF!&lt;&gt;""</formula>
    </cfRule>
    <cfRule type="expression" dxfId="827" priority="18719" stopIfTrue="1">
      <formula>AND($G181="",$F181&lt;&gt;"")</formula>
    </cfRule>
  </conditionalFormatting>
  <conditionalFormatting sqref="E280">
    <cfRule type="expression" dxfId="826" priority="18723" stopIfTrue="1">
      <formula>$F180=""</formula>
    </cfRule>
    <cfRule type="expression" dxfId="825" priority="18724" stopIfTrue="1">
      <formula>#REF!&lt;&gt;""</formula>
    </cfRule>
    <cfRule type="expression" dxfId="824" priority="18725" stopIfTrue="1">
      <formula>AND($G180="",$F180&lt;&gt;"")</formula>
    </cfRule>
  </conditionalFormatting>
  <conditionalFormatting sqref="E280">
    <cfRule type="expression" dxfId="823" priority="18729" stopIfTrue="1">
      <formula>$F162=""</formula>
    </cfRule>
    <cfRule type="expression" dxfId="822" priority="18730" stopIfTrue="1">
      <formula>#REF!&lt;&gt;""</formula>
    </cfRule>
    <cfRule type="expression" dxfId="821" priority="18731" stopIfTrue="1">
      <formula>AND($G162="",$F162&lt;&gt;"")</formula>
    </cfRule>
  </conditionalFormatting>
  <conditionalFormatting sqref="E280">
    <cfRule type="expression" dxfId="820" priority="18735" stopIfTrue="1">
      <formula>$F182=""</formula>
    </cfRule>
    <cfRule type="expression" dxfId="819" priority="18736" stopIfTrue="1">
      <formula>#REF!&lt;&gt;""</formula>
    </cfRule>
    <cfRule type="expression" dxfId="818" priority="18737" stopIfTrue="1">
      <formula>AND($G182="",$F182&lt;&gt;"")</formula>
    </cfRule>
  </conditionalFormatting>
  <conditionalFormatting sqref="E280">
    <cfRule type="expression" dxfId="817" priority="18741" stopIfTrue="1">
      <formula>$F157=""</formula>
    </cfRule>
    <cfRule type="expression" dxfId="816" priority="18742" stopIfTrue="1">
      <formula>#REF!&lt;&gt;""</formula>
    </cfRule>
    <cfRule type="expression" dxfId="815" priority="18743" stopIfTrue="1">
      <formula>AND($G157="",$F157&lt;&gt;"")</formula>
    </cfRule>
  </conditionalFormatting>
  <conditionalFormatting sqref="E280">
    <cfRule type="expression" dxfId="814" priority="18747" stopIfTrue="1">
      <formula>$F176=""</formula>
    </cfRule>
    <cfRule type="expression" dxfId="813" priority="18748" stopIfTrue="1">
      <formula>#REF!&lt;&gt;""</formula>
    </cfRule>
    <cfRule type="expression" dxfId="812" priority="18749" stopIfTrue="1">
      <formula>AND($G176="",$F176&lt;&gt;"")</formula>
    </cfRule>
  </conditionalFormatting>
  <conditionalFormatting sqref="E280">
    <cfRule type="expression" dxfId="811" priority="18753" stopIfTrue="1">
      <formula>$F159=""</formula>
    </cfRule>
    <cfRule type="expression" dxfId="810" priority="18754" stopIfTrue="1">
      <formula>#REF!&lt;&gt;""</formula>
    </cfRule>
    <cfRule type="expression" dxfId="809" priority="18755" stopIfTrue="1">
      <formula>AND($G159="",$F159&lt;&gt;"")</formula>
    </cfRule>
  </conditionalFormatting>
  <conditionalFormatting sqref="E280">
    <cfRule type="expression" dxfId="808" priority="18759" stopIfTrue="1">
      <formula>$F156=""</formula>
    </cfRule>
    <cfRule type="expression" dxfId="807" priority="18760" stopIfTrue="1">
      <formula>#REF!&lt;&gt;""</formula>
    </cfRule>
    <cfRule type="expression" dxfId="806" priority="18761" stopIfTrue="1">
      <formula>AND($G156="",$F156&lt;&gt;"")</formula>
    </cfRule>
  </conditionalFormatting>
  <conditionalFormatting sqref="E280">
    <cfRule type="expression" dxfId="805" priority="18765" stopIfTrue="1">
      <formula>$F161=""</formula>
    </cfRule>
    <cfRule type="expression" dxfId="804" priority="18766" stopIfTrue="1">
      <formula>#REF!&lt;&gt;""</formula>
    </cfRule>
    <cfRule type="expression" dxfId="803" priority="18767" stopIfTrue="1">
      <formula>AND($G161="",$F161&lt;&gt;"")</formula>
    </cfRule>
  </conditionalFormatting>
  <conditionalFormatting sqref="E280">
    <cfRule type="expression" dxfId="802" priority="18771" stopIfTrue="1">
      <formula>$F158=""</formula>
    </cfRule>
    <cfRule type="expression" dxfId="801" priority="18772" stopIfTrue="1">
      <formula>#REF!&lt;&gt;""</formula>
    </cfRule>
    <cfRule type="expression" dxfId="800" priority="18773" stopIfTrue="1">
      <formula>AND($G158="",$F158&lt;&gt;"")</formula>
    </cfRule>
  </conditionalFormatting>
  <conditionalFormatting sqref="A281">
    <cfRule type="expression" dxfId="799" priority="363" stopIfTrue="1">
      <formula>#REF!=""</formula>
    </cfRule>
    <cfRule type="expression" dxfId="798" priority="364" stopIfTrue="1">
      <formula>#REF!&lt;&gt;""</formula>
    </cfRule>
    <cfRule type="expression" dxfId="797" priority="365" stopIfTrue="1">
      <formula>AND(#REF!="",#REF!&lt;&gt;"")</formula>
    </cfRule>
  </conditionalFormatting>
  <conditionalFormatting sqref="A281">
    <cfRule type="expression" dxfId="796" priority="362" stopIfTrue="1">
      <formula>#REF!=""</formula>
    </cfRule>
  </conditionalFormatting>
  <conditionalFormatting sqref="A550">
    <cfRule type="expression" dxfId="795" priority="356" stopIfTrue="1">
      <formula>#REF!=""</formula>
    </cfRule>
    <cfRule type="expression" dxfId="794" priority="357" stopIfTrue="1">
      <formula>#REF!&lt;&gt;""</formula>
    </cfRule>
    <cfRule type="expression" dxfId="793" priority="358" stopIfTrue="1">
      <formula>AND(#REF!="",#REF!&lt;&gt;"")</formula>
    </cfRule>
  </conditionalFormatting>
  <conditionalFormatting sqref="A552 A560 A583 A591 A641:A642 A569">
    <cfRule type="expression" dxfId="792" priority="355" stopIfTrue="1">
      <formula>#REF!&lt;&gt;""</formula>
    </cfRule>
  </conditionalFormatting>
  <conditionalFormatting sqref="A748">
    <cfRule type="expression" dxfId="791" priority="350" stopIfTrue="1">
      <formula>#REF!&lt;&gt;""</formula>
    </cfRule>
  </conditionalFormatting>
  <conditionalFormatting sqref="A242">
    <cfRule type="expression" dxfId="790" priority="347" stopIfTrue="1">
      <formula>#REF!=""</formula>
    </cfRule>
    <cfRule type="expression" dxfId="789" priority="348" stopIfTrue="1">
      <formula>#REF!&lt;&gt;""</formula>
    </cfRule>
    <cfRule type="expression" dxfId="788" priority="349" stopIfTrue="1">
      <formula>AND(#REF!="",#REF!&lt;&gt;"")</formula>
    </cfRule>
  </conditionalFormatting>
  <conditionalFormatting sqref="A515">
    <cfRule type="expression" dxfId="787" priority="346" stopIfTrue="1">
      <formula>#REF!&lt;&gt;""</formula>
    </cfRule>
  </conditionalFormatting>
  <conditionalFormatting sqref="B426">
    <cfRule type="expression" dxfId="786" priority="18813" stopIfTrue="1">
      <formula>$G291=""</formula>
    </cfRule>
    <cfRule type="expression" dxfId="785" priority="18814" stopIfTrue="1">
      <formula>#REF!&lt;&gt;""</formula>
    </cfRule>
    <cfRule type="expression" dxfId="784" priority="18815" stopIfTrue="1">
      <formula>AND($H291="",$G291&lt;&gt;"")</formula>
    </cfRule>
  </conditionalFormatting>
  <conditionalFormatting sqref="B426">
    <cfRule type="expression" dxfId="783" priority="18819" stopIfTrue="1">
      <formula>$G288=""</formula>
    </cfRule>
    <cfRule type="expression" dxfId="782" priority="18820" stopIfTrue="1">
      <formula>#REF!&lt;&gt;""</formula>
    </cfRule>
    <cfRule type="expression" dxfId="781" priority="18821" stopIfTrue="1">
      <formula>AND($H288="",$G288&lt;&gt;"")</formula>
    </cfRule>
  </conditionalFormatting>
  <conditionalFormatting sqref="B426">
    <cfRule type="expression" dxfId="780" priority="18825" stopIfTrue="1">
      <formula>$G272=""</formula>
    </cfRule>
    <cfRule type="expression" dxfId="779" priority="18826" stopIfTrue="1">
      <formula>#REF!&lt;&gt;""</formula>
    </cfRule>
    <cfRule type="expression" dxfId="778" priority="18827" stopIfTrue="1">
      <formula>AND($H272="",$G272&lt;&gt;"")</formula>
    </cfRule>
  </conditionalFormatting>
  <conditionalFormatting sqref="B426">
    <cfRule type="expression" dxfId="777" priority="18831" stopIfTrue="1">
      <formula>$G292=""</formula>
    </cfRule>
    <cfRule type="expression" dxfId="776" priority="18832" stopIfTrue="1">
      <formula>#REF!&lt;&gt;""</formula>
    </cfRule>
    <cfRule type="expression" dxfId="775" priority="18833" stopIfTrue="1">
      <formula>AND($H292="",$G292&lt;&gt;"")</formula>
    </cfRule>
  </conditionalFormatting>
  <conditionalFormatting sqref="B426">
    <cfRule type="expression" dxfId="774" priority="18837" stopIfTrue="1">
      <formula>$G276=""</formula>
    </cfRule>
    <cfRule type="expression" dxfId="773" priority="18838" stopIfTrue="1">
      <formula>#REF!&lt;&gt;""</formula>
    </cfRule>
    <cfRule type="expression" dxfId="772" priority="18839" stopIfTrue="1">
      <formula>AND($H276="",$G276&lt;&gt;"")</formula>
    </cfRule>
  </conditionalFormatting>
  <conditionalFormatting sqref="B426">
    <cfRule type="expression" dxfId="771" priority="18843" stopIfTrue="1">
      <formula>$G275=""</formula>
    </cfRule>
    <cfRule type="expression" dxfId="770" priority="18844" stopIfTrue="1">
      <formula>#REF!&lt;&gt;""</formula>
    </cfRule>
    <cfRule type="expression" dxfId="769" priority="18845" stopIfTrue="1">
      <formula>AND($H275="",$G275&lt;&gt;"")</formula>
    </cfRule>
  </conditionalFormatting>
  <conditionalFormatting sqref="B425">
    <cfRule type="expression" dxfId="768" priority="18849" stopIfTrue="1">
      <formula>$G291=""</formula>
    </cfRule>
    <cfRule type="expression" dxfId="767" priority="18850" stopIfTrue="1">
      <formula>#REF!&lt;&gt;""</formula>
    </cfRule>
    <cfRule type="expression" dxfId="766" priority="18851" stopIfTrue="1">
      <formula>AND($H291="",$G291&lt;&gt;"")</formula>
    </cfRule>
  </conditionalFormatting>
  <conditionalFormatting sqref="B425">
    <cfRule type="expression" dxfId="765" priority="18855" stopIfTrue="1">
      <formula>$G288=""</formula>
    </cfRule>
    <cfRule type="expression" dxfId="764" priority="18856" stopIfTrue="1">
      <formula>#REF!&lt;&gt;""</formula>
    </cfRule>
    <cfRule type="expression" dxfId="763" priority="18857" stopIfTrue="1">
      <formula>AND($H288="",$G288&lt;&gt;"")</formula>
    </cfRule>
  </conditionalFormatting>
  <conditionalFormatting sqref="B425">
    <cfRule type="expression" dxfId="762" priority="18861" stopIfTrue="1">
      <formula>$G272=""</formula>
    </cfRule>
    <cfRule type="expression" dxfId="761" priority="18862" stopIfTrue="1">
      <formula>#REF!&lt;&gt;""</formula>
    </cfRule>
    <cfRule type="expression" dxfId="760" priority="18863" stopIfTrue="1">
      <formula>AND($H272="",$G272&lt;&gt;"")</formula>
    </cfRule>
  </conditionalFormatting>
  <conditionalFormatting sqref="B425">
    <cfRule type="expression" dxfId="759" priority="18867" stopIfTrue="1">
      <formula>$G292=""</formula>
    </cfRule>
    <cfRule type="expression" dxfId="758" priority="18868" stopIfTrue="1">
      <formula>#REF!&lt;&gt;""</formula>
    </cfRule>
    <cfRule type="expression" dxfId="757" priority="18869" stopIfTrue="1">
      <formula>AND($H292="",$G292&lt;&gt;"")</formula>
    </cfRule>
  </conditionalFormatting>
  <conditionalFormatting sqref="B425">
    <cfRule type="expression" dxfId="756" priority="18873" stopIfTrue="1">
      <formula>$G276=""</formula>
    </cfRule>
    <cfRule type="expression" dxfId="755" priority="18874" stopIfTrue="1">
      <formula>#REF!&lt;&gt;""</formula>
    </cfRule>
    <cfRule type="expression" dxfId="754" priority="18875" stopIfTrue="1">
      <formula>AND($H276="",$G276&lt;&gt;"")</formula>
    </cfRule>
  </conditionalFormatting>
  <conditionalFormatting sqref="B425">
    <cfRule type="expression" dxfId="753" priority="18879" stopIfTrue="1">
      <formula>$G275=""</formula>
    </cfRule>
    <cfRule type="expression" dxfId="752" priority="18880" stopIfTrue="1">
      <formula>#REF!&lt;&gt;""</formula>
    </cfRule>
    <cfRule type="expression" dxfId="751" priority="18881" stopIfTrue="1">
      <formula>AND($H275="",$G275&lt;&gt;"")</formula>
    </cfRule>
  </conditionalFormatting>
  <conditionalFormatting sqref="B424">
    <cfRule type="expression" dxfId="750" priority="18885" stopIfTrue="1">
      <formula>$G291=""</formula>
    </cfRule>
    <cfRule type="expression" dxfId="749" priority="18886" stopIfTrue="1">
      <formula>#REF!&lt;&gt;""</formula>
    </cfRule>
    <cfRule type="expression" dxfId="748" priority="18887" stopIfTrue="1">
      <formula>AND($H291="",$G291&lt;&gt;"")</formula>
    </cfRule>
  </conditionalFormatting>
  <conditionalFormatting sqref="B424">
    <cfRule type="expression" dxfId="747" priority="18891" stopIfTrue="1">
      <formula>$G288=""</formula>
    </cfRule>
    <cfRule type="expression" dxfId="746" priority="18892" stopIfTrue="1">
      <formula>#REF!&lt;&gt;""</formula>
    </cfRule>
    <cfRule type="expression" dxfId="745" priority="18893" stopIfTrue="1">
      <formula>AND($H288="",$G288&lt;&gt;"")</formula>
    </cfRule>
  </conditionalFormatting>
  <conditionalFormatting sqref="B424">
    <cfRule type="expression" dxfId="744" priority="18897" stopIfTrue="1">
      <formula>$G272=""</formula>
    </cfRule>
    <cfRule type="expression" dxfId="743" priority="18898" stopIfTrue="1">
      <formula>#REF!&lt;&gt;""</formula>
    </cfRule>
    <cfRule type="expression" dxfId="742" priority="18899" stopIfTrue="1">
      <formula>AND($H272="",$G272&lt;&gt;"")</formula>
    </cfRule>
  </conditionalFormatting>
  <conditionalFormatting sqref="B420:B424">
    <cfRule type="expression" dxfId="741" priority="18903" stopIfTrue="1">
      <formula>$G288=""</formula>
    </cfRule>
    <cfRule type="expression" dxfId="740" priority="18904" stopIfTrue="1">
      <formula>#REF!&lt;&gt;""</formula>
    </cfRule>
    <cfRule type="expression" dxfId="739" priority="18905" stopIfTrue="1">
      <formula>AND($H288="",$G288&lt;&gt;"")</formula>
    </cfRule>
  </conditionalFormatting>
  <conditionalFormatting sqref="B420:B424">
    <cfRule type="expression" dxfId="738" priority="18909" stopIfTrue="1">
      <formula>$G272=""</formula>
    </cfRule>
    <cfRule type="expression" dxfId="737" priority="18910" stopIfTrue="1">
      <formula>#REF!&lt;&gt;""</formula>
    </cfRule>
    <cfRule type="expression" dxfId="736" priority="18911" stopIfTrue="1">
      <formula>AND($H272="",$G272&lt;&gt;"")</formula>
    </cfRule>
  </conditionalFormatting>
  <conditionalFormatting sqref="B424">
    <cfRule type="expression" dxfId="735" priority="18915" stopIfTrue="1">
      <formula>$G275=""</formula>
    </cfRule>
    <cfRule type="expression" dxfId="734" priority="18916" stopIfTrue="1">
      <formula>#REF!&lt;&gt;""</formula>
    </cfRule>
    <cfRule type="expression" dxfId="733" priority="18917" stopIfTrue="1">
      <formula>AND($H275="",$G275&lt;&gt;"")</formula>
    </cfRule>
  </conditionalFormatting>
  <conditionalFormatting sqref="B423">
    <cfRule type="expression" dxfId="732" priority="18921" stopIfTrue="1">
      <formula>$G291=""</formula>
    </cfRule>
    <cfRule type="expression" dxfId="731" priority="18922" stopIfTrue="1">
      <formula>#REF!&lt;&gt;""</formula>
    </cfRule>
    <cfRule type="expression" dxfId="730" priority="18923" stopIfTrue="1">
      <formula>AND($H291="",$G291&lt;&gt;"")</formula>
    </cfRule>
  </conditionalFormatting>
  <conditionalFormatting sqref="B423">
    <cfRule type="expression" dxfId="729" priority="18927" stopIfTrue="1">
      <formula>$G288=""</formula>
    </cfRule>
    <cfRule type="expression" dxfId="728" priority="18928" stopIfTrue="1">
      <formula>#REF!&lt;&gt;""</formula>
    </cfRule>
    <cfRule type="expression" dxfId="727" priority="18929" stopIfTrue="1">
      <formula>AND($H288="",$G288&lt;&gt;"")</formula>
    </cfRule>
  </conditionalFormatting>
  <conditionalFormatting sqref="B423">
    <cfRule type="expression" dxfId="726" priority="18933" stopIfTrue="1">
      <formula>$G272=""</formula>
    </cfRule>
    <cfRule type="expression" dxfId="725" priority="18934" stopIfTrue="1">
      <formula>#REF!&lt;&gt;""</formula>
    </cfRule>
    <cfRule type="expression" dxfId="724" priority="18935" stopIfTrue="1">
      <formula>AND($H272="",$G272&lt;&gt;"")</formula>
    </cfRule>
  </conditionalFormatting>
  <conditionalFormatting sqref="B423">
    <cfRule type="expression" dxfId="723" priority="18939" stopIfTrue="1">
      <formula>$G292=""</formula>
    </cfRule>
    <cfRule type="expression" dxfId="722" priority="18940" stopIfTrue="1">
      <formula>#REF!&lt;&gt;""</formula>
    </cfRule>
    <cfRule type="expression" dxfId="721" priority="18941" stopIfTrue="1">
      <formula>AND($H292="",$G292&lt;&gt;"")</formula>
    </cfRule>
  </conditionalFormatting>
  <conditionalFormatting sqref="B423">
    <cfRule type="expression" dxfId="720" priority="18945" stopIfTrue="1">
      <formula>$G276=""</formula>
    </cfRule>
    <cfRule type="expression" dxfId="719" priority="18946" stopIfTrue="1">
      <formula>#REF!&lt;&gt;""</formula>
    </cfRule>
    <cfRule type="expression" dxfId="718" priority="18947" stopIfTrue="1">
      <formula>AND($H276="",$G276&lt;&gt;"")</formula>
    </cfRule>
  </conditionalFormatting>
  <conditionalFormatting sqref="B423">
    <cfRule type="expression" dxfId="717" priority="18951" stopIfTrue="1">
      <formula>$G275=""</formula>
    </cfRule>
    <cfRule type="expression" dxfId="716" priority="18952" stopIfTrue="1">
      <formula>#REF!&lt;&gt;""</formula>
    </cfRule>
    <cfRule type="expression" dxfId="715" priority="18953" stopIfTrue="1">
      <formula>AND($H275="",$G275&lt;&gt;"")</formula>
    </cfRule>
  </conditionalFormatting>
  <conditionalFormatting sqref="B422">
    <cfRule type="expression" dxfId="714" priority="18957" stopIfTrue="1">
      <formula>$G291=""</formula>
    </cfRule>
    <cfRule type="expression" dxfId="713" priority="18958" stopIfTrue="1">
      <formula>#REF!&lt;&gt;""</formula>
    </cfRule>
    <cfRule type="expression" dxfId="712" priority="18959" stopIfTrue="1">
      <formula>AND($H291="",$G291&lt;&gt;"")</formula>
    </cfRule>
  </conditionalFormatting>
  <conditionalFormatting sqref="B422">
    <cfRule type="expression" dxfId="711" priority="18963" stopIfTrue="1">
      <formula>$G288=""</formula>
    </cfRule>
    <cfRule type="expression" dxfId="710" priority="18964" stopIfTrue="1">
      <formula>#REF!&lt;&gt;""</formula>
    </cfRule>
    <cfRule type="expression" dxfId="709" priority="18965" stopIfTrue="1">
      <formula>AND($H288="",$G288&lt;&gt;"")</formula>
    </cfRule>
  </conditionalFormatting>
  <conditionalFormatting sqref="B422">
    <cfRule type="expression" dxfId="708" priority="18969" stopIfTrue="1">
      <formula>$G272=""</formula>
    </cfRule>
    <cfRule type="expression" dxfId="707" priority="18970" stopIfTrue="1">
      <formula>#REF!&lt;&gt;""</formula>
    </cfRule>
    <cfRule type="expression" dxfId="706" priority="18971" stopIfTrue="1">
      <formula>AND($H272="",$G272&lt;&gt;"")</formula>
    </cfRule>
  </conditionalFormatting>
  <conditionalFormatting sqref="B422">
    <cfRule type="expression" dxfId="705" priority="18975" stopIfTrue="1">
      <formula>$G292=""</formula>
    </cfRule>
    <cfRule type="expression" dxfId="704" priority="18976" stopIfTrue="1">
      <formula>#REF!&lt;&gt;""</formula>
    </cfRule>
    <cfRule type="expression" dxfId="703" priority="18977" stopIfTrue="1">
      <formula>AND($H292="",$G292&lt;&gt;"")</formula>
    </cfRule>
  </conditionalFormatting>
  <conditionalFormatting sqref="B422">
    <cfRule type="expression" dxfId="702" priority="18981" stopIfTrue="1">
      <formula>$G276=""</formula>
    </cfRule>
    <cfRule type="expression" dxfId="701" priority="18982" stopIfTrue="1">
      <formula>#REF!&lt;&gt;""</formula>
    </cfRule>
    <cfRule type="expression" dxfId="700" priority="18983" stopIfTrue="1">
      <formula>AND($H276="",$G276&lt;&gt;"")</formula>
    </cfRule>
  </conditionalFormatting>
  <conditionalFormatting sqref="B422">
    <cfRule type="expression" dxfId="699" priority="18987" stopIfTrue="1">
      <formula>$G275=""</formula>
    </cfRule>
    <cfRule type="expression" dxfId="698" priority="18988" stopIfTrue="1">
      <formula>#REF!&lt;&gt;""</formula>
    </cfRule>
    <cfRule type="expression" dxfId="697" priority="18989" stopIfTrue="1">
      <formula>AND($H275="",$G275&lt;&gt;"")</formula>
    </cfRule>
  </conditionalFormatting>
  <conditionalFormatting sqref="B421">
    <cfRule type="expression" dxfId="696" priority="18993" stopIfTrue="1">
      <formula>$G291=""</formula>
    </cfRule>
    <cfRule type="expression" dxfId="695" priority="18994" stopIfTrue="1">
      <formula>#REF!&lt;&gt;""</formula>
    </cfRule>
    <cfRule type="expression" dxfId="694" priority="18995" stopIfTrue="1">
      <formula>AND($H291="",$G291&lt;&gt;"")</formula>
    </cfRule>
  </conditionalFormatting>
  <conditionalFormatting sqref="B421">
    <cfRule type="expression" dxfId="693" priority="18999" stopIfTrue="1">
      <formula>$G288=""</formula>
    </cfRule>
    <cfRule type="expression" dxfId="692" priority="19000" stopIfTrue="1">
      <formula>#REF!&lt;&gt;""</formula>
    </cfRule>
    <cfRule type="expression" dxfId="691" priority="19001" stopIfTrue="1">
      <formula>AND($H288="",$G288&lt;&gt;"")</formula>
    </cfRule>
  </conditionalFormatting>
  <conditionalFormatting sqref="B421">
    <cfRule type="expression" dxfId="690" priority="19005" stopIfTrue="1">
      <formula>$G272=""</formula>
    </cfRule>
    <cfRule type="expression" dxfId="689" priority="19006" stopIfTrue="1">
      <formula>#REF!&lt;&gt;""</formula>
    </cfRule>
    <cfRule type="expression" dxfId="688" priority="19007" stopIfTrue="1">
      <formula>AND($H272="",$G272&lt;&gt;"")</formula>
    </cfRule>
  </conditionalFormatting>
  <conditionalFormatting sqref="B420:B423">
    <cfRule type="expression" dxfId="687" priority="19011" stopIfTrue="1">
      <formula>$G291=""</formula>
    </cfRule>
    <cfRule type="expression" dxfId="686" priority="19012" stopIfTrue="1">
      <formula>#REF!&lt;&gt;""</formula>
    </cfRule>
    <cfRule type="expression" dxfId="685" priority="19013" stopIfTrue="1">
      <formula>AND($H291="",$G291&lt;&gt;"")</formula>
    </cfRule>
  </conditionalFormatting>
  <conditionalFormatting sqref="B420:B423">
    <cfRule type="expression" dxfId="684" priority="19017" stopIfTrue="1">
      <formula>$G275=""</formula>
    </cfRule>
    <cfRule type="expression" dxfId="683" priority="19018" stopIfTrue="1">
      <formula>#REF!&lt;&gt;""</formula>
    </cfRule>
    <cfRule type="expression" dxfId="682" priority="19019" stopIfTrue="1">
      <formula>AND($H275="",$G275&lt;&gt;"")</formula>
    </cfRule>
  </conditionalFormatting>
  <conditionalFormatting sqref="B421">
    <cfRule type="expression" dxfId="681" priority="19023" stopIfTrue="1">
      <formula>$G275=""</formula>
    </cfRule>
    <cfRule type="expression" dxfId="680" priority="19024" stopIfTrue="1">
      <formula>#REF!&lt;&gt;""</formula>
    </cfRule>
    <cfRule type="expression" dxfId="679" priority="19025" stopIfTrue="1">
      <formula>AND($H275="",$G275&lt;&gt;"")</formula>
    </cfRule>
  </conditionalFormatting>
  <conditionalFormatting sqref="E421:E426">
    <cfRule type="expression" dxfId="678" priority="345" stopIfTrue="1">
      <formula>#REF!&lt;&gt;""</formula>
    </cfRule>
  </conditionalFormatting>
  <conditionalFormatting sqref="E421:E426">
    <cfRule type="expression" dxfId="677" priority="344" stopIfTrue="1">
      <formula>#REF!&lt;&gt;""</formula>
    </cfRule>
  </conditionalFormatting>
  <conditionalFormatting sqref="B422:B423">
    <cfRule type="expression" dxfId="676" priority="341" stopIfTrue="1">
      <formula>$G292=""</formula>
    </cfRule>
    <cfRule type="expression" dxfId="675" priority="342" stopIfTrue="1">
      <formula>#REF!&lt;&gt;""</formula>
    </cfRule>
    <cfRule type="expression" dxfId="674" priority="343" stopIfTrue="1">
      <formula>AND($H292="",$G292&lt;&gt;"")</formula>
    </cfRule>
  </conditionalFormatting>
  <conditionalFormatting sqref="B422:B423">
    <cfRule type="expression" dxfId="673" priority="338" stopIfTrue="1">
      <formula>$G289=""</formula>
    </cfRule>
    <cfRule type="expression" dxfId="672" priority="339" stopIfTrue="1">
      <formula>#REF!&lt;&gt;""</formula>
    </cfRule>
    <cfRule type="expression" dxfId="671" priority="340" stopIfTrue="1">
      <formula>AND($H289="",$G289&lt;&gt;"")</formula>
    </cfRule>
  </conditionalFormatting>
  <conditionalFormatting sqref="B422:B423">
    <cfRule type="expression" dxfId="670" priority="335" stopIfTrue="1">
      <formula>$G273=""</formula>
    </cfRule>
    <cfRule type="expression" dxfId="669" priority="336" stopIfTrue="1">
      <formula>#REF!&lt;&gt;""</formula>
    </cfRule>
    <cfRule type="expression" dxfId="668" priority="337" stopIfTrue="1">
      <formula>AND($H273="",$G273&lt;&gt;"")</formula>
    </cfRule>
  </conditionalFormatting>
  <conditionalFormatting sqref="B422:B423">
    <cfRule type="expression" dxfId="667" priority="332" stopIfTrue="1">
      <formula>$G293=""</formula>
    </cfRule>
    <cfRule type="expression" dxfId="666" priority="333" stopIfTrue="1">
      <formula>#REF!&lt;&gt;""</formula>
    </cfRule>
    <cfRule type="expression" dxfId="665" priority="334" stopIfTrue="1">
      <formula>AND($H293="",$G293&lt;&gt;"")</formula>
    </cfRule>
  </conditionalFormatting>
  <conditionalFormatting sqref="B422:B423">
    <cfRule type="expression" dxfId="664" priority="329" stopIfTrue="1">
      <formula>$G277=""</formula>
    </cfRule>
    <cfRule type="expression" dxfId="663" priority="330" stopIfTrue="1">
      <formula>#REF!&lt;&gt;""</formula>
    </cfRule>
    <cfRule type="expression" dxfId="662" priority="331" stopIfTrue="1">
      <formula>AND($H277="",$G277&lt;&gt;"")</formula>
    </cfRule>
  </conditionalFormatting>
  <conditionalFormatting sqref="B422:B423">
    <cfRule type="expression" dxfId="661" priority="326" stopIfTrue="1">
      <formula>$G276=""</formula>
    </cfRule>
    <cfRule type="expression" dxfId="660" priority="327" stopIfTrue="1">
      <formula>#REF!&lt;&gt;""</formula>
    </cfRule>
    <cfRule type="expression" dxfId="659" priority="328" stopIfTrue="1">
      <formula>AND($H276="",$G276&lt;&gt;"")</formula>
    </cfRule>
  </conditionalFormatting>
  <conditionalFormatting sqref="B424:B426">
    <cfRule type="expression" dxfId="658" priority="321" stopIfTrue="1">
      <formula>$G295=""</formula>
    </cfRule>
    <cfRule type="expression" dxfId="657" priority="322" stopIfTrue="1">
      <formula>#REF!&lt;&gt;""</formula>
    </cfRule>
    <cfRule type="expression" dxfId="656" priority="323" stopIfTrue="1">
      <formula>AND($H295="",$G295&lt;&gt;"")</formula>
    </cfRule>
  </conditionalFormatting>
  <conditionalFormatting sqref="B424:B426">
    <cfRule type="expression" dxfId="655" priority="318" stopIfTrue="1">
      <formula>$G292=""</formula>
    </cfRule>
    <cfRule type="expression" dxfId="654" priority="319" stopIfTrue="1">
      <formula>#REF!&lt;&gt;""</formula>
    </cfRule>
    <cfRule type="expression" dxfId="653" priority="320" stopIfTrue="1">
      <formula>AND($H292="",$G292&lt;&gt;"")</formula>
    </cfRule>
  </conditionalFormatting>
  <conditionalFormatting sqref="B424:B426">
    <cfRule type="expression" dxfId="652" priority="315" stopIfTrue="1">
      <formula>$G276=""</formula>
    </cfRule>
    <cfRule type="expression" dxfId="651" priority="316" stopIfTrue="1">
      <formula>#REF!&lt;&gt;""</formula>
    </cfRule>
    <cfRule type="expression" dxfId="650" priority="317" stopIfTrue="1">
      <formula>AND($H276="",$G276&lt;&gt;"")</formula>
    </cfRule>
  </conditionalFormatting>
  <conditionalFormatting sqref="B420:B426">
    <cfRule type="expression" dxfId="649" priority="312" stopIfTrue="1">
      <formula>$G292=""</formula>
    </cfRule>
    <cfRule type="expression" dxfId="648" priority="313" stopIfTrue="1">
      <formula>#REF!&lt;&gt;""</formula>
    </cfRule>
    <cfRule type="expression" dxfId="647" priority="314" stopIfTrue="1">
      <formula>AND($H292="",$G292&lt;&gt;"")</formula>
    </cfRule>
  </conditionalFormatting>
  <conditionalFormatting sqref="B424:B426">
    <cfRule type="expression" dxfId="646" priority="309" stopIfTrue="1">
      <formula>$G280=""</formula>
    </cfRule>
    <cfRule type="expression" dxfId="645" priority="310" stopIfTrue="1">
      <formula>#REF!&lt;&gt;""</formula>
    </cfRule>
    <cfRule type="expression" dxfId="644" priority="311" stopIfTrue="1">
      <formula>AND($H280="",$G280&lt;&gt;"")</formula>
    </cfRule>
  </conditionalFormatting>
  <conditionalFormatting sqref="B424:B426">
    <cfRule type="expression" dxfId="643" priority="306" stopIfTrue="1">
      <formula>$G279=""</formula>
    </cfRule>
    <cfRule type="expression" dxfId="642" priority="307" stopIfTrue="1">
      <formula>#REF!&lt;&gt;""</formula>
    </cfRule>
    <cfRule type="expression" dxfId="641" priority="308" stopIfTrue="1">
      <formula>AND($H279="",$G279&lt;&gt;"")</formula>
    </cfRule>
  </conditionalFormatting>
  <conditionalFormatting sqref="B424:B426">
    <cfRule type="expression" dxfId="640" priority="303" stopIfTrue="1">
      <formula>$G292=""</formula>
    </cfRule>
    <cfRule type="expression" dxfId="639" priority="304" stopIfTrue="1">
      <formula>#REF!&lt;&gt;""</formula>
    </cfRule>
    <cfRule type="expression" dxfId="638" priority="305" stopIfTrue="1">
      <formula>AND($H292="",$G292&lt;&gt;"")</formula>
    </cfRule>
  </conditionalFormatting>
  <conditionalFormatting sqref="B424:B426">
    <cfRule type="expression" dxfId="637" priority="300" stopIfTrue="1">
      <formula>$G289=""</formula>
    </cfRule>
    <cfRule type="expression" dxfId="636" priority="301" stopIfTrue="1">
      <formula>#REF!&lt;&gt;""</formula>
    </cfRule>
    <cfRule type="expression" dxfId="635" priority="302" stopIfTrue="1">
      <formula>AND($H289="",$G289&lt;&gt;"")</formula>
    </cfRule>
  </conditionalFormatting>
  <conditionalFormatting sqref="B424:B426">
    <cfRule type="expression" dxfId="634" priority="297" stopIfTrue="1">
      <formula>$G273=""</formula>
    </cfRule>
    <cfRule type="expression" dxfId="633" priority="298" stopIfTrue="1">
      <formula>#REF!&lt;&gt;""</formula>
    </cfRule>
    <cfRule type="expression" dxfId="632" priority="299" stopIfTrue="1">
      <formula>AND($H273="",$G273&lt;&gt;"")</formula>
    </cfRule>
  </conditionalFormatting>
  <conditionalFormatting sqref="B424:B426">
    <cfRule type="expression" dxfId="631" priority="294" stopIfTrue="1">
      <formula>$G293=""</formula>
    </cfRule>
    <cfRule type="expression" dxfId="630" priority="295" stopIfTrue="1">
      <formula>#REF!&lt;&gt;""</formula>
    </cfRule>
    <cfRule type="expression" dxfId="629" priority="296" stopIfTrue="1">
      <formula>AND($H293="",$G293&lt;&gt;"")</formula>
    </cfRule>
  </conditionalFormatting>
  <conditionalFormatting sqref="B424:B426">
    <cfRule type="expression" dxfId="628" priority="291" stopIfTrue="1">
      <formula>$G277=""</formula>
    </cfRule>
    <cfRule type="expression" dxfId="627" priority="292" stopIfTrue="1">
      <formula>#REF!&lt;&gt;""</formula>
    </cfRule>
    <cfRule type="expression" dxfId="626" priority="293" stopIfTrue="1">
      <formula>AND($H277="",$G277&lt;&gt;"")</formula>
    </cfRule>
  </conditionalFormatting>
  <conditionalFormatting sqref="B424:B426">
    <cfRule type="expression" dxfId="625" priority="288" stopIfTrue="1">
      <formula>$G276=""</formula>
    </cfRule>
    <cfRule type="expression" dxfId="624" priority="289" stopIfTrue="1">
      <formula>#REF!&lt;&gt;""</formula>
    </cfRule>
    <cfRule type="expression" dxfId="623" priority="290" stopIfTrue="1">
      <formula>AND($H276="",$G276&lt;&gt;"")</formula>
    </cfRule>
  </conditionalFormatting>
  <conditionalFormatting sqref="B424:B426">
    <cfRule type="expression" dxfId="622" priority="285" stopIfTrue="1">
      <formula>$G294=""</formula>
    </cfRule>
    <cfRule type="expression" dxfId="621" priority="286" stopIfTrue="1">
      <formula>#REF!&lt;&gt;""</formula>
    </cfRule>
    <cfRule type="expression" dxfId="620" priority="287" stopIfTrue="1">
      <formula>AND($H294="",$G294&lt;&gt;"")</formula>
    </cfRule>
  </conditionalFormatting>
  <conditionalFormatting sqref="B424:B426">
    <cfRule type="expression" dxfId="619" priority="282" stopIfTrue="1">
      <formula>$G291=""</formula>
    </cfRule>
    <cfRule type="expression" dxfId="618" priority="283" stopIfTrue="1">
      <formula>#REF!&lt;&gt;""</formula>
    </cfRule>
    <cfRule type="expression" dxfId="617" priority="284" stopIfTrue="1">
      <formula>AND($H291="",$G291&lt;&gt;"")</formula>
    </cfRule>
  </conditionalFormatting>
  <conditionalFormatting sqref="B424:B426">
    <cfRule type="expression" dxfId="616" priority="279" stopIfTrue="1">
      <formula>$G275=""</formula>
    </cfRule>
    <cfRule type="expression" dxfId="615" priority="280" stopIfTrue="1">
      <formula>#REF!&lt;&gt;""</formula>
    </cfRule>
    <cfRule type="expression" dxfId="614" priority="281" stopIfTrue="1">
      <formula>AND($H275="",$G275&lt;&gt;"")</formula>
    </cfRule>
  </conditionalFormatting>
  <conditionalFormatting sqref="B424:B426">
    <cfRule type="expression" dxfId="613" priority="276" stopIfTrue="1">
      <formula>$G295=""</formula>
    </cfRule>
    <cfRule type="expression" dxfId="612" priority="277" stopIfTrue="1">
      <formula>#REF!&lt;&gt;""</formula>
    </cfRule>
    <cfRule type="expression" dxfId="611" priority="278" stopIfTrue="1">
      <formula>AND($H295="",$G295&lt;&gt;"")</formula>
    </cfRule>
  </conditionalFormatting>
  <conditionalFormatting sqref="B424:B426">
    <cfRule type="expression" dxfId="610" priority="273" stopIfTrue="1">
      <formula>$G279=""</formula>
    </cfRule>
    <cfRule type="expression" dxfId="609" priority="274" stopIfTrue="1">
      <formula>#REF!&lt;&gt;""</formula>
    </cfRule>
    <cfRule type="expression" dxfId="608" priority="275" stopIfTrue="1">
      <formula>AND($H279="",$G279&lt;&gt;"")</formula>
    </cfRule>
  </conditionalFormatting>
  <conditionalFormatting sqref="B424:B426">
    <cfRule type="expression" dxfId="607" priority="270" stopIfTrue="1">
      <formula>$G278=""</formula>
    </cfRule>
    <cfRule type="expression" dxfId="606" priority="271" stopIfTrue="1">
      <formula>#REF!&lt;&gt;""</formula>
    </cfRule>
    <cfRule type="expression" dxfId="605" priority="272" stopIfTrue="1">
      <formula>AND($H278="",$G278&lt;&gt;"")</formula>
    </cfRule>
  </conditionalFormatting>
  <conditionalFormatting sqref="A425">
    <cfRule type="expression" dxfId="604" priority="265" stopIfTrue="1">
      <formula>#REF!=""</formula>
    </cfRule>
    <cfRule type="expression" dxfId="603" priority="266" stopIfTrue="1">
      <formula>#REF!&lt;&gt;""</formula>
    </cfRule>
    <cfRule type="expression" dxfId="602" priority="267" stopIfTrue="1">
      <formula>AND(#REF!="",#REF!&lt;&gt;"")</formula>
    </cfRule>
  </conditionalFormatting>
  <conditionalFormatting sqref="E137">
    <cfRule type="expression" dxfId="601" priority="261" stopIfTrue="1">
      <formula>#REF!=""</formula>
    </cfRule>
    <cfRule type="expression" dxfId="600" priority="262" stopIfTrue="1">
      <formula>#REF!&lt;&gt;""</formula>
    </cfRule>
    <cfRule type="expression" dxfId="599" priority="263" stopIfTrue="1">
      <formula>AND(#REF!="",#REF!&lt;&gt;"")</formula>
    </cfRule>
  </conditionalFormatting>
  <conditionalFormatting sqref="E137">
    <cfRule type="expression" dxfId="598" priority="258" stopIfTrue="1">
      <formula>$F66=""</formula>
    </cfRule>
    <cfRule type="expression" dxfId="597" priority="259" stopIfTrue="1">
      <formula>#REF!&lt;&gt;""</formula>
    </cfRule>
    <cfRule type="expression" dxfId="596" priority="260" stopIfTrue="1">
      <formula>AND($G66="",$F66&lt;&gt;"")</formula>
    </cfRule>
  </conditionalFormatting>
  <conditionalFormatting sqref="E137">
    <cfRule type="expression" dxfId="595" priority="255" stopIfTrue="1">
      <formula>$F68=""</formula>
    </cfRule>
    <cfRule type="expression" dxfId="594" priority="256" stopIfTrue="1">
      <formula>#REF!&lt;&gt;""</formula>
    </cfRule>
    <cfRule type="expression" dxfId="593" priority="257" stopIfTrue="1">
      <formula>AND($G68="",$F68&lt;&gt;"")</formula>
    </cfRule>
  </conditionalFormatting>
  <conditionalFormatting sqref="E137">
    <cfRule type="expression" dxfId="592" priority="252" stopIfTrue="1">
      <formula>$F65=""</formula>
    </cfRule>
    <cfRule type="expression" dxfId="591" priority="253" stopIfTrue="1">
      <formula>#REF!&lt;&gt;""</formula>
    </cfRule>
    <cfRule type="expression" dxfId="590" priority="254" stopIfTrue="1">
      <formula>AND($G65="",$F65&lt;&gt;"")</formula>
    </cfRule>
  </conditionalFormatting>
  <conditionalFormatting sqref="E137">
    <cfRule type="expression" dxfId="589" priority="249" stopIfTrue="1">
      <formula>$F29=""</formula>
    </cfRule>
    <cfRule type="expression" dxfId="588" priority="250" stopIfTrue="1">
      <formula>#REF!&lt;&gt;""</formula>
    </cfRule>
    <cfRule type="expression" dxfId="587" priority="251" stopIfTrue="1">
      <formula>AND($G29="",$F29&lt;&gt;"")</formula>
    </cfRule>
  </conditionalFormatting>
  <conditionalFormatting sqref="E137">
    <cfRule type="expression" dxfId="586" priority="246" stopIfTrue="1">
      <formula>$F67=""</formula>
    </cfRule>
    <cfRule type="expression" dxfId="585" priority="247" stopIfTrue="1">
      <formula>#REF!&lt;&gt;""</formula>
    </cfRule>
    <cfRule type="expression" dxfId="584" priority="248" stopIfTrue="1">
      <formula>AND($G67="",$F67&lt;&gt;"")</formula>
    </cfRule>
  </conditionalFormatting>
  <conditionalFormatting sqref="E137">
    <cfRule type="expression" dxfId="583" priority="240" stopIfTrue="1">
      <formula>$F64=""</formula>
    </cfRule>
    <cfRule type="expression" dxfId="582" priority="241" stopIfTrue="1">
      <formula>#REF!&lt;&gt;""</formula>
    </cfRule>
    <cfRule type="expression" dxfId="581" priority="242" stopIfTrue="1">
      <formula>AND($G64="",$F64&lt;&gt;"")</formula>
    </cfRule>
  </conditionalFormatting>
  <conditionalFormatting sqref="E137">
    <cfRule type="expression" dxfId="580" priority="237" stopIfTrue="1">
      <formula>$F31=""</formula>
    </cfRule>
    <cfRule type="expression" dxfId="579" priority="238" stopIfTrue="1">
      <formula>#REF!&lt;&gt;""</formula>
    </cfRule>
    <cfRule type="expression" dxfId="578" priority="239" stopIfTrue="1">
      <formula>AND($G31="",$F31&lt;&gt;"")</formula>
    </cfRule>
  </conditionalFormatting>
  <conditionalFormatting sqref="E138:E139">
    <cfRule type="expression" dxfId="577" priority="234" stopIfTrue="1">
      <formula>#REF!=""</formula>
    </cfRule>
    <cfRule type="expression" dxfId="576" priority="235" stopIfTrue="1">
      <formula>#REF!&lt;&gt;""</formula>
    </cfRule>
    <cfRule type="expression" dxfId="575" priority="236" stopIfTrue="1">
      <formula>AND(#REF!="",#REF!&lt;&gt;"")</formula>
    </cfRule>
  </conditionalFormatting>
  <conditionalFormatting sqref="E138:E139">
    <cfRule type="expression" dxfId="574" priority="231" stopIfTrue="1">
      <formula>$F67=""</formula>
    </cfRule>
    <cfRule type="expression" dxfId="573" priority="232" stopIfTrue="1">
      <formula>#REF!&lt;&gt;""</formula>
    </cfRule>
    <cfRule type="expression" dxfId="572" priority="233" stopIfTrue="1">
      <formula>AND($G67="",$F67&lt;&gt;"")</formula>
    </cfRule>
  </conditionalFormatting>
  <conditionalFormatting sqref="E138:E139">
    <cfRule type="expression" dxfId="571" priority="228" stopIfTrue="1">
      <formula>$F69=""</formula>
    </cfRule>
    <cfRule type="expression" dxfId="570" priority="229" stopIfTrue="1">
      <formula>#REF!&lt;&gt;""</formula>
    </cfRule>
    <cfRule type="expression" dxfId="569" priority="230" stopIfTrue="1">
      <formula>AND($G69="",$F69&lt;&gt;"")</formula>
    </cfRule>
  </conditionalFormatting>
  <conditionalFormatting sqref="E138:E139">
    <cfRule type="expression" dxfId="568" priority="225" stopIfTrue="1">
      <formula>$F66=""</formula>
    </cfRule>
    <cfRule type="expression" dxfId="567" priority="226" stopIfTrue="1">
      <formula>#REF!&lt;&gt;""</formula>
    </cfRule>
    <cfRule type="expression" dxfId="566" priority="227" stopIfTrue="1">
      <formula>AND($G66="",$F66&lt;&gt;"")</formula>
    </cfRule>
  </conditionalFormatting>
  <conditionalFormatting sqref="E138:E139">
    <cfRule type="expression" dxfId="565" priority="222" stopIfTrue="1">
      <formula>$F30=""</formula>
    </cfRule>
    <cfRule type="expression" dxfId="564" priority="223" stopIfTrue="1">
      <formula>#REF!&lt;&gt;""</formula>
    </cfRule>
    <cfRule type="expression" dxfId="563" priority="224" stopIfTrue="1">
      <formula>AND($G30="",$F30&lt;&gt;"")</formula>
    </cfRule>
  </conditionalFormatting>
  <conditionalFormatting sqref="E138:E139">
    <cfRule type="expression" dxfId="562" priority="219" stopIfTrue="1">
      <formula>$F68=""</formula>
    </cfRule>
    <cfRule type="expression" dxfId="561" priority="220" stopIfTrue="1">
      <formula>#REF!&lt;&gt;""</formula>
    </cfRule>
    <cfRule type="expression" dxfId="560" priority="221" stopIfTrue="1">
      <formula>AND($G68="",$F68&lt;&gt;"")</formula>
    </cfRule>
  </conditionalFormatting>
  <conditionalFormatting sqref="E137:E139">
    <cfRule type="expression" dxfId="559" priority="216" stopIfTrue="1">
      <formula>$F33=""</formula>
    </cfRule>
    <cfRule type="expression" dxfId="558" priority="217" stopIfTrue="1">
      <formula>#REF!&lt;&gt;""</formula>
    </cfRule>
    <cfRule type="expression" dxfId="557" priority="218" stopIfTrue="1">
      <formula>AND($G33="",$F33&lt;&gt;"")</formula>
    </cfRule>
  </conditionalFormatting>
  <conditionalFormatting sqref="E138:E139">
    <cfRule type="expression" dxfId="556" priority="213" stopIfTrue="1">
      <formula>$F65=""</formula>
    </cfRule>
    <cfRule type="expression" dxfId="555" priority="214" stopIfTrue="1">
      <formula>#REF!&lt;&gt;""</formula>
    </cfRule>
    <cfRule type="expression" dxfId="554" priority="215" stopIfTrue="1">
      <formula>AND($G65="",$F65&lt;&gt;"")</formula>
    </cfRule>
  </conditionalFormatting>
  <conditionalFormatting sqref="E138:E139">
    <cfRule type="expression" dxfId="553" priority="210" stopIfTrue="1">
      <formula>$F32=""</formula>
    </cfRule>
    <cfRule type="expression" dxfId="552" priority="211" stopIfTrue="1">
      <formula>#REF!&lt;&gt;""</formula>
    </cfRule>
    <cfRule type="expression" dxfId="551" priority="212" stopIfTrue="1">
      <formula>AND($G32="",$F32&lt;&gt;"")</formula>
    </cfRule>
  </conditionalFormatting>
  <conditionalFormatting sqref="E140:E142">
    <cfRule type="expression" dxfId="550" priority="207" stopIfTrue="1">
      <formula>#REF!=""</formula>
    </cfRule>
    <cfRule type="expression" dxfId="549" priority="208" stopIfTrue="1">
      <formula>#REF!&lt;&gt;""</formula>
    </cfRule>
    <cfRule type="expression" dxfId="548" priority="209" stopIfTrue="1">
      <formula>AND(#REF!="",#REF!&lt;&gt;"")</formula>
    </cfRule>
  </conditionalFormatting>
  <conditionalFormatting sqref="E140:E142">
    <cfRule type="expression" dxfId="547" priority="204" stopIfTrue="1">
      <formula>$F69=""</formula>
    </cfRule>
    <cfRule type="expression" dxfId="546" priority="205" stopIfTrue="1">
      <formula>#REF!&lt;&gt;""</formula>
    </cfRule>
    <cfRule type="expression" dxfId="545" priority="206" stopIfTrue="1">
      <formula>AND($G69="",$F69&lt;&gt;"")</formula>
    </cfRule>
  </conditionalFormatting>
  <conditionalFormatting sqref="E140:E142">
    <cfRule type="expression" dxfId="544" priority="201" stopIfTrue="1">
      <formula>$F71=""</formula>
    </cfRule>
    <cfRule type="expression" dxfId="543" priority="202" stopIfTrue="1">
      <formula>#REF!&lt;&gt;""</formula>
    </cfRule>
    <cfRule type="expression" dxfId="542" priority="203" stopIfTrue="1">
      <formula>AND($G71="",$F71&lt;&gt;"")</formula>
    </cfRule>
  </conditionalFormatting>
  <conditionalFormatting sqref="E140:E142">
    <cfRule type="expression" dxfId="541" priority="198" stopIfTrue="1">
      <formula>$F68=""</formula>
    </cfRule>
    <cfRule type="expression" dxfId="540" priority="199" stopIfTrue="1">
      <formula>#REF!&lt;&gt;""</formula>
    </cfRule>
    <cfRule type="expression" dxfId="539" priority="200" stopIfTrue="1">
      <formula>AND($G68="",$F68&lt;&gt;"")</formula>
    </cfRule>
  </conditionalFormatting>
  <conditionalFormatting sqref="E140:E142">
    <cfRule type="expression" dxfId="538" priority="195" stopIfTrue="1">
      <formula>$F32=""</formula>
    </cfRule>
    <cfRule type="expression" dxfId="537" priority="196" stopIfTrue="1">
      <formula>#REF!&lt;&gt;""</formula>
    </cfRule>
    <cfRule type="expression" dxfId="536" priority="197" stopIfTrue="1">
      <formula>AND($G32="",$F32&lt;&gt;"")</formula>
    </cfRule>
  </conditionalFormatting>
  <conditionalFormatting sqref="E140:E142">
    <cfRule type="expression" dxfId="535" priority="192" stopIfTrue="1">
      <formula>$F70=""</formula>
    </cfRule>
    <cfRule type="expression" dxfId="534" priority="193" stopIfTrue="1">
      <formula>#REF!&lt;&gt;""</formula>
    </cfRule>
    <cfRule type="expression" dxfId="533" priority="194" stopIfTrue="1">
      <formula>AND($G70="",$F70&lt;&gt;"")</formula>
    </cfRule>
  </conditionalFormatting>
  <conditionalFormatting sqref="E140:E142">
    <cfRule type="expression" dxfId="532" priority="189" stopIfTrue="1">
      <formula>$F36=""</formula>
    </cfRule>
    <cfRule type="expression" dxfId="531" priority="190" stopIfTrue="1">
      <formula>#REF!&lt;&gt;""</formula>
    </cfRule>
    <cfRule type="expression" dxfId="530" priority="191" stopIfTrue="1">
      <formula>AND($G36="",$F36&lt;&gt;"")</formula>
    </cfRule>
  </conditionalFormatting>
  <conditionalFormatting sqref="E140:E142">
    <cfRule type="expression" dxfId="529" priority="186" stopIfTrue="1">
      <formula>$F67=""</formula>
    </cfRule>
    <cfRule type="expression" dxfId="528" priority="187" stopIfTrue="1">
      <formula>#REF!&lt;&gt;""</formula>
    </cfRule>
    <cfRule type="expression" dxfId="527" priority="188" stopIfTrue="1">
      <formula>AND($G67="",$F67&lt;&gt;"")</formula>
    </cfRule>
  </conditionalFormatting>
  <conditionalFormatting sqref="E140:E142">
    <cfRule type="expression" dxfId="526" priority="183" stopIfTrue="1">
      <formula>$F34=""</formula>
    </cfRule>
    <cfRule type="expression" dxfId="525" priority="184" stopIfTrue="1">
      <formula>#REF!&lt;&gt;""</formula>
    </cfRule>
    <cfRule type="expression" dxfId="524" priority="185" stopIfTrue="1">
      <formula>AND($G34="",$F34&lt;&gt;"")</formula>
    </cfRule>
  </conditionalFormatting>
  <conditionalFormatting sqref="E245">
    <cfRule type="expression" dxfId="523" priority="180" stopIfTrue="1">
      <formula>#REF!=""</formula>
    </cfRule>
    <cfRule type="expression" dxfId="522" priority="181" stopIfTrue="1">
      <formula>#REF!&lt;&gt;""</formula>
    </cfRule>
    <cfRule type="expression" dxfId="521" priority="182" stopIfTrue="1">
      <formula>AND(#REF!="",#REF!&lt;&gt;"")</formula>
    </cfRule>
  </conditionalFormatting>
  <conditionalFormatting sqref="E245">
    <cfRule type="expression" dxfId="520" priority="177" stopIfTrue="1">
      <formula>#REF!=""</formula>
    </cfRule>
    <cfRule type="expression" dxfId="519" priority="178" stopIfTrue="1">
      <formula>#REF!&lt;&gt;""</formula>
    </cfRule>
    <cfRule type="expression" dxfId="518" priority="179" stopIfTrue="1">
      <formula>AND(#REF!="",#REF!&lt;&gt;"")</formula>
    </cfRule>
  </conditionalFormatting>
  <conditionalFormatting sqref="E245">
    <cfRule type="expression" dxfId="517" priority="174" stopIfTrue="1">
      <formula>$F143=""</formula>
    </cfRule>
    <cfRule type="expression" dxfId="516" priority="175" stopIfTrue="1">
      <formula>#REF!&lt;&gt;""</formula>
    </cfRule>
    <cfRule type="expression" dxfId="515" priority="176" stopIfTrue="1">
      <formula>AND($G143="",$F143&lt;&gt;"")</formula>
    </cfRule>
  </conditionalFormatting>
  <conditionalFormatting sqref="E245">
    <cfRule type="expression" dxfId="514" priority="171" stopIfTrue="1">
      <formula>$F152=""</formula>
    </cfRule>
    <cfRule type="expression" dxfId="513" priority="172" stopIfTrue="1">
      <formula>#REF!&lt;&gt;""</formula>
    </cfRule>
    <cfRule type="expression" dxfId="512" priority="173" stopIfTrue="1">
      <formula>AND($G152="",$F152&lt;&gt;"")</formula>
    </cfRule>
  </conditionalFormatting>
  <conditionalFormatting sqref="E245">
    <cfRule type="expression" dxfId="511" priority="168" stopIfTrue="1">
      <formula>$F153=""</formula>
    </cfRule>
    <cfRule type="expression" dxfId="510" priority="169" stopIfTrue="1">
      <formula>#REF!&lt;&gt;""</formula>
    </cfRule>
    <cfRule type="expression" dxfId="509" priority="170" stopIfTrue="1">
      <formula>AND($G153="",$F153&lt;&gt;"")</formula>
    </cfRule>
  </conditionalFormatting>
  <conditionalFormatting sqref="E245">
    <cfRule type="expression" dxfId="508" priority="165" stopIfTrue="1">
      <formula>$F154=""</formula>
    </cfRule>
    <cfRule type="expression" dxfId="507" priority="166" stopIfTrue="1">
      <formula>#REF!&lt;&gt;""</formula>
    </cfRule>
    <cfRule type="expression" dxfId="506" priority="167" stopIfTrue="1">
      <formula>AND($G154="",$F154&lt;&gt;"")</formula>
    </cfRule>
  </conditionalFormatting>
  <conditionalFormatting sqref="E245">
    <cfRule type="expression" dxfId="505" priority="162" stopIfTrue="1">
      <formula>$F155=""</formula>
    </cfRule>
    <cfRule type="expression" dxfId="504" priority="163" stopIfTrue="1">
      <formula>#REF!&lt;&gt;""</formula>
    </cfRule>
    <cfRule type="expression" dxfId="503" priority="164" stopIfTrue="1">
      <formula>AND($G155="",$F155&lt;&gt;"")</formula>
    </cfRule>
  </conditionalFormatting>
  <conditionalFormatting sqref="E245">
    <cfRule type="expression" dxfId="502" priority="159" stopIfTrue="1">
      <formula>$F156=""</formula>
    </cfRule>
    <cfRule type="expression" dxfId="501" priority="160" stopIfTrue="1">
      <formula>#REF!&lt;&gt;""</formula>
    </cfRule>
    <cfRule type="expression" dxfId="500" priority="161" stopIfTrue="1">
      <formula>AND($G156="",$F156&lt;&gt;"")</formula>
    </cfRule>
  </conditionalFormatting>
  <conditionalFormatting sqref="E245">
    <cfRule type="expression" dxfId="499" priority="156" stopIfTrue="1">
      <formula>$F151=""</formula>
    </cfRule>
    <cfRule type="expression" dxfId="498" priority="157" stopIfTrue="1">
      <formula>#REF!&lt;&gt;""</formula>
    </cfRule>
    <cfRule type="expression" dxfId="497" priority="158" stopIfTrue="1">
      <formula>AND($G151="",$F151&lt;&gt;"")</formula>
    </cfRule>
  </conditionalFormatting>
  <conditionalFormatting sqref="E245">
    <cfRule type="expression" dxfId="496" priority="153" stopIfTrue="1">
      <formula>$F145=""</formula>
    </cfRule>
    <cfRule type="expression" dxfId="495" priority="154" stopIfTrue="1">
      <formula>#REF!&lt;&gt;""</formula>
    </cfRule>
    <cfRule type="expression" dxfId="494" priority="155" stopIfTrue="1">
      <formula>AND($G145="",$F145&lt;&gt;"")</formula>
    </cfRule>
  </conditionalFormatting>
  <conditionalFormatting sqref="E245">
    <cfRule type="expression" dxfId="493" priority="150" stopIfTrue="1">
      <formula>$F154=""</formula>
    </cfRule>
    <cfRule type="expression" dxfId="492" priority="151" stopIfTrue="1">
      <formula>#REF!&lt;&gt;""</formula>
    </cfRule>
    <cfRule type="expression" dxfId="491" priority="152" stopIfTrue="1">
      <formula>AND($G154="",$F154&lt;&gt;"")</formula>
    </cfRule>
  </conditionalFormatting>
  <conditionalFormatting sqref="E245">
    <cfRule type="expression" dxfId="490" priority="147" stopIfTrue="1">
      <formula>$F155=""</formula>
    </cfRule>
    <cfRule type="expression" dxfId="489" priority="148" stopIfTrue="1">
      <formula>#REF!&lt;&gt;""</formula>
    </cfRule>
    <cfRule type="expression" dxfId="488" priority="149" stopIfTrue="1">
      <formula>AND($G155="",$F155&lt;&gt;"")</formula>
    </cfRule>
  </conditionalFormatting>
  <conditionalFormatting sqref="E245">
    <cfRule type="expression" dxfId="487" priority="144" stopIfTrue="1">
      <formula>$F156=""</formula>
    </cfRule>
    <cfRule type="expression" dxfId="486" priority="145" stopIfTrue="1">
      <formula>#REF!&lt;&gt;""</formula>
    </cfRule>
    <cfRule type="expression" dxfId="485" priority="146" stopIfTrue="1">
      <formula>AND($G156="",$F156&lt;&gt;"")</formula>
    </cfRule>
  </conditionalFormatting>
  <conditionalFormatting sqref="E245 E248:E251">
    <cfRule type="expression" dxfId="484" priority="141" stopIfTrue="1">
      <formula>$F157=""</formula>
    </cfRule>
    <cfRule type="expression" dxfId="483" priority="142" stopIfTrue="1">
      <formula>#REF!&lt;&gt;""</formula>
    </cfRule>
    <cfRule type="expression" dxfId="482" priority="143" stopIfTrue="1">
      <formula>AND($G157="",$F157&lt;&gt;"")</formula>
    </cfRule>
  </conditionalFormatting>
  <conditionalFormatting sqref="E245 E248:E251">
    <cfRule type="expression" dxfId="481" priority="138" stopIfTrue="1">
      <formula>$F158=""</formula>
    </cfRule>
    <cfRule type="expression" dxfId="480" priority="139" stopIfTrue="1">
      <formula>#REF!&lt;&gt;""</formula>
    </cfRule>
    <cfRule type="expression" dxfId="479" priority="140" stopIfTrue="1">
      <formula>AND($G158="",$F158&lt;&gt;"")</formula>
    </cfRule>
  </conditionalFormatting>
  <conditionalFormatting sqref="E245">
    <cfRule type="expression" dxfId="478" priority="135" stopIfTrue="1">
      <formula>$F153=""</formula>
    </cfRule>
    <cfRule type="expression" dxfId="477" priority="136" stopIfTrue="1">
      <formula>#REF!&lt;&gt;""</formula>
    </cfRule>
    <cfRule type="expression" dxfId="476" priority="137" stopIfTrue="1">
      <formula>AND($G153="",$F153&lt;&gt;"")</formula>
    </cfRule>
  </conditionalFormatting>
  <conditionalFormatting sqref="E246:E247">
    <cfRule type="expression" dxfId="475" priority="132" stopIfTrue="1">
      <formula>#REF!=""</formula>
    </cfRule>
    <cfRule type="expression" dxfId="474" priority="133" stopIfTrue="1">
      <formula>#REF!&lt;&gt;""</formula>
    </cfRule>
    <cfRule type="expression" dxfId="473" priority="134" stopIfTrue="1">
      <formula>AND(#REF!="",#REF!&lt;&gt;"")</formula>
    </cfRule>
  </conditionalFormatting>
  <conditionalFormatting sqref="E246:E247">
    <cfRule type="expression" dxfId="472" priority="129" stopIfTrue="1">
      <formula>#REF!=""</formula>
    </cfRule>
    <cfRule type="expression" dxfId="471" priority="130" stopIfTrue="1">
      <formula>#REF!&lt;&gt;""</formula>
    </cfRule>
    <cfRule type="expression" dxfId="470" priority="131" stopIfTrue="1">
      <formula>AND(#REF!="",#REF!&lt;&gt;"")</formula>
    </cfRule>
  </conditionalFormatting>
  <conditionalFormatting sqref="E246:E247">
    <cfRule type="expression" dxfId="469" priority="126" stopIfTrue="1">
      <formula>$F144=""</formula>
    </cfRule>
    <cfRule type="expression" dxfId="468" priority="127" stopIfTrue="1">
      <formula>#REF!&lt;&gt;""</formula>
    </cfRule>
    <cfRule type="expression" dxfId="467" priority="128" stopIfTrue="1">
      <formula>AND($G144="",$F144&lt;&gt;"")</formula>
    </cfRule>
  </conditionalFormatting>
  <conditionalFormatting sqref="E246:E247">
    <cfRule type="expression" dxfId="466" priority="123" stopIfTrue="1">
      <formula>$F153=""</formula>
    </cfRule>
    <cfRule type="expression" dxfId="465" priority="124" stopIfTrue="1">
      <formula>#REF!&lt;&gt;""</formula>
    </cfRule>
    <cfRule type="expression" dxfId="464" priority="125" stopIfTrue="1">
      <formula>AND($G153="",$F153&lt;&gt;"")</formula>
    </cfRule>
  </conditionalFormatting>
  <conditionalFormatting sqref="E246:E247">
    <cfRule type="expression" dxfId="463" priority="120" stopIfTrue="1">
      <formula>$F154=""</formula>
    </cfRule>
    <cfRule type="expression" dxfId="462" priority="121" stopIfTrue="1">
      <formula>#REF!&lt;&gt;""</formula>
    </cfRule>
    <cfRule type="expression" dxfId="461" priority="122" stopIfTrue="1">
      <formula>AND($G154="",$F154&lt;&gt;"")</formula>
    </cfRule>
  </conditionalFormatting>
  <conditionalFormatting sqref="E246:E247">
    <cfRule type="expression" dxfId="460" priority="117" stopIfTrue="1">
      <formula>$F155=""</formula>
    </cfRule>
    <cfRule type="expression" dxfId="459" priority="118" stopIfTrue="1">
      <formula>#REF!&lt;&gt;""</formula>
    </cfRule>
    <cfRule type="expression" dxfId="458" priority="119" stopIfTrue="1">
      <formula>AND($G155="",$F155&lt;&gt;"")</formula>
    </cfRule>
  </conditionalFormatting>
  <conditionalFormatting sqref="E246:E247">
    <cfRule type="expression" dxfId="457" priority="114" stopIfTrue="1">
      <formula>$F156=""</formula>
    </cfRule>
    <cfRule type="expression" dxfId="456" priority="115" stopIfTrue="1">
      <formula>#REF!&lt;&gt;""</formula>
    </cfRule>
    <cfRule type="expression" dxfId="455" priority="116" stopIfTrue="1">
      <formula>AND($G156="",$F156&lt;&gt;"")</formula>
    </cfRule>
  </conditionalFormatting>
  <conditionalFormatting sqref="E246:E247">
    <cfRule type="expression" dxfId="454" priority="111" stopIfTrue="1">
      <formula>$F157=""</formula>
    </cfRule>
    <cfRule type="expression" dxfId="453" priority="112" stopIfTrue="1">
      <formula>#REF!&lt;&gt;""</formula>
    </cfRule>
    <cfRule type="expression" dxfId="452" priority="113" stopIfTrue="1">
      <formula>AND($G157="",$F157&lt;&gt;"")</formula>
    </cfRule>
  </conditionalFormatting>
  <conditionalFormatting sqref="E246:E247">
    <cfRule type="expression" dxfId="451" priority="108" stopIfTrue="1">
      <formula>$F152=""</formula>
    </cfRule>
    <cfRule type="expression" dxfId="450" priority="109" stopIfTrue="1">
      <formula>#REF!&lt;&gt;""</formula>
    </cfRule>
    <cfRule type="expression" dxfId="449" priority="110" stopIfTrue="1">
      <formula>AND($G152="",$F152&lt;&gt;"")</formula>
    </cfRule>
  </conditionalFormatting>
  <conditionalFormatting sqref="E246:E247">
    <cfRule type="expression" dxfId="448" priority="105" stopIfTrue="1">
      <formula>$F146=""</formula>
    </cfRule>
    <cfRule type="expression" dxfId="447" priority="106" stopIfTrue="1">
      <formula>#REF!&lt;&gt;""</formula>
    </cfRule>
    <cfRule type="expression" dxfId="446" priority="107" stopIfTrue="1">
      <formula>AND($G146="",$F146&lt;&gt;"")</formula>
    </cfRule>
  </conditionalFormatting>
  <conditionalFormatting sqref="E246:E247">
    <cfRule type="expression" dxfId="445" priority="102" stopIfTrue="1">
      <formula>$F155=""</formula>
    </cfRule>
    <cfRule type="expression" dxfId="444" priority="103" stopIfTrue="1">
      <formula>#REF!&lt;&gt;""</formula>
    </cfRule>
    <cfRule type="expression" dxfId="443" priority="104" stopIfTrue="1">
      <formula>AND($G155="",$F155&lt;&gt;"")</formula>
    </cfRule>
  </conditionalFormatting>
  <conditionalFormatting sqref="E246:E247">
    <cfRule type="expression" dxfId="442" priority="99" stopIfTrue="1">
      <formula>$F156=""</formula>
    </cfRule>
    <cfRule type="expression" dxfId="441" priority="100" stopIfTrue="1">
      <formula>#REF!&lt;&gt;""</formula>
    </cfRule>
    <cfRule type="expression" dxfId="440" priority="101" stopIfTrue="1">
      <formula>AND($G156="",$F156&lt;&gt;"")</formula>
    </cfRule>
  </conditionalFormatting>
  <conditionalFormatting sqref="E246:E247">
    <cfRule type="expression" dxfId="439" priority="96" stopIfTrue="1">
      <formula>$F157=""</formula>
    </cfRule>
    <cfRule type="expression" dxfId="438" priority="97" stopIfTrue="1">
      <formula>#REF!&lt;&gt;""</formula>
    </cfRule>
    <cfRule type="expression" dxfId="437" priority="98" stopIfTrue="1">
      <formula>AND($G157="",$F157&lt;&gt;"")</formula>
    </cfRule>
  </conditionalFormatting>
  <conditionalFormatting sqref="E246:E247">
    <cfRule type="expression" dxfId="436" priority="93" stopIfTrue="1">
      <formula>$F158=""</formula>
    </cfRule>
    <cfRule type="expression" dxfId="435" priority="94" stopIfTrue="1">
      <formula>#REF!&lt;&gt;""</formula>
    </cfRule>
    <cfRule type="expression" dxfId="434" priority="95" stopIfTrue="1">
      <formula>AND($G158="",$F158&lt;&gt;"")</formula>
    </cfRule>
  </conditionalFormatting>
  <conditionalFormatting sqref="E246:E247">
    <cfRule type="expression" dxfId="433" priority="90" stopIfTrue="1">
      <formula>$F159=""</formula>
    </cfRule>
    <cfRule type="expression" dxfId="432" priority="91" stopIfTrue="1">
      <formula>#REF!&lt;&gt;""</formula>
    </cfRule>
    <cfRule type="expression" dxfId="431" priority="92" stopIfTrue="1">
      <formula>AND($G159="",$F159&lt;&gt;"")</formula>
    </cfRule>
  </conditionalFormatting>
  <conditionalFormatting sqref="E246:E247">
    <cfRule type="expression" dxfId="430" priority="87" stopIfTrue="1">
      <formula>$F154=""</formula>
    </cfRule>
    <cfRule type="expression" dxfId="429" priority="88" stopIfTrue="1">
      <formula>#REF!&lt;&gt;""</formula>
    </cfRule>
    <cfRule type="expression" dxfId="428" priority="89" stopIfTrue="1">
      <formula>AND($G154="",$F154&lt;&gt;"")</formula>
    </cfRule>
  </conditionalFormatting>
  <conditionalFormatting sqref="A248">
    <cfRule type="expression" dxfId="427" priority="84" stopIfTrue="1">
      <formula>#REF!=""</formula>
    </cfRule>
    <cfRule type="expression" dxfId="426" priority="85" stopIfTrue="1">
      <formula>#REF!&lt;&gt;""</formula>
    </cfRule>
    <cfRule type="expression" dxfId="425" priority="86" stopIfTrue="1">
      <formula>AND(#REF!="",#REF!&lt;&gt;"")</formula>
    </cfRule>
  </conditionalFormatting>
  <conditionalFormatting sqref="E248:E256">
    <cfRule type="expression" dxfId="424" priority="81" stopIfTrue="1">
      <formula>#REF!=""</formula>
    </cfRule>
    <cfRule type="expression" dxfId="423" priority="82" stopIfTrue="1">
      <formula>#REF!&lt;&gt;""</formula>
    </cfRule>
    <cfRule type="expression" dxfId="422" priority="83" stopIfTrue="1">
      <formula>AND(#REF!="",#REF!&lt;&gt;"")</formula>
    </cfRule>
  </conditionalFormatting>
  <conditionalFormatting sqref="E248:E256">
    <cfRule type="expression" dxfId="421" priority="78" stopIfTrue="1">
      <formula>#REF!=""</formula>
    </cfRule>
    <cfRule type="expression" dxfId="420" priority="79" stopIfTrue="1">
      <formula>#REF!&lt;&gt;""</formula>
    </cfRule>
    <cfRule type="expression" dxfId="419" priority="80" stopIfTrue="1">
      <formula>AND(#REF!="",#REF!&lt;&gt;"")</formula>
    </cfRule>
  </conditionalFormatting>
  <conditionalFormatting sqref="E250:E251">
    <cfRule type="expression" dxfId="418" priority="19029" stopIfTrue="1">
      <formula>$F147=""</formula>
    </cfRule>
    <cfRule type="expression" dxfId="417" priority="19030" stopIfTrue="1">
      <formula>#REF!&lt;&gt;""</formula>
    </cfRule>
    <cfRule type="expression" dxfId="416" priority="19031" stopIfTrue="1">
      <formula>AND($G147="",$F147&lt;&gt;"")</formula>
    </cfRule>
  </conditionalFormatting>
  <conditionalFormatting sqref="E250:E251">
    <cfRule type="expression" dxfId="415" priority="19065" stopIfTrue="1">
      <formula>$F155=""</formula>
    </cfRule>
    <cfRule type="expression" dxfId="414" priority="19066" stopIfTrue="1">
      <formula>#REF!&lt;&gt;""</formula>
    </cfRule>
    <cfRule type="expression" dxfId="413" priority="19067" stopIfTrue="1">
      <formula>AND($G155="",$F155&lt;&gt;"")</formula>
    </cfRule>
  </conditionalFormatting>
  <conditionalFormatting sqref="E250:E251">
    <cfRule type="expression" dxfId="412" priority="19071" stopIfTrue="1">
      <formula>$F149=""</formula>
    </cfRule>
    <cfRule type="expression" dxfId="411" priority="19072" stopIfTrue="1">
      <formula>#REF!&lt;&gt;""</formula>
    </cfRule>
    <cfRule type="expression" dxfId="410" priority="19073" stopIfTrue="1">
      <formula>AND($G149="",$F149&lt;&gt;"")</formula>
    </cfRule>
  </conditionalFormatting>
  <conditionalFormatting sqref="B415:B419">
    <cfRule type="expression" dxfId="409" priority="19116" stopIfTrue="1">
      <formula>$G291=""</formula>
    </cfRule>
    <cfRule type="expression" dxfId="408" priority="19117" stopIfTrue="1">
      <formula>#REF!&lt;&gt;""</formula>
    </cfRule>
    <cfRule type="expression" dxfId="407" priority="19118" stopIfTrue="1">
      <formula>AND($H291="",$G291&lt;&gt;"")</formula>
    </cfRule>
  </conditionalFormatting>
  <conditionalFormatting sqref="B415:B419">
    <cfRule type="expression" dxfId="406" priority="19122" stopIfTrue="1">
      <formula>$G288=""</formula>
    </cfRule>
    <cfRule type="expression" dxfId="405" priority="19123" stopIfTrue="1">
      <formula>#REF!&lt;&gt;""</formula>
    </cfRule>
    <cfRule type="expression" dxfId="404" priority="19124" stopIfTrue="1">
      <formula>AND($H288="",$G288&lt;&gt;"")</formula>
    </cfRule>
  </conditionalFormatting>
  <conditionalFormatting sqref="B415:B419">
    <cfRule type="expression" dxfId="403" priority="19128" stopIfTrue="1">
      <formula>$G272=""</formula>
    </cfRule>
    <cfRule type="expression" dxfId="402" priority="19129" stopIfTrue="1">
      <formula>#REF!&lt;&gt;""</formula>
    </cfRule>
    <cfRule type="expression" dxfId="401" priority="19130" stopIfTrue="1">
      <formula>AND($H272="",$G272&lt;&gt;"")</formula>
    </cfRule>
  </conditionalFormatting>
  <conditionalFormatting sqref="B415:B419">
    <cfRule type="expression" dxfId="400" priority="19134" stopIfTrue="1">
      <formula>$G292=""</formula>
    </cfRule>
    <cfRule type="expression" dxfId="399" priority="19135" stopIfTrue="1">
      <formula>#REF!&lt;&gt;""</formula>
    </cfRule>
    <cfRule type="expression" dxfId="398" priority="19136" stopIfTrue="1">
      <formula>AND($H292="",$G292&lt;&gt;"")</formula>
    </cfRule>
  </conditionalFormatting>
  <conditionalFormatting sqref="B415:B419">
    <cfRule type="expression" dxfId="397" priority="19140" stopIfTrue="1">
      <formula>$G276=""</formula>
    </cfRule>
    <cfRule type="expression" dxfId="396" priority="19141" stopIfTrue="1">
      <formula>#REF!&lt;&gt;""</formula>
    </cfRule>
    <cfRule type="expression" dxfId="395" priority="19142" stopIfTrue="1">
      <formula>AND($H276="",$G276&lt;&gt;"")</formula>
    </cfRule>
  </conditionalFormatting>
  <conditionalFormatting sqref="B415:B419">
    <cfRule type="expression" dxfId="394" priority="19146" stopIfTrue="1">
      <formula>$G275=""</formula>
    </cfRule>
    <cfRule type="expression" dxfId="393" priority="19147" stopIfTrue="1">
      <formula>#REF!&lt;&gt;""</formula>
    </cfRule>
    <cfRule type="expression" dxfId="392" priority="19148" stopIfTrue="1">
      <formula>AND($H275="",$G275&lt;&gt;"")</formula>
    </cfRule>
  </conditionalFormatting>
  <conditionalFormatting sqref="B414 B417">
    <cfRule type="expression" dxfId="391" priority="19155" stopIfTrue="1">
      <formula>$G291=""</formula>
    </cfRule>
    <cfRule type="expression" dxfId="390" priority="19156" stopIfTrue="1">
      <formula>#REF!&lt;&gt;""</formula>
    </cfRule>
    <cfRule type="expression" dxfId="389" priority="19157" stopIfTrue="1">
      <formula>AND($H291="",$G291&lt;&gt;"")</formula>
    </cfRule>
  </conditionalFormatting>
  <conditionalFormatting sqref="B414 B417">
    <cfRule type="expression" dxfId="388" priority="19161" stopIfTrue="1">
      <formula>$G288=""</formula>
    </cfRule>
    <cfRule type="expression" dxfId="387" priority="19162" stopIfTrue="1">
      <formula>#REF!&lt;&gt;""</formula>
    </cfRule>
    <cfRule type="expression" dxfId="386" priority="19163" stopIfTrue="1">
      <formula>AND($H288="",$G288&lt;&gt;"")</formula>
    </cfRule>
  </conditionalFormatting>
  <conditionalFormatting sqref="B414 B417">
    <cfRule type="expression" dxfId="385" priority="19167" stopIfTrue="1">
      <formula>$G272=""</formula>
    </cfRule>
    <cfRule type="expression" dxfId="384" priority="19168" stopIfTrue="1">
      <formula>#REF!&lt;&gt;""</formula>
    </cfRule>
    <cfRule type="expression" dxfId="383" priority="19169" stopIfTrue="1">
      <formula>AND($H272="",$G272&lt;&gt;"")</formula>
    </cfRule>
  </conditionalFormatting>
  <conditionalFormatting sqref="B414 B417">
    <cfRule type="expression" dxfId="382" priority="19173" stopIfTrue="1">
      <formula>$G292=""</formula>
    </cfRule>
    <cfRule type="expression" dxfId="381" priority="19174" stopIfTrue="1">
      <formula>#REF!&lt;&gt;""</formula>
    </cfRule>
    <cfRule type="expression" dxfId="380" priority="19175" stopIfTrue="1">
      <formula>AND($H292="",$G292&lt;&gt;"")</formula>
    </cfRule>
  </conditionalFormatting>
  <conditionalFormatting sqref="B414 B417">
    <cfRule type="expression" dxfId="379" priority="19179" stopIfTrue="1">
      <formula>$G276=""</formula>
    </cfRule>
    <cfRule type="expression" dxfId="378" priority="19180" stopIfTrue="1">
      <formula>#REF!&lt;&gt;""</formula>
    </cfRule>
    <cfRule type="expression" dxfId="377" priority="19181" stopIfTrue="1">
      <formula>AND($H276="",$G276&lt;&gt;"")</formula>
    </cfRule>
  </conditionalFormatting>
  <conditionalFormatting sqref="B414 B417">
    <cfRule type="expression" dxfId="376" priority="19185" stopIfTrue="1">
      <formula>$G275=""</formula>
    </cfRule>
    <cfRule type="expression" dxfId="375" priority="19186" stopIfTrue="1">
      <formula>#REF!&lt;&gt;""</formula>
    </cfRule>
    <cfRule type="expression" dxfId="374" priority="19187" stopIfTrue="1">
      <formula>AND($H275="",$G275&lt;&gt;"")</formula>
    </cfRule>
  </conditionalFormatting>
  <conditionalFormatting sqref="B418:B419">
    <cfRule type="expression" dxfId="373" priority="19194" stopIfTrue="1">
      <formula>$G292=""</formula>
    </cfRule>
    <cfRule type="expression" dxfId="372" priority="19195" stopIfTrue="1">
      <formula>#REF!&lt;&gt;""</formula>
    </cfRule>
    <cfRule type="expression" dxfId="371" priority="19196" stopIfTrue="1">
      <formula>AND($H292="",$G292&lt;&gt;"")</formula>
    </cfRule>
  </conditionalFormatting>
  <conditionalFormatting sqref="B418:B419">
    <cfRule type="expression" dxfId="370" priority="19200" stopIfTrue="1">
      <formula>$G289=""</formula>
    </cfRule>
    <cfRule type="expression" dxfId="369" priority="19201" stopIfTrue="1">
      <formula>#REF!&lt;&gt;""</formula>
    </cfRule>
    <cfRule type="expression" dxfId="368" priority="19202" stopIfTrue="1">
      <formula>AND($H289="",$G289&lt;&gt;"")</formula>
    </cfRule>
  </conditionalFormatting>
  <conditionalFormatting sqref="B418:B419">
    <cfRule type="expression" dxfId="367" priority="19206" stopIfTrue="1">
      <formula>$G273=""</formula>
    </cfRule>
    <cfRule type="expression" dxfId="366" priority="19207" stopIfTrue="1">
      <formula>#REF!&lt;&gt;""</formula>
    </cfRule>
    <cfRule type="expression" dxfId="365" priority="19208" stopIfTrue="1">
      <formula>AND($H273="",$G273&lt;&gt;"")</formula>
    </cfRule>
  </conditionalFormatting>
  <conditionalFormatting sqref="B418:B419">
    <cfRule type="expression" dxfId="364" priority="19212" stopIfTrue="1">
      <formula>$G293=""</formula>
    </cfRule>
    <cfRule type="expression" dxfId="363" priority="19213" stopIfTrue="1">
      <formula>#REF!&lt;&gt;""</formula>
    </cfRule>
    <cfRule type="expression" dxfId="362" priority="19214" stopIfTrue="1">
      <formula>AND($H293="",$G293&lt;&gt;"")</formula>
    </cfRule>
  </conditionalFormatting>
  <conditionalFormatting sqref="B418:B419">
    <cfRule type="expression" dxfId="361" priority="19218" stopIfTrue="1">
      <formula>$G277=""</formula>
    </cfRule>
    <cfRule type="expression" dxfId="360" priority="19219" stopIfTrue="1">
      <formula>#REF!&lt;&gt;""</formula>
    </cfRule>
    <cfRule type="expression" dxfId="359" priority="19220" stopIfTrue="1">
      <formula>AND($H277="",$G277&lt;&gt;"")</formula>
    </cfRule>
  </conditionalFormatting>
  <conditionalFormatting sqref="B418:B419">
    <cfRule type="expression" dxfId="358" priority="19224" stopIfTrue="1">
      <formula>$G276=""</formula>
    </cfRule>
    <cfRule type="expression" dxfId="357" priority="19225" stopIfTrue="1">
      <formula>#REF!&lt;&gt;""</formula>
    </cfRule>
    <cfRule type="expression" dxfId="356" priority="19226" stopIfTrue="1">
      <formula>AND($H276="",$G276&lt;&gt;"")</formula>
    </cfRule>
  </conditionalFormatting>
  <conditionalFormatting sqref="B417">
    <cfRule type="expression" dxfId="355" priority="19269" stopIfTrue="1">
      <formula>$G292=""</formula>
    </cfRule>
    <cfRule type="expression" dxfId="354" priority="19270" stopIfTrue="1">
      <formula>#REF!&lt;&gt;""</formula>
    </cfRule>
    <cfRule type="expression" dxfId="353" priority="19271" stopIfTrue="1">
      <formula>AND($H292="",$G292&lt;&gt;"")</formula>
    </cfRule>
  </conditionalFormatting>
  <conditionalFormatting sqref="B417">
    <cfRule type="expression" dxfId="352" priority="19275" stopIfTrue="1">
      <formula>$G289=""</formula>
    </cfRule>
    <cfRule type="expression" dxfId="351" priority="19276" stopIfTrue="1">
      <formula>#REF!&lt;&gt;""</formula>
    </cfRule>
    <cfRule type="expression" dxfId="350" priority="19277" stopIfTrue="1">
      <formula>AND($H289="",$G289&lt;&gt;"")</formula>
    </cfRule>
  </conditionalFormatting>
  <conditionalFormatting sqref="B417">
    <cfRule type="expression" dxfId="349" priority="19281" stopIfTrue="1">
      <formula>$G273=""</formula>
    </cfRule>
    <cfRule type="expression" dxfId="348" priority="19282" stopIfTrue="1">
      <formula>#REF!&lt;&gt;""</formula>
    </cfRule>
    <cfRule type="expression" dxfId="347" priority="19283" stopIfTrue="1">
      <formula>AND($H273="",$G273&lt;&gt;"")</formula>
    </cfRule>
  </conditionalFormatting>
  <conditionalFormatting sqref="B417">
    <cfRule type="expression" dxfId="346" priority="19287" stopIfTrue="1">
      <formula>$G293=""</formula>
    </cfRule>
    <cfRule type="expression" dxfId="345" priority="19288" stopIfTrue="1">
      <formula>#REF!&lt;&gt;""</formula>
    </cfRule>
    <cfRule type="expression" dxfId="344" priority="19289" stopIfTrue="1">
      <formula>AND($H293="",$G293&lt;&gt;"")</formula>
    </cfRule>
  </conditionalFormatting>
  <conditionalFormatting sqref="B417">
    <cfRule type="expression" dxfId="343" priority="19293" stopIfTrue="1">
      <formula>$G277=""</formula>
    </cfRule>
    <cfRule type="expression" dxfId="342" priority="19294" stopIfTrue="1">
      <formula>#REF!&lt;&gt;""</formula>
    </cfRule>
    <cfRule type="expression" dxfId="341" priority="19295" stopIfTrue="1">
      <formula>AND($H277="",$G277&lt;&gt;"")</formula>
    </cfRule>
  </conditionalFormatting>
  <conditionalFormatting sqref="B417">
    <cfRule type="expression" dxfId="340" priority="19299" stopIfTrue="1">
      <formula>$G276=""</formula>
    </cfRule>
    <cfRule type="expression" dxfId="339" priority="19300" stopIfTrue="1">
      <formula>#REF!&lt;&gt;""</formula>
    </cfRule>
    <cfRule type="expression" dxfId="338" priority="19301" stopIfTrue="1">
      <formula>AND($H276="",$G276&lt;&gt;"")</formula>
    </cfRule>
  </conditionalFormatting>
  <conditionalFormatting sqref="A416">
    <cfRule type="expression" dxfId="337" priority="15" stopIfTrue="1">
      <formula>#REF!=""</formula>
    </cfRule>
    <cfRule type="expression" dxfId="336" priority="16" stopIfTrue="1">
      <formula>#REF!&lt;&gt;""</formula>
    </cfRule>
    <cfRule type="expression" dxfId="335" priority="17" stopIfTrue="1">
      <formula>AND(#REF!="",#REF!&lt;&gt;"")</formula>
    </cfRule>
  </conditionalFormatting>
  <conditionalFormatting sqref="A417">
    <cfRule type="expression" dxfId="334" priority="12" stopIfTrue="1">
      <formula>#REF!=""</formula>
    </cfRule>
    <cfRule type="expression" dxfId="333" priority="13" stopIfTrue="1">
      <formula>#REF!&lt;&gt;""</formula>
    </cfRule>
    <cfRule type="expression" dxfId="332" priority="14" stopIfTrue="1">
      <formula>AND(#REF!="",#REF!&lt;&gt;"")</formula>
    </cfRule>
  </conditionalFormatting>
  <conditionalFormatting sqref="A417">
    <cfRule type="expression" dxfId="331" priority="9" stopIfTrue="1">
      <formula>#REF!=""</formula>
    </cfRule>
    <cfRule type="expression" dxfId="330" priority="10" stopIfTrue="1">
      <formula>#REF!&lt;&gt;""</formula>
    </cfRule>
    <cfRule type="expression" dxfId="329" priority="11" stopIfTrue="1">
      <formula>AND(#REF!="",#REF!&lt;&gt;"")</formula>
    </cfRule>
  </conditionalFormatting>
  <conditionalFormatting sqref="E282">
    <cfRule type="expression" dxfId="328" priority="46194" stopIfTrue="1">
      <formula>$F176=""</formula>
    </cfRule>
    <cfRule type="expression" dxfId="327" priority="46195" stopIfTrue="1">
      <formula>#REF!&lt;&gt;""</formula>
    </cfRule>
    <cfRule type="expression" dxfId="326" priority="46196" stopIfTrue="1">
      <formula>AND($G176="",$F176&lt;&gt;"")</formula>
    </cfRule>
  </conditionalFormatting>
  <conditionalFormatting sqref="E256">
    <cfRule type="expression" dxfId="325" priority="46200" stopIfTrue="1">
      <formula>$F157=""</formula>
    </cfRule>
    <cfRule type="expression" dxfId="324" priority="46201" stopIfTrue="1">
      <formula>#REF!&lt;&gt;""</formula>
    </cfRule>
    <cfRule type="expression" dxfId="323" priority="46202" stopIfTrue="1">
      <formula>AND($G157="",$F157&lt;&gt;"")</formula>
    </cfRule>
  </conditionalFormatting>
  <conditionalFormatting sqref="E256">
    <cfRule type="expression" dxfId="322" priority="46206" stopIfTrue="1">
      <formula>$F158=""</formula>
    </cfRule>
    <cfRule type="expression" dxfId="321" priority="46207" stopIfTrue="1">
      <formula>#REF!&lt;&gt;""</formula>
    </cfRule>
    <cfRule type="expression" dxfId="320" priority="46208" stopIfTrue="1">
      <formula>AND($G158="",$F158&lt;&gt;"")</formula>
    </cfRule>
  </conditionalFormatting>
  <conditionalFormatting sqref="E256">
    <cfRule type="expression" dxfId="319" priority="46212" stopIfTrue="1">
      <formula>$F159=""</formula>
    </cfRule>
    <cfRule type="expression" dxfId="318" priority="46213" stopIfTrue="1">
      <formula>#REF!&lt;&gt;""</formula>
    </cfRule>
    <cfRule type="expression" dxfId="317" priority="46214" stopIfTrue="1">
      <formula>AND($G159="",$F159&lt;&gt;"")</formula>
    </cfRule>
  </conditionalFormatting>
  <conditionalFormatting sqref="E256">
    <cfRule type="expression" dxfId="316" priority="46218" stopIfTrue="1">
      <formula>$F161=""</formula>
    </cfRule>
    <cfRule type="expression" dxfId="315" priority="46219" stopIfTrue="1">
      <formula>#REF!&lt;&gt;""</formula>
    </cfRule>
    <cfRule type="expression" dxfId="314" priority="46220" stopIfTrue="1">
      <formula>AND($G161="",$F161&lt;&gt;"")</formula>
    </cfRule>
  </conditionalFormatting>
  <conditionalFormatting sqref="E256">
    <cfRule type="expression" dxfId="313" priority="46224" stopIfTrue="1">
      <formula>$F160=""</formula>
    </cfRule>
    <cfRule type="expression" dxfId="312" priority="46225" stopIfTrue="1">
      <formula>#REF!&lt;&gt;""</formula>
    </cfRule>
    <cfRule type="expression" dxfId="311" priority="46226" stopIfTrue="1">
      <formula>AND($G160="",$F160&lt;&gt;"")</formula>
    </cfRule>
  </conditionalFormatting>
  <conditionalFormatting sqref="E256">
    <cfRule type="expression" dxfId="310" priority="46230" stopIfTrue="1">
      <formula>$F162=""</formula>
    </cfRule>
    <cfRule type="expression" dxfId="309" priority="46231" stopIfTrue="1">
      <formula>#REF!&lt;&gt;""</formula>
    </cfRule>
    <cfRule type="expression" dxfId="308" priority="46232" stopIfTrue="1">
      <formula>AND($G162="",$F162&lt;&gt;"")</formula>
    </cfRule>
  </conditionalFormatting>
  <conditionalFormatting sqref="E256">
    <cfRule type="expression" dxfId="307" priority="46236" stopIfTrue="1">
      <formula>$F151=""</formula>
    </cfRule>
    <cfRule type="expression" dxfId="306" priority="46237" stopIfTrue="1">
      <formula>#REF!&lt;&gt;""</formula>
    </cfRule>
    <cfRule type="expression" dxfId="305" priority="46238" stopIfTrue="1">
      <formula>AND($G151="",$F151&lt;&gt;"")</formula>
    </cfRule>
  </conditionalFormatting>
  <conditionalFormatting sqref="E256">
    <cfRule type="expression" dxfId="304" priority="46248" stopIfTrue="1">
      <formula>$F149=""</formula>
    </cfRule>
    <cfRule type="expression" dxfId="303" priority="46249" stopIfTrue="1">
      <formula>#REF!&lt;&gt;""</formula>
    </cfRule>
    <cfRule type="expression" dxfId="302" priority="46250" stopIfTrue="1">
      <formula>AND($G149="",$F149&lt;&gt;"")</formula>
    </cfRule>
  </conditionalFormatting>
  <conditionalFormatting sqref="E256">
    <cfRule type="expression" dxfId="301" priority="46254" stopIfTrue="1">
      <formula>$F163=""</formula>
    </cfRule>
    <cfRule type="expression" dxfId="300" priority="46255" stopIfTrue="1">
      <formula>#REF!&lt;&gt;""</formula>
    </cfRule>
    <cfRule type="expression" dxfId="299" priority="46256" stopIfTrue="1">
      <formula>AND($G163="",$F163&lt;&gt;"")</formula>
    </cfRule>
  </conditionalFormatting>
  <conditionalFormatting sqref="E256">
    <cfRule type="expression" dxfId="298" priority="46260" stopIfTrue="1">
      <formula>$F164=""</formula>
    </cfRule>
    <cfRule type="expression" dxfId="297" priority="46261" stopIfTrue="1">
      <formula>#REF!&lt;&gt;""</formula>
    </cfRule>
    <cfRule type="expression" dxfId="296" priority="46262" stopIfTrue="1">
      <formula>AND($G164="",$F164&lt;&gt;"")</formula>
    </cfRule>
  </conditionalFormatting>
  <conditionalFormatting sqref="E256">
    <cfRule type="expression" dxfId="295" priority="46266" stopIfTrue="1">
      <formula>$F148=""</formula>
    </cfRule>
    <cfRule type="expression" dxfId="294" priority="46267" stopIfTrue="1">
      <formula>#REF!&lt;&gt;""</formula>
    </cfRule>
    <cfRule type="expression" dxfId="293" priority="46268" stopIfTrue="1">
      <formula>AND($G148="",$F148&lt;&gt;"")</formula>
    </cfRule>
  </conditionalFormatting>
  <conditionalFormatting sqref="E256">
    <cfRule type="expression" dxfId="292" priority="46302" stopIfTrue="1">
      <formula>$F156=""</formula>
    </cfRule>
    <cfRule type="expression" dxfId="291" priority="46303" stopIfTrue="1">
      <formula>#REF!&lt;&gt;""</formula>
    </cfRule>
    <cfRule type="expression" dxfId="290" priority="46304" stopIfTrue="1">
      <formula>AND($G156="",$F156&lt;&gt;"")</formula>
    </cfRule>
  </conditionalFormatting>
  <conditionalFormatting sqref="E256">
    <cfRule type="expression" dxfId="289" priority="46308" stopIfTrue="1">
      <formula>$F150=""</formula>
    </cfRule>
    <cfRule type="expression" dxfId="288" priority="46309" stopIfTrue="1">
      <formula>#REF!&lt;&gt;""</formula>
    </cfRule>
    <cfRule type="expression" dxfId="287" priority="46310" stopIfTrue="1">
      <formula>AND($G150="",$F150&lt;&gt;"")</formula>
    </cfRule>
  </conditionalFormatting>
  <conditionalFormatting sqref="E255">
    <cfRule type="expression" dxfId="286" priority="46314" stopIfTrue="1">
      <formula>$F157=""</formula>
    </cfRule>
    <cfRule type="expression" dxfId="285" priority="46315" stopIfTrue="1">
      <formula>#REF!&lt;&gt;""</formula>
    </cfRule>
    <cfRule type="expression" dxfId="284" priority="46316" stopIfTrue="1">
      <formula>AND($G157="",$F157&lt;&gt;"")</formula>
    </cfRule>
  </conditionalFormatting>
  <conditionalFormatting sqref="E255">
    <cfRule type="expression" dxfId="283" priority="46320" stopIfTrue="1">
      <formula>$F158=""</formula>
    </cfRule>
    <cfRule type="expression" dxfId="282" priority="46321" stopIfTrue="1">
      <formula>#REF!&lt;&gt;""</formula>
    </cfRule>
    <cfRule type="expression" dxfId="281" priority="46322" stopIfTrue="1">
      <formula>AND($G158="",$F158&lt;&gt;"")</formula>
    </cfRule>
  </conditionalFormatting>
  <conditionalFormatting sqref="E255">
    <cfRule type="expression" dxfId="280" priority="46326" stopIfTrue="1">
      <formula>$F159=""</formula>
    </cfRule>
    <cfRule type="expression" dxfId="279" priority="46327" stopIfTrue="1">
      <formula>#REF!&lt;&gt;""</formula>
    </cfRule>
    <cfRule type="expression" dxfId="278" priority="46328" stopIfTrue="1">
      <formula>AND($G159="",$F159&lt;&gt;"")</formula>
    </cfRule>
  </conditionalFormatting>
  <conditionalFormatting sqref="E255">
    <cfRule type="expression" dxfId="277" priority="46332" stopIfTrue="1">
      <formula>$F161=""</formula>
    </cfRule>
    <cfRule type="expression" dxfId="276" priority="46333" stopIfTrue="1">
      <formula>#REF!&lt;&gt;""</formula>
    </cfRule>
    <cfRule type="expression" dxfId="275" priority="46334" stopIfTrue="1">
      <formula>AND($G161="",$F161&lt;&gt;"")</formula>
    </cfRule>
  </conditionalFormatting>
  <conditionalFormatting sqref="E255">
    <cfRule type="expression" dxfId="274" priority="46338" stopIfTrue="1">
      <formula>$F160=""</formula>
    </cfRule>
    <cfRule type="expression" dxfId="273" priority="46339" stopIfTrue="1">
      <formula>#REF!&lt;&gt;""</formula>
    </cfRule>
    <cfRule type="expression" dxfId="272" priority="46340" stopIfTrue="1">
      <formula>AND($G160="",$F160&lt;&gt;"")</formula>
    </cfRule>
  </conditionalFormatting>
  <conditionalFormatting sqref="E255">
    <cfRule type="expression" dxfId="271" priority="46344" stopIfTrue="1">
      <formula>$F162=""</formula>
    </cfRule>
    <cfRule type="expression" dxfId="270" priority="46345" stopIfTrue="1">
      <formula>#REF!&lt;&gt;""</formula>
    </cfRule>
    <cfRule type="expression" dxfId="269" priority="46346" stopIfTrue="1">
      <formula>AND($G162="",$F162&lt;&gt;"")</formula>
    </cfRule>
  </conditionalFormatting>
  <conditionalFormatting sqref="E255">
    <cfRule type="expression" dxfId="268" priority="46350" stopIfTrue="1">
      <formula>$F151=""</formula>
    </cfRule>
    <cfRule type="expression" dxfId="267" priority="46351" stopIfTrue="1">
      <formula>#REF!&lt;&gt;""</formula>
    </cfRule>
    <cfRule type="expression" dxfId="266" priority="46352" stopIfTrue="1">
      <formula>AND($G151="",$F151&lt;&gt;"")</formula>
    </cfRule>
  </conditionalFormatting>
  <conditionalFormatting sqref="E255">
    <cfRule type="expression" dxfId="265" priority="46356" stopIfTrue="1">
      <formula>$F149=""</formula>
    </cfRule>
    <cfRule type="expression" dxfId="264" priority="46357" stopIfTrue="1">
      <formula>#REF!&lt;&gt;""</formula>
    </cfRule>
    <cfRule type="expression" dxfId="263" priority="46358" stopIfTrue="1">
      <formula>AND($G149="",$F149&lt;&gt;"")</formula>
    </cfRule>
  </conditionalFormatting>
  <conditionalFormatting sqref="E255">
    <cfRule type="expression" dxfId="262" priority="46362" stopIfTrue="1">
      <formula>$F163=""</formula>
    </cfRule>
    <cfRule type="expression" dxfId="261" priority="46363" stopIfTrue="1">
      <formula>#REF!&lt;&gt;""</formula>
    </cfRule>
    <cfRule type="expression" dxfId="260" priority="46364" stopIfTrue="1">
      <formula>AND($G163="",$F163&lt;&gt;"")</formula>
    </cfRule>
  </conditionalFormatting>
  <conditionalFormatting sqref="E255">
    <cfRule type="expression" dxfId="259" priority="46368" stopIfTrue="1">
      <formula>$F164=""</formula>
    </cfRule>
    <cfRule type="expression" dxfId="258" priority="46369" stopIfTrue="1">
      <formula>#REF!&lt;&gt;""</formula>
    </cfRule>
    <cfRule type="expression" dxfId="257" priority="46370" stopIfTrue="1">
      <formula>AND($G164="",$F164&lt;&gt;"")</formula>
    </cfRule>
  </conditionalFormatting>
  <conditionalFormatting sqref="E255">
    <cfRule type="expression" dxfId="256" priority="46374" stopIfTrue="1">
      <formula>$F148=""</formula>
    </cfRule>
    <cfRule type="expression" dxfId="255" priority="46375" stopIfTrue="1">
      <formula>#REF!&lt;&gt;""</formula>
    </cfRule>
    <cfRule type="expression" dxfId="254" priority="46376" stopIfTrue="1">
      <formula>AND($G148="",$F148&lt;&gt;"")</formula>
    </cfRule>
  </conditionalFormatting>
  <conditionalFormatting sqref="E255">
    <cfRule type="expression" dxfId="253" priority="46380" stopIfTrue="1">
      <formula>$F156=""</formula>
    </cfRule>
    <cfRule type="expression" dxfId="252" priority="46381" stopIfTrue="1">
      <formula>#REF!&lt;&gt;""</formula>
    </cfRule>
    <cfRule type="expression" dxfId="251" priority="46382" stopIfTrue="1">
      <formula>AND($G156="",$F156&lt;&gt;"")</formula>
    </cfRule>
  </conditionalFormatting>
  <conditionalFormatting sqref="E255">
    <cfRule type="expression" dxfId="250" priority="46386" stopIfTrue="1">
      <formula>$F150=""</formula>
    </cfRule>
    <cfRule type="expression" dxfId="249" priority="46387" stopIfTrue="1">
      <formula>#REF!&lt;&gt;""</formula>
    </cfRule>
    <cfRule type="expression" dxfId="248" priority="46388" stopIfTrue="1">
      <formula>AND($G150="",$F150&lt;&gt;"")</formula>
    </cfRule>
  </conditionalFormatting>
  <conditionalFormatting sqref="E254">
    <cfRule type="expression" dxfId="247" priority="46392" stopIfTrue="1">
      <formula>$F157=""</formula>
    </cfRule>
    <cfRule type="expression" dxfId="246" priority="46393" stopIfTrue="1">
      <formula>#REF!&lt;&gt;""</formula>
    </cfRule>
    <cfRule type="expression" dxfId="245" priority="46394" stopIfTrue="1">
      <formula>AND($G157="",$F157&lt;&gt;"")</formula>
    </cfRule>
  </conditionalFormatting>
  <conditionalFormatting sqref="E254">
    <cfRule type="expression" dxfId="244" priority="46398" stopIfTrue="1">
      <formula>$F158=""</formula>
    </cfRule>
    <cfRule type="expression" dxfId="243" priority="46399" stopIfTrue="1">
      <formula>#REF!&lt;&gt;""</formula>
    </cfRule>
    <cfRule type="expression" dxfId="242" priority="46400" stopIfTrue="1">
      <formula>AND($G158="",$F158&lt;&gt;"")</formula>
    </cfRule>
  </conditionalFormatting>
  <conditionalFormatting sqref="E254">
    <cfRule type="expression" dxfId="241" priority="46404" stopIfTrue="1">
      <formula>$F159=""</formula>
    </cfRule>
    <cfRule type="expression" dxfId="240" priority="46405" stopIfTrue="1">
      <formula>#REF!&lt;&gt;""</formula>
    </cfRule>
    <cfRule type="expression" dxfId="239" priority="46406" stopIfTrue="1">
      <formula>AND($G159="",$F159&lt;&gt;"")</formula>
    </cfRule>
  </conditionalFormatting>
  <conditionalFormatting sqref="E254">
    <cfRule type="expression" dxfId="238" priority="46410" stopIfTrue="1">
      <formula>$F161=""</formula>
    </cfRule>
    <cfRule type="expression" dxfId="237" priority="46411" stopIfTrue="1">
      <formula>#REF!&lt;&gt;""</formula>
    </cfRule>
    <cfRule type="expression" dxfId="236" priority="46412" stopIfTrue="1">
      <formula>AND($G161="",$F161&lt;&gt;"")</formula>
    </cfRule>
  </conditionalFormatting>
  <conditionalFormatting sqref="E254">
    <cfRule type="expression" dxfId="235" priority="46416" stopIfTrue="1">
      <formula>$F160=""</formula>
    </cfRule>
    <cfRule type="expression" dxfId="234" priority="46417" stopIfTrue="1">
      <formula>#REF!&lt;&gt;""</formula>
    </cfRule>
    <cfRule type="expression" dxfId="233" priority="46418" stopIfTrue="1">
      <formula>AND($G160="",$F160&lt;&gt;"")</formula>
    </cfRule>
  </conditionalFormatting>
  <conditionalFormatting sqref="E254">
    <cfRule type="expression" dxfId="232" priority="46422" stopIfTrue="1">
      <formula>$F162=""</formula>
    </cfRule>
    <cfRule type="expression" dxfId="231" priority="46423" stopIfTrue="1">
      <formula>#REF!&lt;&gt;""</formula>
    </cfRule>
    <cfRule type="expression" dxfId="230" priority="46424" stopIfTrue="1">
      <formula>AND($G162="",$F162&lt;&gt;"")</formula>
    </cfRule>
  </conditionalFormatting>
  <conditionalFormatting sqref="E254">
    <cfRule type="expression" dxfId="229" priority="46428" stopIfTrue="1">
      <formula>$F151=""</formula>
    </cfRule>
    <cfRule type="expression" dxfId="228" priority="46429" stopIfTrue="1">
      <formula>#REF!&lt;&gt;""</formula>
    </cfRule>
    <cfRule type="expression" dxfId="227" priority="46430" stopIfTrue="1">
      <formula>AND($G151="",$F151&lt;&gt;"")</formula>
    </cfRule>
  </conditionalFormatting>
  <conditionalFormatting sqref="E254">
    <cfRule type="expression" dxfId="226" priority="46434" stopIfTrue="1">
      <formula>$F149=""</formula>
    </cfRule>
    <cfRule type="expression" dxfId="225" priority="46435" stopIfTrue="1">
      <formula>#REF!&lt;&gt;""</formula>
    </cfRule>
    <cfRule type="expression" dxfId="224" priority="46436" stopIfTrue="1">
      <formula>AND($G149="",$F149&lt;&gt;"")</formula>
    </cfRule>
  </conditionalFormatting>
  <conditionalFormatting sqref="E254">
    <cfRule type="expression" dxfId="223" priority="46440" stopIfTrue="1">
      <formula>$F163=""</formula>
    </cfRule>
    <cfRule type="expression" dxfId="222" priority="46441" stopIfTrue="1">
      <formula>#REF!&lt;&gt;""</formula>
    </cfRule>
    <cfRule type="expression" dxfId="221" priority="46442" stopIfTrue="1">
      <formula>AND($G163="",$F163&lt;&gt;"")</formula>
    </cfRule>
  </conditionalFormatting>
  <conditionalFormatting sqref="E254">
    <cfRule type="expression" dxfId="220" priority="46446" stopIfTrue="1">
      <formula>$F164=""</formula>
    </cfRule>
    <cfRule type="expression" dxfId="219" priority="46447" stopIfTrue="1">
      <formula>#REF!&lt;&gt;""</formula>
    </cfRule>
    <cfRule type="expression" dxfId="218" priority="46448" stopIfTrue="1">
      <formula>AND($G164="",$F164&lt;&gt;"")</formula>
    </cfRule>
  </conditionalFormatting>
  <conditionalFormatting sqref="E254">
    <cfRule type="expression" dxfId="217" priority="46452" stopIfTrue="1">
      <formula>$F148=""</formula>
    </cfRule>
    <cfRule type="expression" dxfId="216" priority="46453" stopIfTrue="1">
      <formula>#REF!&lt;&gt;""</formula>
    </cfRule>
    <cfRule type="expression" dxfId="215" priority="46454" stopIfTrue="1">
      <formula>AND($G148="",$F148&lt;&gt;"")</formula>
    </cfRule>
  </conditionalFormatting>
  <conditionalFormatting sqref="E254">
    <cfRule type="expression" dxfId="214" priority="46458" stopIfTrue="1">
      <formula>$F156=""</formula>
    </cfRule>
    <cfRule type="expression" dxfId="213" priority="46459" stopIfTrue="1">
      <formula>#REF!&lt;&gt;""</formula>
    </cfRule>
    <cfRule type="expression" dxfId="212" priority="46460" stopIfTrue="1">
      <formula>AND($G156="",$F156&lt;&gt;"")</formula>
    </cfRule>
  </conditionalFormatting>
  <conditionalFormatting sqref="E254">
    <cfRule type="expression" dxfId="211" priority="46464" stopIfTrue="1">
      <formula>$F150=""</formula>
    </cfRule>
    <cfRule type="expression" dxfId="210" priority="46465" stopIfTrue="1">
      <formula>#REF!&lt;&gt;""</formula>
    </cfRule>
    <cfRule type="expression" dxfId="209" priority="46466" stopIfTrue="1">
      <formula>AND($G150="",$F150&lt;&gt;"")</formula>
    </cfRule>
  </conditionalFormatting>
  <conditionalFormatting sqref="E253">
    <cfRule type="expression" dxfId="208" priority="46470" stopIfTrue="1">
      <formula>$F157=""</formula>
    </cfRule>
    <cfRule type="expression" dxfId="207" priority="46471" stopIfTrue="1">
      <formula>#REF!&lt;&gt;""</formula>
    </cfRule>
    <cfRule type="expression" dxfId="206" priority="46472" stopIfTrue="1">
      <formula>AND($G157="",$F157&lt;&gt;"")</formula>
    </cfRule>
  </conditionalFormatting>
  <conditionalFormatting sqref="E253">
    <cfRule type="expression" dxfId="205" priority="46476" stopIfTrue="1">
      <formula>$F158=""</formula>
    </cfRule>
    <cfRule type="expression" dxfId="204" priority="46477" stopIfTrue="1">
      <formula>#REF!&lt;&gt;""</formula>
    </cfRule>
    <cfRule type="expression" dxfId="203" priority="46478" stopIfTrue="1">
      <formula>AND($G158="",$F158&lt;&gt;"")</formula>
    </cfRule>
  </conditionalFormatting>
  <conditionalFormatting sqref="E253">
    <cfRule type="expression" dxfId="202" priority="46482" stopIfTrue="1">
      <formula>$F159=""</formula>
    </cfRule>
    <cfRule type="expression" dxfId="201" priority="46483" stopIfTrue="1">
      <formula>#REF!&lt;&gt;""</formula>
    </cfRule>
    <cfRule type="expression" dxfId="200" priority="46484" stopIfTrue="1">
      <formula>AND($G159="",$F159&lt;&gt;"")</formula>
    </cfRule>
  </conditionalFormatting>
  <conditionalFormatting sqref="E253">
    <cfRule type="expression" dxfId="199" priority="46488" stopIfTrue="1">
      <formula>$F161=""</formula>
    </cfRule>
    <cfRule type="expression" dxfId="198" priority="46489" stopIfTrue="1">
      <formula>#REF!&lt;&gt;""</formula>
    </cfRule>
    <cfRule type="expression" dxfId="197" priority="46490" stopIfTrue="1">
      <formula>AND($G161="",$F161&lt;&gt;"")</formula>
    </cfRule>
  </conditionalFormatting>
  <conditionalFormatting sqref="E253">
    <cfRule type="expression" dxfId="196" priority="46494" stopIfTrue="1">
      <formula>$F160=""</formula>
    </cfRule>
    <cfRule type="expression" dxfId="195" priority="46495" stopIfTrue="1">
      <formula>#REF!&lt;&gt;""</formula>
    </cfRule>
    <cfRule type="expression" dxfId="194" priority="46496" stopIfTrue="1">
      <formula>AND($G160="",$F160&lt;&gt;"")</formula>
    </cfRule>
  </conditionalFormatting>
  <conditionalFormatting sqref="E253">
    <cfRule type="expression" dxfId="193" priority="46500" stopIfTrue="1">
      <formula>$F162=""</formula>
    </cfRule>
    <cfRule type="expression" dxfId="192" priority="46501" stopIfTrue="1">
      <formula>#REF!&lt;&gt;""</formula>
    </cfRule>
    <cfRule type="expression" dxfId="191" priority="46502" stopIfTrue="1">
      <formula>AND($G162="",$F162&lt;&gt;"")</formula>
    </cfRule>
  </conditionalFormatting>
  <conditionalFormatting sqref="E253">
    <cfRule type="expression" dxfId="190" priority="46506" stopIfTrue="1">
      <formula>$F151=""</formula>
    </cfRule>
    <cfRule type="expression" dxfId="189" priority="46507" stopIfTrue="1">
      <formula>#REF!&lt;&gt;""</formula>
    </cfRule>
    <cfRule type="expression" dxfId="188" priority="46508" stopIfTrue="1">
      <formula>AND($G151="",$F151&lt;&gt;"")</formula>
    </cfRule>
  </conditionalFormatting>
  <conditionalFormatting sqref="E253">
    <cfRule type="expression" dxfId="187" priority="46512" stopIfTrue="1">
      <formula>$F149=""</formula>
    </cfRule>
    <cfRule type="expression" dxfId="186" priority="46513" stopIfTrue="1">
      <formula>#REF!&lt;&gt;""</formula>
    </cfRule>
    <cfRule type="expression" dxfId="185" priority="46514" stopIfTrue="1">
      <formula>AND($G149="",$F149&lt;&gt;"")</formula>
    </cfRule>
  </conditionalFormatting>
  <conditionalFormatting sqref="E253">
    <cfRule type="expression" dxfId="184" priority="46518" stopIfTrue="1">
      <formula>$F163=""</formula>
    </cfRule>
    <cfRule type="expression" dxfId="183" priority="46519" stopIfTrue="1">
      <formula>#REF!&lt;&gt;""</formula>
    </cfRule>
    <cfRule type="expression" dxfId="182" priority="46520" stopIfTrue="1">
      <formula>AND($G163="",$F163&lt;&gt;"")</formula>
    </cfRule>
  </conditionalFormatting>
  <conditionalFormatting sqref="E253">
    <cfRule type="expression" dxfId="181" priority="46524" stopIfTrue="1">
      <formula>$F164=""</formula>
    </cfRule>
    <cfRule type="expression" dxfId="180" priority="46525" stopIfTrue="1">
      <formula>#REF!&lt;&gt;""</formula>
    </cfRule>
    <cfRule type="expression" dxfId="179" priority="46526" stopIfTrue="1">
      <formula>AND($G164="",$F164&lt;&gt;"")</formula>
    </cfRule>
  </conditionalFormatting>
  <conditionalFormatting sqref="E253">
    <cfRule type="expression" dxfId="178" priority="46530" stopIfTrue="1">
      <formula>$F148=""</formula>
    </cfRule>
    <cfRule type="expression" dxfId="177" priority="46531" stopIfTrue="1">
      <formula>#REF!&lt;&gt;""</formula>
    </cfRule>
    <cfRule type="expression" dxfId="176" priority="46532" stopIfTrue="1">
      <formula>AND($G148="",$F148&lt;&gt;"")</formula>
    </cfRule>
  </conditionalFormatting>
  <conditionalFormatting sqref="E253">
    <cfRule type="expression" dxfId="175" priority="46536" stopIfTrue="1">
      <formula>$F156=""</formula>
    </cfRule>
    <cfRule type="expression" dxfId="174" priority="46537" stopIfTrue="1">
      <formula>#REF!&lt;&gt;""</formula>
    </cfRule>
    <cfRule type="expression" dxfId="173" priority="46538" stopIfTrue="1">
      <formula>AND($G156="",$F156&lt;&gt;"")</formula>
    </cfRule>
  </conditionalFormatting>
  <conditionalFormatting sqref="E253">
    <cfRule type="expression" dxfId="172" priority="46542" stopIfTrue="1">
      <formula>$F150=""</formula>
    </cfRule>
    <cfRule type="expression" dxfId="171" priority="46543" stopIfTrue="1">
      <formula>#REF!&lt;&gt;""</formula>
    </cfRule>
    <cfRule type="expression" dxfId="170" priority="46544" stopIfTrue="1">
      <formula>AND($G150="",$F150&lt;&gt;"")</formula>
    </cfRule>
  </conditionalFormatting>
  <conditionalFormatting sqref="E252">
    <cfRule type="expression" dxfId="169" priority="46548" stopIfTrue="1">
      <formula>$F157=""</formula>
    </cfRule>
    <cfRule type="expression" dxfId="168" priority="46549" stopIfTrue="1">
      <formula>#REF!&lt;&gt;""</formula>
    </cfRule>
    <cfRule type="expression" dxfId="167" priority="46550" stopIfTrue="1">
      <formula>AND($G157="",$F157&lt;&gt;"")</formula>
    </cfRule>
  </conditionalFormatting>
  <conditionalFormatting sqref="E252">
    <cfRule type="expression" dxfId="166" priority="46554" stopIfTrue="1">
      <formula>$F158=""</formula>
    </cfRule>
    <cfRule type="expression" dxfId="165" priority="46555" stopIfTrue="1">
      <formula>#REF!&lt;&gt;""</formula>
    </cfRule>
    <cfRule type="expression" dxfId="164" priority="46556" stopIfTrue="1">
      <formula>AND($G158="",$F158&lt;&gt;"")</formula>
    </cfRule>
  </conditionalFormatting>
  <conditionalFormatting sqref="E252">
    <cfRule type="expression" dxfId="163" priority="46560" stopIfTrue="1">
      <formula>$F159=""</formula>
    </cfRule>
    <cfRule type="expression" dxfId="162" priority="46561" stopIfTrue="1">
      <formula>#REF!&lt;&gt;""</formula>
    </cfRule>
    <cfRule type="expression" dxfId="161" priority="46562" stopIfTrue="1">
      <formula>AND($G159="",$F159&lt;&gt;"")</formula>
    </cfRule>
  </conditionalFormatting>
  <conditionalFormatting sqref="E252">
    <cfRule type="expression" dxfId="160" priority="46566" stopIfTrue="1">
      <formula>$F161=""</formula>
    </cfRule>
    <cfRule type="expression" dxfId="159" priority="46567" stopIfTrue="1">
      <formula>#REF!&lt;&gt;""</formula>
    </cfRule>
    <cfRule type="expression" dxfId="158" priority="46568" stopIfTrue="1">
      <formula>AND($G161="",$F161&lt;&gt;"")</formula>
    </cfRule>
  </conditionalFormatting>
  <conditionalFormatting sqref="E252">
    <cfRule type="expression" dxfId="157" priority="46572" stopIfTrue="1">
      <formula>$F160=""</formula>
    </cfRule>
    <cfRule type="expression" dxfId="156" priority="46573" stopIfTrue="1">
      <formula>#REF!&lt;&gt;""</formula>
    </cfRule>
    <cfRule type="expression" dxfId="155" priority="46574" stopIfTrue="1">
      <formula>AND($G160="",$F160&lt;&gt;"")</formula>
    </cfRule>
  </conditionalFormatting>
  <conditionalFormatting sqref="E252">
    <cfRule type="expression" dxfId="154" priority="46578" stopIfTrue="1">
      <formula>$F162=""</formula>
    </cfRule>
    <cfRule type="expression" dxfId="153" priority="46579" stopIfTrue="1">
      <formula>#REF!&lt;&gt;""</formula>
    </cfRule>
    <cfRule type="expression" dxfId="152" priority="46580" stopIfTrue="1">
      <formula>AND($G162="",$F162&lt;&gt;"")</formula>
    </cfRule>
  </conditionalFormatting>
  <conditionalFormatting sqref="E252">
    <cfRule type="expression" dxfId="151" priority="46584" stopIfTrue="1">
      <formula>$F151=""</formula>
    </cfRule>
    <cfRule type="expression" dxfId="150" priority="46585" stopIfTrue="1">
      <formula>#REF!&lt;&gt;""</formula>
    </cfRule>
    <cfRule type="expression" dxfId="149" priority="46586" stopIfTrue="1">
      <formula>AND($G151="",$F151&lt;&gt;"")</formula>
    </cfRule>
  </conditionalFormatting>
  <conditionalFormatting sqref="E252">
    <cfRule type="expression" dxfId="148" priority="46590" stopIfTrue="1">
      <formula>$F149=""</formula>
    </cfRule>
    <cfRule type="expression" dxfId="147" priority="46591" stopIfTrue="1">
      <formula>#REF!&lt;&gt;""</formula>
    </cfRule>
    <cfRule type="expression" dxfId="146" priority="46592" stopIfTrue="1">
      <formula>AND($G149="",$F149&lt;&gt;"")</formula>
    </cfRule>
  </conditionalFormatting>
  <conditionalFormatting sqref="E252">
    <cfRule type="expression" dxfId="145" priority="46596" stopIfTrue="1">
      <formula>$F163=""</formula>
    </cfRule>
    <cfRule type="expression" dxfId="144" priority="46597" stopIfTrue="1">
      <formula>#REF!&lt;&gt;""</formula>
    </cfRule>
    <cfRule type="expression" dxfId="143" priority="46598" stopIfTrue="1">
      <formula>AND($G163="",$F163&lt;&gt;"")</formula>
    </cfRule>
  </conditionalFormatting>
  <conditionalFormatting sqref="E252">
    <cfRule type="expression" dxfId="142" priority="46602" stopIfTrue="1">
      <formula>$F164=""</formula>
    </cfRule>
    <cfRule type="expression" dxfId="141" priority="46603" stopIfTrue="1">
      <formula>#REF!&lt;&gt;""</formula>
    </cfRule>
    <cfRule type="expression" dxfId="140" priority="46604" stopIfTrue="1">
      <formula>AND($G164="",$F164&lt;&gt;"")</formula>
    </cfRule>
  </conditionalFormatting>
  <conditionalFormatting sqref="E252">
    <cfRule type="expression" dxfId="139" priority="46608" stopIfTrue="1">
      <formula>$F148=""</formula>
    </cfRule>
    <cfRule type="expression" dxfId="138" priority="46609" stopIfTrue="1">
      <formula>#REF!&lt;&gt;""</formula>
    </cfRule>
    <cfRule type="expression" dxfId="137" priority="46610" stopIfTrue="1">
      <formula>AND($G148="",$F148&lt;&gt;"")</formula>
    </cfRule>
  </conditionalFormatting>
  <conditionalFormatting sqref="E252">
    <cfRule type="expression" dxfId="136" priority="46614" stopIfTrue="1">
      <formula>$F156=""</formula>
    </cfRule>
    <cfRule type="expression" dxfId="135" priority="46615" stopIfTrue="1">
      <formula>#REF!&lt;&gt;""</formula>
    </cfRule>
    <cfRule type="expression" dxfId="134" priority="46616" stopIfTrue="1">
      <formula>AND($G156="",$F156&lt;&gt;"")</formula>
    </cfRule>
  </conditionalFormatting>
  <conditionalFormatting sqref="E252">
    <cfRule type="expression" dxfId="133" priority="46620" stopIfTrue="1">
      <formula>$F150=""</formula>
    </cfRule>
    <cfRule type="expression" dxfId="132" priority="46621" stopIfTrue="1">
      <formula>#REF!&lt;&gt;""</formula>
    </cfRule>
    <cfRule type="expression" dxfId="131" priority="46622" stopIfTrue="1">
      <formula>AND($G150="",$F150&lt;&gt;"")</formula>
    </cfRule>
  </conditionalFormatting>
  <conditionalFormatting sqref="A254">
    <cfRule type="expression" dxfId="130" priority="6" stopIfTrue="1">
      <formula>#REF!=""</formula>
    </cfRule>
    <cfRule type="expression" dxfId="129" priority="7" stopIfTrue="1">
      <formula>#REF!&lt;&gt;""</formula>
    </cfRule>
    <cfRule type="expression" dxfId="128" priority="8" stopIfTrue="1">
      <formula>AND(#REF!="",#REF!&lt;&gt;"")</formula>
    </cfRule>
  </conditionalFormatting>
  <conditionalFormatting sqref="E531">
    <cfRule type="expression" dxfId="127" priority="46623" stopIfTrue="1">
      <formula>$F474=""</formula>
    </cfRule>
    <cfRule type="expression" dxfId="126" priority="46624" stopIfTrue="1">
      <formula>#REF!&lt;&gt;""</formula>
    </cfRule>
    <cfRule type="expression" dxfId="125" priority="46625" stopIfTrue="1">
      <formula>AND($G474="",$F474&lt;&gt;"")</formula>
    </cfRule>
  </conditionalFormatting>
  <conditionalFormatting sqref="A575">
    <cfRule type="expression" dxfId="124" priority="5" stopIfTrue="1">
      <formula>#REF!&lt;&gt;""</formula>
    </cfRule>
  </conditionalFormatting>
  <conditionalFormatting sqref="A575">
    <cfRule type="expression" dxfId="123" priority="4" stopIfTrue="1">
      <formula>#REF!&lt;&gt;""</formula>
    </cfRule>
  </conditionalFormatting>
  <conditionalFormatting sqref="A117:A118">
    <cfRule type="expression" dxfId="122" priority="1" stopIfTrue="1">
      <formula>#REF!=""</formula>
    </cfRule>
    <cfRule type="expression" dxfId="121" priority="2" stopIfTrue="1">
      <formula>#REF!&lt;&gt;""</formula>
    </cfRule>
    <cfRule type="expression" dxfId="120" priority="3" stopIfTrue="1">
      <formula>AND(#REF!="",#REF!&lt;&gt;"")</formula>
    </cfRule>
  </conditionalFormatting>
  <pageMargins left="0.59055118110236227" right="0" top="0.19685039370078741" bottom="0" header="0.51181102362204722" footer="0.51181102362204722"/>
  <pageSetup paperSize="9" scale="45" fitToHeight="15" orientation="portrait" r:id="rId1"/>
  <headerFooter alignWithMargins="0">
    <oddFooter>&amp;R&amp;P</oddFooter>
  </headerFooter>
  <rowBreaks count="4" manualBreakCount="4">
    <brk id="63" max="11" man="1"/>
    <brk id="124" max="11" man="1"/>
    <brk id="180" max="11" man="1"/>
    <brk id="693" max="11" man="1"/>
  </rowBreaks>
  <colBreaks count="1" manualBreakCount="1">
    <brk id="32" max="27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342"/>
  <sheetViews>
    <sheetView view="pageBreakPreview" zoomScaleSheetLayoutView="100" workbookViewId="0">
      <selection activeCell="B10" sqref="B10:I10"/>
    </sheetView>
  </sheetViews>
  <sheetFormatPr defaultRowHeight="15.75" x14ac:dyDescent="0.2"/>
  <cols>
    <col min="1" max="1" width="41.5703125" style="56" customWidth="1"/>
    <col min="2" max="2" width="7.140625" style="56" customWidth="1"/>
    <col min="3" max="3" width="9.42578125" style="57" customWidth="1"/>
    <col min="4" max="4" width="8.28515625" style="4" customWidth="1"/>
    <col min="5" max="5" width="8" style="6" customWidth="1"/>
    <col min="6" max="6" width="9.85546875" style="2" customWidth="1"/>
    <col min="7" max="7" width="11.140625" style="2" customWidth="1"/>
    <col min="8" max="8" width="10.140625" style="2" customWidth="1"/>
    <col min="9" max="9" width="12.140625" style="2" customWidth="1"/>
    <col min="10" max="10" width="14.42578125" style="2" customWidth="1"/>
    <col min="11" max="11" width="11" style="3" customWidth="1"/>
    <col min="12" max="12" width="56.140625" style="547" customWidth="1"/>
    <col min="13" max="16384" width="9.140625" style="3"/>
  </cols>
  <sheetData>
    <row r="1" spans="1:12" x14ac:dyDescent="0.2">
      <c r="B1" s="48"/>
      <c r="C1" s="666" t="s">
        <v>426</v>
      </c>
      <c r="D1" s="666"/>
      <c r="E1" s="666"/>
      <c r="F1" s="666"/>
      <c r="G1" s="666"/>
      <c r="H1" s="666"/>
      <c r="I1" s="666"/>
      <c r="J1" s="666"/>
      <c r="L1" s="227"/>
    </row>
    <row r="2" spans="1:12" ht="12.75" customHeight="1" x14ac:dyDescent="0.2">
      <c r="A2" s="49"/>
      <c r="B2" s="1"/>
      <c r="C2" s="666"/>
      <c r="D2" s="666"/>
      <c r="E2" s="666"/>
      <c r="F2" s="666"/>
      <c r="G2" s="666"/>
      <c r="H2" s="666"/>
      <c r="I2" s="666"/>
      <c r="J2" s="666"/>
    </row>
    <row r="3" spans="1:12" ht="12.75" customHeight="1" x14ac:dyDescent="0.2">
      <c r="A3" s="49"/>
      <c r="B3" s="52"/>
      <c r="C3" s="666"/>
      <c r="D3" s="666"/>
      <c r="E3" s="666"/>
      <c r="F3" s="666"/>
      <c r="G3" s="666"/>
      <c r="H3" s="666"/>
      <c r="I3" s="666"/>
      <c r="J3" s="666"/>
    </row>
    <row r="4" spans="1:12" x14ac:dyDescent="0.2">
      <c r="A4" s="49"/>
      <c r="B4" s="52"/>
      <c r="C4" s="52"/>
      <c r="D4" s="52"/>
      <c r="E4" s="52"/>
      <c r="F4" s="137"/>
      <c r="G4" s="101"/>
      <c r="H4" s="52"/>
      <c r="I4" s="52"/>
    </row>
    <row r="5" spans="1:12" ht="12.75" customHeight="1" x14ac:dyDescent="0.2">
      <c r="A5" s="50"/>
      <c r="B5" s="667" t="s">
        <v>176</v>
      </c>
      <c r="C5" s="667"/>
      <c r="D5" s="667"/>
      <c r="E5" s="667"/>
      <c r="F5" s="667"/>
      <c r="G5" s="667"/>
      <c r="H5" s="667"/>
      <c r="I5" s="667"/>
      <c r="J5" s="667"/>
    </row>
    <row r="6" spans="1:12" ht="12.75" customHeight="1" x14ac:dyDescent="0.2">
      <c r="A6" s="50"/>
      <c r="B6" s="668" t="s">
        <v>427</v>
      </c>
      <c r="C6" s="668"/>
      <c r="D6" s="668"/>
      <c r="E6" s="668"/>
      <c r="F6" s="668"/>
      <c r="G6" s="668"/>
      <c r="H6" s="668"/>
      <c r="I6" s="668"/>
    </row>
    <row r="7" spans="1:12" ht="12.75" customHeight="1" x14ac:dyDescent="0.2">
      <c r="A7" s="51"/>
      <c r="B7" s="668" t="s">
        <v>112</v>
      </c>
      <c r="C7" s="668"/>
      <c r="D7" s="668"/>
      <c r="E7" s="668"/>
      <c r="F7" s="668"/>
      <c r="G7" s="668"/>
      <c r="H7" s="668"/>
      <c r="I7" s="668"/>
    </row>
    <row r="8" spans="1:12" ht="15.75" customHeight="1" x14ac:dyDescent="0.2">
      <c r="A8" s="669" t="s">
        <v>339</v>
      </c>
      <c r="B8" s="669"/>
      <c r="C8" s="669"/>
      <c r="D8" s="669"/>
      <c r="E8" s="669"/>
      <c r="F8" s="669"/>
      <c r="G8" s="669"/>
      <c r="H8" s="669"/>
      <c r="I8" s="669"/>
    </row>
    <row r="9" spans="1:12" ht="12.75" customHeight="1" x14ac:dyDescent="0.2">
      <c r="A9" s="47"/>
      <c r="B9" s="47"/>
      <c r="C9" s="47"/>
      <c r="D9" s="47"/>
      <c r="E9" s="665"/>
      <c r="F9" s="665"/>
      <c r="G9" s="665"/>
      <c r="H9" s="14"/>
    </row>
    <row r="10" spans="1:12" ht="12.75" customHeight="1" x14ac:dyDescent="0.2">
      <c r="A10" s="108"/>
      <c r="B10" s="665" t="s">
        <v>558</v>
      </c>
      <c r="C10" s="665"/>
      <c r="D10" s="665"/>
      <c r="E10" s="665"/>
      <c r="F10" s="665"/>
      <c r="G10" s="665"/>
      <c r="H10" s="665"/>
      <c r="I10" s="665"/>
    </row>
    <row r="11" spans="1:12" ht="20.25" customHeight="1" x14ac:dyDescent="0.2">
      <c r="A11" s="53"/>
      <c r="B11" s="53"/>
      <c r="C11" s="54"/>
      <c r="D11" s="53"/>
      <c r="E11" s="5"/>
      <c r="G11" s="127"/>
    </row>
    <row r="12" spans="1:12" ht="60.75" customHeight="1" x14ac:dyDescent="0.2">
      <c r="A12" s="673" t="s">
        <v>428</v>
      </c>
      <c r="B12" s="673"/>
      <c r="C12" s="673"/>
      <c r="D12" s="673"/>
      <c r="E12" s="673"/>
      <c r="F12" s="673"/>
      <c r="G12" s="673"/>
      <c r="H12" s="673"/>
      <c r="I12" s="673"/>
      <c r="J12" s="673"/>
      <c r="L12" s="664"/>
    </row>
    <row r="13" spans="1:12" ht="9" customHeight="1" x14ac:dyDescent="0.25">
      <c r="A13" s="672"/>
      <c r="B13" s="672"/>
      <c r="C13" s="672"/>
      <c r="D13" s="10"/>
      <c r="E13" s="7"/>
      <c r="J13" s="676" t="s">
        <v>429</v>
      </c>
      <c r="K13" s="677"/>
      <c r="L13" s="664"/>
    </row>
    <row r="14" spans="1:12" ht="12.75" customHeight="1" x14ac:dyDescent="0.2">
      <c r="A14" s="671" t="s">
        <v>14</v>
      </c>
      <c r="B14" s="671" t="s">
        <v>336</v>
      </c>
      <c r="C14" s="671"/>
      <c r="D14" s="671"/>
      <c r="E14" s="671"/>
      <c r="F14" s="674" t="s">
        <v>16</v>
      </c>
      <c r="G14" s="674" t="s">
        <v>337</v>
      </c>
      <c r="H14" s="674" t="s">
        <v>15</v>
      </c>
      <c r="I14" s="671" t="s">
        <v>338</v>
      </c>
      <c r="J14" s="671"/>
      <c r="K14" s="671"/>
      <c r="L14" s="664"/>
    </row>
    <row r="15" spans="1:12" ht="34.5" customHeight="1" x14ac:dyDescent="0.2">
      <c r="A15" s="671" t="s">
        <v>20</v>
      </c>
      <c r="B15" s="671" t="s">
        <v>20</v>
      </c>
      <c r="C15" s="671"/>
      <c r="D15" s="671"/>
      <c r="E15" s="671"/>
      <c r="F15" s="675"/>
      <c r="G15" s="675"/>
      <c r="H15" s="675"/>
      <c r="I15" s="441" t="s">
        <v>154</v>
      </c>
      <c r="J15" s="441" t="s">
        <v>295</v>
      </c>
      <c r="K15" s="441" t="s">
        <v>415</v>
      </c>
    </row>
    <row r="16" spans="1:12" x14ac:dyDescent="0.2">
      <c r="A16" s="124" t="s">
        <v>24</v>
      </c>
      <c r="B16" s="131">
        <v>2</v>
      </c>
      <c r="C16" s="131">
        <v>3</v>
      </c>
      <c r="D16" s="131">
        <v>4</v>
      </c>
      <c r="E16" s="131">
        <v>5</v>
      </c>
      <c r="F16" s="124">
        <v>6</v>
      </c>
      <c r="G16" s="124">
        <v>7</v>
      </c>
      <c r="H16" s="124">
        <v>8</v>
      </c>
      <c r="I16" s="124">
        <v>9</v>
      </c>
      <c r="J16" s="124">
        <v>10</v>
      </c>
      <c r="K16" s="124">
        <v>11</v>
      </c>
    </row>
    <row r="17" spans="1:16" x14ac:dyDescent="0.2">
      <c r="A17" s="125" t="s">
        <v>66</v>
      </c>
      <c r="B17" s="125" t="s">
        <v>20</v>
      </c>
      <c r="C17" s="125" t="s">
        <v>20</v>
      </c>
      <c r="D17" s="125" t="s">
        <v>20</v>
      </c>
      <c r="E17" s="125" t="s">
        <v>20</v>
      </c>
      <c r="F17" s="125"/>
      <c r="G17" s="125"/>
      <c r="H17" s="125"/>
      <c r="I17" s="126">
        <f>I18+I25</f>
        <v>4572.3</v>
      </c>
      <c r="J17" s="126">
        <f t="shared" ref="J17:K17" si="0">J18+J25</f>
        <v>0</v>
      </c>
      <c r="K17" s="126">
        <f t="shared" si="0"/>
        <v>0</v>
      </c>
    </row>
    <row r="18" spans="1:16" s="8" customFormat="1" ht="55.5" customHeight="1" x14ac:dyDescent="0.25">
      <c r="A18" s="442" t="s">
        <v>303</v>
      </c>
      <c r="B18" s="411">
        <v>22</v>
      </c>
      <c r="C18" s="411"/>
      <c r="D18" s="411"/>
      <c r="E18" s="411"/>
      <c r="F18" s="411"/>
      <c r="G18" s="411"/>
      <c r="H18" s="411"/>
      <c r="I18" s="413">
        <f>I19</f>
        <v>2505.3000000000002</v>
      </c>
      <c r="J18" s="413">
        <f>J19</f>
        <v>0</v>
      </c>
      <c r="K18" s="413">
        <f>K19</f>
        <v>0</v>
      </c>
      <c r="L18" s="452"/>
    </row>
    <row r="19" spans="1:16" s="8" customFormat="1" ht="52.5" customHeight="1" x14ac:dyDescent="0.25">
      <c r="A19" s="567" t="s">
        <v>496</v>
      </c>
      <c r="B19" s="580">
        <v>22</v>
      </c>
      <c r="C19" s="581">
        <v>1</v>
      </c>
      <c r="D19" s="581" t="s">
        <v>23</v>
      </c>
      <c r="E19" s="412" t="s">
        <v>383</v>
      </c>
      <c r="F19" s="577" t="s">
        <v>31</v>
      </c>
      <c r="G19" s="577" t="s">
        <v>22</v>
      </c>
      <c r="H19" s="577" t="s">
        <v>13</v>
      </c>
      <c r="I19" s="578">
        <f>'ведомст 3'!K227</f>
        <v>2505.3000000000002</v>
      </c>
      <c r="J19" s="579">
        <v>0</v>
      </c>
      <c r="K19" s="579">
        <v>0</v>
      </c>
      <c r="L19" s="548"/>
    </row>
    <row r="20" spans="1:16" s="8" customFormat="1" ht="36.75" hidden="1" customHeight="1" x14ac:dyDescent="0.25">
      <c r="A20" s="390"/>
      <c r="B20" s="417"/>
      <c r="C20" s="417"/>
      <c r="D20" s="417"/>
      <c r="E20" s="412"/>
      <c r="F20" s="415"/>
      <c r="G20" s="420"/>
      <c r="H20" s="420"/>
      <c r="I20" s="421"/>
      <c r="J20" s="421"/>
      <c r="K20" s="421"/>
      <c r="L20" s="548"/>
    </row>
    <row r="21" spans="1:16" s="8" customFormat="1" ht="25.5" hidden="1" customHeight="1" x14ac:dyDescent="0.25">
      <c r="A21" s="416"/>
      <c r="B21" s="417"/>
      <c r="C21" s="417"/>
      <c r="D21" s="417"/>
      <c r="E21" s="422"/>
      <c r="F21" s="418"/>
      <c r="G21" s="418"/>
      <c r="H21" s="418"/>
      <c r="I21" s="423"/>
      <c r="J21" s="421"/>
      <c r="K21" s="421"/>
      <c r="L21" s="548"/>
    </row>
    <row r="22" spans="1:16" s="8" customFormat="1" ht="24.75" hidden="1" customHeight="1" x14ac:dyDescent="0.25">
      <c r="A22" s="390"/>
      <c r="B22" s="414"/>
      <c r="C22" s="414"/>
      <c r="D22" s="414"/>
      <c r="E22" s="424"/>
      <c r="F22" s="415"/>
      <c r="G22" s="415"/>
      <c r="H22" s="415"/>
      <c r="I22" s="421"/>
      <c r="J22" s="421"/>
      <c r="K22" s="421"/>
      <c r="L22" s="548"/>
    </row>
    <row r="23" spans="1:16" s="8" customFormat="1" ht="30.75" hidden="1" customHeight="1" x14ac:dyDescent="0.25">
      <c r="A23" s="425"/>
      <c r="B23" s="426"/>
      <c r="C23" s="83"/>
      <c r="D23" s="83"/>
      <c r="E23" s="83"/>
      <c r="F23" s="83"/>
      <c r="G23" s="427"/>
      <c r="H23" s="420"/>
      <c r="I23" s="428"/>
      <c r="J23" s="428"/>
      <c r="K23" s="428"/>
      <c r="L23" s="104"/>
      <c r="M23" s="7"/>
      <c r="N23" s="7"/>
      <c r="O23" s="7"/>
      <c r="P23" s="7"/>
    </row>
    <row r="24" spans="1:16" s="8" customFormat="1" ht="24.75" hidden="1" customHeight="1" x14ac:dyDescent="0.25">
      <c r="A24" s="429"/>
      <c r="B24" s="430"/>
      <c r="C24" s="431"/>
      <c r="D24" s="431"/>
      <c r="E24" s="431"/>
      <c r="F24" s="431"/>
      <c r="G24" s="432"/>
      <c r="H24" s="432"/>
      <c r="I24" s="433"/>
      <c r="J24" s="433"/>
      <c r="K24" s="433"/>
      <c r="L24" s="548"/>
    </row>
    <row r="25" spans="1:16" s="8" customFormat="1" ht="36" customHeight="1" x14ac:dyDescent="0.25">
      <c r="A25" s="79" t="s">
        <v>518</v>
      </c>
      <c r="B25" s="411">
        <v>22</v>
      </c>
      <c r="C25" s="411"/>
      <c r="D25" s="411"/>
      <c r="E25" s="411"/>
      <c r="F25" s="411"/>
      <c r="G25" s="411"/>
      <c r="H25" s="411"/>
      <c r="I25" s="413">
        <f>I26</f>
        <v>2067</v>
      </c>
      <c r="J25" s="413">
        <f>J26</f>
        <v>0</v>
      </c>
      <c r="K25" s="413">
        <f>K26</f>
        <v>0</v>
      </c>
      <c r="L25" s="452"/>
    </row>
    <row r="26" spans="1:16" s="8" customFormat="1" ht="111" customHeight="1" x14ac:dyDescent="0.25">
      <c r="A26" s="344" t="s">
        <v>515</v>
      </c>
      <c r="B26" s="580">
        <v>4</v>
      </c>
      <c r="C26" s="581">
        <v>3</v>
      </c>
      <c r="D26" s="581">
        <v>1</v>
      </c>
      <c r="E26" s="412" t="s">
        <v>523</v>
      </c>
      <c r="F26" s="577" t="s">
        <v>39</v>
      </c>
      <c r="G26" s="577" t="s">
        <v>25</v>
      </c>
      <c r="H26" s="577" t="s">
        <v>13</v>
      </c>
      <c r="I26" s="578">
        <v>2067</v>
      </c>
      <c r="J26" s="579">
        <v>0</v>
      </c>
      <c r="K26" s="579">
        <v>0</v>
      </c>
      <c r="L26" s="548"/>
    </row>
    <row r="27" spans="1:16" s="8" customFormat="1" x14ac:dyDescent="0.25">
      <c r="A27" s="434"/>
      <c r="B27" s="430"/>
      <c r="C27" s="431"/>
      <c r="D27" s="435"/>
      <c r="E27" s="431"/>
      <c r="F27" s="431"/>
      <c r="G27" s="436"/>
      <c r="H27" s="437"/>
      <c r="I27" s="432"/>
      <c r="J27" s="432"/>
      <c r="K27" s="432"/>
      <c r="L27" s="548"/>
    </row>
    <row r="28" spans="1:16" s="8" customFormat="1" ht="29.25" customHeight="1" x14ac:dyDescent="0.2">
      <c r="A28" s="109"/>
      <c r="B28" s="111"/>
      <c r="C28" s="112"/>
      <c r="D28" s="112"/>
      <c r="E28" s="112"/>
      <c r="F28" s="112"/>
      <c r="G28" s="7"/>
      <c r="H28" s="7"/>
      <c r="I28" s="7"/>
      <c r="J28" s="7"/>
      <c r="L28" s="548"/>
    </row>
    <row r="29" spans="1:16" s="8" customFormat="1" ht="26.25" customHeight="1" x14ac:dyDescent="0.2">
      <c r="A29" s="110"/>
      <c r="B29" s="113"/>
      <c r="C29" s="112"/>
      <c r="D29" s="112"/>
      <c r="E29" s="114"/>
      <c r="F29" s="114"/>
      <c r="G29" s="7"/>
      <c r="H29" s="7"/>
      <c r="I29" s="7"/>
      <c r="J29" s="7"/>
      <c r="K29" s="7"/>
      <c r="L29" s="548"/>
    </row>
    <row r="30" spans="1:16" s="8" customFormat="1" ht="42" customHeight="1" x14ac:dyDescent="0.2">
      <c r="A30" s="110"/>
      <c r="B30" s="115"/>
      <c r="C30" s="112"/>
      <c r="D30" s="112"/>
      <c r="E30" s="112"/>
      <c r="F30" s="112"/>
      <c r="G30" s="7"/>
      <c r="H30" s="7"/>
      <c r="I30" s="7"/>
      <c r="J30" s="7"/>
      <c r="K30" s="7"/>
      <c r="L30" s="548"/>
    </row>
    <row r="31" spans="1:16" s="8" customFormat="1" ht="38.25" customHeight="1" x14ac:dyDescent="0.2">
      <c r="A31" s="110"/>
      <c r="B31" s="113"/>
      <c r="C31" s="112"/>
      <c r="D31" s="112"/>
      <c r="E31" s="114"/>
      <c r="F31" s="114"/>
      <c r="G31" s="7"/>
      <c r="H31" s="7"/>
      <c r="I31" s="7"/>
      <c r="J31" s="7"/>
      <c r="K31" s="7"/>
      <c r="L31" s="548"/>
    </row>
    <row r="32" spans="1:16" s="8" customFormat="1" ht="51" customHeight="1" x14ac:dyDescent="0.25">
      <c r="A32" s="110"/>
      <c r="B32" s="115"/>
      <c r="C32" s="114"/>
      <c r="D32" s="99"/>
      <c r="E32" s="114"/>
      <c r="F32" s="114"/>
      <c r="G32" s="9"/>
      <c r="H32" s="7"/>
      <c r="I32" s="7"/>
      <c r="J32" s="7"/>
      <c r="L32" s="548"/>
    </row>
    <row r="33" spans="1:12" s="8" customFormat="1" ht="42" customHeight="1" x14ac:dyDescent="0.25">
      <c r="A33" s="110"/>
      <c r="B33" s="113"/>
      <c r="C33" s="112"/>
      <c r="D33" s="25"/>
      <c r="E33" s="114"/>
      <c r="F33" s="114"/>
      <c r="G33" s="7"/>
      <c r="H33" s="7"/>
      <c r="I33" s="7"/>
      <c r="J33" s="7"/>
      <c r="L33" s="548"/>
    </row>
    <row r="34" spans="1:12" s="8" customFormat="1" ht="44.25" customHeight="1" x14ac:dyDescent="0.25">
      <c r="A34" s="110"/>
      <c r="B34" s="113"/>
      <c r="C34" s="112"/>
      <c r="D34" s="18"/>
      <c r="E34" s="114"/>
      <c r="F34" s="114"/>
      <c r="G34" s="7"/>
      <c r="H34" s="7"/>
      <c r="I34" s="7"/>
      <c r="J34" s="7"/>
      <c r="L34" s="548"/>
    </row>
    <row r="35" spans="1:12" s="8" customFormat="1" x14ac:dyDescent="0.25">
      <c r="A35" s="110"/>
      <c r="B35" s="116"/>
      <c r="C35" s="117"/>
      <c r="D35" s="117"/>
      <c r="E35" s="117"/>
      <c r="F35" s="117"/>
      <c r="G35" s="7"/>
      <c r="H35" s="7"/>
      <c r="I35" s="7"/>
      <c r="J35" s="7"/>
      <c r="L35" s="548"/>
    </row>
    <row r="36" spans="1:12" s="8" customFormat="1" ht="14.25" customHeight="1" x14ac:dyDescent="0.25">
      <c r="A36" s="118"/>
      <c r="B36" s="119"/>
      <c r="C36" s="120"/>
      <c r="D36" s="18"/>
      <c r="E36" s="23"/>
      <c r="F36" s="23"/>
      <c r="G36" s="7"/>
      <c r="H36" s="7"/>
      <c r="I36" s="7"/>
      <c r="J36" s="7"/>
      <c r="L36" s="548"/>
    </row>
    <row r="37" spans="1:12" s="8" customFormat="1" ht="9.75" customHeight="1" x14ac:dyDescent="0.25">
      <c r="A37" s="118"/>
      <c r="B37" s="119"/>
      <c r="C37" s="121"/>
      <c r="D37" s="25"/>
      <c r="E37" s="45"/>
      <c r="F37" s="45"/>
      <c r="G37" s="7"/>
      <c r="H37" s="7"/>
      <c r="I37" s="7"/>
      <c r="J37" s="7"/>
      <c r="L37" s="548"/>
    </row>
    <row r="38" spans="1:12" s="8" customFormat="1" x14ac:dyDescent="0.25">
      <c r="A38" s="122"/>
      <c r="B38" s="122"/>
      <c r="C38" s="123"/>
      <c r="D38" s="18"/>
      <c r="E38" s="18"/>
      <c r="F38" s="18"/>
      <c r="G38" s="7"/>
      <c r="H38" s="7"/>
      <c r="I38" s="7"/>
      <c r="J38" s="7"/>
      <c r="L38" s="548"/>
    </row>
    <row r="39" spans="1:12" s="8" customFormat="1" x14ac:dyDescent="0.25">
      <c r="A39" s="122"/>
      <c r="B39" s="122"/>
      <c r="C39" s="123"/>
      <c r="D39" s="18"/>
      <c r="E39" s="18"/>
      <c r="F39" s="18"/>
      <c r="G39" s="7"/>
      <c r="H39" s="7"/>
      <c r="I39" s="7"/>
      <c r="J39" s="7"/>
      <c r="L39" s="548"/>
    </row>
    <row r="40" spans="1:12" s="8" customFormat="1" x14ac:dyDescent="0.25">
      <c r="A40" s="122"/>
      <c r="B40" s="122"/>
      <c r="C40" s="123"/>
      <c r="D40" s="18"/>
      <c r="E40" s="18"/>
      <c r="F40" s="18"/>
      <c r="G40" s="7"/>
      <c r="H40" s="7"/>
      <c r="I40" s="7"/>
      <c r="J40" s="7"/>
      <c r="L40" s="548"/>
    </row>
    <row r="41" spans="1:12" s="8" customFormat="1" x14ac:dyDescent="0.25">
      <c r="A41" s="122"/>
      <c r="B41" s="122"/>
      <c r="C41" s="123"/>
      <c r="D41" s="18"/>
      <c r="E41" s="18"/>
      <c r="F41" s="18"/>
      <c r="G41" s="7"/>
      <c r="H41" s="7"/>
      <c r="I41" s="7"/>
      <c r="J41" s="7"/>
      <c r="L41" s="548"/>
    </row>
    <row r="42" spans="1:12" s="8" customFormat="1" ht="50.25" customHeight="1" x14ac:dyDescent="0.25">
      <c r="A42" s="122"/>
      <c r="B42" s="122"/>
      <c r="C42" s="123"/>
      <c r="D42" s="25"/>
      <c r="E42" s="21"/>
      <c r="F42" s="21"/>
      <c r="G42" s="7"/>
      <c r="H42" s="7"/>
      <c r="I42" s="7"/>
      <c r="J42" s="7"/>
      <c r="L42" s="548"/>
    </row>
    <row r="43" spans="1:12" s="8" customFormat="1" x14ac:dyDescent="0.25">
      <c r="A43" s="122"/>
      <c r="B43" s="122"/>
      <c r="C43" s="123"/>
      <c r="D43" s="18"/>
      <c r="E43" s="18"/>
      <c r="F43" s="18"/>
      <c r="G43" s="7"/>
      <c r="H43" s="7"/>
      <c r="I43" s="7"/>
      <c r="J43" s="7"/>
      <c r="L43" s="548"/>
    </row>
    <row r="44" spans="1:12" s="8" customFormat="1" x14ac:dyDescent="0.25">
      <c r="A44" s="122"/>
      <c r="B44" s="122"/>
      <c r="C44" s="123"/>
      <c r="D44" s="18"/>
      <c r="E44" s="18"/>
      <c r="F44" s="18"/>
      <c r="G44" s="7"/>
      <c r="H44" s="7"/>
      <c r="I44" s="7"/>
      <c r="J44" s="7"/>
      <c r="L44" s="548"/>
    </row>
    <row r="45" spans="1:12" s="8" customFormat="1" ht="58.5" customHeight="1" x14ac:dyDescent="0.25">
      <c r="A45" s="122"/>
      <c r="B45" s="122"/>
      <c r="C45" s="123"/>
      <c r="D45" s="18"/>
      <c r="E45" s="18"/>
      <c r="F45" s="18"/>
      <c r="G45" s="7"/>
      <c r="H45" s="7"/>
      <c r="I45" s="7"/>
      <c r="J45" s="7"/>
      <c r="L45" s="548"/>
    </row>
    <row r="46" spans="1:12" s="8" customFormat="1" x14ac:dyDescent="0.25">
      <c r="A46" s="122"/>
      <c r="B46" s="122"/>
      <c r="C46" s="123"/>
      <c r="D46" s="18"/>
      <c r="E46" s="18"/>
      <c r="F46" s="18"/>
      <c r="G46" s="7"/>
      <c r="H46" s="7"/>
      <c r="I46" s="7"/>
      <c r="J46" s="7"/>
      <c r="L46" s="548"/>
    </row>
    <row r="47" spans="1:12" s="8" customFormat="1" x14ac:dyDescent="0.25">
      <c r="A47" s="122"/>
      <c r="B47" s="122"/>
      <c r="C47" s="123"/>
      <c r="D47" s="20"/>
      <c r="E47" s="21"/>
      <c r="F47" s="21"/>
      <c r="G47" s="7"/>
      <c r="H47" s="7"/>
      <c r="I47" s="7"/>
      <c r="J47" s="7"/>
      <c r="L47" s="548"/>
    </row>
    <row r="48" spans="1:12" s="8" customFormat="1" x14ac:dyDescent="0.25">
      <c r="A48" s="122"/>
      <c r="B48" s="122"/>
      <c r="C48" s="123"/>
      <c r="D48" s="18"/>
      <c r="E48" s="18"/>
      <c r="F48" s="18"/>
      <c r="G48" s="7"/>
      <c r="H48" s="7"/>
      <c r="I48" s="7"/>
      <c r="J48" s="7"/>
      <c r="L48" s="548"/>
    </row>
    <row r="49" spans="1:12" s="8" customFormat="1" ht="38.25" customHeight="1" x14ac:dyDescent="0.25">
      <c r="A49" s="122"/>
      <c r="B49" s="122"/>
      <c r="C49" s="123"/>
      <c r="D49" s="18"/>
      <c r="E49" s="18"/>
      <c r="F49" s="18"/>
      <c r="G49" s="7"/>
      <c r="H49" s="7"/>
      <c r="I49" s="7"/>
      <c r="J49" s="7"/>
      <c r="L49" s="548"/>
    </row>
    <row r="50" spans="1:12" s="8" customFormat="1" x14ac:dyDescent="0.25">
      <c r="A50" s="122"/>
      <c r="B50" s="122"/>
      <c r="C50" s="123"/>
      <c r="D50" s="18"/>
      <c r="E50" s="18"/>
      <c r="F50" s="18"/>
      <c r="G50" s="7"/>
      <c r="H50" s="7"/>
      <c r="I50" s="7"/>
      <c r="J50" s="7"/>
      <c r="L50" s="548"/>
    </row>
    <row r="51" spans="1:12" s="8" customFormat="1" ht="32.25" customHeight="1" x14ac:dyDescent="0.25">
      <c r="A51" s="122"/>
      <c r="B51" s="122"/>
      <c r="C51" s="123"/>
      <c r="D51" s="18"/>
      <c r="E51" s="18"/>
      <c r="F51" s="18"/>
      <c r="G51" s="7"/>
      <c r="H51" s="7"/>
      <c r="I51" s="7"/>
      <c r="J51" s="7"/>
      <c r="L51" s="548"/>
    </row>
    <row r="52" spans="1:12" s="8" customFormat="1" x14ac:dyDescent="0.25">
      <c r="A52" s="122"/>
      <c r="B52" s="122"/>
      <c r="C52" s="123"/>
      <c r="D52" s="20"/>
      <c r="E52" s="21"/>
      <c r="F52" s="21"/>
      <c r="G52" s="7"/>
      <c r="H52" s="7"/>
      <c r="I52" s="7"/>
      <c r="J52" s="7"/>
      <c r="L52" s="548"/>
    </row>
    <row r="53" spans="1:12" s="8" customFormat="1" x14ac:dyDescent="0.25">
      <c r="A53" s="122"/>
      <c r="B53" s="122"/>
      <c r="C53" s="123"/>
      <c r="D53" s="18"/>
      <c r="E53" s="18"/>
      <c r="F53" s="18"/>
      <c r="G53" s="7"/>
      <c r="H53" s="7"/>
      <c r="I53" s="7"/>
      <c r="J53" s="7"/>
      <c r="L53" s="548"/>
    </row>
    <row r="54" spans="1:12" s="8" customFormat="1" ht="27.75" customHeight="1" x14ac:dyDescent="0.25">
      <c r="A54" s="122"/>
      <c r="B54" s="122"/>
      <c r="C54" s="123"/>
      <c r="D54" s="18"/>
      <c r="E54" s="18"/>
      <c r="F54" s="18"/>
      <c r="G54" s="7"/>
      <c r="H54" s="7"/>
      <c r="I54" s="7"/>
      <c r="J54" s="7"/>
      <c r="L54" s="548"/>
    </row>
    <row r="55" spans="1:12" s="8" customFormat="1" ht="36.75" customHeight="1" x14ac:dyDescent="0.25">
      <c r="A55" s="122"/>
      <c r="B55" s="122"/>
      <c r="C55" s="123"/>
      <c r="D55" s="18"/>
      <c r="E55" s="18"/>
      <c r="F55" s="18"/>
      <c r="G55" s="7"/>
      <c r="H55" s="7"/>
      <c r="I55" s="7"/>
      <c r="J55" s="7"/>
      <c r="L55" s="548"/>
    </row>
    <row r="56" spans="1:12" s="8" customFormat="1" x14ac:dyDescent="0.25">
      <c r="A56" s="122"/>
      <c r="B56" s="122"/>
      <c r="C56" s="123"/>
      <c r="D56" s="18"/>
      <c r="E56" s="18"/>
      <c r="F56" s="18"/>
      <c r="G56" s="7"/>
      <c r="H56" s="7"/>
      <c r="I56" s="7"/>
      <c r="J56" s="7"/>
      <c r="L56" s="548"/>
    </row>
    <row r="57" spans="1:12" s="8" customFormat="1" ht="28.5" customHeight="1" x14ac:dyDescent="0.25">
      <c r="A57" s="122"/>
      <c r="B57" s="122"/>
      <c r="C57" s="123"/>
      <c r="D57" s="20"/>
      <c r="E57" s="21"/>
      <c r="F57" s="21"/>
      <c r="G57" s="7"/>
      <c r="H57" s="7"/>
      <c r="I57" s="7"/>
      <c r="J57" s="7"/>
      <c r="L57" s="548"/>
    </row>
    <row r="58" spans="1:12" s="8" customFormat="1" x14ac:dyDescent="0.25">
      <c r="A58" s="122"/>
      <c r="B58" s="122"/>
      <c r="C58" s="123"/>
      <c r="D58" s="26"/>
      <c r="E58" s="27"/>
      <c r="F58" s="21"/>
      <c r="G58" s="7"/>
      <c r="H58" s="7"/>
      <c r="I58" s="7"/>
      <c r="J58" s="7"/>
      <c r="L58" s="548"/>
    </row>
    <row r="59" spans="1:12" s="8" customFormat="1" x14ac:dyDescent="0.25">
      <c r="A59" s="122"/>
      <c r="B59" s="122"/>
      <c r="C59" s="123"/>
      <c r="D59" s="28"/>
      <c r="E59" s="21"/>
      <c r="F59" s="21"/>
      <c r="G59" s="7"/>
      <c r="H59" s="7"/>
      <c r="I59" s="7"/>
      <c r="J59" s="7"/>
      <c r="L59" s="548"/>
    </row>
    <row r="60" spans="1:12" s="8" customFormat="1" x14ac:dyDescent="0.25">
      <c r="A60" s="122"/>
      <c r="B60" s="122"/>
      <c r="C60" s="123"/>
      <c r="D60" s="25"/>
      <c r="E60" s="25"/>
      <c r="F60" s="21"/>
      <c r="G60" s="7"/>
      <c r="H60" s="7"/>
      <c r="I60" s="7"/>
      <c r="J60" s="7"/>
      <c r="K60" s="7"/>
      <c r="L60" s="548"/>
    </row>
    <row r="61" spans="1:12" s="8" customFormat="1" x14ac:dyDescent="0.25">
      <c r="A61" s="122"/>
      <c r="B61" s="122"/>
      <c r="C61" s="123"/>
      <c r="D61" s="25"/>
      <c r="E61" s="25"/>
      <c r="F61" s="21"/>
      <c r="G61" s="7"/>
      <c r="H61" s="7"/>
      <c r="I61" s="7"/>
      <c r="J61" s="7"/>
      <c r="K61" s="7"/>
      <c r="L61" s="548"/>
    </row>
    <row r="62" spans="1:12" s="8" customFormat="1" x14ac:dyDescent="0.25">
      <c r="A62" s="122"/>
      <c r="B62" s="122"/>
      <c r="C62" s="123"/>
      <c r="D62" s="25"/>
      <c r="E62" s="25"/>
      <c r="F62" s="21"/>
      <c r="G62" s="7"/>
      <c r="H62" s="7"/>
      <c r="I62" s="7"/>
      <c r="J62" s="7"/>
      <c r="K62" s="7"/>
      <c r="L62" s="548"/>
    </row>
    <row r="63" spans="1:12" s="8" customFormat="1" ht="14.25" customHeight="1" x14ac:dyDescent="0.25">
      <c r="A63" s="122"/>
      <c r="B63" s="122"/>
      <c r="C63" s="123"/>
      <c r="D63" s="25"/>
      <c r="E63" s="25"/>
      <c r="F63" s="21"/>
      <c r="G63" s="7"/>
      <c r="H63" s="7"/>
      <c r="I63" s="7"/>
      <c r="J63" s="7"/>
      <c r="K63" s="7"/>
      <c r="L63" s="548"/>
    </row>
    <row r="64" spans="1:12" s="8" customFormat="1" ht="21.75" customHeight="1" x14ac:dyDescent="0.25">
      <c r="A64" s="122"/>
      <c r="B64" s="122"/>
      <c r="C64" s="123"/>
      <c r="D64" s="25"/>
      <c r="E64" s="25"/>
      <c r="F64" s="21"/>
      <c r="G64" s="7"/>
      <c r="H64" s="7"/>
      <c r="I64" s="7"/>
      <c r="J64" s="7"/>
      <c r="K64" s="7"/>
      <c r="L64" s="548"/>
    </row>
    <row r="65" spans="1:12" s="8" customFormat="1" ht="23.25" customHeight="1" x14ac:dyDescent="0.25">
      <c r="A65" s="56"/>
      <c r="B65" s="56"/>
      <c r="C65" s="57"/>
      <c r="D65" s="25"/>
      <c r="E65" s="25"/>
      <c r="F65" s="21"/>
      <c r="G65" s="7"/>
      <c r="H65" s="7"/>
      <c r="I65" s="7"/>
      <c r="J65" s="7"/>
      <c r="K65" s="7"/>
      <c r="L65" s="548"/>
    </row>
    <row r="66" spans="1:12" s="8" customFormat="1" ht="20.25" customHeight="1" x14ac:dyDescent="0.25">
      <c r="A66" s="56"/>
      <c r="B66" s="56"/>
      <c r="C66" s="57"/>
      <c r="D66" s="29"/>
      <c r="E66" s="29"/>
      <c r="F66" s="29"/>
      <c r="G66" s="7"/>
      <c r="H66" s="7"/>
      <c r="I66" s="7"/>
      <c r="J66" s="7"/>
      <c r="L66" s="548"/>
    </row>
    <row r="67" spans="1:12" s="8" customFormat="1" ht="21.75" customHeight="1" x14ac:dyDescent="0.25">
      <c r="A67" s="56"/>
      <c r="B67" s="56"/>
      <c r="C67" s="57"/>
      <c r="D67" s="30"/>
      <c r="E67" s="30"/>
      <c r="F67" s="30"/>
      <c r="G67" s="7"/>
      <c r="H67" s="7"/>
      <c r="I67" s="7"/>
      <c r="J67" s="7"/>
      <c r="L67" s="548"/>
    </row>
    <row r="68" spans="1:12" s="8" customFormat="1" x14ac:dyDescent="0.25">
      <c r="A68" s="56"/>
      <c r="B68" s="56"/>
      <c r="C68" s="57"/>
      <c r="D68" s="20"/>
      <c r="E68" s="21"/>
      <c r="F68" s="21"/>
      <c r="G68" s="7"/>
      <c r="H68" s="7"/>
      <c r="I68" s="7"/>
      <c r="J68" s="7"/>
      <c r="L68" s="548"/>
    </row>
    <row r="69" spans="1:12" s="8" customFormat="1" ht="21" customHeight="1" x14ac:dyDescent="0.25">
      <c r="A69" s="56"/>
      <c r="B69" s="56"/>
      <c r="C69" s="57"/>
      <c r="D69" s="20"/>
      <c r="E69" s="21"/>
      <c r="F69" s="21"/>
      <c r="G69" s="7"/>
      <c r="H69" s="7"/>
      <c r="I69" s="7"/>
      <c r="J69" s="7"/>
      <c r="L69" s="548"/>
    </row>
    <row r="70" spans="1:12" s="8" customFormat="1" x14ac:dyDescent="0.25">
      <c r="A70" s="56"/>
      <c r="B70" s="56"/>
      <c r="C70" s="57"/>
      <c r="D70" s="20"/>
      <c r="E70" s="21"/>
      <c r="F70" s="21"/>
      <c r="G70" s="7"/>
      <c r="H70" s="7"/>
      <c r="I70" s="7"/>
      <c r="J70" s="7"/>
      <c r="L70" s="548"/>
    </row>
    <row r="71" spans="1:12" s="8" customFormat="1" x14ac:dyDescent="0.2">
      <c r="A71" s="56"/>
      <c r="B71" s="56"/>
      <c r="C71" s="57"/>
      <c r="D71" s="31"/>
      <c r="E71" s="31"/>
      <c r="F71" s="31"/>
      <c r="G71" s="7"/>
      <c r="H71" s="7"/>
      <c r="I71" s="7"/>
      <c r="J71" s="7"/>
      <c r="L71" s="548"/>
    </row>
    <row r="72" spans="1:12" s="8" customFormat="1" ht="24.75" customHeight="1" x14ac:dyDescent="0.25">
      <c r="A72" s="56"/>
      <c r="B72" s="56"/>
      <c r="C72" s="57"/>
      <c r="D72" s="30"/>
      <c r="E72" s="30"/>
      <c r="F72" s="30"/>
      <c r="G72" s="7"/>
      <c r="H72" s="7"/>
      <c r="I72" s="7"/>
      <c r="J72" s="7"/>
      <c r="L72" s="548"/>
    </row>
    <row r="73" spans="1:12" s="8" customFormat="1" x14ac:dyDescent="0.25">
      <c r="A73" s="56"/>
      <c r="B73" s="56"/>
      <c r="C73" s="57"/>
      <c r="D73" s="30"/>
      <c r="E73" s="30"/>
      <c r="F73" s="30"/>
      <c r="G73" s="7"/>
      <c r="H73" s="7"/>
      <c r="I73" s="7"/>
      <c r="J73" s="7"/>
      <c r="L73" s="548"/>
    </row>
    <row r="74" spans="1:12" s="8" customFormat="1" x14ac:dyDescent="0.25">
      <c r="A74" s="56"/>
      <c r="B74" s="56"/>
      <c r="C74" s="57"/>
      <c r="D74" s="30"/>
      <c r="E74" s="30"/>
      <c r="F74" s="30"/>
      <c r="G74" s="7"/>
      <c r="H74" s="7"/>
      <c r="I74" s="7"/>
      <c r="J74" s="7"/>
      <c r="L74" s="548"/>
    </row>
    <row r="75" spans="1:12" s="8" customFormat="1" ht="41.25" customHeight="1" x14ac:dyDescent="0.25">
      <c r="A75" s="56"/>
      <c r="B75" s="56"/>
      <c r="C75" s="57"/>
      <c r="D75" s="30"/>
      <c r="E75" s="30"/>
      <c r="F75" s="30"/>
      <c r="G75" s="7"/>
      <c r="H75" s="7"/>
      <c r="I75" s="7"/>
      <c r="J75" s="7"/>
      <c r="L75" s="548"/>
    </row>
    <row r="76" spans="1:12" s="8" customFormat="1" x14ac:dyDescent="0.25">
      <c r="A76" s="56"/>
      <c r="B76" s="56"/>
      <c r="C76" s="57"/>
      <c r="D76" s="20"/>
      <c r="E76" s="21"/>
      <c r="F76" s="21"/>
      <c r="G76" s="7"/>
      <c r="H76" s="7"/>
      <c r="I76" s="7"/>
      <c r="J76" s="7"/>
      <c r="L76" s="548"/>
    </row>
    <row r="77" spans="1:12" s="8" customFormat="1" x14ac:dyDescent="0.25">
      <c r="A77" s="56"/>
      <c r="B77" s="56"/>
      <c r="C77" s="57"/>
      <c r="D77" s="20"/>
      <c r="E77" s="21"/>
      <c r="F77" s="21"/>
      <c r="G77" s="7"/>
      <c r="H77" s="7"/>
      <c r="I77" s="7"/>
      <c r="J77" s="7"/>
      <c r="L77" s="548"/>
    </row>
    <row r="78" spans="1:12" s="8" customFormat="1" x14ac:dyDescent="0.25">
      <c r="A78" s="56"/>
      <c r="B78" s="56"/>
      <c r="C78" s="57"/>
      <c r="D78" s="20"/>
      <c r="E78" s="21"/>
      <c r="F78" s="21"/>
      <c r="G78" s="7"/>
      <c r="H78" s="7"/>
      <c r="I78" s="7"/>
      <c r="J78" s="7"/>
      <c r="L78" s="548"/>
    </row>
    <row r="79" spans="1:12" s="8" customFormat="1" ht="29.25" customHeight="1" x14ac:dyDescent="0.25">
      <c r="A79" s="56"/>
      <c r="B79" s="56"/>
      <c r="C79" s="57"/>
      <c r="D79" s="20"/>
      <c r="E79" s="21"/>
      <c r="F79" s="21"/>
      <c r="G79" s="7"/>
      <c r="H79" s="7"/>
      <c r="I79" s="7"/>
      <c r="J79" s="7"/>
      <c r="L79" s="548"/>
    </row>
    <row r="80" spans="1:12" s="8" customFormat="1" x14ac:dyDescent="0.25">
      <c r="A80" s="56"/>
      <c r="B80" s="56"/>
      <c r="C80" s="57"/>
      <c r="D80" s="20"/>
      <c r="E80" s="21"/>
      <c r="F80" s="21"/>
      <c r="G80" s="7"/>
      <c r="H80" s="7"/>
      <c r="I80" s="7"/>
      <c r="J80" s="7"/>
      <c r="L80" s="548"/>
    </row>
    <row r="81" spans="1:12" s="8" customFormat="1" ht="18.75" customHeight="1" x14ac:dyDescent="0.2">
      <c r="A81" s="56"/>
      <c r="B81" s="56"/>
      <c r="C81" s="57"/>
      <c r="D81" s="31"/>
      <c r="E81" s="31"/>
      <c r="F81" s="31"/>
      <c r="G81" s="7"/>
      <c r="H81" s="12" t="e">
        <f>#REF!+#REF!+#REF!</f>
        <v>#REF!</v>
      </c>
      <c r="I81" s="7"/>
      <c r="J81" s="7"/>
      <c r="L81" s="548"/>
    </row>
    <row r="82" spans="1:12" s="8" customFormat="1" ht="18.75" customHeight="1" x14ac:dyDescent="0.25">
      <c r="A82" s="56"/>
      <c r="B82" s="56"/>
      <c r="C82" s="57"/>
      <c r="D82" s="30"/>
      <c r="E82" s="30"/>
      <c r="F82" s="30"/>
      <c r="G82" s="7"/>
      <c r="H82" s="7"/>
      <c r="I82" s="7"/>
      <c r="J82" s="7"/>
      <c r="L82" s="548"/>
    </row>
    <row r="83" spans="1:12" s="8" customFormat="1" x14ac:dyDescent="0.25">
      <c r="A83" s="56"/>
      <c r="B83" s="56"/>
      <c r="C83" s="57"/>
      <c r="D83" s="30"/>
      <c r="E83" s="30"/>
      <c r="F83" s="30"/>
      <c r="G83" s="7"/>
      <c r="H83" s="7"/>
      <c r="I83" s="7"/>
      <c r="J83" s="7"/>
      <c r="L83" s="548"/>
    </row>
    <row r="84" spans="1:12" s="8" customFormat="1" x14ac:dyDescent="0.25">
      <c r="A84" s="56"/>
      <c r="B84" s="56"/>
      <c r="C84" s="57"/>
      <c r="D84" s="30"/>
      <c r="E84" s="30"/>
      <c r="F84" s="30"/>
      <c r="G84" s="7"/>
      <c r="H84" s="7"/>
      <c r="I84" s="7"/>
      <c r="J84" s="7"/>
      <c r="L84" s="548"/>
    </row>
    <row r="85" spans="1:12" s="8" customFormat="1" x14ac:dyDescent="0.25">
      <c r="A85" s="56"/>
      <c r="B85" s="56"/>
      <c r="C85" s="57"/>
      <c r="D85" s="30"/>
      <c r="E85" s="30"/>
      <c r="F85" s="30"/>
      <c r="G85" s="7"/>
      <c r="H85" s="7"/>
      <c r="I85" s="7"/>
      <c r="J85" s="7"/>
      <c r="L85" s="548"/>
    </row>
    <row r="86" spans="1:12" s="8" customFormat="1" x14ac:dyDescent="0.25">
      <c r="A86" s="56"/>
      <c r="B86" s="56"/>
      <c r="C86" s="57"/>
      <c r="D86" s="30"/>
      <c r="E86" s="30"/>
      <c r="F86" s="30"/>
      <c r="G86" s="7"/>
      <c r="H86" s="7"/>
      <c r="I86" s="7"/>
      <c r="J86" s="7"/>
      <c r="L86" s="548"/>
    </row>
    <row r="87" spans="1:12" s="8" customFormat="1" ht="23.25" customHeight="1" x14ac:dyDescent="0.25">
      <c r="A87" s="56"/>
      <c r="B87" s="56"/>
      <c r="C87" s="57"/>
      <c r="D87" s="20"/>
      <c r="E87" s="21"/>
      <c r="F87" s="21"/>
      <c r="G87" s="7"/>
      <c r="H87" s="7"/>
      <c r="I87" s="7"/>
      <c r="J87" s="7"/>
      <c r="L87" s="548"/>
    </row>
    <row r="88" spans="1:12" s="8" customFormat="1" ht="26.25" customHeight="1" x14ac:dyDescent="0.25">
      <c r="A88" s="56"/>
      <c r="B88" s="56"/>
      <c r="C88" s="57"/>
      <c r="D88" s="30"/>
      <c r="E88" s="30"/>
      <c r="F88" s="30"/>
      <c r="G88" s="7"/>
      <c r="H88" s="7"/>
      <c r="I88" s="7"/>
      <c r="J88" s="7"/>
      <c r="L88" s="548"/>
    </row>
    <row r="89" spans="1:12" s="8" customFormat="1" x14ac:dyDescent="0.25">
      <c r="A89" s="56"/>
      <c r="B89" s="56"/>
      <c r="C89" s="57"/>
      <c r="D89" s="20"/>
      <c r="E89" s="21"/>
      <c r="F89" s="21"/>
      <c r="G89" s="7"/>
      <c r="H89" s="7"/>
      <c r="I89" s="7"/>
      <c r="J89" s="7"/>
      <c r="L89" s="548"/>
    </row>
    <row r="90" spans="1:12" s="8" customFormat="1" x14ac:dyDescent="0.25">
      <c r="A90" s="56"/>
      <c r="B90" s="56"/>
      <c r="C90" s="57"/>
      <c r="D90" s="20"/>
      <c r="E90" s="38"/>
      <c r="F90" s="21"/>
      <c r="G90" s="7"/>
      <c r="H90" s="7"/>
      <c r="I90" s="7"/>
      <c r="J90" s="7"/>
      <c r="L90" s="548"/>
    </row>
    <row r="91" spans="1:12" s="8" customFormat="1" ht="18.75" customHeight="1" x14ac:dyDescent="0.25">
      <c r="A91" s="56"/>
      <c r="B91" s="56"/>
      <c r="C91" s="57"/>
      <c r="D91" s="20"/>
      <c r="E91" s="21"/>
      <c r="F91" s="21"/>
      <c r="G91" s="7"/>
      <c r="H91" s="7"/>
      <c r="I91" s="7"/>
      <c r="J91" s="7"/>
      <c r="L91" s="548"/>
    </row>
    <row r="92" spans="1:12" s="8" customFormat="1" x14ac:dyDescent="0.25">
      <c r="A92" s="56"/>
      <c r="B92" s="56"/>
      <c r="C92" s="57"/>
      <c r="D92" s="20"/>
      <c r="E92" s="21"/>
      <c r="F92" s="21"/>
      <c r="G92" s="7"/>
      <c r="H92" s="7"/>
      <c r="I92" s="7"/>
      <c r="J92" s="7"/>
      <c r="L92" s="548"/>
    </row>
    <row r="93" spans="1:12" s="8" customFormat="1" x14ac:dyDescent="0.25">
      <c r="A93" s="56"/>
      <c r="B93" s="56"/>
      <c r="C93" s="57"/>
      <c r="D93" s="20"/>
      <c r="E93" s="21"/>
      <c r="F93" s="21"/>
      <c r="G93" s="7"/>
      <c r="H93" s="7"/>
      <c r="I93" s="7"/>
      <c r="J93" s="7"/>
      <c r="L93" s="548"/>
    </row>
    <row r="94" spans="1:12" s="8" customFormat="1" x14ac:dyDescent="0.25">
      <c r="A94" s="56"/>
      <c r="B94" s="56"/>
      <c r="C94" s="57"/>
      <c r="D94" s="20"/>
      <c r="E94" s="21"/>
      <c r="F94" s="21"/>
      <c r="G94" s="7"/>
      <c r="H94" s="7"/>
      <c r="I94" s="7"/>
      <c r="J94" s="7"/>
      <c r="L94" s="548"/>
    </row>
    <row r="95" spans="1:12" s="8" customFormat="1" x14ac:dyDescent="0.25">
      <c r="A95" s="56"/>
      <c r="B95" s="56"/>
      <c r="C95" s="57"/>
      <c r="D95" s="20"/>
      <c r="E95" s="21"/>
      <c r="F95" s="21"/>
      <c r="G95" s="7"/>
      <c r="H95" s="7"/>
      <c r="I95" s="7"/>
      <c r="J95" s="7"/>
      <c r="L95" s="548"/>
    </row>
    <row r="96" spans="1:12" s="8" customFormat="1" x14ac:dyDescent="0.25">
      <c r="A96" s="56"/>
      <c r="B96" s="56"/>
      <c r="C96" s="57"/>
      <c r="D96" s="30"/>
      <c r="E96" s="30"/>
      <c r="F96" s="30"/>
      <c r="G96" s="7"/>
      <c r="H96" s="7"/>
      <c r="I96" s="7"/>
      <c r="J96" s="7"/>
      <c r="L96" s="548"/>
    </row>
    <row r="97" spans="1:12" s="8" customFormat="1" x14ac:dyDescent="0.25">
      <c r="A97" s="56"/>
      <c r="B97" s="56"/>
      <c r="C97" s="57"/>
      <c r="D97" s="30"/>
      <c r="E97" s="30"/>
      <c r="F97" s="30"/>
      <c r="G97" s="7"/>
      <c r="H97" s="7"/>
      <c r="I97" s="7"/>
      <c r="J97" s="7"/>
      <c r="L97" s="548"/>
    </row>
    <row r="98" spans="1:12" s="8" customFormat="1" x14ac:dyDescent="0.25">
      <c r="A98" s="56"/>
      <c r="B98" s="56"/>
      <c r="C98" s="57"/>
      <c r="D98" s="30"/>
      <c r="E98" s="30"/>
      <c r="F98" s="30"/>
      <c r="G98" s="7"/>
      <c r="H98" s="7"/>
      <c r="I98" s="7"/>
      <c r="J98" s="7"/>
      <c r="L98" s="548"/>
    </row>
    <row r="99" spans="1:12" s="8" customFormat="1" x14ac:dyDescent="0.25">
      <c r="A99" s="56"/>
      <c r="B99" s="56"/>
      <c r="C99" s="57"/>
      <c r="D99" s="20"/>
      <c r="E99" s="21"/>
      <c r="F99" s="21"/>
      <c r="G99" s="7"/>
      <c r="H99" s="7"/>
      <c r="I99" s="7"/>
      <c r="J99" s="7"/>
      <c r="L99" s="548"/>
    </row>
    <row r="100" spans="1:12" s="8" customFormat="1" ht="26.25" customHeight="1" x14ac:dyDescent="0.25">
      <c r="A100" s="56"/>
      <c r="B100" s="56"/>
      <c r="C100" s="57"/>
      <c r="D100" s="32"/>
      <c r="E100" s="32"/>
      <c r="F100" s="32"/>
      <c r="G100" s="12" t="e">
        <f>#REF!+#REF!+#REF!</f>
        <v>#REF!</v>
      </c>
      <c r="H100" s="7"/>
      <c r="I100" s="7"/>
      <c r="J100" s="7"/>
      <c r="L100" s="548"/>
    </row>
    <row r="101" spans="1:12" s="8" customFormat="1" ht="40.5" customHeight="1" x14ac:dyDescent="0.25">
      <c r="A101" s="56"/>
      <c r="B101" s="56"/>
      <c r="C101" s="57"/>
      <c r="D101" s="30"/>
      <c r="E101" s="30"/>
      <c r="F101" s="30"/>
      <c r="G101" s="7"/>
      <c r="H101" s="7"/>
      <c r="I101" s="7"/>
      <c r="J101" s="7"/>
      <c r="L101" s="548"/>
    </row>
    <row r="102" spans="1:12" s="8" customFormat="1" ht="22.5" customHeight="1" x14ac:dyDescent="0.25">
      <c r="A102" s="56"/>
      <c r="B102" s="56"/>
      <c r="C102" s="57"/>
      <c r="D102" s="30"/>
      <c r="E102" s="30"/>
      <c r="F102" s="30"/>
      <c r="G102" s="7"/>
      <c r="H102" s="7"/>
      <c r="I102" s="7"/>
      <c r="J102" s="7"/>
      <c r="L102" s="548"/>
    </row>
    <row r="103" spans="1:12" s="8" customFormat="1" x14ac:dyDescent="0.25">
      <c r="A103" s="56"/>
      <c r="B103" s="56"/>
      <c r="C103" s="57"/>
      <c r="D103" s="30"/>
      <c r="E103" s="30"/>
      <c r="F103" s="30"/>
      <c r="G103" s="7"/>
      <c r="H103" s="7"/>
      <c r="I103" s="7"/>
      <c r="J103" s="7"/>
      <c r="L103" s="548"/>
    </row>
    <row r="104" spans="1:12" s="8" customFormat="1" x14ac:dyDescent="0.25">
      <c r="A104" s="56"/>
      <c r="B104" s="56"/>
      <c r="C104" s="57"/>
      <c r="D104" s="30"/>
      <c r="E104" s="30"/>
      <c r="F104" s="30"/>
      <c r="G104" s="7"/>
      <c r="H104" s="7"/>
      <c r="I104" s="7"/>
      <c r="J104" s="7"/>
      <c r="L104" s="548"/>
    </row>
    <row r="105" spans="1:12" s="8" customFormat="1" x14ac:dyDescent="0.25">
      <c r="A105" s="56"/>
      <c r="B105" s="56"/>
      <c r="C105" s="57"/>
      <c r="D105" s="20"/>
      <c r="E105" s="21"/>
      <c r="F105" s="21"/>
      <c r="G105" s="7"/>
      <c r="H105" s="7"/>
      <c r="I105" s="7"/>
      <c r="J105" s="7"/>
      <c r="L105" s="548"/>
    </row>
    <row r="106" spans="1:12" s="8" customFormat="1" ht="24" customHeight="1" x14ac:dyDescent="0.2">
      <c r="A106" s="56"/>
      <c r="B106" s="56"/>
      <c r="C106" s="57"/>
      <c r="D106" s="31"/>
      <c r="E106" s="31"/>
      <c r="F106" s="31"/>
      <c r="G106" s="7"/>
      <c r="H106" s="7"/>
      <c r="I106" s="7"/>
      <c r="J106" s="7"/>
      <c r="L106" s="548"/>
    </row>
    <row r="107" spans="1:12" s="8" customFormat="1" ht="18.75" customHeight="1" x14ac:dyDescent="0.25">
      <c r="A107" s="56"/>
      <c r="B107" s="56"/>
      <c r="C107" s="57"/>
      <c r="D107" s="30"/>
      <c r="E107" s="30"/>
      <c r="F107" s="30"/>
      <c r="G107" s="7"/>
      <c r="H107" s="7"/>
      <c r="I107" s="7"/>
      <c r="J107" s="7"/>
      <c r="L107" s="548"/>
    </row>
    <row r="108" spans="1:12" s="8" customFormat="1" ht="18.75" customHeight="1" x14ac:dyDescent="0.25">
      <c r="A108" s="56"/>
      <c r="B108" s="56"/>
      <c r="C108" s="57"/>
      <c r="D108" s="30"/>
      <c r="E108" s="30"/>
      <c r="F108" s="30"/>
      <c r="G108" s="7"/>
      <c r="H108" s="7"/>
      <c r="I108" s="7"/>
      <c r="J108" s="7"/>
      <c r="L108" s="548"/>
    </row>
    <row r="109" spans="1:12" s="8" customFormat="1" x14ac:dyDescent="0.25">
      <c r="A109" s="56"/>
      <c r="B109" s="56"/>
      <c r="C109" s="57"/>
      <c r="D109" s="30"/>
      <c r="E109" s="30"/>
      <c r="F109" s="30"/>
      <c r="G109" s="7"/>
      <c r="H109" s="7"/>
      <c r="I109" s="7"/>
      <c r="J109" s="7"/>
      <c r="L109" s="548"/>
    </row>
    <row r="110" spans="1:12" s="8" customFormat="1" ht="18.75" customHeight="1" x14ac:dyDescent="0.25">
      <c r="A110" s="56"/>
      <c r="B110" s="56"/>
      <c r="C110" s="57"/>
      <c r="D110" s="20"/>
      <c r="E110" s="38"/>
      <c r="F110" s="21"/>
      <c r="G110" s="7"/>
      <c r="H110" s="7"/>
      <c r="I110" s="7"/>
      <c r="J110" s="7"/>
      <c r="L110" s="548"/>
    </row>
    <row r="111" spans="1:12" s="8" customFormat="1" ht="16.5" customHeight="1" x14ac:dyDescent="0.2">
      <c r="A111" s="56"/>
      <c r="B111" s="56"/>
      <c r="C111" s="57"/>
      <c r="D111" s="34"/>
      <c r="E111" s="34"/>
      <c r="F111" s="34"/>
      <c r="G111" s="7"/>
      <c r="H111" s="7"/>
      <c r="I111" s="7"/>
      <c r="J111" s="7"/>
      <c r="L111" s="548"/>
    </row>
    <row r="112" spans="1:12" s="8" customFormat="1" ht="24" customHeight="1" x14ac:dyDescent="0.2">
      <c r="A112" s="56"/>
      <c r="B112" s="56"/>
      <c r="C112" s="57"/>
      <c r="D112" s="34"/>
      <c r="E112" s="34"/>
      <c r="F112" s="34"/>
      <c r="G112" s="7"/>
      <c r="H112" s="7"/>
      <c r="I112" s="7"/>
      <c r="J112" s="7"/>
      <c r="L112" s="548"/>
    </row>
    <row r="113" spans="1:12" s="8" customFormat="1" ht="41.25" customHeight="1" x14ac:dyDescent="0.2">
      <c r="A113" s="56"/>
      <c r="B113" s="56"/>
      <c r="C113" s="57"/>
      <c r="D113" s="34"/>
      <c r="E113" s="34"/>
      <c r="F113" s="34"/>
      <c r="G113" s="7"/>
      <c r="H113" s="7"/>
      <c r="I113" s="7"/>
      <c r="J113" s="7"/>
      <c r="L113" s="548"/>
    </row>
    <row r="114" spans="1:12" s="8" customFormat="1" ht="34.5" customHeight="1" x14ac:dyDescent="0.2">
      <c r="A114" s="56"/>
      <c r="B114" s="56"/>
      <c r="C114" s="57"/>
      <c r="D114" s="34"/>
      <c r="E114" s="34"/>
      <c r="F114" s="34"/>
      <c r="G114" s="7"/>
      <c r="H114" s="7"/>
      <c r="I114" s="7"/>
      <c r="J114" s="7"/>
      <c r="L114" s="548"/>
    </row>
    <row r="115" spans="1:12" s="8" customFormat="1" ht="39.75" customHeight="1" x14ac:dyDescent="0.2">
      <c r="A115" s="56"/>
      <c r="B115" s="56"/>
      <c r="C115" s="57"/>
      <c r="D115" s="34"/>
      <c r="E115" s="34"/>
      <c r="F115" s="34"/>
      <c r="G115" s="7"/>
      <c r="H115" s="17"/>
      <c r="I115" s="7"/>
      <c r="J115" s="7"/>
      <c r="L115" s="548"/>
    </row>
    <row r="116" spans="1:12" s="8" customFormat="1" ht="21" customHeight="1" x14ac:dyDescent="0.2">
      <c r="A116" s="56"/>
      <c r="B116" s="56"/>
      <c r="C116" s="57"/>
      <c r="D116" s="34"/>
      <c r="E116" s="34"/>
      <c r="F116" s="34"/>
      <c r="G116" s="7"/>
      <c r="H116" s="17"/>
      <c r="I116" s="7"/>
      <c r="J116" s="7"/>
      <c r="L116" s="548"/>
    </row>
    <row r="117" spans="1:12" s="8" customFormat="1" ht="45" customHeight="1" x14ac:dyDescent="0.2">
      <c r="A117" s="56"/>
      <c r="B117" s="56"/>
      <c r="C117" s="57"/>
      <c r="D117" s="34"/>
      <c r="E117" s="34"/>
      <c r="F117" s="34"/>
      <c r="G117" s="7"/>
      <c r="H117" s="7"/>
      <c r="I117" s="7"/>
      <c r="J117" s="7"/>
      <c r="L117" s="548"/>
    </row>
    <row r="118" spans="1:12" s="8" customFormat="1" ht="32.25" customHeight="1" x14ac:dyDescent="0.2">
      <c r="A118" s="56"/>
      <c r="B118" s="56"/>
      <c r="C118" s="57"/>
      <c r="D118" s="34"/>
      <c r="E118" s="34"/>
      <c r="F118" s="34"/>
      <c r="G118" s="7"/>
      <c r="H118" s="7"/>
      <c r="I118" s="7"/>
      <c r="J118" s="7"/>
      <c r="L118" s="548"/>
    </row>
    <row r="119" spans="1:12" s="8" customFormat="1" ht="24.75" customHeight="1" x14ac:dyDescent="0.2">
      <c r="A119" s="56"/>
      <c r="B119" s="56"/>
      <c r="C119" s="57"/>
      <c r="D119" s="35"/>
      <c r="E119" s="35"/>
      <c r="F119" s="35"/>
      <c r="G119" s="7"/>
      <c r="H119" s="7" t="s">
        <v>110</v>
      </c>
      <c r="I119" s="7"/>
      <c r="J119" s="7"/>
      <c r="L119" s="548"/>
    </row>
    <row r="120" spans="1:12" s="8" customFormat="1" ht="36.75" customHeight="1" x14ac:dyDescent="0.2">
      <c r="A120" s="56"/>
      <c r="B120" s="56"/>
      <c r="C120" s="57"/>
      <c r="D120" s="35"/>
      <c r="E120" s="35"/>
      <c r="F120" s="35"/>
      <c r="G120" s="7"/>
      <c r="H120" s="7"/>
      <c r="I120" s="7"/>
      <c r="J120" s="7"/>
      <c r="L120" s="548"/>
    </row>
    <row r="121" spans="1:12" s="8" customFormat="1" ht="26.25" customHeight="1" x14ac:dyDescent="0.2">
      <c r="A121" s="56"/>
      <c r="B121" s="56"/>
      <c r="C121" s="57"/>
      <c r="D121" s="36"/>
      <c r="E121" s="37"/>
      <c r="F121" s="37"/>
      <c r="G121" s="7"/>
      <c r="H121" s="7"/>
      <c r="I121" s="7"/>
      <c r="J121" s="7"/>
      <c r="L121" s="548"/>
    </row>
    <row r="122" spans="1:12" s="8" customFormat="1" ht="19.5" customHeight="1" x14ac:dyDescent="0.2">
      <c r="A122" s="56"/>
      <c r="B122" s="56"/>
      <c r="C122" s="57"/>
      <c r="D122" s="34"/>
      <c r="E122" s="34"/>
      <c r="F122" s="34"/>
      <c r="G122" s="7"/>
      <c r="H122" s="7"/>
      <c r="I122" s="7"/>
      <c r="J122" s="7"/>
      <c r="L122" s="548"/>
    </row>
    <row r="123" spans="1:12" s="8" customFormat="1" ht="23.25" customHeight="1" x14ac:dyDescent="0.2">
      <c r="A123" s="56"/>
      <c r="B123" s="56"/>
      <c r="C123" s="57"/>
      <c r="D123" s="35"/>
      <c r="E123" s="35"/>
      <c r="F123" s="35"/>
      <c r="G123" s="7"/>
      <c r="H123" s="7">
        <v>5</v>
      </c>
      <c r="I123" s="7"/>
      <c r="J123" s="7"/>
      <c r="L123" s="548"/>
    </row>
    <row r="124" spans="1:12" s="8" customFormat="1" ht="31.5" customHeight="1" x14ac:dyDescent="0.25">
      <c r="A124" s="56"/>
      <c r="B124" s="56"/>
      <c r="C124" s="57"/>
      <c r="D124" s="20"/>
      <c r="E124" s="38"/>
      <c r="F124" s="38"/>
      <c r="G124" s="7"/>
      <c r="H124" s="7"/>
      <c r="I124" s="7"/>
      <c r="J124" s="7"/>
      <c r="L124" s="548"/>
    </row>
    <row r="125" spans="1:12" s="8" customFormat="1" ht="18.75" customHeight="1" x14ac:dyDescent="0.25">
      <c r="A125" s="56"/>
      <c r="B125" s="56"/>
      <c r="C125" s="57"/>
      <c r="D125" s="20"/>
      <c r="E125" s="38"/>
      <c r="F125" s="38"/>
      <c r="G125" s="7"/>
      <c r="H125" s="7"/>
      <c r="I125" s="7"/>
      <c r="J125" s="7"/>
      <c r="L125" s="548"/>
    </row>
    <row r="126" spans="1:12" s="8" customFormat="1" ht="18" customHeight="1" x14ac:dyDescent="0.25">
      <c r="A126" s="56"/>
      <c r="B126" s="56"/>
      <c r="C126" s="57"/>
      <c r="D126" s="20"/>
      <c r="E126" s="38"/>
      <c r="F126" s="38"/>
      <c r="G126" s="7"/>
      <c r="H126" s="7"/>
      <c r="I126" s="7"/>
      <c r="J126" s="7"/>
      <c r="L126" s="548"/>
    </row>
    <row r="127" spans="1:12" s="8" customFormat="1" ht="31.5" customHeight="1" x14ac:dyDescent="0.25">
      <c r="A127" s="56"/>
      <c r="B127" s="56"/>
      <c r="C127" s="57"/>
      <c r="D127" s="20"/>
      <c r="E127" s="38"/>
      <c r="F127" s="38"/>
      <c r="G127" s="7"/>
      <c r="H127" s="7">
        <v>45</v>
      </c>
      <c r="I127" s="7"/>
      <c r="J127" s="7"/>
      <c r="L127" s="548"/>
    </row>
    <row r="128" spans="1:12" s="8" customFormat="1" ht="63" customHeight="1" x14ac:dyDescent="0.2">
      <c r="A128" s="56"/>
      <c r="B128" s="56"/>
      <c r="C128" s="57"/>
      <c r="D128" s="31"/>
      <c r="E128" s="31"/>
      <c r="F128" s="31"/>
      <c r="G128" s="7"/>
      <c r="H128" s="7"/>
      <c r="I128" s="7"/>
      <c r="J128" s="7"/>
      <c r="L128" s="548"/>
    </row>
    <row r="129" spans="1:12" s="8" customFormat="1" x14ac:dyDescent="0.25">
      <c r="A129" s="56"/>
      <c r="B129" s="56"/>
      <c r="C129" s="57"/>
      <c r="D129" s="30"/>
      <c r="E129" s="30"/>
      <c r="F129" s="30"/>
      <c r="G129" s="7"/>
      <c r="H129" s="7"/>
      <c r="I129" s="7"/>
      <c r="J129" s="7"/>
      <c r="L129" s="548"/>
    </row>
    <row r="130" spans="1:12" s="8" customFormat="1" x14ac:dyDescent="0.25">
      <c r="A130" s="56"/>
      <c r="B130" s="56"/>
      <c r="C130" s="57"/>
      <c r="D130" s="30"/>
      <c r="E130" s="30"/>
      <c r="F130" s="30"/>
      <c r="G130" s="7"/>
      <c r="H130" s="7"/>
      <c r="I130" s="7"/>
      <c r="J130" s="7"/>
      <c r="L130" s="548"/>
    </row>
    <row r="131" spans="1:12" s="8" customFormat="1" x14ac:dyDescent="0.25">
      <c r="A131" s="56"/>
      <c r="B131" s="56"/>
      <c r="C131" s="57"/>
      <c r="D131" s="30"/>
      <c r="E131" s="30"/>
      <c r="F131" s="30"/>
      <c r="G131" s="7"/>
      <c r="H131" s="7"/>
      <c r="I131" s="7"/>
      <c r="J131" s="7"/>
      <c r="L131" s="548"/>
    </row>
    <row r="132" spans="1:12" s="8" customFormat="1" x14ac:dyDescent="0.25">
      <c r="A132" s="56"/>
      <c r="B132" s="56"/>
      <c r="C132" s="57"/>
      <c r="D132" s="20"/>
      <c r="E132" s="21"/>
      <c r="F132" s="21"/>
      <c r="G132" s="7"/>
      <c r="H132" s="7"/>
      <c r="I132" s="7"/>
      <c r="J132" s="7"/>
      <c r="L132" s="548"/>
    </row>
    <row r="133" spans="1:12" s="8" customFormat="1" x14ac:dyDescent="0.25">
      <c r="A133" s="56"/>
      <c r="B133" s="56"/>
      <c r="C133" s="57"/>
      <c r="D133" s="30"/>
      <c r="E133" s="30"/>
      <c r="F133" s="30"/>
      <c r="G133" s="7"/>
      <c r="H133" s="7"/>
      <c r="I133" s="7"/>
      <c r="J133" s="7"/>
      <c r="L133" s="548"/>
    </row>
    <row r="134" spans="1:12" s="8" customFormat="1" ht="51" customHeight="1" x14ac:dyDescent="0.25">
      <c r="A134" s="56"/>
      <c r="B134" s="56"/>
      <c r="C134" s="57"/>
      <c r="D134" s="30"/>
      <c r="E134" s="30"/>
      <c r="F134" s="30"/>
      <c r="G134" s="7"/>
      <c r="H134" s="7"/>
      <c r="I134" s="7"/>
      <c r="J134" s="7"/>
      <c r="L134" s="548"/>
    </row>
    <row r="135" spans="1:12" s="8" customFormat="1" ht="18" customHeight="1" x14ac:dyDescent="0.25">
      <c r="A135" s="56"/>
      <c r="B135" s="56"/>
      <c r="C135" s="57"/>
      <c r="D135" s="30"/>
      <c r="E135" s="30"/>
      <c r="F135" s="30"/>
      <c r="G135" s="7"/>
      <c r="H135" s="7"/>
      <c r="I135" s="7"/>
      <c r="J135" s="7"/>
      <c r="L135" s="548"/>
    </row>
    <row r="136" spans="1:12" s="8" customFormat="1" x14ac:dyDescent="0.25">
      <c r="A136" s="56"/>
      <c r="B136" s="56"/>
      <c r="C136" s="57"/>
      <c r="D136" s="20"/>
      <c r="E136" s="44"/>
      <c r="F136" s="21"/>
      <c r="G136" s="7"/>
      <c r="H136" s="7"/>
      <c r="I136" s="7"/>
      <c r="J136" s="7"/>
      <c r="L136" s="548"/>
    </row>
    <row r="137" spans="1:12" s="8" customFormat="1" ht="22.5" customHeight="1" x14ac:dyDescent="0.25">
      <c r="A137" s="56"/>
      <c r="B137" s="56"/>
      <c r="C137" s="57"/>
      <c r="D137" s="30"/>
      <c r="E137" s="30"/>
      <c r="F137" s="30"/>
      <c r="G137" s="7"/>
      <c r="H137" s="7"/>
      <c r="I137" s="7"/>
      <c r="J137" s="7"/>
      <c r="L137" s="548"/>
    </row>
    <row r="138" spans="1:12" s="8" customFormat="1" ht="21.75" customHeight="1" x14ac:dyDescent="0.25">
      <c r="A138" s="56"/>
      <c r="B138" s="56"/>
      <c r="C138" s="57"/>
      <c r="D138" s="30"/>
      <c r="E138" s="30"/>
      <c r="F138" s="30"/>
      <c r="G138" s="7"/>
      <c r="H138" s="7"/>
      <c r="I138" s="7"/>
      <c r="J138" s="7"/>
      <c r="L138" s="548"/>
    </row>
    <row r="139" spans="1:12" s="8" customFormat="1" x14ac:dyDescent="0.25">
      <c r="A139" s="56"/>
      <c r="B139" s="56"/>
      <c r="C139" s="57"/>
      <c r="D139" s="30"/>
      <c r="E139" s="30"/>
      <c r="F139" s="30"/>
      <c r="G139" s="7"/>
      <c r="H139" s="7"/>
      <c r="I139" s="7"/>
      <c r="J139" s="7"/>
      <c r="L139" s="548"/>
    </row>
    <row r="140" spans="1:12" s="8" customFormat="1" x14ac:dyDescent="0.25">
      <c r="A140" s="56"/>
      <c r="B140" s="56"/>
      <c r="C140" s="57"/>
      <c r="D140" s="30"/>
      <c r="E140" s="30"/>
      <c r="F140" s="30"/>
      <c r="G140" s="7"/>
      <c r="H140" s="7"/>
      <c r="I140" s="7"/>
      <c r="J140" s="7"/>
      <c r="L140" s="548"/>
    </row>
    <row r="141" spans="1:12" s="8" customFormat="1" x14ac:dyDescent="0.25">
      <c r="A141" s="56"/>
      <c r="B141" s="56"/>
      <c r="C141" s="57"/>
      <c r="D141" s="20"/>
      <c r="E141" s="21"/>
      <c r="F141" s="21"/>
      <c r="G141" s="7"/>
      <c r="H141" s="7"/>
      <c r="I141" s="7"/>
      <c r="J141" s="7"/>
      <c r="L141" s="548"/>
    </row>
    <row r="142" spans="1:12" s="8" customFormat="1" ht="74.25" customHeight="1" x14ac:dyDescent="0.25">
      <c r="A142" s="56"/>
      <c r="B142" s="56"/>
      <c r="C142" s="57"/>
      <c r="D142" s="30"/>
      <c r="E142" s="30"/>
      <c r="F142" s="30"/>
      <c r="G142" s="7"/>
      <c r="H142" s="7"/>
      <c r="I142" s="7"/>
      <c r="J142" s="7"/>
      <c r="L142" s="548"/>
    </row>
    <row r="143" spans="1:12" s="8" customFormat="1" ht="21.75" customHeight="1" x14ac:dyDescent="0.25">
      <c r="A143" s="56"/>
      <c r="B143" s="56"/>
      <c r="C143" s="57"/>
      <c r="D143" s="30"/>
      <c r="E143" s="30"/>
      <c r="F143" s="30"/>
      <c r="G143" s="7"/>
      <c r="H143" s="7"/>
      <c r="I143" s="7"/>
      <c r="J143" s="7"/>
      <c r="L143" s="548"/>
    </row>
    <row r="144" spans="1:12" s="8" customFormat="1" ht="42" customHeight="1" x14ac:dyDescent="0.25">
      <c r="A144" s="56"/>
      <c r="B144" s="56"/>
      <c r="C144" s="57"/>
      <c r="D144" s="30"/>
      <c r="E144" s="30"/>
      <c r="F144" s="30"/>
      <c r="G144" s="7"/>
      <c r="H144" s="7"/>
      <c r="I144" s="7"/>
      <c r="J144" s="7"/>
      <c r="L144" s="548"/>
    </row>
    <row r="145" spans="1:12" s="8" customFormat="1" ht="23.25" customHeight="1" x14ac:dyDescent="0.25">
      <c r="A145" s="56"/>
      <c r="B145" s="56"/>
      <c r="C145" s="57"/>
      <c r="D145" s="30"/>
      <c r="E145" s="30"/>
      <c r="F145" s="30"/>
      <c r="G145" s="7"/>
      <c r="H145" s="7"/>
      <c r="I145" s="7"/>
      <c r="J145" s="7"/>
      <c r="L145" s="548"/>
    </row>
    <row r="146" spans="1:12" s="8" customFormat="1" ht="82.5" customHeight="1" x14ac:dyDescent="0.25">
      <c r="A146" s="56"/>
      <c r="B146" s="56"/>
      <c r="C146" s="57"/>
      <c r="D146" s="20"/>
      <c r="E146" s="38"/>
      <c r="F146" s="38"/>
      <c r="G146" s="7"/>
      <c r="H146" s="7"/>
      <c r="I146" s="7"/>
      <c r="J146" s="7"/>
      <c r="L146" s="548"/>
    </row>
    <row r="147" spans="1:12" s="8" customFormat="1" ht="26.25" customHeight="1" x14ac:dyDescent="0.2">
      <c r="A147" s="56"/>
      <c r="B147" s="56"/>
      <c r="C147" s="57"/>
      <c r="D147" s="23"/>
      <c r="E147" s="23"/>
      <c r="F147" s="23"/>
      <c r="G147" s="7"/>
      <c r="H147" s="12" t="e">
        <f>#REF!+#REF!+#REF!+#REF!+#REF!+#REF!+#REF!+#REF!</f>
        <v>#REF!</v>
      </c>
      <c r="I147" s="7"/>
      <c r="J147" s="13"/>
      <c r="L147" s="548"/>
    </row>
    <row r="148" spans="1:12" s="8" customFormat="1" ht="47.25" customHeight="1" x14ac:dyDescent="0.25">
      <c r="A148" s="56"/>
      <c r="B148" s="56"/>
      <c r="C148" s="57"/>
      <c r="D148" s="30"/>
      <c r="E148" s="30"/>
      <c r="F148" s="30"/>
      <c r="G148" s="7"/>
      <c r="H148" s="12" t="e">
        <f>#REF!+#REF!+#REF!+#REF!+#REF!+#REF!+#REF!+#REF!</f>
        <v>#REF!</v>
      </c>
      <c r="I148" s="7"/>
      <c r="J148" s="7"/>
      <c r="L148" s="548"/>
    </row>
    <row r="149" spans="1:12" s="8" customFormat="1" ht="46.5" customHeight="1" x14ac:dyDescent="0.25">
      <c r="A149" s="56"/>
      <c r="B149" s="56"/>
      <c r="C149" s="57"/>
      <c r="D149" s="30"/>
      <c r="E149" s="30"/>
      <c r="F149" s="30"/>
      <c r="G149" s="7"/>
      <c r="H149" s="7"/>
      <c r="I149" s="7"/>
      <c r="J149" s="7"/>
      <c r="L149" s="548"/>
    </row>
    <row r="150" spans="1:12" s="8" customFormat="1" x14ac:dyDescent="0.25">
      <c r="A150" s="56"/>
      <c r="B150" s="56"/>
      <c r="C150" s="57"/>
      <c r="D150" s="30"/>
      <c r="E150" s="30"/>
      <c r="F150" s="30"/>
      <c r="G150" s="7"/>
      <c r="H150" s="7"/>
      <c r="I150" s="7"/>
      <c r="J150" s="7"/>
      <c r="L150" s="548"/>
    </row>
    <row r="151" spans="1:12" s="8" customFormat="1" ht="49.5" customHeight="1" x14ac:dyDescent="0.25">
      <c r="A151" s="56"/>
      <c r="B151" s="56"/>
      <c r="C151" s="57"/>
      <c r="D151" s="30"/>
      <c r="E151" s="30"/>
      <c r="F151" s="30"/>
      <c r="G151" s="7"/>
      <c r="H151" s="7"/>
      <c r="I151" s="7"/>
      <c r="J151" s="7"/>
      <c r="L151" s="548"/>
    </row>
    <row r="152" spans="1:12" s="8" customFormat="1" x14ac:dyDescent="0.25">
      <c r="A152" s="56"/>
      <c r="B152" s="56"/>
      <c r="C152" s="57"/>
      <c r="D152" s="20"/>
      <c r="E152" s="21"/>
      <c r="F152" s="21"/>
      <c r="G152" s="7"/>
      <c r="H152" s="7"/>
      <c r="I152" s="7"/>
      <c r="J152" s="7"/>
      <c r="L152" s="548"/>
    </row>
    <row r="153" spans="1:12" s="8" customFormat="1" ht="60" customHeight="1" x14ac:dyDescent="0.25">
      <c r="A153" s="56"/>
      <c r="B153" s="56"/>
      <c r="C153" s="57"/>
      <c r="D153" s="30"/>
      <c r="E153" s="30"/>
      <c r="F153" s="30"/>
      <c r="G153" s="7"/>
      <c r="H153" s="7"/>
      <c r="I153" s="7"/>
      <c r="J153" s="7"/>
      <c r="L153" s="548"/>
    </row>
    <row r="154" spans="1:12" s="8" customFormat="1" x14ac:dyDescent="0.25">
      <c r="A154" s="56"/>
      <c r="B154" s="56"/>
      <c r="C154" s="57"/>
      <c r="D154" s="30"/>
      <c r="E154" s="30"/>
      <c r="F154" s="30"/>
      <c r="G154" s="7"/>
      <c r="H154" s="7"/>
      <c r="I154" s="7"/>
      <c r="J154" s="7"/>
      <c r="L154" s="548"/>
    </row>
    <row r="155" spans="1:12" s="8" customFormat="1" x14ac:dyDescent="0.25">
      <c r="A155" s="56"/>
      <c r="B155" s="56"/>
      <c r="C155" s="57"/>
      <c r="D155" s="30"/>
      <c r="E155" s="30"/>
      <c r="F155" s="30"/>
      <c r="G155" s="7"/>
      <c r="H155" s="7"/>
      <c r="I155" s="7"/>
      <c r="J155" s="7"/>
      <c r="L155" s="548"/>
    </row>
    <row r="156" spans="1:12" s="8" customFormat="1" x14ac:dyDescent="0.25">
      <c r="A156" s="56"/>
      <c r="B156" s="56"/>
      <c r="C156" s="57"/>
      <c r="D156" s="20"/>
      <c r="E156" s="21"/>
      <c r="F156" s="21"/>
      <c r="G156" s="7"/>
      <c r="H156" s="7"/>
      <c r="I156" s="7"/>
      <c r="J156" s="7"/>
      <c r="L156" s="548"/>
    </row>
    <row r="157" spans="1:12" s="8" customFormat="1" x14ac:dyDescent="0.25">
      <c r="A157" s="56"/>
      <c r="B157" s="56"/>
      <c r="C157" s="57"/>
      <c r="D157" s="20"/>
      <c r="E157" s="21"/>
      <c r="F157" s="21"/>
      <c r="G157" s="7"/>
      <c r="H157" s="7"/>
      <c r="I157" s="7"/>
      <c r="J157" s="7"/>
      <c r="L157" s="548"/>
    </row>
    <row r="158" spans="1:12" s="8" customFormat="1" x14ac:dyDescent="0.25">
      <c r="A158" s="56"/>
      <c r="B158" s="56"/>
      <c r="C158" s="57"/>
      <c r="D158" s="20"/>
      <c r="E158" s="21"/>
      <c r="F158" s="21"/>
      <c r="G158" s="7"/>
      <c r="H158" s="7"/>
      <c r="I158" s="7"/>
      <c r="J158" s="7"/>
      <c r="L158" s="548"/>
    </row>
    <row r="159" spans="1:12" s="8" customFormat="1" x14ac:dyDescent="0.25">
      <c r="A159" s="56"/>
      <c r="B159" s="56"/>
      <c r="C159" s="57"/>
      <c r="D159" s="20"/>
      <c r="E159" s="21"/>
      <c r="F159" s="21"/>
      <c r="G159" s="7"/>
      <c r="H159" s="7"/>
      <c r="I159" s="7"/>
      <c r="J159" s="7"/>
      <c r="L159" s="548"/>
    </row>
    <row r="160" spans="1:12" s="8" customFormat="1" x14ac:dyDescent="0.25">
      <c r="A160" s="56"/>
      <c r="B160" s="56"/>
      <c r="C160" s="57"/>
      <c r="D160" s="20"/>
      <c r="E160" s="21"/>
      <c r="F160" s="21"/>
      <c r="G160" s="7"/>
      <c r="H160" s="7"/>
      <c r="I160" s="7"/>
      <c r="J160" s="7"/>
      <c r="L160" s="548"/>
    </row>
    <row r="161" spans="1:12" s="8" customFormat="1" ht="30.75" customHeight="1" x14ac:dyDescent="0.25">
      <c r="A161" s="56"/>
      <c r="B161" s="56"/>
      <c r="C161" s="57"/>
      <c r="D161" s="30"/>
      <c r="E161" s="30"/>
      <c r="F161" s="30"/>
      <c r="G161" s="12" t="e">
        <f>#REF!+#REF!+#REF!</f>
        <v>#REF!</v>
      </c>
      <c r="H161" s="7"/>
      <c r="I161" s="7"/>
      <c r="J161" s="7"/>
      <c r="L161" s="548"/>
    </row>
    <row r="162" spans="1:12" s="8" customFormat="1" ht="54.75" customHeight="1" x14ac:dyDescent="0.25">
      <c r="A162" s="56"/>
      <c r="B162" s="56"/>
      <c r="C162" s="57"/>
      <c r="D162" s="30"/>
      <c r="E162" s="30"/>
      <c r="F162" s="30"/>
      <c r="G162" s="7"/>
      <c r="H162" s="7"/>
      <c r="I162" s="7"/>
      <c r="J162" s="7"/>
      <c r="L162" s="548"/>
    </row>
    <row r="163" spans="1:12" s="8" customFormat="1" ht="27.75" customHeight="1" x14ac:dyDescent="0.25">
      <c r="A163" s="56"/>
      <c r="B163" s="56"/>
      <c r="C163" s="57"/>
      <c r="D163" s="30"/>
      <c r="E163" s="30"/>
      <c r="F163" s="30"/>
      <c r="G163" s="7"/>
      <c r="H163" s="7"/>
      <c r="I163" s="7"/>
      <c r="J163" s="7"/>
      <c r="L163" s="548"/>
    </row>
    <row r="164" spans="1:12" s="8" customFormat="1" x14ac:dyDescent="0.25">
      <c r="A164" s="56"/>
      <c r="B164" s="56"/>
      <c r="C164" s="57"/>
      <c r="D164" s="20"/>
      <c r="E164" s="21"/>
      <c r="F164" s="21"/>
      <c r="G164" s="7"/>
      <c r="H164" s="7"/>
      <c r="I164" s="7"/>
      <c r="J164" s="7"/>
      <c r="L164" s="548"/>
    </row>
    <row r="165" spans="1:12" s="8" customFormat="1" x14ac:dyDescent="0.25">
      <c r="A165" s="56"/>
      <c r="B165" s="56"/>
      <c r="C165" s="57"/>
      <c r="D165" s="20"/>
      <c r="E165" s="21"/>
      <c r="F165" s="21"/>
      <c r="G165" s="7"/>
      <c r="H165" s="7"/>
      <c r="I165" s="7"/>
      <c r="J165" s="7"/>
      <c r="L165" s="548"/>
    </row>
    <row r="166" spans="1:12" s="8" customFormat="1" x14ac:dyDescent="0.25">
      <c r="A166" s="56"/>
      <c r="B166" s="56"/>
      <c r="C166" s="57"/>
      <c r="D166" s="20"/>
      <c r="E166" s="21"/>
      <c r="F166" s="21"/>
      <c r="G166" s="7"/>
      <c r="H166" s="7"/>
      <c r="I166" s="7"/>
      <c r="J166" s="7"/>
      <c r="L166" s="548"/>
    </row>
    <row r="167" spans="1:12" s="8" customFormat="1" x14ac:dyDescent="0.25">
      <c r="A167" s="56"/>
      <c r="B167" s="56"/>
      <c r="C167" s="57"/>
      <c r="D167" s="20"/>
      <c r="E167" s="21"/>
      <c r="F167" s="21"/>
      <c r="G167" s="7"/>
      <c r="H167" s="7"/>
      <c r="I167" s="7"/>
      <c r="J167" s="7"/>
      <c r="L167" s="548"/>
    </row>
    <row r="168" spans="1:12" s="8" customFormat="1" x14ac:dyDescent="0.25">
      <c r="A168" s="56"/>
      <c r="B168" s="56"/>
      <c r="C168" s="57"/>
      <c r="D168" s="20"/>
      <c r="E168" s="21"/>
      <c r="F168" s="21"/>
      <c r="G168" s="7"/>
      <c r="H168" s="7"/>
      <c r="I168" s="7"/>
      <c r="J168" s="7"/>
      <c r="L168" s="548"/>
    </row>
    <row r="169" spans="1:12" s="8" customFormat="1" x14ac:dyDescent="0.25">
      <c r="A169" s="56"/>
      <c r="B169" s="56"/>
      <c r="C169" s="57"/>
      <c r="D169" s="20"/>
      <c r="E169" s="21"/>
      <c r="F169" s="21"/>
      <c r="G169" s="7"/>
      <c r="H169" s="7"/>
      <c r="I169" s="7"/>
      <c r="J169" s="7"/>
      <c r="L169" s="548"/>
    </row>
    <row r="170" spans="1:12" s="8" customFormat="1" ht="15" hidden="1" customHeight="1" x14ac:dyDescent="0.25">
      <c r="A170" s="56"/>
      <c r="B170" s="56"/>
      <c r="C170" s="57"/>
      <c r="D170" s="30"/>
      <c r="E170" s="30"/>
      <c r="F170" s="30"/>
      <c r="G170" s="7"/>
      <c r="H170" s="7"/>
      <c r="I170" s="7"/>
      <c r="J170" s="7"/>
      <c r="L170" s="548"/>
    </row>
    <row r="171" spans="1:12" s="8" customFormat="1" x14ac:dyDescent="0.25">
      <c r="A171" s="56"/>
      <c r="B171" s="56"/>
      <c r="C171" s="57"/>
      <c r="D171" s="18"/>
      <c r="E171" s="18"/>
      <c r="F171" s="18"/>
      <c r="G171" s="7"/>
      <c r="H171" s="7"/>
      <c r="I171" s="7"/>
      <c r="J171" s="7"/>
      <c r="L171" s="548"/>
    </row>
    <row r="172" spans="1:12" s="8" customFormat="1" x14ac:dyDescent="0.25">
      <c r="A172" s="56"/>
      <c r="B172" s="56"/>
      <c r="C172" s="57"/>
      <c r="D172" s="20"/>
      <c r="E172" s="21"/>
      <c r="F172" s="21"/>
      <c r="G172" s="7"/>
      <c r="H172" s="7"/>
      <c r="I172" s="7"/>
      <c r="J172" s="7"/>
      <c r="L172" s="548"/>
    </row>
    <row r="173" spans="1:12" s="8" customFormat="1" ht="15" hidden="1" customHeight="1" x14ac:dyDescent="0.25">
      <c r="A173" s="56"/>
      <c r="B173" s="56"/>
      <c r="C173" s="57"/>
      <c r="D173" s="20"/>
      <c r="E173" s="24"/>
      <c r="F173" s="24"/>
      <c r="G173" s="7"/>
      <c r="H173" s="7"/>
      <c r="I173" s="7"/>
      <c r="J173" s="7"/>
      <c r="L173" s="548"/>
    </row>
    <row r="174" spans="1:12" s="8" customFormat="1" ht="21.75" customHeight="1" x14ac:dyDescent="0.25">
      <c r="A174" s="56"/>
      <c r="B174" s="56"/>
      <c r="C174" s="57"/>
      <c r="D174" s="20"/>
      <c r="E174" s="45"/>
      <c r="F174" s="24"/>
      <c r="G174" s="7"/>
      <c r="H174" s="7"/>
      <c r="I174" s="7"/>
      <c r="J174" s="7"/>
      <c r="L174" s="548"/>
    </row>
    <row r="175" spans="1:12" s="7" customFormat="1" ht="24" customHeight="1" x14ac:dyDescent="0.25">
      <c r="A175" s="56"/>
      <c r="B175" s="56"/>
      <c r="C175" s="57"/>
      <c r="D175" s="20"/>
      <c r="E175" s="24"/>
      <c r="F175" s="24"/>
      <c r="L175" s="104"/>
    </row>
    <row r="176" spans="1:12" s="7" customFormat="1" ht="27" customHeight="1" x14ac:dyDescent="0.25">
      <c r="A176" s="56"/>
      <c r="B176" s="56"/>
      <c r="C176" s="57"/>
      <c r="D176" s="20"/>
      <c r="E176" s="24"/>
      <c r="F176" s="24"/>
      <c r="L176" s="104"/>
    </row>
    <row r="177" spans="1:12" s="7" customFormat="1" ht="31.5" customHeight="1" x14ac:dyDescent="0.25">
      <c r="A177" s="56"/>
      <c r="B177" s="56"/>
      <c r="C177" s="57"/>
      <c r="D177" s="20"/>
      <c r="E177" s="24"/>
      <c r="F177" s="24"/>
      <c r="L177" s="104"/>
    </row>
    <row r="178" spans="1:12" s="8" customFormat="1" ht="24" customHeight="1" x14ac:dyDescent="0.25">
      <c r="A178" s="56"/>
      <c r="B178" s="56"/>
      <c r="C178" s="57"/>
      <c r="D178" s="30"/>
      <c r="E178" s="30"/>
      <c r="F178" s="30"/>
      <c r="G178" s="7"/>
      <c r="H178" s="7"/>
      <c r="I178" s="7"/>
      <c r="J178" s="7"/>
      <c r="L178" s="548"/>
    </row>
    <row r="179" spans="1:12" s="8" customFormat="1" x14ac:dyDescent="0.25">
      <c r="A179" s="56"/>
      <c r="B179" s="56"/>
      <c r="C179" s="57"/>
      <c r="D179" s="20"/>
      <c r="E179" s="21"/>
      <c r="F179" s="21"/>
      <c r="G179" s="7"/>
      <c r="H179" s="7"/>
      <c r="I179" s="7"/>
      <c r="J179" s="7"/>
      <c r="L179" s="548"/>
    </row>
    <row r="180" spans="1:12" s="8" customFormat="1" x14ac:dyDescent="0.25">
      <c r="A180" s="56"/>
      <c r="B180" s="56"/>
      <c r="C180" s="57"/>
      <c r="D180" s="20"/>
      <c r="E180" s="21"/>
      <c r="F180" s="21"/>
      <c r="G180" s="7"/>
      <c r="H180" s="7"/>
      <c r="I180" s="7"/>
      <c r="J180" s="7"/>
      <c r="L180" s="548"/>
    </row>
    <row r="181" spans="1:12" s="8" customFormat="1" x14ac:dyDescent="0.25">
      <c r="A181" s="56"/>
      <c r="B181" s="56"/>
      <c r="C181" s="57"/>
      <c r="D181" s="20"/>
      <c r="E181" s="21"/>
      <c r="F181" s="21"/>
      <c r="G181" s="7"/>
      <c r="H181" s="7"/>
      <c r="I181" s="7"/>
      <c r="J181" s="7"/>
      <c r="L181" s="548"/>
    </row>
    <row r="182" spans="1:12" s="8" customFormat="1" x14ac:dyDescent="0.25">
      <c r="A182" s="56"/>
      <c r="B182" s="56"/>
      <c r="C182" s="57"/>
      <c r="D182" s="20"/>
      <c r="E182" s="21"/>
      <c r="F182" s="21"/>
      <c r="G182" s="7"/>
      <c r="H182" s="7"/>
      <c r="I182" s="7"/>
      <c r="J182" s="7"/>
      <c r="L182" s="548"/>
    </row>
    <row r="183" spans="1:12" s="8" customFormat="1" x14ac:dyDescent="0.25">
      <c r="A183" s="56"/>
      <c r="B183" s="56"/>
      <c r="C183" s="57"/>
      <c r="D183" s="20"/>
      <c r="E183" s="21"/>
      <c r="F183" s="21"/>
      <c r="G183" s="7"/>
      <c r="H183" s="7"/>
      <c r="I183" s="7"/>
      <c r="J183" s="7"/>
      <c r="L183" s="548"/>
    </row>
    <row r="184" spans="1:12" s="8" customFormat="1" ht="18.75" customHeight="1" x14ac:dyDescent="0.25">
      <c r="A184" s="56"/>
      <c r="B184" s="56"/>
      <c r="C184" s="57"/>
      <c r="D184" s="30"/>
      <c r="E184" s="30"/>
      <c r="F184" s="30"/>
      <c r="G184" s="7"/>
      <c r="H184" s="12"/>
      <c r="I184" s="7"/>
      <c r="J184" s="7"/>
      <c r="L184" s="548"/>
    </row>
    <row r="185" spans="1:12" s="8" customFormat="1" ht="53.25" hidden="1" customHeight="1" x14ac:dyDescent="0.25">
      <c r="A185" s="56"/>
      <c r="B185" s="56"/>
      <c r="C185" s="57"/>
      <c r="D185" s="30"/>
      <c r="E185" s="30"/>
      <c r="F185" s="30"/>
      <c r="G185" s="7"/>
      <c r="H185" s="7"/>
      <c r="I185" s="7"/>
      <c r="J185" s="7"/>
      <c r="L185" s="548"/>
    </row>
    <row r="186" spans="1:12" s="8" customFormat="1" ht="21" customHeight="1" x14ac:dyDescent="0.25">
      <c r="A186" s="56"/>
      <c r="B186" s="56"/>
      <c r="C186" s="57"/>
      <c r="D186" s="30"/>
      <c r="E186" s="30"/>
      <c r="F186" s="30"/>
      <c r="G186" s="7"/>
      <c r="H186" s="7"/>
      <c r="I186" s="7"/>
      <c r="J186" s="7"/>
      <c r="L186" s="548"/>
    </row>
    <row r="187" spans="1:12" s="8" customFormat="1" x14ac:dyDescent="0.25">
      <c r="A187" s="56"/>
      <c r="B187" s="56"/>
      <c r="C187" s="57"/>
      <c r="D187" s="30"/>
      <c r="E187" s="30"/>
      <c r="F187" s="30"/>
      <c r="G187" s="7"/>
      <c r="H187" s="7"/>
      <c r="I187" s="7"/>
      <c r="J187" s="7"/>
      <c r="L187" s="548"/>
    </row>
    <row r="188" spans="1:12" s="8" customFormat="1" x14ac:dyDescent="0.25">
      <c r="A188" s="56"/>
      <c r="B188" s="56"/>
      <c r="C188" s="57"/>
      <c r="D188" s="30"/>
      <c r="E188" s="30"/>
      <c r="F188" s="30"/>
      <c r="G188" s="7"/>
      <c r="H188" s="7"/>
      <c r="I188" s="7"/>
      <c r="J188" s="7"/>
      <c r="L188" s="548"/>
    </row>
    <row r="189" spans="1:12" s="8" customFormat="1" x14ac:dyDescent="0.25">
      <c r="A189" s="56"/>
      <c r="B189" s="56"/>
      <c r="C189" s="57"/>
      <c r="D189" s="30"/>
      <c r="E189" s="30"/>
      <c r="F189" s="30"/>
      <c r="G189" s="7"/>
      <c r="H189" s="7"/>
      <c r="I189" s="7"/>
      <c r="J189" s="7"/>
      <c r="L189" s="548"/>
    </row>
    <row r="190" spans="1:12" s="8" customFormat="1" x14ac:dyDescent="0.25">
      <c r="A190" s="56"/>
      <c r="B190" s="56"/>
      <c r="C190" s="57"/>
      <c r="D190" s="20"/>
      <c r="E190" s="21"/>
      <c r="F190" s="21"/>
      <c r="G190" s="7"/>
      <c r="H190" s="7"/>
      <c r="I190" s="7"/>
      <c r="J190" s="7"/>
      <c r="L190" s="548"/>
    </row>
    <row r="191" spans="1:12" s="8" customFormat="1" x14ac:dyDescent="0.25">
      <c r="A191" s="56"/>
      <c r="B191" s="56"/>
      <c r="C191" s="57"/>
      <c r="D191" s="20"/>
      <c r="E191" s="21"/>
      <c r="F191" s="21"/>
      <c r="G191" s="7"/>
      <c r="H191" s="7"/>
      <c r="I191" s="7"/>
      <c r="J191" s="7"/>
      <c r="L191" s="548"/>
    </row>
    <row r="192" spans="1:12" s="8" customFormat="1" x14ac:dyDescent="0.25">
      <c r="A192" s="56"/>
      <c r="B192" s="56"/>
      <c r="C192" s="57"/>
      <c r="D192" s="20"/>
      <c r="E192" s="21"/>
      <c r="F192" s="21"/>
      <c r="G192" s="7"/>
      <c r="H192" s="7"/>
      <c r="I192" s="7"/>
      <c r="J192" s="7"/>
      <c r="L192" s="548"/>
    </row>
    <row r="193" spans="1:12" s="8" customFormat="1" ht="21.75" customHeight="1" x14ac:dyDescent="0.25">
      <c r="A193" s="56"/>
      <c r="B193" s="56"/>
      <c r="C193" s="57"/>
      <c r="D193" s="20"/>
      <c r="E193" s="38"/>
      <c r="F193" s="21"/>
      <c r="G193" s="7"/>
      <c r="H193" s="7"/>
      <c r="I193" s="7"/>
      <c r="J193" s="7"/>
      <c r="L193" s="548"/>
    </row>
    <row r="194" spans="1:12" s="8" customFormat="1" ht="18" customHeight="1" x14ac:dyDescent="0.25">
      <c r="A194" s="56"/>
      <c r="B194" s="56"/>
      <c r="C194" s="57"/>
      <c r="D194" s="20"/>
      <c r="E194" s="21"/>
      <c r="F194" s="21"/>
      <c r="G194" s="7"/>
      <c r="H194" s="7"/>
      <c r="I194" s="7"/>
      <c r="J194" s="7"/>
      <c r="L194" s="548"/>
    </row>
    <row r="195" spans="1:12" s="8" customFormat="1" x14ac:dyDescent="0.25">
      <c r="A195" s="56"/>
      <c r="B195" s="56"/>
      <c r="C195" s="57"/>
      <c r="D195" s="20"/>
      <c r="E195" s="21"/>
      <c r="F195" s="21"/>
      <c r="G195" s="7"/>
      <c r="H195" s="7"/>
      <c r="I195" s="7"/>
      <c r="J195" s="7"/>
      <c r="L195" s="548"/>
    </row>
    <row r="196" spans="1:12" s="8" customFormat="1" ht="23.25" customHeight="1" x14ac:dyDescent="0.2">
      <c r="A196" s="56"/>
      <c r="B196" s="56"/>
      <c r="C196" s="57"/>
      <c r="D196" s="31"/>
      <c r="E196" s="31"/>
      <c r="F196" s="31"/>
      <c r="G196" s="7"/>
      <c r="H196" s="16" t="e">
        <f>#REF!+#REF!+#REF!+#REF!+#REF!</f>
        <v>#REF!</v>
      </c>
      <c r="I196" s="12" t="s">
        <v>106</v>
      </c>
      <c r="J196" s="12"/>
      <c r="K196" s="12"/>
      <c r="L196" s="548"/>
    </row>
    <row r="197" spans="1:12" s="8" customFormat="1" x14ac:dyDescent="0.25">
      <c r="A197" s="56"/>
      <c r="B197" s="56"/>
      <c r="C197" s="57"/>
      <c r="D197" s="30"/>
      <c r="E197" s="30"/>
      <c r="F197" s="30"/>
      <c r="G197" s="7"/>
      <c r="H197" s="7"/>
      <c r="I197" s="7"/>
      <c r="J197" s="7"/>
      <c r="L197" s="548"/>
    </row>
    <row r="198" spans="1:12" s="8" customFormat="1" x14ac:dyDescent="0.25">
      <c r="A198" s="56"/>
      <c r="B198" s="56"/>
      <c r="C198" s="57"/>
      <c r="D198" s="19"/>
      <c r="E198" s="18"/>
      <c r="F198" s="18"/>
      <c r="G198" s="7"/>
      <c r="H198" s="7"/>
      <c r="I198" s="7"/>
      <c r="J198" s="7"/>
      <c r="L198" s="548"/>
    </row>
    <row r="199" spans="1:12" s="8" customFormat="1" x14ac:dyDescent="0.25">
      <c r="A199" s="56"/>
      <c r="B199" s="56"/>
      <c r="C199" s="57"/>
      <c r="D199" s="30"/>
      <c r="E199" s="30"/>
      <c r="F199" s="30"/>
      <c r="G199" s="7"/>
      <c r="H199" s="7"/>
      <c r="I199" s="7"/>
      <c r="J199" s="7"/>
      <c r="L199" s="548"/>
    </row>
    <row r="200" spans="1:12" s="8" customFormat="1" x14ac:dyDescent="0.25">
      <c r="A200" s="56"/>
      <c r="B200" s="56"/>
      <c r="C200" s="57"/>
      <c r="D200" s="30"/>
      <c r="E200" s="30"/>
      <c r="F200" s="30"/>
      <c r="G200" s="7"/>
      <c r="H200" s="7"/>
      <c r="I200" s="7"/>
      <c r="J200" s="7"/>
      <c r="L200" s="548"/>
    </row>
    <row r="201" spans="1:12" s="8" customFormat="1" x14ac:dyDescent="0.25">
      <c r="A201" s="56"/>
      <c r="B201" s="56"/>
      <c r="C201" s="57"/>
      <c r="D201" s="30"/>
      <c r="E201" s="30"/>
      <c r="F201" s="30"/>
      <c r="G201" s="7"/>
      <c r="H201" s="7"/>
      <c r="I201" s="7"/>
      <c r="J201" s="7"/>
      <c r="L201" s="548"/>
    </row>
    <row r="202" spans="1:12" s="8" customFormat="1" x14ac:dyDescent="0.25">
      <c r="A202" s="56"/>
      <c r="B202" s="56"/>
      <c r="C202" s="57"/>
      <c r="D202" s="30"/>
      <c r="E202" s="30"/>
      <c r="F202" s="30"/>
      <c r="G202" s="7"/>
      <c r="H202" s="7"/>
      <c r="I202" s="7"/>
      <c r="J202" s="7"/>
      <c r="L202" s="548"/>
    </row>
    <row r="203" spans="1:12" s="8" customFormat="1" x14ac:dyDescent="0.25">
      <c r="A203" s="56"/>
      <c r="B203" s="56"/>
      <c r="C203" s="57"/>
      <c r="D203" s="30"/>
      <c r="E203" s="30"/>
      <c r="F203" s="30"/>
      <c r="G203" s="7"/>
      <c r="H203" s="7"/>
      <c r="I203" s="7"/>
      <c r="J203" s="7"/>
      <c r="L203" s="548"/>
    </row>
    <row r="204" spans="1:12" s="8" customFormat="1" x14ac:dyDescent="0.25">
      <c r="A204" s="56"/>
      <c r="B204" s="56"/>
      <c r="C204" s="57"/>
      <c r="D204" s="30"/>
      <c r="E204" s="30"/>
      <c r="F204" s="30"/>
      <c r="G204" s="7"/>
      <c r="H204" s="7"/>
      <c r="I204" s="7"/>
      <c r="J204" s="7"/>
      <c r="L204" s="548"/>
    </row>
    <row r="205" spans="1:12" s="8" customFormat="1" x14ac:dyDescent="0.25">
      <c r="A205" s="56"/>
      <c r="B205" s="56"/>
      <c r="C205" s="57"/>
      <c r="D205" s="30"/>
      <c r="E205" s="30"/>
      <c r="F205" s="30"/>
      <c r="G205" s="7"/>
      <c r="H205" s="7"/>
      <c r="I205" s="7"/>
      <c r="J205" s="7"/>
      <c r="L205" s="548"/>
    </row>
    <row r="206" spans="1:12" s="8" customFormat="1" x14ac:dyDescent="0.25">
      <c r="A206" s="56"/>
      <c r="B206" s="56"/>
      <c r="C206" s="57"/>
      <c r="D206" s="30"/>
      <c r="E206" s="30"/>
      <c r="F206" s="30"/>
      <c r="G206" s="7"/>
      <c r="H206" s="7"/>
      <c r="I206" s="7"/>
      <c r="J206" s="7"/>
      <c r="L206" s="548"/>
    </row>
    <row r="207" spans="1:12" s="8" customFormat="1" x14ac:dyDescent="0.25">
      <c r="A207" s="56"/>
      <c r="B207" s="56"/>
      <c r="C207" s="57"/>
      <c r="D207" s="30"/>
      <c r="E207" s="30"/>
      <c r="F207" s="30"/>
      <c r="G207" s="7"/>
      <c r="H207" s="7"/>
      <c r="I207" s="7"/>
      <c r="J207" s="7"/>
      <c r="L207" s="548"/>
    </row>
    <row r="208" spans="1:12" s="8" customFormat="1" x14ac:dyDescent="0.25">
      <c r="A208" s="56"/>
      <c r="B208" s="56"/>
      <c r="C208" s="57"/>
      <c r="D208" s="30"/>
      <c r="E208" s="30"/>
      <c r="F208" s="30"/>
      <c r="G208" s="7"/>
      <c r="H208" s="7"/>
      <c r="I208" s="7"/>
      <c r="J208" s="7"/>
      <c r="L208" s="548"/>
    </row>
    <row r="209" spans="1:12" s="8" customFormat="1" x14ac:dyDescent="0.25">
      <c r="A209" s="56"/>
      <c r="B209" s="56"/>
      <c r="C209" s="57"/>
      <c r="D209" s="30"/>
      <c r="E209" s="30"/>
      <c r="F209" s="30"/>
      <c r="G209" s="7"/>
      <c r="H209" s="7"/>
      <c r="I209" s="7"/>
      <c r="J209" s="7"/>
      <c r="L209" s="548"/>
    </row>
    <row r="210" spans="1:12" s="8" customFormat="1" x14ac:dyDescent="0.25">
      <c r="A210" s="56"/>
      <c r="B210" s="56"/>
      <c r="C210" s="57"/>
      <c r="D210" s="30"/>
      <c r="E210" s="30"/>
      <c r="F210" s="30"/>
      <c r="G210" s="7"/>
      <c r="H210" s="7"/>
      <c r="I210" s="7"/>
      <c r="J210" s="7"/>
      <c r="L210" s="548"/>
    </row>
    <row r="211" spans="1:12" s="8" customFormat="1" x14ac:dyDescent="0.25">
      <c r="A211" s="56"/>
      <c r="B211" s="56"/>
      <c r="C211" s="57"/>
      <c r="D211" s="30"/>
      <c r="E211" s="30"/>
      <c r="F211" s="30"/>
      <c r="G211" s="7"/>
      <c r="H211" s="7"/>
      <c r="I211" s="7"/>
      <c r="J211" s="7"/>
      <c r="L211" s="548"/>
    </row>
    <row r="212" spans="1:12" s="8" customFormat="1" x14ac:dyDescent="0.25">
      <c r="A212" s="56"/>
      <c r="B212" s="56"/>
      <c r="C212" s="57"/>
      <c r="D212" s="30"/>
      <c r="E212" s="30"/>
      <c r="F212" s="30"/>
      <c r="G212" s="7"/>
      <c r="H212" s="7"/>
      <c r="I212" s="7"/>
      <c r="J212" s="7"/>
      <c r="L212" s="548"/>
    </row>
    <row r="213" spans="1:12" s="8" customFormat="1" ht="22.5" customHeight="1" x14ac:dyDescent="0.25">
      <c r="A213" s="56"/>
      <c r="B213" s="56"/>
      <c r="C213" s="57"/>
      <c r="D213" s="30"/>
      <c r="E213" s="31"/>
      <c r="F213" s="31"/>
      <c r="G213" s="12" t="e">
        <f>#REF!+#REF!+#REF!+#REF!+#REF!+#REF!+#REF!+#REF!+#REF!</f>
        <v>#REF!</v>
      </c>
      <c r="H213" s="7"/>
      <c r="I213" s="7"/>
      <c r="J213" s="7"/>
      <c r="L213" s="548"/>
    </row>
    <row r="214" spans="1:12" s="8" customFormat="1" x14ac:dyDescent="0.25">
      <c r="A214" s="56"/>
      <c r="B214" s="56"/>
      <c r="C214" s="57"/>
      <c r="D214" s="30"/>
      <c r="E214" s="30"/>
      <c r="F214" s="30"/>
      <c r="G214" s="7"/>
      <c r="H214" s="12"/>
      <c r="I214" s="7"/>
      <c r="J214" s="7"/>
      <c r="L214" s="548"/>
    </row>
    <row r="215" spans="1:12" s="8" customFormat="1" x14ac:dyDescent="0.25">
      <c r="A215" s="56"/>
      <c r="B215" s="56"/>
      <c r="C215" s="57"/>
      <c r="D215" s="30"/>
      <c r="E215" s="30"/>
      <c r="F215" s="30"/>
      <c r="G215" s="7"/>
      <c r="H215" s="7"/>
      <c r="I215" s="7"/>
      <c r="J215" s="7"/>
      <c r="L215" s="548"/>
    </row>
    <row r="216" spans="1:12" s="8" customFormat="1" x14ac:dyDescent="0.25">
      <c r="A216" s="56"/>
      <c r="B216" s="56"/>
      <c r="C216" s="57"/>
      <c r="D216" s="30"/>
      <c r="E216" s="30"/>
      <c r="F216" s="30"/>
      <c r="G216" s="7"/>
      <c r="H216" s="7"/>
      <c r="I216" s="7"/>
      <c r="J216" s="7"/>
      <c r="L216" s="548"/>
    </row>
    <row r="217" spans="1:12" s="8" customFormat="1" x14ac:dyDescent="0.25">
      <c r="A217" s="56"/>
      <c r="B217" s="56"/>
      <c r="C217" s="57"/>
      <c r="D217" s="30"/>
      <c r="E217" s="30"/>
      <c r="F217" s="30"/>
      <c r="G217" s="7"/>
      <c r="H217" s="7"/>
      <c r="I217" s="7"/>
      <c r="J217" s="7"/>
      <c r="L217" s="548"/>
    </row>
    <row r="218" spans="1:12" s="8" customFormat="1" x14ac:dyDescent="0.25">
      <c r="A218" s="56"/>
      <c r="B218" s="56"/>
      <c r="C218" s="57"/>
      <c r="D218" s="30"/>
      <c r="E218" s="30"/>
      <c r="F218" s="30"/>
      <c r="G218" s="7"/>
      <c r="H218" s="7"/>
      <c r="I218" s="7"/>
      <c r="J218" s="7"/>
      <c r="L218" s="548"/>
    </row>
    <row r="219" spans="1:12" s="8" customFormat="1" x14ac:dyDescent="0.25">
      <c r="A219" s="56"/>
      <c r="B219" s="56"/>
      <c r="C219" s="57"/>
      <c r="D219" s="20"/>
      <c r="E219" s="21"/>
      <c r="F219" s="21"/>
      <c r="G219" s="7"/>
      <c r="H219" s="7"/>
      <c r="I219" s="7"/>
      <c r="J219" s="7"/>
      <c r="L219" s="548"/>
    </row>
    <row r="220" spans="1:12" s="8" customFormat="1" ht="40.5" customHeight="1" x14ac:dyDescent="0.25">
      <c r="A220" s="56"/>
      <c r="B220" s="56"/>
      <c r="C220" s="57"/>
      <c r="D220" s="20"/>
      <c r="E220" s="21"/>
      <c r="F220" s="21"/>
      <c r="G220" s="7"/>
      <c r="H220" s="15"/>
      <c r="I220" s="7"/>
      <c r="J220" s="7"/>
      <c r="L220" s="548"/>
    </row>
    <row r="221" spans="1:12" s="8" customFormat="1" ht="25.5" x14ac:dyDescent="0.25">
      <c r="A221" s="56"/>
      <c r="B221" s="56"/>
      <c r="C221" s="57"/>
      <c r="D221" s="20"/>
      <c r="E221" s="21"/>
      <c r="F221" s="21"/>
      <c r="G221" s="7"/>
      <c r="H221" s="7" t="s">
        <v>105</v>
      </c>
      <c r="I221" s="7"/>
      <c r="J221" s="7"/>
      <c r="L221" s="548"/>
    </row>
    <row r="222" spans="1:12" s="8" customFormat="1" ht="18" customHeight="1" x14ac:dyDescent="0.25">
      <c r="A222" s="56"/>
      <c r="B222" s="56"/>
      <c r="C222" s="57"/>
      <c r="D222" s="20"/>
      <c r="E222" s="21"/>
      <c r="F222" s="21"/>
      <c r="G222" s="7"/>
      <c r="H222" s="7" t="s">
        <v>109</v>
      </c>
      <c r="I222" s="7"/>
      <c r="J222" s="7"/>
      <c r="L222" s="548"/>
    </row>
    <row r="223" spans="1:12" s="8" customFormat="1" ht="28.5" customHeight="1" x14ac:dyDescent="0.25">
      <c r="A223" s="56"/>
      <c r="B223" s="56"/>
      <c r="C223" s="57"/>
      <c r="D223" s="20"/>
      <c r="E223" s="21"/>
      <c r="F223" s="21"/>
      <c r="G223" s="7"/>
      <c r="H223" s="7"/>
      <c r="I223" s="7"/>
      <c r="J223" s="7"/>
      <c r="L223" s="548"/>
    </row>
    <row r="224" spans="1:12" s="8" customFormat="1" ht="44.25" customHeight="1" x14ac:dyDescent="0.25">
      <c r="A224" s="56"/>
      <c r="B224" s="56"/>
      <c r="C224" s="57"/>
      <c r="D224" s="39"/>
      <c r="E224" s="27"/>
      <c r="F224" s="21"/>
      <c r="G224" s="7"/>
      <c r="H224" s="7" t="s">
        <v>111</v>
      </c>
      <c r="I224" s="7"/>
      <c r="J224" s="7"/>
      <c r="L224" s="548"/>
    </row>
    <row r="225" spans="1:12" s="8" customFormat="1" ht="36.75" customHeight="1" x14ac:dyDescent="0.25">
      <c r="A225" s="56"/>
      <c r="B225" s="56"/>
      <c r="C225" s="57"/>
      <c r="D225" s="39"/>
      <c r="E225" s="27"/>
      <c r="F225" s="21"/>
      <c r="G225" s="7"/>
      <c r="H225" s="7"/>
      <c r="I225" s="7"/>
      <c r="J225" s="7"/>
      <c r="L225" s="548"/>
    </row>
    <row r="226" spans="1:12" s="8" customFormat="1" ht="45" customHeight="1" x14ac:dyDescent="0.25">
      <c r="A226" s="56"/>
      <c r="B226" s="56"/>
      <c r="C226" s="57"/>
      <c r="D226" s="39"/>
      <c r="E226" s="27"/>
      <c r="F226" s="21"/>
      <c r="G226" s="7"/>
      <c r="H226" s="7"/>
      <c r="I226" s="7"/>
      <c r="J226" s="7"/>
      <c r="L226" s="548"/>
    </row>
    <row r="227" spans="1:12" s="8" customFormat="1" ht="31.5" customHeight="1" x14ac:dyDescent="0.25">
      <c r="A227" s="56"/>
      <c r="B227" s="56"/>
      <c r="C227" s="57"/>
      <c r="D227" s="39"/>
      <c r="E227" s="27"/>
      <c r="F227" s="21"/>
      <c r="G227" s="7"/>
      <c r="H227" s="7"/>
      <c r="I227" s="7"/>
      <c r="J227" s="7"/>
      <c r="L227" s="548"/>
    </row>
    <row r="228" spans="1:12" s="8" customFormat="1" ht="27" customHeight="1" x14ac:dyDescent="0.25">
      <c r="A228" s="56"/>
      <c r="B228" s="56"/>
      <c r="C228" s="57"/>
      <c r="D228" s="39"/>
      <c r="E228" s="27"/>
      <c r="F228" s="21"/>
      <c r="G228" s="7"/>
      <c r="H228" s="7"/>
      <c r="I228" s="7"/>
      <c r="J228" s="7"/>
      <c r="L228" s="548"/>
    </row>
    <row r="229" spans="1:12" s="8" customFormat="1" ht="25.5" customHeight="1" x14ac:dyDescent="0.25">
      <c r="A229" s="56"/>
      <c r="B229" s="56"/>
      <c r="C229" s="57"/>
      <c r="D229" s="39"/>
      <c r="E229" s="27"/>
      <c r="F229" s="21"/>
      <c r="G229" s="7"/>
      <c r="H229" s="7"/>
      <c r="I229" s="7"/>
      <c r="J229" s="7"/>
      <c r="L229" s="548"/>
    </row>
    <row r="230" spans="1:12" s="8" customFormat="1" ht="18.75" customHeight="1" x14ac:dyDescent="0.25">
      <c r="A230" s="56"/>
      <c r="B230" s="56"/>
      <c r="C230" s="57"/>
      <c r="D230" s="39"/>
      <c r="E230" s="27"/>
      <c r="F230" s="21"/>
      <c r="G230" s="7"/>
      <c r="H230" s="7"/>
      <c r="I230" s="7"/>
      <c r="J230" s="7"/>
      <c r="L230" s="548"/>
    </row>
    <row r="231" spans="1:12" s="8" customFormat="1" ht="26.25" customHeight="1" x14ac:dyDescent="0.25">
      <c r="A231" s="56"/>
      <c r="B231" s="56"/>
      <c r="C231" s="57"/>
      <c r="D231" s="39"/>
      <c r="E231" s="27"/>
      <c r="F231" s="21"/>
      <c r="G231" s="7"/>
      <c r="H231" s="7"/>
      <c r="I231" s="7"/>
      <c r="J231" s="7"/>
      <c r="L231" s="548"/>
    </row>
    <row r="232" spans="1:12" s="8" customFormat="1" ht="29.25" customHeight="1" x14ac:dyDescent="0.25">
      <c r="A232" s="56"/>
      <c r="B232" s="56"/>
      <c r="C232" s="57"/>
      <c r="D232" s="20"/>
      <c r="E232" s="21"/>
      <c r="F232" s="21"/>
      <c r="G232" s="7"/>
      <c r="H232" s="7"/>
      <c r="I232" s="7"/>
      <c r="J232" s="7"/>
      <c r="L232" s="548"/>
    </row>
    <row r="233" spans="1:12" s="8" customFormat="1" ht="30" customHeight="1" x14ac:dyDescent="0.25">
      <c r="A233" s="56"/>
      <c r="B233" s="56"/>
      <c r="C233" s="57"/>
      <c r="D233" s="20"/>
      <c r="E233" s="21"/>
      <c r="F233" s="21"/>
      <c r="G233" s="7"/>
      <c r="H233" s="7"/>
      <c r="I233" s="7"/>
      <c r="J233" s="7"/>
      <c r="L233" s="548"/>
    </row>
    <row r="234" spans="1:12" s="8" customFormat="1" ht="27" customHeight="1" x14ac:dyDescent="0.25">
      <c r="A234" s="56"/>
      <c r="B234" s="56"/>
      <c r="C234" s="57"/>
      <c r="D234" s="18"/>
      <c r="E234" s="18"/>
      <c r="F234" s="18"/>
      <c r="G234" s="7"/>
      <c r="H234" s="7"/>
      <c r="I234" s="7"/>
      <c r="J234" s="7"/>
      <c r="L234" s="548"/>
    </row>
    <row r="235" spans="1:12" s="8" customFormat="1" x14ac:dyDescent="0.25">
      <c r="A235" s="56"/>
      <c r="B235" s="56"/>
      <c r="C235" s="57"/>
      <c r="D235" s="20"/>
      <c r="E235" s="21"/>
      <c r="F235" s="21"/>
      <c r="G235" s="7"/>
      <c r="H235" s="7"/>
      <c r="I235" s="7"/>
      <c r="J235" s="7"/>
      <c r="L235" s="548"/>
    </row>
    <row r="236" spans="1:12" s="8" customFormat="1" x14ac:dyDescent="0.25">
      <c r="A236" s="56"/>
      <c r="B236" s="56"/>
      <c r="C236" s="57"/>
      <c r="D236" s="30"/>
      <c r="E236" s="30"/>
      <c r="F236" s="30"/>
      <c r="G236" s="7"/>
      <c r="H236" s="7"/>
      <c r="I236" s="7"/>
      <c r="J236" s="7"/>
      <c r="L236" s="548"/>
    </row>
    <row r="237" spans="1:12" s="8" customFormat="1" x14ac:dyDescent="0.25">
      <c r="A237" s="56"/>
      <c r="B237" s="56"/>
      <c r="C237" s="57"/>
      <c r="D237" s="30"/>
      <c r="E237" s="30"/>
      <c r="F237" s="30"/>
      <c r="G237" s="7"/>
      <c r="H237" s="7"/>
      <c r="I237" s="7"/>
      <c r="J237" s="7"/>
      <c r="L237" s="548"/>
    </row>
    <row r="238" spans="1:12" s="8" customFormat="1" x14ac:dyDescent="0.25">
      <c r="A238" s="56"/>
      <c r="B238" s="56"/>
      <c r="C238" s="57"/>
      <c r="D238" s="30"/>
      <c r="E238" s="30"/>
      <c r="F238" s="30"/>
      <c r="G238" s="7"/>
      <c r="H238" s="7"/>
      <c r="I238" s="7"/>
      <c r="J238" s="7"/>
      <c r="L238" s="548"/>
    </row>
    <row r="239" spans="1:12" s="8" customFormat="1" x14ac:dyDescent="0.25">
      <c r="A239" s="56"/>
      <c r="B239" s="56"/>
      <c r="C239" s="57"/>
      <c r="D239" s="30"/>
      <c r="E239" s="30"/>
      <c r="F239" s="30"/>
      <c r="G239" s="7"/>
      <c r="H239" s="7"/>
      <c r="I239" s="7"/>
      <c r="J239" s="7"/>
      <c r="L239" s="548"/>
    </row>
    <row r="240" spans="1:12" s="8" customFormat="1" x14ac:dyDescent="0.25">
      <c r="A240" s="56"/>
      <c r="B240" s="56"/>
      <c r="C240" s="57"/>
      <c r="D240" s="20"/>
      <c r="E240" s="21"/>
      <c r="F240" s="21"/>
      <c r="G240" s="7"/>
      <c r="H240" s="7"/>
      <c r="I240" s="7"/>
      <c r="J240" s="7"/>
      <c r="L240" s="548"/>
    </row>
    <row r="241" spans="1:12" s="8" customFormat="1" x14ac:dyDescent="0.25">
      <c r="A241" s="56"/>
      <c r="B241" s="56"/>
      <c r="C241" s="57"/>
      <c r="D241" s="20"/>
      <c r="E241" s="21"/>
      <c r="F241" s="21"/>
      <c r="G241" s="7"/>
      <c r="H241" s="7"/>
      <c r="I241" s="7"/>
      <c r="J241" s="7"/>
      <c r="L241" s="548"/>
    </row>
    <row r="242" spans="1:12" s="8" customFormat="1" ht="63.75" x14ac:dyDescent="0.2">
      <c r="A242" s="56"/>
      <c r="B242" s="56"/>
      <c r="C242" s="57"/>
      <c r="D242" s="31"/>
      <c r="E242" s="31"/>
      <c r="F242" s="31"/>
      <c r="G242" s="7"/>
      <c r="H242" s="7" t="s">
        <v>104</v>
      </c>
      <c r="I242" s="7">
        <v>10928.2</v>
      </c>
      <c r="J242" s="7"/>
      <c r="L242" s="548"/>
    </row>
    <row r="243" spans="1:12" s="8" customFormat="1" ht="35.25" hidden="1" customHeight="1" x14ac:dyDescent="0.25">
      <c r="A243" s="56"/>
      <c r="B243" s="56"/>
      <c r="C243" s="57"/>
      <c r="D243" s="30"/>
      <c r="E243" s="30"/>
      <c r="F243" s="30"/>
      <c r="G243" s="7"/>
      <c r="H243" s="7"/>
      <c r="I243" s="7"/>
      <c r="J243" s="7"/>
      <c r="L243" s="548"/>
    </row>
    <row r="244" spans="1:12" s="8" customFormat="1" ht="24.75" customHeight="1" x14ac:dyDescent="0.25">
      <c r="A244" s="56"/>
      <c r="B244" s="56"/>
      <c r="C244" s="57"/>
      <c r="D244" s="30"/>
      <c r="E244" s="30"/>
      <c r="F244" s="30"/>
      <c r="G244" s="7"/>
      <c r="H244" s="7"/>
      <c r="I244" s="7"/>
      <c r="J244" s="7"/>
      <c r="L244" s="548"/>
    </row>
    <row r="245" spans="1:12" s="8" customFormat="1" ht="24.75" customHeight="1" x14ac:dyDescent="0.25">
      <c r="A245" s="56"/>
      <c r="B245" s="56"/>
      <c r="C245" s="57"/>
      <c r="D245" s="30"/>
      <c r="E245" s="30"/>
      <c r="F245" s="30"/>
      <c r="G245" s="7"/>
      <c r="H245" s="7"/>
      <c r="I245" s="7"/>
      <c r="J245" s="7"/>
      <c r="L245" s="548"/>
    </row>
    <row r="246" spans="1:12" s="8" customFormat="1" x14ac:dyDescent="0.25">
      <c r="A246" s="56"/>
      <c r="B246" s="56"/>
      <c r="C246" s="57"/>
      <c r="D246" s="20"/>
      <c r="E246" s="21"/>
      <c r="F246" s="21"/>
      <c r="G246" s="7"/>
      <c r="H246" s="7"/>
      <c r="I246" s="7"/>
      <c r="J246" s="7"/>
      <c r="L246" s="548"/>
    </row>
    <row r="247" spans="1:12" s="8" customFormat="1" ht="14.25" hidden="1" customHeight="1" x14ac:dyDescent="0.2">
      <c r="A247" s="56"/>
      <c r="B247" s="56"/>
      <c r="C247" s="57"/>
      <c r="D247" s="31"/>
      <c r="E247" s="31"/>
      <c r="F247" s="31"/>
      <c r="G247" s="7"/>
      <c r="H247" s="7"/>
      <c r="I247" s="7"/>
      <c r="J247" s="7"/>
      <c r="L247" s="548"/>
    </row>
    <row r="248" spans="1:12" s="8" customFormat="1" x14ac:dyDescent="0.25">
      <c r="A248" s="56"/>
      <c r="B248" s="56"/>
      <c r="C248" s="57"/>
      <c r="D248" s="30"/>
      <c r="E248" s="30"/>
      <c r="F248" s="30"/>
      <c r="G248" s="7"/>
      <c r="H248" s="7"/>
      <c r="I248" s="7"/>
      <c r="J248" s="7"/>
      <c r="L248" s="548"/>
    </row>
    <row r="249" spans="1:12" s="8" customFormat="1" x14ac:dyDescent="0.25">
      <c r="A249" s="56"/>
      <c r="B249" s="56"/>
      <c r="C249" s="57"/>
      <c r="D249" s="30"/>
      <c r="E249" s="30"/>
      <c r="F249" s="30"/>
      <c r="G249" s="7"/>
      <c r="H249" s="7"/>
      <c r="I249" s="7"/>
      <c r="J249" s="7"/>
      <c r="L249" s="548"/>
    </row>
    <row r="250" spans="1:12" s="8" customFormat="1" x14ac:dyDescent="0.25">
      <c r="A250" s="56"/>
      <c r="B250" s="56"/>
      <c r="C250" s="57"/>
      <c r="D250" s="30"/>
      <c r="E250" s="30"/>
      <c r="F250" s="30"/>
      <c r="G250" s="7"/>
      <c r="H250" s="7"/>
      <c r="I250" s="7"/>
      <c r="J250" s="7"/>
      <c r="L250" s="548"/>
    </row>
    <row r="251" spans="1:12" s="8" customFormat="1" ht="58.5" customHeight="1" x14ac:dyDescent="0.25">
      <c r="A251" s="56"/>
      <c r="B251" s="56"/>
      <c r="C251" s="57"/>
      <c r="D251" s="30"/>
      <c r="E251" s="30"/>
      <c r="F251" s="30"/>
      <c r="G251" s="7"/>
      <c r="H251" s="7"/>
      <c r="I251" s="7"/>
      <c r="J251" s="7"/>
      <c r="L251" s="548"/>
    </row>
    <row r="252" spans="1:12" s="8" customFormat="1" ht="50.25" customHeight="1" x14ac:dyDescent="0.25">
      <c r="A252" s="56"/>
      <c r="B252" s="56"/>
      <c r="C252" s="57"/>
      <c r="D252" s="30"/>
      <c r="E252" s="30"/>
      <c r="F252" s="21"/>
      <c r="G252" s="7"/>
      <c r="H252" s="7"/>
      <c r="I252" s="7"/>
      <c r="J252" s="7"/>
      <c r="L252" s="548"/>
    </row>
    <row r="253" spans="1:12" s="8" customFormat="1" ht="51" hidden="1" customHeight="1" x14ac:dyDescent="0.25">
      <c r="A253" s="56"/>
      <c r="B253" s="56"/>
      <c r="C253" s="57"/>
      <c r="D253" s="30"/>
      <c r="E253" s="30"/>
      <c r="F253" s="30"/>
      <c r="G253" s="7"/>
      <c r="H253" s="7"/>
      <c r="I253" s="7"/>
      <c r="J253" s="7"/>
      <c r="L253" s="548"/>
    </row>
    <row r="254" spans="1:12" s="8" customFormat="1" ht="32.25" customHeight="1" x14ac:dyDescent="0.25">
      <c r="A254" s="56"/>
      <c r="B254" s="56"/>
      <c r="C254" s="57"/>
      <c r="D254" s="30"/>
      <c r="E254" s="30"/>
      <c r="F254" s="30"/>
      <c r="G254" s="7"/>
      <c r="H254" s="7"/>
      <c r="I254" s="7"/>
      <c r="J254" s="7"/>
      <c r="L254" s="548"/>
    </row>
    <row r="255" spans="1:12" s="8" customFormat="1" x14ac:dyDescent="0.25">
      <c r="A255" s="56"/>
      <c r="B255" s="56"/>
      <c r="C255" s="57"/>
      <c r="D255" s="20"/>
      <c r="E255" s="21"/>
      <c r="F255" s="21"/>
      <c r="G255" s="7"/>
      <c r="H255" s="7"/>
      <c r="I255" s="11"/>
      <c r="J255" s="7"/>
      <c r="L255" s="548"/>
    </row>
    <row r="256" spans="1:12" s="8" customFormat="1" ht="21.75" customHeight="1" x14ac:dyDescent="0.25">
      <c r="A256" s="56"/>
      <c r="B256" s="56"/>
      <c r="C256" s="57"/>
      <c r="D256" s="40"/>
      <c r="E256" s="33"/>
      <c r="F256" s="33"/>
      <c r="G256" s="7"/>
      <c r="H256" s="7"/>
      <c r="I256" s="11"/>
      <c r="J256" s="7"/>
      <c r="L256" s="548"/>
    </row>
    <row r="257" spans="1:12" s="8" customFormat="1" ht="19.5" customHeight="1" x14ac:dyDescent="0.2">
      <c r="A257" s="56"/>
      <c r="B257" s="56"/>
      <c r="C257" s="57"/>
      <c r="D257" s="36"/>
      <c r="E257" s="37"/>
      <c r="F257" s="37"/>
      <c r="G257" s="7"/>
      <c r="H257" s="7"/>
      <c r="I257" s="11"/>
      <c r="J257" s="7"/>
      <c r="L257" s="548"/>
    </row>
    <row r="258" spans="1:12" s="8" customFormat="1" ht="18.75" customHeight="1" x14ac:dyDescent="0.2">
      <c r="A258" s="56"/>
      <c r="B258" s="56"/>
      <c r="C258" s="57"/>
      <c r="D258" s="36"/>
      <c r="E258" s="46"/>
      <c r="F258" s="37"/>
      <c r="G258" s="7"/>
      <c r="H258" s="7"/>
      <c r="I258" s="11"/>
      <c r="J258" s="7"/>
      <c r="L258" s="548"/>
    </row>
    <row r="259" spans="1:12" s="8" customFormat="1" ht="17.25" customHeight="1" x14ac:dyDescent="0.2">
      <c r="A259" s="56"/>
      <c r="B259" s="56"/>
      <c r="C259" s="57"/>
      <c r="D259" s="36"/>
      <c r="E259" s="37"/>
      <c r="F259" s="37"/>
      <c r="G259" s="7"/>
      <c r="H259" s="7"/>
      <c r="I259" s="11"/>
      <c r="J259" s="7"/>
      <c r="L259" s="548"/>
    </row>
    <row r="260" spans="1:12" s="8" customFormat="1" ht="32.25" customHeight="1" x14ac:dyDescent="0.2">
      <c r="A260" s="56"/>
      <c r="B260" s="56"/>
      <c r="C260" s="57"/>
      <c r="D260" s="36"/>
      <c r="E260" s="37"/>
      <c r="F260" s="37"/>
      <c r="G260" s="7"/>
      <c r="H260" s="7"/>
      <c r="I260" s="11"/>
      <c r="J260" s="7"/>
      <c r="L260" s="548"/>
    </row>
    <row r="261" spans="1:12" s="8" customFormat="1" x14ac:dyDescent="0.2">
      <c r="A261" s="56"/>
      <c r="B261" s="56"/>
      <c r="C261" s="57"/>
      <c r="D261" s="36"/>
      <c r="E261" s="37"/>
      <c r="F261" s="37"/>
      <c r="G261" s="7"/>
      <c r="H261" s="7"/>
      <c r="I261" s="11"/>
      <c r="J261" s="7"/>
      <c r="L261" s="548"/>
    </row>
    <row r="262" spans="1:12" s="8" customFormat="1" x14ac:dyDescent="0.2">
      <c r="A262" s="56"/>
      <c r="B262" s="56"/>
      <c r="C262" s="57"/>
      <c r="D262" s="36"/>
      <c r="E262" s="37"/>
      <c r="F262" s="37"/>
      <c r="G262" s="7"/>
      <c r="H262" s="7"/>
      <c r="I262" s="11"/>
      <c r="J262" s="7"/>
      <c r="L262" s="548"/>
    </row>
    <row r="263" spans="1:12" s="8" customFormat="1" x14ac:dyDescent="0.2">
      <c r="A263" s="56"/>
      <c r="B263" s="56"/>
      <c r="C263" s="57"/>
      <c r="D263" s="36"/>
      <c r="E263" s="46"/>
      <c r="F263" s="37"/>
      <c r="G263" s="7"/>
      <c r="H263" s="7"/>
      <c r="I263" s="11"/>
      <c r="J263" s="7"/>
      <c r="L263" s="548"/>
    </row>
    <row r="264" spans="1:12" s="8" customFormat="1" ht="24.75" customHeight="1" x14ac:dyDescent="0.2">
      <c r="A264" s="56"/>
      <c r="B264" s="56"/>
      <c r="C264" s="57"/>
      <c r="D264" s="36"/>
      <c r="E264" s="41"/>
      <c r="F264" s="41"/>
      <c r="G264" s="7"/>
      <c r="H264" s="7"/>
      <c r="I264" s="11"/>
      <c r="J264" s="7"/>
      <c r="L264" s="548"/>
    </row>
    <row r="265" spans="1:12" s="8" customFormat="1" ht="14.25" hidden="1" customHeight="1" x14ac:dyDescent="0.2">
      <c r="A265" s="56"/>
      <c r="B265" s="56"/>
      <c r="C265" s="57"/>
      <c r="D265" s="31"/>
      <c r="E265" s="31"/>
      <c r="F265" s="31"/>
      <c r="G265" s="7"/>
      <c r="H265" s="7"/>
      <c r="I265" s="7"/>
      <c r="J265" s="7"/>
      <c r="L265" s="548"/>
    </row>
    <row r="266" spans="1:12" s="8" customFormat="1" ht="27.75" customHeight="1" x14ac:dyDescent="0.2">
      <c r="A266" s="56"/>
      <c r="B266" s="56"/>
      <c r="C266" s="57"/>
      <c r="D266" s="31"/>
      <c r="E266" s="31"/>
      <c r="F266" s="31"/>
      <c r="G266" s="7"/>
      <c r="H266" s="7"/>
      <c r="I266" s="7"/>
      <c r="J266" s="7"/>
      <c r="L266" s="548"/>
    </row>
    <row r="267" spans="1:12" s="8" customFormat="1" x14ac:dyDescent="0.25">
      <c r="A267" s="56"/>
      <c r="B267" s="56"/>
      <c r="C267" s="57"/>
      <c r="D267" s="20"/>
      <c r="E267" s="21"/>
      <c r="F267" s="21"/>
      <c r="G267" s="7"/>
      <c r="H267" s="7"/>
      <c r="I267" s="7"/>
      <c r="J267" s="7"/>
      <c r="L267" s="548"/>
    </row>
    <row r="268" spans="1:12" s="8" customFormat="1" x14ac:dyDescent="0.25">
      <c r="A268" s="56"/>
      <c r="B268" s="56"/>
      <c r="C268" s="57"/>
      <c r="D268" s="20"/>
      <c r="E268" s="38"/>
      <c r="F268" s="21"/>
      <c r="G268" s="7"/>
      <c r="H268" s="7"/>
      <c r="I268" s="7"/>
      <c r="J268" s="7"/>
      <c r="L268" s="548"/>
    </row>
    <row r="269" spans="1:12" s="8" customFormat="1" x14ac:dyDescent="0.25">
      <c r="A269" s="56"/>
      <c r="B269" s="56"/>
      <c r="C269" s="57"/>
      <c r="D269" s="20"/>
      <c r="E269" s="21"/>
      <c r="F269" s="21"/>
      <c r="G269" s="7"/>
      <c r="H269" s="7"/>
      <c r="I269" s="7"/>
      <c r="J269" s="7"/>
      <c r="L269" s="548"/>
    </row>
    <row r="270" spans="1:12" s="8" customFormat="1" x14ac:dyDescent="0.25">
      <c r="A270" s="56"/>
      <c r="B270" s="56"/>
      <c r="C270" s="57"/>
      <c r="D270" s="20"/>
      <c r="E270" s="21"/>
      <c r="F270" s="21"/>
      <c r="G270" s="11"/>
      <c r="H270" s="7"/>
      <c r="I270" s="7"/>
      <c r="J270" s="7"/>
      <c r="L270" s="548"/>
    </row>
    <row r="271" spans="1:12" s="8" customFormat="1" ht="23.25" customHeight="1" x14ac:dyDescent="0.25">
      <c r="A271" s="56"/>
      <c r="B271" s="56"/>
      <c r="C271" s="57"/>
      <c r="D271" s="20"/>
      <c r="E271" s="21"/>
      <c r="F271" s="21"/>
      <c r="G271" s="11"/>
      <c r="H271" s="7"/>
      <c r="I271" s="7"/>
      <c r="J271" s="7"/>
      <c r="L271" s="548"/>
    </row>
    <row r="272" spans="1:12" s="8" customFormat="1" x14ac:dyDescent="0.25">
      <c r="A272" s="56"/>
      <c r="B272" s="56"/>
      <c r="C272" s="57"/>
      <c r="D272" s="20"/>
      <c r="E272" s="21"/>
      <c r="F272" s="21"/>
      <c r="G272" s="11"/>
      <c r="H272" s="7"/>
      <c r="I272" s="7"/>
      <c r="J272" s="7"/>
      <c r="L272" s="548"/>
    </row>
    <row r="273" spans="1:12" s="8" customFormat="1" x14ac:dyDescent="0.25">
      <c r="A273" s="56"/>
      <c r="B273" s="56"/>
      <c r="C273" s="57"/>
      <c r="D273" s="20"/>
      <c r="E273" s="21"/>
      <c r="F273" s="21"/>
      <c r="G273" s="11"/>
      <c r="H273" s="7"/>
      <c r="I273" s="7"/>
      <c r="J273" s="7"/>
      <c r="L273" s="548"/>
    </row>
    <row r="274" spans="1:12" s="8" customFormat="1" x14ac:dyDescent="0.25">
      <c r="A274" s="56"/>
      <c r="B274" s="56"/>
      <c r="C274" s="57"/>
      <c r="D274" s="20"/>
      <c r="E274" s="21"/>
      <c r="F274" s="21"/>
      <c r="G274" s="11"/>
      <c r="H274" s="7"/>
      <c r="I274" s="7"/>
      <c r="J274" s="7"/>
      <c r="L274" s="548"/>
    </row>
    <row r="275" spans="1:12" s="8" customFormat="1" ht="19.5" customHeight="1" x14ac:dyDescent="0.2">
      <c r="A275" s="56"/>
      <c r="B275" s="56"/>
      <c r="C275" s="57"/>
      <c r="D275" s="23"/>
      <c r="E275" s="23"/>
      <c r="F275" s="23"/>
      <c r="G275" s="7"/>
      <c r="H275" s="7"/>
      <c r="I275" s="7"/>
      <c r="J275" s="7"/>
      <c r="L275" s="548"/>
    </row>
    <row r="276" spans="1:12" s="8" customFormat="1" ht="18" customHeight="1" x14ac:dyDescent="0.25">
      <c r="A276" s="670"/>
      <c r="B276" s="670"/>
      <c r="C276" s="670"/>
      <c r="D276" s="18"/>
      <c r="E276" s="18"/>
      <c r="F276" s="18"/>
      <c r="G276" s="7"/>
      <c r="H276" s="7"/>
      <c r="I276" s="7"/>
      <c r="J276" s="7"/>
      <c r="L276" s="548"/>
    </row>
    <row r="277" spans="1:12" s="8" customFormat="1" ht="51" hidden="1" customHeight="1" x14ac:dyDescent="0.25">
      <c r="A277" s="56"/>
      <c r="B277" s="56"/>
      <c r="C277" s="57"/>
      <c r="D277" s="18"/>
      <c r="E277" s="18"/>
      <c r="F277" s="18"/>
      <c r="G277" s="7"/>
      <c r="H277" s="7"/>
      <c r="I277" s="7"/>
      <c r="J277" s="7"/>
      <c r="L277" s="548"/>
    </row>
    <row r="278" spans="1:12" s="8" customFormat="1" ht="26.25" customHeight="1" x14ac:dyDescent="0.25">
      <c r="A278" s="56"/>
      <c r="B278" s="56"/>
      <c r="C278" s="57"/>
      <c r="D278" s="18"/>
      <c r="E278" s="18"/>
      <c r="F278" s="18"/>
      <c r="G278" s="7"/>
      <c r="H278" s="7"/>
      <c r="I278" s="7"/>
      <c r="J278" s="7"/>
      <c r="L278" s="548"/>
    </row>
    <row r="279" spans="1:12" s="8" customFormat="1" ht="35.25" customHeight="1" x14ac:dyDescent="0.25">
      <c r="A279" s="56"/>
      <c r="B279" s="56"/>
      <c r="C279" s="57"/>
      <c r="D279" s="18"/>
      <c r="E279" s="18"/>
      <c r="F279" s="18"/>
      <c r="G279" s="7"/>
      <c r="H279" s="7"/>
      <c r="I279" s="7"/>
      <c r="J279" s="7"/>
      <c r="L279" s="548"/>
    </row>
    <row r="280" spans="1:12" s="8" customFormat="1" ht="51.75" customHeight="1" x14ac:dyDescent="0.25">
      <c r="A280" s="56"/>
      <c r="B280" s="56"/>
      <c r="C280" s="57"/>
      <c r="D280" s="18"/>
      <c r="E280" s="18"/>
      <c r="F280" s="18"/>
      <c r="G280" s="7"/>
      <c r="H280" s="7"/>
      <c r="I280" s="7"/>
      <c r="J280" s="7"/>
      <c r="L280" s="548"/>
    </row>
    <row r="281" spans="1:12" s="8" customFormat="1" ht="38.25" customHeight="1" x14ac:dyDescent="0.25">
      <c r="A281" s="56"/>
      <c r="B281" s="56"/>
      <c r="C281" s="57"/>
      <c r="D281" s="18"/>
      <c r="E281" s="18"/>
      <c r="F281" s="18"/>
      <c r="G281" s="7"/>
      <c r="H281" s="7"/>
      <c r="I281" s="7"/>
      <c r="J281" s="7"/>
      <c r="L281" s="548"/>
    </row>
    <row r="282" spans="1:12" s="8" customFormat="1" x14ac:dyDescent="0.25">
      <c r="A282" s="56"/>
      <c r="B282" s="56"/>
      <c r="C282" s="57"/>
      <c r="D282" s="18"/>
      <c r="E282" s="18"/>
      <c r="F282" s="18"/>
      <c r="G282" s="7"/>
      <c r="H282" s="7"/>
      <c r="I282" s="7"/>
      <c r="J282" s="7"/>
      <c r="L282" s="548"/>
    </row>
    <row r="283" spans="1:12" s="8" customFormat="1" x14ac:dyDescent="0.25">
      <c r="A283" s="56"/>
      <c r="B283" s="56"/>
      <c r="C283" s="57"/>
      <c r="D283" s="42"/>
      <c r="E283" s="21"/>
      <c r="F283" s="42"/>
      <c r="G283" s="7"/>
      <c r="H283" s="7"/>
      <c r="I283" s="7"/>
      <c r="J283" s="7"/>
      <c r="L283" s="548"/>
    </row>
    <row r="284" spans="1:12" s="8" customFormat="1" x14ac:dyDescent="0.25">
      <c r="A284" s="56"/>
      <c r="B284" s="56"/>
      <c r="C284" s="57"/>
      <c r="D284" s="42"/>
      <c r="E284" s="21"/>
      <c r="F284" s="42"/>
      <c r="G284" s="7"/>
      <c r="H284" s="7"/>
      <c r="I284" s="7"/>
      <c r="J284" s="7"/>
      <c r="L284" s="548"/>
    </row>
    <row r="285" spans="1:12" s="8" customFormat="1" x14ac:dyDescent="0.25">
      <c r="A285" s="56"/>
      <c r="B285" s="56"/>
      <c r="C285" s="57"/>
      <c r="D285" s="42"/>
      <c r="E285" s="21"/>
      <c r="F285" s="42"/>
      <c r="G285" s="7"/>
      <c r="H285" s="7"/>
      <c r="I285" s="7"/>
      <c r="J285" s="7"/>
      <c r="L285" s="548"/>
    </row>
    <row r="286" spans="1:12" s="8" customFormat="1" x14ac:dyDescent="0.25">
      <c r="A286" s="56"/>
      <c r="B286" s="56"/>
      <c r="C286" s="57"/>
      <c r="D286" s="42"/>
      <c r="E286" s="21"/>
      <c r="F286" s="42"/>
      <c r="G286" s="7"/>
      <c r="H286" s="7"/>
      <c r="I286" s="7"/>
      <c r="J286" s="7"/>
      <c r="L286" s="548"/>
    </row>
    <row r="287" spans="1:12" s="8" customFormat="1" x14ac:dyDescent="0.25">
      <c r="A287" s="56"/>
      <c r="B287" s="56"/>
      <c r="C287" s="57"/>
      <c r="D287" s="42"/>
      <c r="E287" s="21"/>
      <c r="F287" s="42"/>
      <c r="G287" s="7"/>
      <c r="H287" s="7"/>
      <c r="I287" s="7"/>
      <c r="J287" s="7"/>
      <c r="L287" s="548"/>
    </row>
    <row r="288" spans="1:12" s="8" customFormat="1" x14ac:dyDescent="0.25">
      <c r="A288" s="56"/>
      <c r="B288" s="56"/>
      <c r="C288" s="57"/>
      <c r="D288" s="18"/>
      <c r="E288" s="18"/>
      <c r="F288" s="18"/>
      <c r="G288" s="7"/>
      <c r="H288" s="7"/>
      <c r="I288" s="7"/>
      <c r="J288" s="7"/>
      <c r="K288" s="8">
        <f>SUM(K269:K283)</f>
        <v>0</v>
      </c>
      <c r="L288" s="548"/>
    </row>
    <row r="289" spans="1:12" s="8" customFormat="1" x14ac:dyDescent="0.25">
      <c r="A289" s="56"/>
      <c r="B289" s="56"/>
      <c r="C289" s="57"/>
      <c r="D289" s="18"/>
      <c r="E289" s="18"/>
      <c r="F289" s="18"/>
      <c r="G289" s="7"/>
      <c r="H289" s="7"/>
      <c r="I289" s="7"/>
      <c r="J289" s="7"/>
      <c r="L289" s="548"/>
    </row>
    <row r="290" spans="1:12" s="8" customFormat="1" x14ac:dyDescent="0.25">
      <c r="A290" s="56"/>
      <c r="B290" s="56"/>
      <c r="C290" s="57"/>
      <c r="D290" s="42"/>
      <c r="E290" s="21"/>
      <c r="F290" s="42"/>
      <c r="G290" s="7"/>
      <c r="H290" s="7"/>
      <c r="I290" s="7"/>
      <c r="J290" s="7"/>
      <c r="L290" s="548"/>
    </row>
    <row r="291" spans="1:12" s="8" customFormat="1" ht="14.25" hidden="1" customHeight="1" x14ac:dyDescent="0.2">
      <c r="A291" s="56"/>
      <c r="B291" s="56"/>
      <c r="C291" s="57"/>
      <c r="D291" s="23"/>
      <c r="E291" s="23"/>
      <c r="F291" s="23"/>
      <c r="G291" s="7"/>
      <c r="H291" s="7"/>
      <c r="I291" s="7"/>
      <c r="J291" s="7"/>
      <c r="L291" s="548"/>
    </row>
    <row r="292" spans="1:12" s="8" customFormat="1" ht="19.5" customHeight="1" x14ac:dyDescent="0.2">
      <c r="A292" s="56"/>
      <c r="B292" s="56"/>
      <c r="C292" s="57"/>
      <c r="D292" s="23"/>
      <c r="E292" s="23"/>
      <c r="F292" s="23"/>
      <c r="G292" s="7"/>
      <c r="H292" s="7"/>
      <c r="I292" s="7"/>
      <c r="J292" s="7"/>
      <c r="L292" s="548"/>
    </row>
    <row r="293" spans="1:12" s="8" customFormat="1" ht="28.5" customHeight="1" x14ac:dyDescent="0.25">
      <c r="A293" s="56"/>
      <c r="B293" s="56"/>
      <c r="C293" s="57"/>
      <c r="D293" s="18"/>
      <c r="E293" s="18"/>
      <c r="F293" s="18"/>
      <c r="G293" s="7"/>
      <c r="H293" s="7"/>
      <c r="I293" s="7"/>
      <c r="J293" s="7"/>
      <c r="L293" s="548"/>
    </row>
    <row r="294" spans="1:12" s="8" customFormat="1" x14ac:dyDescent="0.25">
      <c r="A294" s="56"/>
      <c r="B294" s="56"/>
      <c r="C294" s="57"/>
      <c r="D294" s="22"/>
      <c r="E294" s="21"/>
      <c r="F294" s="21"/>
      <c r="G294" s="7"/>
      <c r="H294" s="7"/>
      <c r="I294" s="7"/>
      <c r="J294" s="7"/>
      <c r="L294" s="548"/>
    </row>
    <row r="295" spans="1:12" s="8" customFormat="1" x14ac:dyDescent="0.25">
      <c r="A295" s="56"/>
      <c r="B295" s="56"/>
      <c r="C295" s="57"/>
      <c r="D295" s="22"/>
      <c r="E295" s="21"/>
      <c r="F295" s="21"/>
      <c r="G295" s="7"/>
      <c r="H295" s="7"/>
      <c r="I295" s="7"/>
      <c r="J295" s="7"/>
      <c r="L295" s="548"/>
    </row>
    <row r="296" spans="1:12" s="8" customFormat="1" ht="36" customHeight="1" x14ac:dyDescent="0.25">
      <c r="A296" s="56"/>
      <c r="B296" s="56"/>
      <c r="C296" s="57"/>
      <c r="D296" s="22"/>
      <c r="E296" s="21"/>
      <c r="F296" s="21"/>
      <c r="G296" s="7"/>
      <c r="H296" s="7"/>
      <c r="I296" s="7"/>
      <c r="J296" s="7"/>
      <c r="L296" s="548"/>
    </row>
    <row r="297" spans="1:12" s="8" customFormat="1" ht="21.75" customHeight="1" x14ac:dyDescent="0.25">
      <c r="A297" s="56"/>
      <c r="B297" s="56"/>
      <c r="C297" s="57"/>
      <c r="D297" s="22"/>
      <c r="E297" s="21"/>
      <c r="F297" s="21"/>
      <c r="G297" s="7"/>
      <c r="H297" s="7"/>
      <c r="I297" s="7"/>
      <c r="J297" s="7"/>
      <c r="L297" s="548"/>
    </row>
    <row r="298" spans="1:12" s="8" customFormat="1" ht="28.5" customHeight="1" x14ac:dyDescent="0.25">
      <c r="A298" s="56"/>
      <c r="B298" s="56"/>
      <c r="C298" s="57"/>
      <c r="D298" s="22"/>
      <c r="E298" s="21"/>
      <c r="F298" s="21"/>
      <c r="G298" s="7"/>
      <c r="H298" s="7"/>
      <c r="I298" s="7"/>
      <c r="J298" s="7"/>
      <c r="L298" s="548"/>
    </row>
    <row r="299" spans="1:12" s="8" customFormat="1" x14ac:dyDescent="0.25">
      <c r="A299" s="56"/>
      <c r="B299" s="56"/>
      <c r="C299" s="57"/>
      <c r="D299" s="22"/>
      <c r="E299" s="21"/>
      <c r="F299" s="21"/>
      <c r="G299" s="7"/>
      <c r="H299" s="7"/>
      <c r="I299" s="7"/>
      <c r="J299" s="7"/>
      <c r="L299" s="548"/>
    </row>
    <row r="300" spans="1:12" s="8" customFormat="1" x14ac:dyDescent="0.25">
      <c r="A300" s="56"/>
      <c r="B300" s="56"/>
      <c r="C300" s="57"/>
      <c r="D300" s="22"/>
      <c r="E300" s="21"/>
      <c r="F300" s="21"/>
      <c r="G300" s="7"/>
      <c r="H300" s="7"/>
      <c r="I300" s="7"/>
      <c r="J300" s="7"/>
      <c r="L300" s="548"/>
    </row>
    <row r="301" spans="1:12" s="8" customFormat="1" x14ac:dyDescent="0.25">
      <c r="A301" s="56"/>
      <c r="B301" s="56"/>
      <c r="C301" s="57"/>
      <c r="D301" s="30"/>
      <c r="E301" s="30"/>
      <c r="F301" s="30"/>
      <c r="G301" s="7"/>
      <c r="H301" s="7"/>
      <c r="I301" s="7"/>
      <c r="J301" s="7"/>
      <c r="L301" s="548"/>
    </row>
    <row r="302" spans="1:12" s="8" customFormat="1" x14ac:dyDescent="0.25">
      <c r="A302" s="56"/>
      <c r="B302" s="56"/>
      <c r="C302" s="57"/>
      <c r="D302" s="30"/>
      <c r="E302" s="30"/>
      <c r="F302" s="30"/>
      <c r="G302" s="7"/>
      <c r="H302" s="7"/>
      <c r="I302" s="7"/>
      <c r="J302" s="7"/>
      <c r="L302" s="548"/>
    </row>
    <row r="303" spans="1:12" s="8" customFormat="1" x14ac:dyDescent="0.25">
      <c r="A303" s="56"/>
      <c r="B303" s="56"/>
      <c r="C303" s="57"/>
      <c r="D303" s="30"/>
      <c r="E303" s="30"/>
      <c r="F303" s="30"/>
      <c r="G303" s="7"/>
      <c r="H303" s="7"/>
      <c r="I303" s="7"/>
      <c r="J303" s="7"/>
      <c r="L303" s="548"/>
    </row>
    <row r="304" spans="1:12" s="8" customFormat="1" x14ac:dyDescent="0.25">
      <c r="A304" s="56"/>
      <c r="B304" s="56"/>
      <c r="C304" s="57"/>
      <c r="D304" s="20"/>
      <c r="E304" s="21"/>
      <c r="F304" s="21"/>
      <c r="G304" s="7"/>
      <c r="H304" s="7"/>
      <c r="I304" s="7"/>
      <c r="J304" s="7"/>
      <c r="L304" s="548"/>
    </row>
    <row r="305" spans="1:12" s="8" customFormat="1" x14ac:dyDescent="0.25">
      <c r="A305" s="56"/>
      <c r="B305" s="56"/>
      <c r="C305" s="57"/>
      <c r="D305" s="20"/>
      <c r="E305" s="21"/>
      <c r="F305" s="21"/>
      <c r="G305" s="7"/>
      <c r="H305" s="7"/>
      <c r="I305" s="7"/>
      <c r="J305" s="7"/>
      <c r="L305" s="548"/>
    </row>
    <row r="306" spans="1:12" s="8" customFormat="1" x14ac:dyDescent="0.25">
      <c r="A306" s="56"/>
      <c r="B306" s="56"/>
      <c r="C306" s="57"/>
      <c r="D306" s="30"/>
      <c r="E306" s="30"/>
      <c r="F306" s="30"/>
      <c r="G306" s="7"/>
      <c r="H306" s="7"/>
      <c r="I306" s="7"/>
      <c r="J306" s="7"/>
      <c r="L306" s="548"/>
    </row>
    <row r="307" spans="1:12" s="8" customFormat="1" x14ac:dyDescent="0.25">
      <c r="A307" s="56"/>
      <c r="B307" s="56"/>
      <c r="C307" s="57"/>
      <c r="D307" s="30"/>
      <c r="E307" s="30"/>
      <c r="F307" s="30"/>
      <c r="G307" s="7"/>
      <c r="H307" s="7"/>
      <c r="I307" s="7"/>
      <c r="J307" s="7"/>
      <c r="L307" s="548"/>
    </row>
    <row r="308" spans="1:12" s="8" customFormat="1" x14ac:dyDescent="0.25">
      <c r="A308" s="56"/>
      <c r="B308" s="56"/>
      <c r="C308" s="57"/>
      <c r="D308" s="30"/>
      <c r="E308" s="30"/>
      <c r="F308" s="30"/>
      <c r="G308" s="7"/>
      <c r="H308" s="7"/>
      <c r="I308" s="7"/>
      <c r="J308" s="7"/>
      <c r="L308" s="548"/>
    </row>
    <row r="309" spans="1:12" s="8" customFormat="1" ht="57.75" customHeight="1" x14ac:dyDescent="0.25">
      <c r="A309" s="56"/>
      <c r="B309" s="56"/>
      <c r="C309" s="57"/>
      <c r="D309" s="43"/>
      <c r="E309" s="43"/>
      <c r="F309" s="43"/>
      <c r="G309" s="7"/>
      <c r="H309" s="7"/>
      <c r="I309" s="7"/>
      <c r="J309" s="7"/>
      <c r="L309" s="548"/>
    </row>
    <row r="310" spans="1:12" s="8" customFormat="1" x14ac:dyDescent="0.25">
      <c r="A310" s="56"/>
      <c r="B310" s="56"/>
      <c r="C310" s="57"/>
      <c r="D310" s="43"/>
      <c r="E310" s="43"/>
      <c r="F310" s="43"/>
      <c r="G310" s="7"/>
      <c r="H310" s="7"/>
      <c r="I310" s="7"/>
      <c r="J310" s="7"/>
      <c r="L310" s="548"/>
    </row>
    <row r="311" spans="1:12" s="8" customFormat="1" x14ac:dyDescent="0.25">
      <c r="A311" s="56"/>
      <c r="B311" s="56"/>
      <c r="C311" s="57"/>
      <c r="D311" s="43"/>
      <c r="E311" s="43"/>
      <c r="F311" s="43"/>
      <c r="G311" s="7"/>
      <c r="H311" s="7"/>
      <c r="I311" s="7"/>
      <c r="J311" s="7"/>
      <c r="L311" s="548"/>
    </row>
    <row r="312" spans="1:12" s="8" customFormat="1" ht="18.75" customHeight="1" x14ac:dyDescent="0.25">
      <c r="A312" s="56"/>
      <c r="B312" s="56"/>
      <c r="C312" s="57"/>
      <c r="D312" s="22"/>
      <c r="E312" s="21"/>
      <c r="F312" s="38"/>
      <c r="G312" s="7"/>
      <c r="H312" s="7"/>
      <c r="I312" s="7"/>
      <c r="J312" s="7"/>
      <c r="L312" s="548"/>
    </row>
    <row r="313" spans="1:12" x14ac:dyDescent="0.2">
      <c r="D313" s="3"/>
      <c r="E313" s="2"/>
    </row>
    <row r="314" spans="1:12" x14ac:dyDescent="0.2">
      <c r="D314" s="3"/>
      <c r="E314" s="2"/>
    </row>
    <row r="315" spans="1:12" x14ac:dyDescent="0.2">
      <c r="D315" s="3"/>
      <c r="E315" s="2"/>
    </row>
    <row r="316" spans="1:12" x14ac:dyDescent="0.2">
      <c r="D316" s="3"/>
      <c r="E316" s="2"/>
    </row>
    <row r="317" spans="1:12" x14ac:dyDescent="0.2">
      <c r="D317" s="3"/>
      <c r="E317" s="2"/>
    </row>
    <row r="318" spans="1:12" x14ac:dyDescent="0.2">
      <c r="D318" s="3"/>
      <c r="E318" s="2"/>
    </row>
    <row r="319" spans="1:12" x14ac:dyDescent="0.2">
      <c r="D319" s="3"/>
      <c r="E319" s="2"/>
    </row>
    <row r="320" spans="1:12" x14ac:dyDescent="0.2">
      <c r="D320" s="3"/>
      <c r="E320" s="2"/>
    </row>
    <row r="321" spans="4:5" x14ac:dyDescent="0.2">
      <c r="D321" s="3"/>
      <c r="E321" s="2"/>
    </row>
    <row r="322" spans="4:5" x14ac:dyDescent="0.2">
      <c r="D322" s="3"/>
      <c r="E322" s="2"/>
    </row>
    <row r="323" spans="4:5" x14ac:dyDescent="0.2">
      <c r="D323" s="3"/>
      <c r="E323" s="2"/>
    </row>
    <row r="324" spans="4:5" x14ac:dyDescent="0.2">
      <c r="D324" s="3"/>
      <c r="E324" s="2"/>
    </row>
    <row r="325" spans="4:5" x14ac:dyDescent="0.2">
      <c r="D325" s="3"/>
      <c r="E325" s="2"/>
    </row>
    <row r="326" spans="4:5" x14ac:dyDescent="0.2">
      <c r="D326" s="3"/>
      <c r="E326" s="2"/>
    </row>
    <row r="327" spans="4:5" x14ac:dyDescent="0.2">
      <c r="D327" s="3"/>
      <c r="E327" s="2"/>
    </row>
    <row r="328" spans="4:5" x14ac:dyDescent="0.2">
      <c r="D328" s="3"/>
      <c r="E328" s="2"/>
    </row>
    <row r="329" spans="4:5" x14ac:dyDescent="0.2">
      <c r="D329" s="3"/>
      <c r="E329" s="2"/>
    </row>
    <row r="330" spans="4:5" x14ac:dyDescent="0.2">
      <c r="D330" s="3"/>
      <c r="E330" s="2"/>
    </row>
    <row r="331" spans="4:5" x14ac:dyDescent="0.2">
      <c r="D331" s="3"/>
      <c r="E331" s="2"/>
    </row>
    <row r="332" spans="4:5" x14ac:dyDescent="0.2">
      <c r="D332" s="3"/>
      <c r="E332" s="2"/>
    </row>
    <row r="333" spans="4:5" x14ac:dyDescent="0.2">
      <c r="D333" s="3"/>
      <c r="E333" s="2"/>
    </row>
    <row r="334" spans="4:5" x14ac:dyDescent="0.2">
      <c r="D334" s="3"/>
      <c r="E334" s="2"/>
    </row>
    <row r="335" spans="4:5" x14ac:dyDescent="0.2">
      <c r="D335" s="3"/>
      <c r="E335" s="2"/>
    </row>
    <row r="336" spans="4:5" x14ac:dyDescent="0.2">
      <c r="D336" s="3"/>
      <c r="E336" s="2"/>
    </row>
    <row r="337" spans="4:5" x14ac:dyDescent="0.2">
      <c r="D337" s="3"/>
      <c r="E337" s="2"/>
    </row>
    <row r="338" spans="4:5" x14ac:dyDescent="0.2">
      <c r="D338" s="3"/>
      <c r="E338" s="2"/>
    </row>
    <row r="339" spans="4:5" x14ac:dyDescent="0.2">
      <c r="D339" s="3"/>
      <c r="E339" s="2"/>
    </row>
    <row r="340" spans="4:5" x14ac:dyDescent="0.2">
      <c r="D340" s="3"/>
      <c r="E340" s="2"/>
    </row>
    <row r="341" spans="4:5" x14ac:dyDescent="0.2">
      <c r="D341" s="3"/>
      <c r="E341" s="2"/>
    </row>
    <row r="342" spans="4:5" x14ac:dyDescent="0.2">
      <c r="D342" s="3"/>
      <c r="E342" s="2"/>
    </row>
  </sheetData>
  <mergeCells count="18">
    <mergeCell ref="A276:C276"/>
    <mergeCell ref="B14:E15"/>
    <mergeCell ref="A13:C13"/>
    <mergeCell ref="B10:I10"/>
    <mergeCell ref="A12:J12"/>
    <mergeCell ref="G14:G15"/>
    <mergeCell ref="H14:H15"/>
    <mergeCell ref="I14:K14"/>
    <mergeCell ref="A14:A15"/>
    <mergeCell ref="F14:F15"/>
    <mergeCell ref="J13:K13"/>
    <mergeCell ref="L12:L14"/>
    <mergeCell ref="E9:G9"/>
    <mergeCell ref="C1:J3"/>
    <mergeCell ref="B5:J5"/>
    <mergeCell ref="B6:I6"/>
    <mergeCell ref="B7:I7"/>
    <mergeCell ref="A8:I8"/>
  </mergeCells>
  <conditionalFormatting sqref="D85:F85">
    <cfRule type="expression" dxfId="119" priority="877" stopIfTrue="1">
      <formula>#REF!=""</formula>
    </cfRule>
    <cfRule type="expression" dxfId="118" priority="878" stopIfTrue="1">
      <formula>#REF!&lt;&gt;""</formula>
    </cfRule>
    <cfRule type="expression" dxfId="117" priority="879" stopIfTrue="1">
      <formula>AND(#REF!="",#REF!&lt;&gt;"")</formula>
    </cfRule>
  </conditionalFormatting>
  <conditionalFormatting sqref="D69:F69">
    <cfRule type="expression" dxfId="116" priority="874" stopIfTrue="1">
      <formula>#REF!=""</formula>
    </cfRule>
    <cfRule type="expression" dxfId="115" priority="875" stopIfTrue="1">
      <formula>#REF!&lt;&gt;""</formula>
    </cfRule>
    <cfRule type="expression" dxfId="114" priority="876" stopIfTrue="1">
      <formula>AND(#REF!="",#REF!&lt;&gt;"")</formula>
    </cfRule>
  </conditionalFormatting>
  <conditionalFormatting sqref="D93:F93 D79:F79">
    <cfRule type="expression" dxfId="113" priority="871" stopIfTrue="1">
      <formula>#REF!=""</formula>
    </cfRule>
    <cfRule type="expression" dxfId="112" priority="872" stopIfTrue="1">
      <formula>#REF!&lt;&gt;""</formula>
    </cfRule>
    <cfRule type="expression" dxfId="111" priority="873" stopIfTrue="1">
      <formula>AND(#REF!="",#REF!&lt;&gt;"")</formula>
    </cfRule>
  </conditionalFormatting>
  <conditionalFormatting sqref="D71:F71">
    <cfRule type="expression" dxfId="110" priority="868" stopIfTrue="1">
      <formula>#REF!=""</formula>
    </cfRule>
    <cfRule type="expression" dxfId="109" priority="869" stopIfTrue="1">
      <formula>#REF!&lt;&gt;""</formula>
    </cfRule>
    <cfRule type="expression" dxfId="108" priority="870" stopIfTrue="1">
      <formula>AND(#REF!="",#REF!&lt;&gt;"")</formula>
    </cfRule>
  </conditionalFormatting>
  <conditionalFormatting sqref="D68:F68">
    <cfRule type="expression" dxfId="107" priority="865" stopIfTrue="1">
      <formula>#REF!=""</formula>
    </cfRule>
    <cfRule type="expression" dxfId="106" priority="866" stopIfTrue="1">
      <formula>#REF!&lt;&gt;""</formula>
    </cfRule>
    <cfRule type="expression" dxfId="105" priority="867" stopIfTrue="1">
      <formula>AND(#REF!="",#REF!&lt;&gt;"")</formula>
    </cfRule>
  </conditionalFormatting>
  <conditionalFormatting sqref="D231:F231 D78:F78 H112:H113 D134:F134 D285:F286 D249:E249 D138 D143 D64:F64 D27:F27 G28 D262:F263 D88:F88 D250:F251 D70:F75 D80:F86 D247:F247 D122:F123 H115:H116 D137:F137 D125:F130 D182:F189 D312 D288:F289 D290:D300 D280:D287 D252:D274 D246 D233:F244 D253:F254 D252:E252 D193:F218 D216:D233 D187:D195 D164:D183 D155:D157 D141 D145:F155 D132:D133 D136 D121:D127 D96:F120 D86:D96 D73:D80 D65:D70 D67:F67 D32:D33 G32 D57 D59 D36:F38 D40:F56 D265:F266 D158:F163 D298:F311">
    <cfRule type="expression" dxfId="104" priority="862" stopIfTrue="1">
      <formula>#REF!=""</formula>
    </cfRule>
    <cfRule type="expression" dxfId="103" priority="863" stopIfTrue="1">
      <formula>#REF!&lt;&gt;""</formula>
    </cfRule>
    <cfRule type="expression" dxfId="102" priority="864" stopIfTrue="1">
      <formula>AND(#REF!="",#REF!&lt;&gt;"")</formula>
    </cfRule>
  </conditionalFormatting>
  <conditionalFormatting sqref="D100:F100 D128:F128 D94:F95 D242:F242 J144 D175 H217 D103:F103 D97:F98 D248:F249 D251:F251 D245:F246 D147:F147 J147 D178 D130:F145 H220">
    <cfRule type="expression" dxfId="101" priority="841" stopIfTrue="1">
      <formula>#REF!=""</formula>
    </cfRule>
    <cfRule type="expression" dxfId="100" priority="842" stopIfTrue="1">
      <formula>#REF!&lt;&gt;""</formula>
    </cfRule>
    <cfRule type="expression" dxfId="99" priority="843" stopIfTrue="1">
      <formula>AND(#REF!="",#REF!&lt;&gt;"")</formula>
    </cfRule>
  </conditionalFormatting>
  <conditionalFormatting sqref="E175:F175 E178:F178">
    <cfRule type="expression" dxfId="98" priority="790" stopIfTrue="1">
      <formula>#REF!=""</formula>
    </cfRule>
    <cfRule type="expression" dxfId="97" priority="791" stopIfTrue="1">
      <formula>#REF!&lt;&gt;""</formula>
    </cfRule>
    <cfRule type="expression" dxfId="96" priority="792" stopIfTrue="1">
      <formula>AND(#REF!="",#REF!&lt;&gt;"")</formula>
    </cfRule>
  </conditionalFormatting>
  <conditionalFormatting sqref="D167:F168 D170:F171">
    <cfRule type="expression" dxfId="95" priority="475" stopIfTrue="1">
      <formula>#REF!=""</formula>
    </cfRule>
    <cfRule type="expression" dxfId="94" priority="476" stopIfTrue="1">
      <formula>#REF!&lt;&gt;""</formula>
    </cfRule>
    <cfRule type="expression" dxfId="93" priority="477" stopIfTrue="1">
      <formula>AND(#REF!="",#REF!&lt;&gt;"")</formula>
    </cfRule>
  </conditionalFormatting>
  <conditionalFormatting sqref="D181:F181 D184:F184">
    <cfRule type="expression" dxfId="92" priority="472" stopIfTrue="1">
      <formula>#REF!=""</formula>
    </cfRule>
    <cfRule type="expression" dxfId="91" priority="473" stopIfTrue="1">
      <formula>#REF!&lt;&gt;""</formula>
    </cfRule>
    <cfRule type="expression" dxfId="90" priority="474" stopIfTrue="1">
      <formula>AND(#REF!="",#REF!&lt;&gt;"")</formula>
    </cfRule>
  </conditionalFormatting>
  <conditionalFormatting sqref="D23">
    <cfRule type="expression" dxfId="89" priority="469" stopIfTrue="1">
      <formula>#REF!=""</formula>
    </cfRule>
    <cfRule type="expression" dxfId="88" priority="470" stopIfTrue="1">
      <formula>#REF!&lt;&gt;""</formula>
    </cfRule>
    <cfRule type="expression" dxfId="87" priority="471" stopIfTrue="1">
      <formula>AND(#REF!="",#REF!&lt;&gt;"")</formula>
    </cfRule>
  </conditionalFormatting>
  <conditionalFormatting sqref="G20:J20 I23:J23 J20:K23">
    <cfRule type="expression" dxfId="86" priority="463" stopIfTrue="1">
      <formula>#REF!=""</formula>
    </cfRule>
    <cfRule type="expression" dxfId="85" priority="464" stopIfTrue="1">
      <formula>#REF!&lt;&gt;""</formula>
    </cfRule>
    <cfRule type="expression" dxfId="84" priority="465" stopIfTrue="1">
      <formula>AND(#REF!="",#REF!&lt;&gt;"")</formula>
    </cfRule>
  </conditionalFormatting>
  <conditionalFormatting sqref="E20">
    <cfRule type="expression" dxfId="83" priority="35" stopIfTrue="1">
      <formula>#REF!=""</formula>
    </cfRule>
    <cfRule type="expression" dxfId="82" priority="36" stopIfTrue="1">
      <formula>#REF!&lt;&gt;""</formula>
    </cfRule>
    <cfRule type="expression" dxfId="81" priority="37" stopIfTrue="1">
      <formula>AND(#REF!="",#REF!&lt;&gt;"")</formula>
    </cfRule>
  </conditionalFormatting>
  <conditionalFormatting sqref="E21:E22 K20:K22">
    <cfRule type="expression" dxfId="80" priority="32" stopIfTrue="1">
      <formula>#REF!=""</formula>
    </cfRule>
    <cfRule type="expression" dxfId="79" priority="33" stopIfTrue="1">
      <formula>#REF!&lt;&gt;""</formula>
    </cfRule>
    <cfRule type="expression" dxfId="78" priority="34" stopIfTrue="1">
      <formula>AND(#REF!="",#REF!&lt;&gt;"")</formula>
    </cfRule>
  </conditionalFormatting>
  <conditionalFormatting sqref="E23">
    <cfRule type="expression" dxfId="77" priority="29" stopIfTrue="1">
      <formula>#REF!=""</formula>
    </cfRule>
    <cfRule type="expression" dxfId="76" priority="30" stopIfTrue="1">
      <formula>#REF!&lt;&gt;""</formula>
    </cfRule>
    <cfRule type="expression" dxfId="75" priority="31" stopIfTrue="1">
      <formula>AND(#REF!="",#REF!&lt;&gt;"")</formula>
    </cfRule>
  </conditionalFormatting>
  <conditionalFormatting sqref="K23">
    <cfRule type="expression" dxfId="74" priority="26" stopIfTrue="1">
      <formula>#REF!=""</formula>
    </cfRule>
    <cfRule type="expression" dxfId="73" priority="27" stopIfTrue="1">
      <formula>#REF!&lt;&gt;""</formula>
    </cfRule>
    <cfRule type="expression" dxfId="72" priority="28" stopIfTrue="1">
      <formula>AND(#REF!="",#REF!&lt;&gt;"")</formula>
    </cfRule>
  </conditionalFormatting>
  <conditionalFormatting sqref="D22">
    <cfRule type="expression" dxfId="71" priority="20" stopIfTrue="1">
      <formula>#REF!=""</formula>
    </cfRule>
    <cfRule type="expression" dxfId="70" priority="21" stopIfTrue="1">
      <formula>#REF!&lt;&gt;""</formula>
    </cfRule>
    <cfRule type="expression" dxfId="69" priority="22" stopIfTrue="1">
      <formula>AND(#REF!="",#REF!&lt;&gt;"")</formula>
    </cfRule>
  </conditionalFormatting>
  <conditionalFormatting sqref="D24:F24">
    <cfRule type="expression" dxfId="68" priority="17" stopIfTrue="1">
      <formula>#REF!=""</formula>
    </cfRule>
    <cfRule type="expression" dxfId="67" priority="18" stopIfTrue="1">
      <formula>#REF!&lt;&gt;""</formula>
    </cfRule>
    <cfRule type="expression" dxfId="66" priority="19" stopIfTrue="1">
      <formula>AND(#REF!="",#REF!&lt;&gt;"")</formula>
    </cfRule>
  </conditionalFormatting>
  <conditionalFormatting sqref="I22:J22 J20:J21">
    <cfRule type="expression" dxfId="65" priority="14" stopIfTrue="1">
      <formula>#REF!=""</formula>
    </cfRule>
    <cfRule type="expression" dxfId="64" priority="15" stopIfTrue="1">
      <formula>#REF!&lt;&gt;""</formula>
    </cfRule>
    <cfRule type="expression" dxfId="63" priority="16" stopIfTrue="1">
      <formula>AND(#REF!="",#REF!&lt;&gt;"")</formula>
    </cfRule>
  </conditionalFormatting>
  <conditionalFormatting sqref="E20:E21">
    <cfRule type="expression" dxfId="62" priority="8" stopIfTrue="1">
      <formula>#REF!=""</formula>
    </cfRule>
    <cfRule type="expression" dxfId="61" priority="9" stopIfTrue="1">
      <formula>#REF!&lt;&gt;""</formula>
    </cfRule>
    <cfRule type="expression" dxfId="60" priority="10" stopIfTrue="1">
      <formula>AND(#REF!="",#REF!&lt;&gt;"")</formula>
    </cfRule>
  </conditionalFormatting>
  <conditionalFormatting sqref="E22">
    <cfRule type="expression" dxfId="59" priority="5" stopIfTrue="1">
      <formula>#REF!=""</formula>
    </cfRule>
    <cfRule type="expression" dxfId="58" priority="6" stopIfTrue="1">
      <formula>#REF!&lt;&gt;""</formula>
    </cfRule>
    <cfRule type="expression" dxfId="57" priority="7" stopIfTrue="1">
      <formula>AND(#REF!="",#REF!&lt;&gt;"")</formula>
    </cfRule>
  </conditionalFormatting>
  <conditionalFormatting sqref="K22">
    <cfRule type="expression" dxfId="56" priority="2" stopIfTrue="1">
      <formula>#REF!=""</formula>
    </cfRule>
    <cfRule type="expression" dxfId="55" priority="3" stopIfTrue="1">
      <formula>#REF!&lt;&gt;""</formula>
    </cfRule>
    <cfRule type="expression" dxfId="54" priority="4" stopIfTrue="1">
      <formula>AND(#REF!="",#REF!&lt;&gt;"")</formula>
    </cfRule>
  </conditionalFormatting>
  <pageMargins left="0.78740157480314965" right="0" top="0.19685039370078741" bottom="0.19685039370078741" header="0.51181102362204722" footer="0.51181102362204722"/>
  <pageSetup paperSize="9" scale="66" orientation="portrait" r:id="rId1"/>
  <headerFooter alignWithMargins="0"/>
  <rowBreaks count="7" manualBreakCount="7">
    <brk id="99" max="6" man="1"/>
    <brk id="124" max="6" man="1"/>
    <brk id="157" max="6" man="1"/>
    <brk id="198" max="6" man="1"/>
    <brk id="229" max="6" man="1"/>
    <brk id="252" max="6" man="1"/>
    <brk id="276" max="6" man="1"/>
  </rowBreaks>
  <colBreaks count="1" manualBreakCount="1">
    <brk id="26" max="27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319"/>
  <sheetViews>
    <sheetView view="pageBreakPreview" zoomScaleSheetLayoutView="100" workbookViewId="0">
      <selection activeCell="A9" sqref="A9:E9"/>
    </sheetView>
  </sheetViews>
  <sheetFormatPr defaultRowHeight="15.75" x14ac:dyDescent="0.2"/>
  <cols>
    <col min="1" max="1" width="44.5703125" style="453" customWidth="1"/>
    <col min="2" max="2" width="20.140625" style="544" customWidth="1"/>
    <col min="3" max="3" width="0.42578125" style="462" hidden="1" customWidth="1"/>
    <col min="4" max="4" width="18.85546875" style="454" customWidth="1"/>
    <col min="5" max="5" width="18.28515625" style="454" customWidth="1"/>
    <col min="6" max="6" width="53" style="461" customWidth="1"/>
    <col min="7" max="7" width="14.140625" style="456" customWidth="1"/>
    <col min="8" max="16384" width="9.140625" style="456"/>
  </cols>
  <sheetData>
    <row r="1" spans="1:256" x14ac:dyDescent="0.2">
      <c r="B1" s="692"/>
      <c r="C1" s="692"/>
      <c r="F1" s="455"/>
    </row>
    <row r="2" spans="1:256" ht="19.5" customHeight="1" x14ac:dyDescent="0.2">
      <c r="A2" s="457"/>
      <c r="B2" s="693"/>
      <c r="C2" s="693"/>
      <c r="D2" s="694" t="s">
        <v>470</v>
      </c>
      <c r="E2" s="694"/>
      <c r="F2" s="227"/>
      <c r="G2" s="458"/>
      <c r="H2" s="458"/>
    </row>
    <row r="3" spans="1:256" ht="12.75" customHeight="1" x14ac:dyDescent="0.2">
      <c r="A3" s="459"/>
      <c r="B3" s="460"/>
      <c r="C3" s="460"/>
      <c r="D3" s="460"/>
      <c r="E3" s="460"/>
      <c r="F3" s="455"/>
      <c r="G3" s="460"/>
      <c r="H3" s="460"/>
    </row>
    <row r="4" spans="1:256" ht="16.5" customHeight="1" x14ac:dyDescent="0.2">
      <c r="A4" s="695" t="s">
        <v>471</v>
      </c>
      <c r="B4" s="695"/>
      <c r="C4" s="695"/>
      <c r="D4" s="695"/>
      <c r="E4" s="695"/>
      <c r="F4" s="664"/>
      <c r="G4" s="460"/>
      <c r="H4" s="460"/>
    </row>
    <row r="5" spans="1:256" ht="12.75" customHeight="1" x14ac:dyDescent="0.2">
      <c r="A5" s="458"/>
      <c r="B5" s="693" t="s">
        <v>454</v>
      </c>
      <c r="C5" s="693"/>
      <c r="D5" s="693"/>
      <c r="E5" s="693"/>
      <c r="F5" s="664"/>
      <c r="G5" s="458"/>
      <c r="H5" s="458"/>
    </row>
    <row r="6" spans="1:256" ht="12.75" x14ac:dyDescent="0.2">
      <c r="A6" s="693" t="s">
        <v>472</v>
      </c>
      <c r="B6" s="693"/>
      <c r="C6" s="693"/>
      <c r="D6" s="693"/>
      <c r="E6" s="693"/>
      <c r="F6" s="664"/>
      <c r="G6" s="458"/>
      <c r="H6" s="458"/>
    </row>
    <row r="7" spans="1:256" x14ac:dyDescent="0.2">
      <c r="A7" s="693" t="s">
        <v>339</v>
      </c>
      <c r="B7" s="693"/>
      <c r="C7" s="693"/>
      <c r="D7" s="693"/>
      <c r="E7" s="693"/>
    </row>
    <row r="8" spans="1:256" x14ac:dyDescent="0.2">
      <c r="A8" s="462"/>
      <c r="B8" s="462"/>
      <c r="D8" s="463"/>
    </row>
    <row r="9" spans="1:256" ht="20.25" customHeight="1" x14ac:dyDescent="0.2">
      <c r="A9" s="698" t="s">
        <v>557</v>
      </c>
      <c r="B9" s="698"/>
      <c r="C9" s="698"/>
      <c r="D9" s="698"/>
      <c r="E9" s="698"/>
    </row>
    <row r="10" spans="1:256" ht="20.25" customHeight="1" x14ac:dyDescent="0.2">
      <c r="A10" s="464"/>
      <c r="B10" s="464"/>
      <c r="C10" s="464"/>
      <c r="D10" s="464"/>
      <c r="E10" s="465" t="s">
        <v>473</v>
      </c>
    </row>
    <row r="11" spans="1:256" ht="48" customHeight="1" x14ac:dyDescent="0.2">
      <c r="A11" s="699" t="s">
        <v>474</v>
      </c>
      <c r="B11" s="700"/>
      <c r="C11" s="700"/>
      <c r="D11" s="700"/>
      <c r="E11" s="700"/>
    </row>
    <row r="12" spans="1:256" ht="10.5" customHeight="1" x14ac:dyDescent="0.2">
      <c r="A12" s="464"/>
      <c r="B12" s="464"/>
      <c r="C12" s="464"/>
      <c r="D12" s="464"/>
    </row>
    <row r="13" spans="1:256" ht="15" customHeight="1" x14ac:dyDescent="0.2">
      <c r="A13" s="454"/>
      <c r="B13" s="454"/>
      <c r="C13" s="454"/>
      <c r="E13" s="465" t="s">
        <v>475</v>
      </c>
      <c r="G13" s="454"/>
      <c r="H13" s="454"/>
      <c r="I13" s="454"/>
      <c r="J13" s="454"/>
      <c r="K13" s="454"/>
      <c r="L13" s="454"/>
      <c r="M13" s="454"/>
      <c r="N13" s="454"/>
      <c r="O13" s="454"/>
      <c r="P13" s="454"/>
      <c r="Q13" s="454"/>
      <c r="R13" s="454"/>
      <c r="S13" s="454"/>
      <c r="T13" s="454"/>
      <c r="U13" s="454"/>
      <c r="V13" s="454"/>
      <c r="W13" s="454"/>
      <c r="X13" s="454"/>
      <c r="Y13" s="454"/>
      <c r="Z13" s="454"/>
      <c r="AA13" s="454"/>
      <c r="AB13" s="454"/>
      <c r="AC13" s="454"/>
      <c r="AD13" s="454"/>
      <c r="AE13" s="454"/>
      <c r="AF13" s="454"/>
      <c r="AG13" s="454"/>
      <c r="AH13" s="454"/>
      <c r="AI13" s="454"/>
      <c r="AJ13" s="454"/>
      <c r="AK13" s="454"/>
      <c r="AL13" s="454"/>
      <c r="AM13" s="454"/>
      <c r="AN13" s="454"/>
      <c r="AO13" s="454"/>
      <c r="AP13" s="454"/>
      <c r="AQ13" s="454"/>
      <c r="AR13" s="454"/>
      <c r="AS13" s="454"/>
      <c r="AT13" s="454"/>
      <c r="AU13" s="454"/>
      <c r="AV13" s="454"/>
      <c r="AW13" s="454"/>
      <c r="AX13" s="454"/>
      <c r="AY13" s="454"/>
      <c r="AZ13" s="454"/>
      <c r="BA13" s="454"/>
      <c r="BB13" s="454"/>
      <c r="BC13" s="454"/>
      <c r="BD13" s="454"/>
      <c r="BE13" s="454"/>
      <c r="BF13" s="454"/>
      <c r="BG13" s="454"/>
      <c r="BH13" s="454"/>
      <c r="BI13" s="454"/>
      <c r="BJ13" s="454"/>
      <c r="BK13" s="454"/>
      <c r="BL13" s="454"/>
      <c r="BM13" s="454"/>
      <c r="BN13" s="454"/>
      <c r="BO13" s="454"/>
      <c r="BP13" s="454"/>
      <c r="BQ13" s="454"/>
      <c r="BR13" s="454"/>
      <c r="BS13" s="454"/>
      <c r="BT13" s="454"/>
      <c r="BU13" s="454"/>
      <c r="BV13" s="454"/>
      <c r="BW13" s="454"/>
      <c r="BX13" s="454"/>
      <c r="BY13" s="454"/>
      <c r="BZ13" s="454"/>
      <c r="CA13" s="454"/>
      <c r="CB13" s="454"/>
      <c r="CC13" s="454"/>
      <c r="CD13" s="454"/>
      <c r="CE13" s="454"/>
      <c r="CF13" s="454"/>
      <c r="CG13" s="454"/>
      <c r="CH13" s="454"/>
      <c r="CI13" s="454"/>
      <c r="CJ13" s="454"/>
      <c r="CK13" s="454"/>
      <c r="CL13" s="454"/>
      <c r="CM13" s="454"/>
      <c r="CN13" s="454"/>
      <c r="CO13" s="454"/>
      <c r="CP13" s="454"/>
      <c r="CQ13" s="454"/>
      <c r="CR13" s="454"/>
      <c r="CS13" s="454"/>
      <c r="CT13" s="454"/>
      <c r="CU13" s="454"/>
      <c r="CV13" s="454"/>
      <c r="CW13" s="454"/>
      <c r="CX13" s="454"/>
      <c r="CY13" s="454"/>
      <c r="CZ13" s="454"/>
      <c r="DA13" s="454"/>
      <c r="DB13" s="454"/>
      <c r="DC13" s="454"/>
      <c r="DD13" s="454"/>
      <c r="DE13" s="454"/>
      <c r="DF13" s="454"/>
      <c r="DG13" s="454"/>
      <c r="DH13" s="454"/>
      <c r="DI13" s="454"/>
      <c r="DJ13" s="454"/>
      <c r="DK13" s="454"/>
      <c r="DL13" s="454"/>
      <c r="DM13" s="454"/>
      <c r="DN13" s="454"/>
      <c r="DO13" s="454"/>
      <c r="DP13" s="454"/>
      <c r="DQ13" s="454"/>
      <c r="DR13" s="454"/>
      <c r="DS13" s="454"/>
      <c r="DT13" s="454"/>
      <c r="DU13" s="454"/>
      <c r="DV13" s="454"/>
      <c r="DW13" s="454"/>
      <c r="DX13" s="454"/>
      <c r="DY13" s="454"/>
      <c r="DZ13" s="454"/>
      <c r="EA13" s="454"/>
      <c r="EB13" s="454"/>
      <c r="EC13" s="454"/>
      <c r="ED13" s="454"/>
      <c r="EE13" s="454"/>
      <c r="EF13" s="454"/>
      <c r="EG13" s="454"/>
      <c r="EH13" s="454"/>
      <c r="EI13" s="454"/>
      <c r="EJ13" s="454"/>
      <c r="EK13" s="454"/>
      <c r="EL13" s="454"/>
      <c r="EM13" s="454"/>
      <c r="EN13" s="454"/>
      <c r="EO13" s="454"/>
      <c r="EP13" s="454"/>
      <c r="EQ13" s="454"/>
      <c r="ER13" s="454"/>
      <c r="ES13" s="454"/>
      <c r="ET13" s="454"/>
      <c r="EU13" s="454"/>
      <c r="EV13" s="454"/>
      <c r="EW13" s="454"/>
      <c r="EX13" s="454"/>
      <c r="EY13" s="454"/>
      <c r="EZ13" s="454"/>
      <c r="FA13" s="454"/>
      <c r="FB13" s="454"/>
      <c r="FC13" s="454"/>
      <c r="FD13" s="454"/>
      <c r="FE13" s="454"/>
      <c r="FF13" s="454"/>
      <c r="FG13" s="454"/>
      <c r="FH13" s="454"/>
      <c r="FI13" s="454"/>
      <c r="FJ13" s="454"/>
      <c r="FK13" s="454"/>
      <c r="FL13" s="454"/>
      <c r="FM13" s="454"/>
      <c r="FN13" s="454"/>
      <c r="FO13" s="454"/>
      <c r="FP13" s="454"/>
      <c r="FQ13" s="454"/>
      <c r="FR13" s="454"/>
      <c r="FS13" s="454"/>
      <c r="FT13" s="454"/>
      <c r="FU13" s="454"/>
      <c r="FV13" s="454"/>
      <c r="FW13" s="454"/>
      <c r="FX13" s="454"/>
      <c r="FY13" s="454"/>
      <c r="FZ13" s="454"/>
      <c r="GA13" s="454"/>
      <c r="GB13" s="454"/>
      <c r="GC13" s="454"/>
      <c r="GD13" s="454"/>
      <c r="GE13" s="454"/>
      <c r="GF13" s="454"/>
      <c r="GG13" s="454"/>
      <c r="GH13" s="454"/>
      <c r="GI13" s="454"/>
      <c r="GJ13" s="454"/>
      <c r="GK13" s="454"/>
      <c r="GL13" s="454"/>
      <c r="GM13" s="454"/>
      <c r="GN13" s="454"/>
      <c r="GO13" s="454"/>
      <c r="GP13" s="454"/>
      <c r="GQ13" s="454"/>
      <c r="GR13" s="454"/>
      <c r="GS13" s="454"/>
      <c r="GT13" s="454"/>
      <c r="GU13" s="454"/>
      <c r="GV13" s="454"/>
      <c r="GW13" s="454"/>
      <c r="GX13" s="454"/>
      <c r="GY13" s="454"/>
      <c r="GZ13" s="454"/>
      <c r="HA13" s="454"/>
      <c r="HB13" s="454"/>
      <c r="HC13" s="454"/>
      <c r="HD13" s="454"/>
      <c r="HE13" s="454"/>
      <c r="HF13" s="454"/>
      <c r="HG13" s="454"/>
      <c r="HH13" s="454"/>
      <c r="HI13" s="454"/>
      <c r="HJ13" s="454"/>
      <c r="HK13" s="454"/>
      <c r="HL13" s="454"/>
      <c r="HM13" s="454"/>
      <c r="HN13" s="454"/>
      <c r="HO13" s="454"/>
      <c r="HP13" s="454"/>
      <c r="HQ13" s="454"/>
      <c r="HR13" s="454"/>
      <c r="HS13" s="454"/>
      <c r="HT13" s="454"/>
      <c r="HU13" s="454"/>
      <c r="HV13" s="454"/>
      <c r="HW13" s="454"/>
      <c r="HX13" s="454"/>
      <c r="HY13" s="454"/>
      <c r="HZ13" s="454"/>
      <c r="IA13" s="454"/>
      <c r="IB13" s="454"/>
      <c r="IC13" s="454"/>
      <c r="ID13" s="454"/>
      <c r="IE13" s="454"/>
      <c r="IF13" s="454"/>
      <c r="IG13" s="454"/>
      <c r="IH13" s="454"/>
      <c r="II13" s="454"/>
      <c r="IJ13" s="454"/>
      <c r="IK13" s="454"/>
      <c r="IL13" s="454"/>
      <c r="IM13" s="454"/>
      <c r="IN13" s="454"/>
      <c r="IO13" s="454"/>
      <c r="IP13" s="454"/>
      <c r="IQ13" s="454"/>
      <c r="IR13" s="454"/>
      <c r="IS13" s="454"/>
      <c r="IT13" s="454"/>
      <c r="IU13" s="454"/>
      <c r="IV13" s="454"/>
    </row>
    <row r="14" spans="1:256" ht="22.5" customHeight="1" x14ac:dyDescent="0.25">
      <c r="A14" s="684" t="s">
        <v>476</v>
      </c>
      <c r="B14" s="701" t="s">
        <v>433</v>
      </c>
      <c r="C14" s="702"/>
      <c r="D14" s="702"/>
      <c r="E14" s="703"/>
    </row>
    <row r="15" spans="1:256" ht="37.5" customHeight="1" x14ac:dyDescent="0.25">
      <c r="A15" s="684"/>
      <c r="B15" s="466" t="s">
        <v>154</v>
      </c>
      <c r="D15" s="466" t="s">
        <v>295</v>
      </c>
      <c r="E15" s="466" t="s">
        <v>415</v>
      </c>
    </row>
    <row r="16" spans="1:256" s="470" customFormat="1" ht="37.5" customHeight="1" x14ac:dyDescent="0.2">
      <c r="A16" s="467" t="s">
        <v>477</v>
      </c>
      <c r="B16" s="468">
        <v>0.3</v>
      </c>
      <c r="C16" s="462"/>
      <c r="D16" s="468">
        <v>0.3</v>
      </c>
      <c r="E16" s="468">
        <v>0.3</v>
      </c>
      <c r="F16" s="461"/>
      <c r="G16" s="469"/>
    </row>
    <row r="17" spans="1:7" s="475" customFormat="1" ht="35.25" hidden="1" customHeight="1" x14ac:dyDescent="0.2">
      <c r="A17" s="471" t="s">
        <v>478</v>
      </c>
      <c r="B17" s="472"/>
      <c r="C17" s="473"/>
      <c r="D17" s="472"/>
      <c r="E17" s="472"/>
      <c r="F17" s="474"/>
    </row>
    <row r="18" spans="1:7" s="470" customFormat="1" ht="30" customHeight="1" x14ac:dyDescent="0.2">
      <c r="A18" s="467" t="s">
        <v>479</v>
      </c>
      <c r="B18" s="468">
        <f>0.3+0.3</f>
        <v>0.6</v>
      </c>
      <c r="C18" s="462"/>
      <c r="D18" s="468">
        <v>0.6</v>
      </c>
      <c r="E18" s="468">
        <v>0.6</v>
      </c>
      <c r="F18" s="461"/>
      <c r="G18" s="469"/>
    </row>
    <row r="19" spans="1:7" s="470" customFormat="1" ht="25.5" hidden="1" customHeight="1" x14ac:dyDescent="0.2">
      <c r="A19" s="467" t="s">
        <v>480</v>
      </c>
      <c r="B19" s="468"/>
      <c r="C19" s="462"/>
      <c r="D19" s="468"/>
      <c r="E19" s="468"/>
      <c r="F19" s="461"/>
      <c r="G19" s="469"/>
    </row>
    <row r="20" spans="1:7" s="470" customFormat="1" ht="25.5" customHeight="1" x14ac:dyDescent="0.2">
      <c r="A20" s="467" t="s">
        <v>481</v>
      </c>
      <c r="B20" s="468">
        <v>0.9</v>
      </c>
      <c r="C20" s="462"/>
      <c r="D20" s="468">
        <v>0.9</v>
      </c>
      <c r="E20" s="468">
        <v>0.9</v>
      </c>
      <c r="F20" s="461"/>
    </row>
    <row r="21" spans="1:7" s="470" customFormat="1" ht="25.5" customHeight="1" x14ac:dyDescent="0.25">
      <c r="A21" s="467" t="s">
        <v>482</v>
      </c>
      <c r="B21" s="468">
        <v>0.3</v>
      </c>
      <c r="C21" s="476"/>
      <c r="D21" s="468">
        <v>0.3</v>
      </c>
      <c r="E21" s="468">
        <v>0.3</v>
      </c>
      <c r="F21" s="461"/>
    </row>
    <row r="22" spans="1:7" s="470" customFormat="1" ht="20.25" hidden="1" customHeight="1" x14ac:dyDescent="0.25">
      <c r="A22" s="477" t="s">
        <v>483</v>
      </c>
      <c r="B22" s="472"/>
      <c r="C22" s="478"/>
      <c r="D22" s="472"/>
      <c r="E22" s="472"/>
      <c r="F22" s="461"/>
    </row>
    <row r="23" spans="1:7" s="470" customFormat="1" ht="23.25" hidden="1" customHeight="1" x14ac:dyDescent="0.2">
      <c r="A23" s="479" t="s">
        <v>484</v>
      </c>
      <c r="B23" s="480"/>
      <c r="C23" s="481"/>
      <c r="D23" s="480"/>
      <c r="E23" s="480"/>
      <c r="F23" s="461"/>
    </row>
    <row r="24" spans="1:7" s="470" customFormat="1" hidden="1" x14ac:dyDescent="0.25">
      <c r="A24" s="467" t="s">
        <v>485</v>
      </c>
      <c r="B24" s="468">
        <v>0.3</v>
      </c>
      <c r="C24" s="482"/>
      <c r="D24" s="468">
        <v>0.3</v>
      </c>
      <c r="E24" s="468">
        <v>0.3</v>
      </c>
      <c r="F24" s="461"/>
    </row>
    <row r="25" spans="1:7" s="470" customFormat="1" ht="19.5" customHeight="1" x14ac:dyDescent="0.25">
      <c r="A25" s="467" t="s">
        <v>486</v>
      </c>
      <c r="B25" s="468">
        <v>0.4</v>
      </c>
      <c r="C25" s="483"/>
      <c r="D25" s="468">
        <v>0.4</v>
      </c>
      <c r="E25" s="468">
        <v>0.4</v>
      </c>
      <c r="F25" s="461"/>
    </row>
    <row r="26" spans="1:7" s="470" customFormat="1" ht="21.75" customHeight="1" x14ac:dyDescent="0.25">
      <c r="A26" s="467" t="s">
        <v>487</v>
      </c>
      <c r="B26" s="468">
        <v>0.2</v>
      </c>
      <c r="C26" s="483"/>
      <c r="D26" s="468">
        <v>0.2</v>
      </c>
      <c r="E26" s="468">
        <v>0.2</v>
      </c>
      <c r="F26" s="461"/>
    </row>
    <row r="27" spans="1:7" s="470" customFormat="1" ht="20.25" customHeight="1" x14ac:dyDescent="0.2">
      <c r="A27" s="484" t="s">
        <v>66</v>
      </c>
      <c r="B27" s="485">
        <f>SUM(B16:B26)</f>
        <v>2.9999999999999996</v>
      </c>
      <c r="C27" s="485">
        <f>SUM(C16:C26)</f>
        <v>0</v>
      </c>
      <c r="D27" s="485">
        <f>SUM(D16:D26)</f>
        <v>2.9999999999999996</v>
      </c>
      <c r="E27" s="485">
        <f>SUM(E16:E26)</f>
        <v>2.9999999999999996</v>
      </c>
      <c r="F27" s="461"/>
    </row>
    <row r="28" spans="1:7" s="470" customFormat="1" ht="20.25" customHeight="1" x14ac:dyDescent="0.2">
      <c r="A28" s="486"/>
      <c r="B28" s="487"/>
      <c r="C28" s="487"/>
      <c r="D28" s="487"/>
      <c r="E28" s="487"/>
      <c r="F28" s="461"/>
    </row>
    <row r="29" spans="1:7" s="470" customFormat="1" ht="19.5" customHeight="1" x14ac:dyDescent="0.2">
      <c r="A29" s="486"/>
      <c r="B29" s="487"/>
      <c r="C29" s="487"/>
      <c r="D29" s="487"/>
      <c r="E29" s="469" t="s">
        <v>488</v>
      </c>
      <c r="F29" s="461"/>
    </row>
    <row r="30" spans="1:7" s="470" customFormat="1" ht="85.5" customHeight="1" x14ac:dyDescent="0.25">
      <c r="A30" s="696" t="s">
        <v>499</v>
      </c>
      <c r="B30" s="697"/>
      <c r="C30" s="697"/>
      <c r="D30" s="697"/>
      <c r="E30" s="697"/>
      <c r="F30" s="488"/>
      <c r="G30" s="469"/>
    </row>
    <row r="31" spans="1:7" s="470" customFormat="1" ht="24" customHeight="1" x14ac:dyDescent="0.2">
      <c r="A31" s="489"/>
      <c r="B31" s="456"/>
      <c r="C31" s="456"/>
      <c r="D31" s="454"/>
      <c r="E31" s="454" t="s">
        <v>429</v>
      </c>
      <c r="F31" s="461"/>
    </row>
    <row r="32" spans="1:7" s="470" customFormat="1" ht="33.75" customHeight="1" x14ac:dyDescent="0.25">
      <c r="A32" s="679" t="s">
        <v>489</v>
      </c>
      <c r="B32" s="681" t="s">
        <v>433</v>
      </c>
      <c r="C32" s="681"/>
      <c r="D32" s="681"/>
      <c r="E32" s="681"/>
      <c r="F32" s="488"/>
    </row>
    <row r="33" spans="1:7" s="470" customFormat="1" ht="19.5" customHeight="1" x14ac:dyDescent="0.25">
      <c r="A33" s="680"/>
      <c r="B33" s="686"/>
      <c r="C33" s="687"/>
      <c r="D33" s="687"/>
      <c r="E33" s="688"/>
      <c r="F33" s="488"/>
    </row>
    <row r="34" spans="1:7" s="470" customFormat="1" hidden="1" x14ac:dyDescent="0.25">
      <c r="A34" s="575" t="s">
        <v>477</v>
      </c>
      <c r="B34" s="689">
        <v>0</v>
      </c>
      <c r="C34" s="689"/>
      <c r="D34" s="689"/>
      <c r="E34" s="689"/>
      <c r="F34" s="491" t="s">
        <v>490</v>
      </c>
    </row>
    <row r="35" spans="1:7" s="470" customFormat="1" ht="19.5" hidden="1" customHeight="1" x14ac:dyDescent="0.25">
      <c r="A35" s="576" t="s">
        <v>478</v>
      </c>
      <c r="B35" s="689">
        <v>0</v>
      </c>
      <c r="C35" s="689"/>
      <c r="D35" s="689"/>
      <c r="E35" s="689"/>
      <c r="F35" s="461"/>
    </row>
    <row r="36" spans="1:7" s="470" customFormat="1" ht="22.5" hidden="1" customHeight="1" x14ac:dyDescent="0.25">
      <c r="A36" s="575" t="s">
        <v>479</v>
      </c>
      <c r="B36" s="689">
        <v>0</v>
      </c>
      <c r="C36" s="689"/>
      <c r="D36" s="689"/>
      <c r="E36" s="689"/>
      <c r="F36" s="461"/>
    </row>
    <row r="37" spans="1:7" s="470" customFormat="1" ht="23.25" customHeight="1" x14ac:dyDescent="0.25">
      <c r="A37" s="467" t="s">
        <v>481</v>
      </c>
      <c r="B37" s="690">
        <f>549.1+325+259.1</f>
        <v>1133.2</v>
      </c>
      <c r="C37" s="690"/>
      <c r="D37" s="690"/>
      <c r="E37" s="690"/>
      <c r="F37" s="493">
        <f t="shared" ref="F37:F42" si="0">B37/12</f>
        <v>94.433333333333337</v>
      </c>
    </row>
    <row r="38" spans="1:7" s="470" customFormat="1" ht="23.25" customHeight="1" x14ac:dyDescent="0.25">
      <c r="A38" s="467" t="s">
        <v>482</v>
      </c>
      <c r="B38" s="690">
        <f>3209.1-1000</f>
        <v>2209.1</v>
      </c>
      <c r="C38" s="690"/>
      <c r="D38" s="690"/>
      <c r="E38" s="690"/>
      <c r="F38" s="493">
        <f t="shared" si="0"/>
        <v>184.09166666666667</v>
      </c>
    </row>
    <row r="39" spans="1:7" s="470" customFormat="1" ht="18" customHeight="1" x14ac:dyDescent="0.25">
      <c r="A39" s="467" t="s">
        <v>485</v>
      </c>
      <c r="B39" s="690">
        <f>138.7+60+100+50+50+36</f>
        <v>434.7</v>
      </c>
      <c r="C39" s="690"/>
      <c r="D39" s="690"/>
      <c r="E39" s="690"/>
      <c r="F39" s="493">
        <f t="shared" si="0"/>
        <v>36.225000000000001</v>
      </c>
      <c r="G39" s="494"/>
    </row>
    <row r="40" spans="1:7" s="470" customFormat="1" ht="24" customHeight="1" x14ac:dyDescent="0.25">
      <c r="A40" s="467" t="s">
        <v>486</v>
      </c>
      <c r="B40" s="690">
        <f>163.3-25</f>
        <v>138.30000000000001</v>
      </c>
      <c r="C40" s="690"/>
      <c r="D40" s="690"/>
      <c r="E40" s="690"/>
      <c r="F40" s="493">
        <f t="shared" si="0"/>
        <v>11.525</v>
      </c>
    </row>
    <row r="41" spans="1:7" s="470" customFormat="1" ht="23.25" customHeight="1" x14ac:dyDescent="0.25">
      <c r="A41" s="467" t="s">
        <v>487</v>
      </c>
      <c r="B41" s="690">
        <f>132-25</f>
        <v>107</v>
      </c>
      <c r="C41" s="690"/>
      <c r="D41" s="690"/>
      <c r="E41" s="690"/>
      <c r="F41" s="493">
        <f t="shared" si="0"/>
        <v>8.9166666666666661</v>
      </c>
    </row>
    <row r="42" spans="1:7" s="470" customFormat="1" ht="20.25" customHeight="1" x14ac:dyDescent="0.2">
      <c r="A42" s="484" t="s">
        <v>66</v>
      </c>
      <c r="B42" s="691">
        <f>B34+B36+B37+B38+B39+B40+B41</f>
        <v>4022.3</v>
      </c>
      <c r="C42" s="691"/>
      <c r="D42" s="691"/>
      <c r="E42" s="691"/>
      <c r="F42" s="493">
        <f t="shared" si="0"/>
        <v>335.19166666666666</v>
      </c>
    </row>
    <row r="43" spans="1:7" s="470" customFormat="1" ht="18" customHeight="1" x14ac:dyDescent="0.25">
      <c r="A43" s="496"/>
      <c r="B43" s="497"/>
      <c r="C43" s="483"/>
      <c r="D43" s="469"/>
      <c r="E43" s="465" t="s">
        <v>555</v>
      </c>
      <c r="F43" s="461"/>
    </row>
    <row r="44" spans="1:7" s="470" customFormat="1" ht="12.75" customHeight="1" x14ac:dyDescent="0.2">
      <c r="A44" s="682" t="s">
        <v>491</v>
      </c>
      <c r="B44" s="682"/>
      <c r="C44" s="682"/>
      <c r="D44" s="682"/>
      <c r="E44" s="682"/>
      <c r="F44" s="683"/>
    </row>
    <row r="45" spans="1:7" s="470" customFormat="1" ht="32.25" customHeight="1" x14ac:dyDescent="0.2">
      <c r="A45" s="682"/>
      <c r="B45" s="682"/>
      <c r="C45" s="682"/>
      <c r="D45" s="682"/>
      <c r="E45" s="682"/>
      <c r="F45" s="683"/>
    </row>
    <row r="46" spans="1:7" s="470" customFormat="1" ht="92.25" customHeight="1" x14ac:dyDescent="0.2">
      <c r="A46" s="682"/>
      <c r="B46" s="682"/>
      <c r="C46" s="682"/>
      <c r="D46" s="682"/>
      <c r="E46" s="682"/>
      <c r="F46" s="683"/>
    </row>
    <row r="47" spans="1:7" s="470" customFormat="1" x14ac:dyDescent="0.2">
      <c r="A47" s="498"/>
      <c r="B47" s="462"/>
      <c r="C47" s="462"/>
      <c r="D47" s="454"/>
      <c r="E47" s="454" t="s">
        <v>492</v>
      </c>
      <c r="F47" s="461"/>
    </row>
    <row r="48" spans="1:7" s="470" customFormat="1" ht="21" customHeight="1" x14ac:dyDescent="0.25">
      <c r="A48" s="684" t="s">
        <v>476</v>
      </c>
      <c r="B48" s="685" t="s">
        <v>433</v>
      </c>
      <c r="C48" s="685"/>
      <c r="D48" s="685"/>
      <c r="E48" s="685"/>
      <c r="F48" s="461"/>
    </row>
    <row r="49" spans="1:7" s="470" customFormat="1" ht="26.25" customHeight="1" x14ac:dyDescent="0.25">
      <c r="A49" s="684"/>
      <c r="B49" s="499" t="s">
        <v>154</v>
      </c>
      <c r="C49" s="500"/>
      <c r="D49" s="499" t="s">
        <v>295</v>
      </c>
      <c r="E49" s="499" t="s">
        <v>415</v>
      </c>
      <c r="F49" s="461"/>
    </row>
    <row r="50" spans="1:7" s="470" customFormat="1" x14ac:dyDescent="0.25">
      <c r="A50" s="467" t="s">
        <v>477</v>
      </c>
      <c r="B50" s="492">
        <f>53.3+32</f>
        <v>85.3</v>
      </c>
      <c r="C50" s="490">
        <v>516.4</v>
      </c>
      <c r="D50" s="492">
        <v>53.3</v>
      </c>
      <c r="E50" s="492">
        <v>53.3</v>
      </c>
      <c r="F50" s="461"/>
    </row>
    <row r="51" spans="1:7" s="470" customFormat="1" x14ac:dyDescent="0.25">
      <c r="A51" s="467" t="s">
        <v>479</v>
      </c>
      <c r="B51" s="492">
        <f>134.2+80</f>
        <v>214.2</v>
      </c>
      <c r="C51" s="490">
        <v>379.2</v>
      </c>
      <c r="D51" s="492">
        <v>106.3</v>
      </c>
      <c r="E51" s="492">
        <v>106.3</v>
      </c>
      <c r="F51" s="461"/>
    </row>
    <row r="52" spans="1:7" s="470" customFormat="1" x14ac:dyDescent="0.25">
      <c r="A52" s="467" t="s">
        <v>481</v>
      </c>
      <c r="B52" s="492">
        <f>249.7+124</f>
        <v>373.7</v>
      </c>
      <c r="C52" s="490">
        <v>1184.2</v>
      </c>
      <c r="D52" s="492">
        <v>210.4</v>
      </c>
      <c r="E52" s="492">
        <v>210.4</v>
      </c>
      <c r="F52" s="461"/>
    </row>
    <row r="53" spans="1:7" s="470" customFormat="1" x14ac:dyDescent="0.25">
      <c r="A53" s="467" t="s">
        <v>482</v>
      </c>
      <c r="B53" s="492">
        <f>53.8+33</f>
        <v>86.8</v>
      </c>
      <c r="C53" s="490">
        <v>452.6</v>
      </c>
      <c r="D53" s="492">
        <v>53.8</v>
      </c>
      <c r="E53" s="492">
        <v>53.8</v>
      </c>
      <c r="F53" s="461"/>
      <c r="G53" s="469"/>
    </row>
    <row r="54" spans="1:7" s="470" customFormat="1" x14ac:dyDescent="0.25">
      <c r="A54" s="467" t="s">
        <v>485</v>
      </c>
      <c r="B54" s="492">
        <f>113.8+60</f>
        <v>173.8</v>
      </c>
      <c r="C54" s="476">
        <v>401.7</v>
      </c>
      <c r="D54" s="492">
        <v>118.8</v>
      </c>
      <c r="E54" s="492">
        <v>118.8</v>
      </c>
      <c r="F54" s="461"/>
      <c r="G54" s="469"/>
    </row>
    <row r="55" spans="1:7" s="470" customFormat="1" x14ac:dyDescent="0.25">
      <c r="A55" s="467" t="s">
        <v>486</v>
      </c>
      <c r="B55" s="492">
        <v>141.80000000000001</v>
      </c>
      <c r="C55" s="495">
        <v>705</v>
      </c>
      <c r="D55" s="492">
        <v>141.80000000000001</v>
      </c>
      <c r="E55" s="492">
        <v>141.80000000000001</v>
      </c>
      <c r="F55" s="461"/>
      <c r="G55" s="469"/>
    </row>
    <row r="56" spans="1:7" s="470" customFormat="1" ht="14.25" customHeight="1" x14ac:dyDescent="0.25">
      <c r="A56" s="467" t="s">
        <v>487</v>
      </c>
      <c r="B56" s="492">
        <f>99.4+41</f>
        <v>140.4</v>
      </c>
      <c r="C56" s="482">
        <v>360.9</v>
      </c>
      <c r="D56" s="492">
        <v>97.3</v>
      </c>
      <c r="E56" s="492">
        <v>97.3</v>
      </c>
      <c r="F56" s="461"/>
      <c r="G56" s="469"/>
    </row>
    <row r="57" spans="1:7" s="470" customFormat="1" ht="21.75" hidden="1" customHeight="1" x14ac:dyDescent="0.25">
      <c r="A57" s="467"/>
      <c r="B57" s="492"/>
      <c r="C57" s="492"/>
      <c r="D57" s="492"/>
      <c r="E57" s="492"/>
      <c r="F57" s="461"/>
      <c r="G57" s="469"/>
    </row>
    <row r="58" spans="1:7" s="470" customFormat="1" ht="20.25" hidden="1" customHeight="1" x14ac:dyDescent="0.25">
      <c r="A58" s="467"/>
      <c r="B58" s="501"/>
      <c r="C58" s="483"/>
      <c r="D58" s="501"/>
      <c r="E58" s="501"/>
      <c r="F58" s="461"/>
    </row>
    <row r="59" spans="1:7" s="470" customFormat="1" ht="21.75" customHeight="1" x14ac:dyDescent="0.2">
      <c r="A59" s="484" t="s">
        <v>66</v>
      </c>
      <c r="B59" s="502">
        <f>B50+B51+B52+B53+B54+B55+B56</f>
        <v>1216</v>
      </c>
      <c r="C59" s="502">
        <f>C50+C51+C52+C53+C54+C55+C56</f>
        <v>4000</v>
      </c>
      <c r="D59" s="502">
        <f>D50+D51+D52+D53+D54+D55+D56</f>
        <v>781.7</v>
      </c>
      <c r="E59" s="502">
        <f>E50+E51+E52+E53+E54+E55+E56</f>
        <v>781.7</v>
      </c>
      <c r="F59" s="461"/>
    </row>
    <row r="60" spans="1:7" s="470" customFormat="1" x14ac:dyDescent="0.25">
      <c r="A60" s="496"/>
      <c r="B60" s="497"/>
      <c r="C60" s="495"/>
      <c r="D60" s="469"/>
      <c r="E60" s="469"/>
      <c r="F60" s="461"/>
    </row>
    <row r="61" spans="1:7" s="470" customFormat="1" x14ac:dyDescent="0.2">
      <c r="A61" s="496"/>
      <c r="B61" s="497"/>
      <c r="C61" s="503"/>
      <c r="D61" s="469"/>
      <c r="E61" s="469"/>
      <c r="F61" s="461"/>
    </row>
    <row r="62" spans="1:7" s="470" customFormat="1" ht="24.75" customHeight="1" x14ac:dyDescent="0.2">
      <c r="A62" s="678"/>
      <c r="B62" s="678"/>
      <c r="C62" s="678"/>
      <c r="D62" s="678"/>
      <c r="E62" s="678"/>
      <c r="F62" s="461"/>
    </row>
    <row r="63" spans="1:7" s="470" customFormat="1" x14ac:dyDescent="0.2">
      <c r="A63" s="678"/>
      <c r="B63" s="678"/>
      <c r="C63" s="678"/>
      <c r="D63" s="678"/>
      <c r="E63" s="678"/>
      <c r="F63" s="461"/>
    </row>
    <row r="64" spans="1:7" s="470" customFormat="1" ht="38.25" customHeight="1" x14ac:dyDescent="0.2">
      <c r="A64" s="678"/>
      <c r="B64" s="678"/>
      <c r="C64" s="678"/>
      <c r="D64" s="678"/>
      <c r="E64" s="678"/>
      <c r="F64" s="461"/>
    </row>
    <row r="65" spans="1:6" s="470" customFormat="1" ht="41.25" customHeight="1" x14ac:dyDescent="0.2">
      <c r="A65" s="498"/>
      <c r="B65" s="462"/>
      <c r="C65" s="462"/>
      <c r="D65" s="454"/>
      <c r="E65" s="454"/>
      <c r="F65" s="461"/>
    </row>
    <row r="66" spans="1:6" s="470" customFormat="1" x14ac:dyDescent="0.25">
      <c r="A66" s="496"/>
      <c r="B66" s="497"/>
      <c r="C66" s="495"/>
      <c r="D66" s="469"/>
      <c r="E66" s="469"/>
      <c r="F66" s="461"/>
    </row>
    <row r="67" spans="1:6" s="470" customFormat="1" x14ac:dyDescent="0.25">
      <c r="A67" s="496"/>
      <c r="B67" s="504"/>
      <c r="C67" s="495"/>
      <c r="D67" s="469"/>
      <c r="E67" s="469"/>
      <c r="F67" s="461"/>
    </row>
    <row r="68" spans="1:6" s="470" customFormat="1" ht="18.75" customHeight="1" x14ac:dyDescent="0.25">
      <c r="A68" s="505"/>
      <c r="B68" s="497"/>
      <c r="C68" s="495"/>
      <c r="D68" s="469"/>
      <c r="E68" s="469"/>
      <c r="F68" s="461"/>
    </row>
    <row r="69" spans="1:6" s="470" customFormat="1" x14ac:dyDescent="0.25">
      <c r="A69" s="496"/>
      <c r="B69" s="497"/>
      <c r="C69" s="495"/>
      <c r="D69" s="469"/>
      <c r="E69" s="469"/>
      <c r="F69" s="461"/>
    </row>
    <row r="70" spans="1:6" s="470" customFormat="1" x14ac:dyDescent="0.25">
      <c r="A70" s="506"/>
      <c r="B70" s="497"/>
      <c r="C70" s="495"/>
      <c r="D70" s="469"/>
      <c r="E70" s="469"/>
      <c r="F70" s="461"/>
    </row>
    <row r="71" spans="1:6" s="470" customFormat="1" x14ac:dyDescent="0.25">
      <c r="A71" s="506"/>
      <c r="B71" s="497"/>
      <c r="C71" s="495"/>
      <c r="D71" s="469"/>
      <c r="E71" s="469"/>
      <c r="F71" s="461"/>
    </row>
    <row r="72" spans="1:6" s="470" customFormat="1" x14ac:dyDescent="0.25">
      <c r="A72" s="506"/>
      <c r="B72" s="497"/>
      <c r="C72" s="495"/>
      <c r="D72" s="469"/>
      <c r="E72" s="469"/>
      <c r="F72" s="461"/>
    </row>
    <row r="73" spans="1:6" s="470" customFormat="1" x14ac:dyDescent="0.25">
      <c r="A73" s="506"/>
      <c r="B73" s="497"/>
      <c r="C73" s="507"/>
      <c r="D73" s="469"/>
      <c r="E73" s="469"/>
      <c r="F73" s="461"/>
    </row>
    <row r="74" spans="1:6" s="470" customFormat="1" x14ac:dyDescent="0.25">
      <c r="A74" s="506"/>
      <c r="B74" s="497"/>
      <c r="C74" s="507"/>
      <c r="D74" s="469"/>
      <c r="E74" s="469"/>
      <c r="F74" s="461"/>
    </row>
    <row r="75" spans="1:6" s="470" customFormat="1" x14ac:dyDescent="0.25">
      <c r="A75" s="506"/>
      <c r="B75" s="497"/>
      <c r="C75" s="507"/>
      <c r="D75" s="469"/>
      <c r="E75" s="469"/>
      <c r="F75" s="461"/>
    </row>
    <row r="76" spans="1:6" s="470" customFormat="1" x14ac:dyDescent="0.25">
      <c r="A76" s="506"/>
      <c r="B76" s="497"/>
      <c r="C76" s="495"/>
      <c r="D76" s="469"/>
      <c r="E76" s="469"/>
      <c r="F76" s="461"/>
    </row>
    <row r="77" spans="1:6" s="470" customFormat="1" ht="26.25" customHeight="1" x14ac:dyDescent="0.25">
      <c r="A77" s="506"/>
      <c r="B77" s="504"/>
      <c r="C77" s="508"/>
      <c r="D77" s="469"/>
      <c r="E77" s="469"/>
      <c r="F77" s="461"/>
    </row>
    <row r="78" spans="1:6" s="470" customFormat="1" ht="40.5" customHeight="1" x14ac:dyDescent="0.25">
      <c r="A78" s="486"/>
      <c r="B78" s="497"/>
      <c r="C78" s="507"/>
      <c r="D78" s="469"/>
      <c r="E78" s="469"/>
      <c r="F78" s="461"/>
    </row>
    <row r="79" spans="1:6" s="470" customFormat="1" ht="22.5" customHeight="1" x14ac:dyDescent="0.25">
      <c r="A79" s="509"/>
      <c r="B79" s="497"/>
      <c r="C79" s="507"/>
      <c r="D79" s="469"/>
      <c r="E79" s="469"/>
      <c r="F79" s="461"/>
    </row>
    <row r="80" spans="1:6" s="470" customFormat="1" x14ac:dyDescent="0.25">
      <c r="A80" s="509"/>
      <c r="B80" s="497"/>
      <c r="C80" s="507"/>
      <c r="D80" s="469"/>
      <c r="E80" s="469"/>
      <c r="F80" s="461"/>
    </row>
    <row r="81" spans="1:6" s="470" customFormat="1" x14ac:dyDescent="0.25">
      <c r="A81" s="506"/>
      <c r="B81" s="497"/>
      <c r="C81" s="507"/>
      <c r="D81" s="469"/>
      <c r="E81" s="469"/>
      <c r="F81" s="461"/>
    </row>
    <row r="82" spans="1:6" s="470" customFormat="1" x14ac:dyDescent="0.25">
      <c r="A82" s="506"/>
      <c r="B82" s="497"/>
      <c r="C82" s="495"/>
      <c r="D82" s="469"/>
      <c r="E82" s="469"/>
      <c r="F82" s="461"/>
    </row>
    <row r="83" spans="1:6" s="470" customFormat="1" ht="24" customHeight="1" x14ac:dyDescent="0.2">
      <c r="A83" s="506"/>
      <c r="B83" s="497"/>
      <c r="C83" s="503"/>
      <c r="D83" s="469"/>
      <c r="E83" s="469"/>
      <c r="F83" s="461"/>
    </row>
    <row r="84" spans="1:6" s="470" customFormat="1" ht="18.75" customHeight="1" x14ac:dyDescent="0.25">
      <c r="A84" s="506"/>
      <c r="B84" s="497"/>
      <c r="C84" s="507"/>
      <c r="D84" s="469"/>
      <c r="E84" s="469"/>
      <c r="F84" s="461"/>
    </row>
    <row r="85" spans="1:6" s="470" customFormat="1" ht="18.75" customHeight="1" x14ac:dyDescent="0.25">
      <c r="A85" s="506"/>
      <c r="B85" s="497"/>
      <c r="C85" s="507"/>
      <c r="D85" s="469"/>
      <c r="E85" s="469"/>
      <c r="F85" s="461"/>
    </row>
    <row r="86" spans="1:6" s="470" customFormat="1" x14ac:dyDescent="0.25">
      <c r="A86" s="486"/>
      <c r="B86" s="497"/>
      <c r="C86" s="507"/>
      <c r="D86" s="469"/>
      <c r="E86" s="469"/>
      <c r="F86" s="461"/>
    </row>
    <row r="87" spans="1:6" s="470" customFormat="1" ht="18.75" customHeight="1" x14ac:dyDescent="0.25">
      <c r="A87" s="506"/>
      <c r="B87" s="504"/>
      <c r="C87" s="495"/>
      <c r="D87" s="469"/>
      <c r="E87" s="469"/>
      <c r="F87" s="461"/>
    </row>
    <row r="88" spans="1:6" s="470" customFormat="1" ht="16.5" customHeight="1" x14ac:dyDescent="0.25">
      <c r="A88" s="505"/>
      <c r="B88" s="504"/>
      <c r="C88" s="510"/>
      <c r="D88" s="469"/>
      <c r="E88" s="469"/>
      <c r="F88" s="461"/>
    </row>
    <row r="89" spans="1:6" s="470" customFormat="1" ht="24" customHeight="1" x14ac:dyDescent="0.2">
      <c r="A89" s="505"/>
      <c r="B89" s="497"/>
      <c r="C89" s="510"/>
      <c r="D89" s="469"/>
      <c r="E89" s="469"/>
      <c r="F89" s="461"/>
    </row>
    <row r="90" spans="1:6" s="470" customFormat="1" ht="41.25" customHeight="1" x14ac:dyDescent="0.2">
      <c r="A90" s="506"/>
      <c r="B90" s="497"/>
      <c r="C90" s="510"/>
      <c r="D90" s="469"/>
      <c r="E90" s="469"/>
      <c r="F90" s="461"/>
    </row>
    <row r="91" spans="1:6" s="470" customFormat="1" ht="34.5" customHeight="1" x14ac:dyDescent="0.2">
      <c r="A91" s="506"/>
      <c r="B91" s="497"/>
      <c r="C91" s="510"/>
      <c r="D91" s="469"/>
      <c r="E91" s="469"/>
      <c r="F91" s="461"/>
    </row>
    <row r="92" spans="1:6" s="470" customFormat="1" ht="39.75" customHeight="1" x14ac:dyDescent="0.2">
      <c r="A92" s="506"/>
      <c r="B92" s="497"/>
      <c r="C92" s="510"/>
      <c r="D92" s="511"/>
      <c r="E92" s="469"/>
      <c r="F92" s="461"/>
    </row>
    <row r="93" spans="1:6" s="470" customFormat="1" ht="21" customHeight="1" x14ac:dyDescent="0.2">
      <c r="A93" s="506"/>
      <c r="B93" s="497"/>
      <c r="C93" s="510"/>
      <c r="D93" s="511"/>
      <c r="E93" s="469"/>
      <c r="F93" s="461"/>
    </row>
    <row r="94" spans="1:6" s="470" customFormat="1" ht="45" customHeight="1" x14ac:dyDescent="0.2">
      <c r="A94" s="506"/>
      <c r="B94" s="497"/>
      <c r="C94" s="510"/>
      <c r="D94" s="469"/>
      <c r="E94" s="469"/>
      <c r="F94" s="461"/>
    </row>
    <row r="95" spans="1:6" s="470" customFormat="1" ht="32.25" customHeight="1" x14ac:dyDescent="0.2">
      <c r="A95" s="506"/>
      <c r="B95" s="497"/>
      <c r="C95" s="510"/>
      <c r="D95" s="469"/>
      <c r="E95" s="469"/>
      <c r="F95" s="461"/>
    </row>
    <row r="96" spans="1:6" s="470" customFormat="1" ht="24.75" customHeight="1" x14ac:dyDescent="0.25">
      <c r="A96" s="506"/>
      <c r="B96" s="512"/>
      <c r="C96" s="513"/>
      <c r="D96" s="469" t="s">
        <v>110</v>
      </c>
      <c r="E96" s="469"/>
      <c r="F96" s="461"/>
    </row>
    <row r="97" spans="1:6" s="470" customFormat="1" ht="36.75" customHeight="1" x14ac:dyDescent="0.25">
      <c r="A97" s="486"/>
      <c r="B97" s="512"/>
      <c r="C97" s="513"/>
      <c r="D97" s="469"/>
      <c r="E97" s="469"/>
      <c r="F97" s="461"/>
    </row>
    <row r="98" spans="1:6" s="470" customFormat="1" ht="26.25" customHeight="1" x14ac:dyDescent="0.25">
      <c r="A98" s="506"/>
      <c r="B98" s="514"/>
      <c r="C98" s="515"/>
      <c r="D98" s="469"/>
      <c r="E98" s="469"/>
      <c r="F98" s="461"/>
    </row>
    <row r="99" spans="1:6" s="470" customFormat="1" ht="19.5" customHeight="1" x14ac:dyDescent="0.25">
      <c r="A99" s="496"/>
      <c r="B99" s="512"/>
      <c r="C99" s="510"/>
      <c r="D99" s="469"/>
      <c r="E99" s="469"/>
      <c r="F99" s="461"/>
    </row>
    <row r="100" spans="1:6" s="470" customFormat="1" ht="23.25" customHeight="1" x14ac:dyDescent="0.25">
      <c r="A100" s="516"/>
      <c r="B100" s="512"/>
      <c r="C100" s="513"/>
      <c r="D100" s="469">
        <v>5</v>
      </c>
      <c r="E100" s="469"/>
      <c r="F100" s="461"/>
    </row>
    <row r="101" spans="1:6" s="470" customFormat="1" ht="31.5" customHeight="1" x14ac:dyDescent="0.25">
      <c r="A101" s="517"/>
      <c r="B101" s="514"/>
      <c r="C101" s="495"/>
      <c r="D101" s="469"/>
      <c r="E101" s="469"/>
      <c r="F101" s="461"/>
    </row>
    <row r="102" spans="1:6" s="470" customFormat="1" ht="18.75" customHeight="1" x14ac:dyDescent="0.25">
      <c r="A102" s="506"/>
      <c r="B102" s="504"/>
      <c r="C102" s="495"/>
      <c r="D102" s="469"/>
      <c r="E102" s="469"/>
      <c r="F102" s="461"/>
    </row>
    <row r="103" spans="1:6" s="470" customFormat="1" ht="18" customHeight="1" x14ac:dyDescent="0.25">
      <c r="A103" s="505"/>
      <c r="B103" s="504"/>
      <c r="C103" s="495"/>
      <c r="D103" s="469"/>
      <c r="E103" s="469"/>
      <c r="F103" s="461"/>
    </row>
    <row r="104" spans="1:6" s="470" customFormat="1" ht="31.5" customHeight="1" x14ac:dyDescent="0.25">
      <c r="A104" s="505"/>
      <c r="B104" s="497"/>
      <c r="C104" s="495"/>
      <c r="D104" s="469">
        <v>45</v>
      </c>
      <c r="E104" s="469"/>
      <c r="F104" s="461"/>
    </row>
    <row r="105" spans="1:6" s="470" customFormat="1" ht="63" customHeight="1" x14ac:dyDescent="0.2">
      <c r="A105" s="506"/>
      <c r="B105" s="497"/>
      <c r="C105" s="503"/>
      <c r="D105" s="469"/>
      <c r="E105" s="469"/>
      <c r="F105" s="461"/>
    </row>
    <row r="106" spans="1:6" s="470" customFormat="1" x14ac:dyDescent="0.25">
      <c r="A106" s="506"/>
      <c r="B106" s="497"/>
      <c r="C106" s="507"/>
      <c r="D106" s="469"/>
      <c r="E106" s="469"/>
      <c r="F106" s="461"/>
    </row>
    <row r="107" spans="1:6" s="470" customFormat="1" x14ac:dyDescent="0.25">
      <c r="A107" s="506"/>
      <c r="B107" s="497"/>
      <c r="C107" s="507"/>
      <c r="D107" s="469"/>
      <c r="E107" s="469"/>
      <c r="F107" s="461"/>
    </row>
    <row r="108" spans="1:6" s="470" customFormat="1" x14ac:dyDescent="0.25">
      <c r="A108" s="506"/>
      <c r="B108" s="497"/>
      <c r="C108" s="507"/>
      <c r="D108" s="469"/>
      <c r="E108" s="469"/>
      <c r="F108" s="461"/>
    </row>
    <row r="109" spans="1:6" s="470" customFormat="1" x14ac:dyDescent="0.25">
      <c r="A109" s="518"/>
      <c r="B109" s="497"/>
      <c r="C109" s="495"/>
      <c r="D109" s="469"/>
      <c r="E109" s="469"/>
      <c r="F109" s="461"/>
    </row>
    <row r="110" spans="1:6" s="470" customFormat="1" x14ac:dyDescent="0.25">
      <c r="A110" s="518"/>
      <c r="B110" s="497"/>
      <c r="C110" s="507"/>
      <c r="D110" s="469"/>
      <c r="E110" s="469"/>
      <c r="F110" s="461"/>
    </row>
    <row r="111" spans="1:6" s="470" customFormat="1" ht="51" customHeight="1" x14ac:dyDescent="0.25">
      <c r="A111" s="506"/>
      <c r="B111" s="497"/>
      <c r="C111" s="507"/>
      <c r="D111" s="469"/>
      <c r="E111" s="469"/>
      <c r="F111" s="461"/>
    </row>
    <row r="112" spans="1:6" s="470" customFormat="1" ht="18" customHeight="1" x14ac:dyDescent="0.25">
      <c r="A112" s="518"/>
      <c r="B112" s="504"/>
      <c r="C112" s="507"/>
      <c r="D112" s="469"/>
      <c r="E112" s="469"/>
      <c r="F112" s="461"/>
    </row>
    <row r="113" spans="1:6" s="470" customFormat="1" x14ac:dyDescent="0.25">
      <c r="A113" s="505"/>
      <c r="B113" s="504"/>
      <c r="C113" s="495"/>
      <c r="D113" s="469"/>
      <c r="E113" s="469"/>
      <c r="F113" s="461"/>
    </row>
    <row r="114" spans="1:6" s="470" customFormat="1" ht="22.5" customHeight="1" x14ac:dyDescent="0.25">
      <c r="A114" s="506"/>
      <c r="B114" s="497"/>
      <c r="C114" s="507"/>
      <c r="D114" s="469"/>
      <c r="E114" s="469"/>
      <c r="F114" s="461"/>
    </row>
    <row r="115" spans="1:6" s="470" customFormat="1" ht="21.75" customHeight="1" x14ac:dyDescent="0.25">
      <c r="A115" s="506"/>
      <c r="B115" s="497"/>
      <c r="C115" s="507"/>
      <c r="D115" s="469"/>
      <c r="E115" s="469"/>
      <c r="F115" s="461"/>
    </row>
    <row r="116" spans="1:6" s="470" customFormat="1" x14ac:dyDescent="0.25">
      <c r="A116" s="506"/>
      <c r="B116" s="497"/>
      <c r="C116" s="507"/>
      <c r="D116" s="469"/>
      <c r="E116" s="469"/>
      <c r="F116" s="461"/>
    </row>
    <row r="117" spans="1:6" s="470" customFormat="1" x14ac:dyDescent="0.25">
      <c r="A117" s="506"/>
      <c r="B117" s="497"/>
      <c r="C117" s="507"/>
      <c r="D117" s="469"/>
      <c r="E117" s="469"/>
      <c r="F117" s="461"/>
    </row>
    <row r="118" spans="1:6" s="470" customFormat="1" x14ac:dyDescent="0.25">
      <c r="A118" s="506"/>
      <c r="B118" s="497"/>
      <c r="C118" s="495"/>
      <c r="D118" s="469"/>
      <c r="E118" s="469"/>
      <c r="F118" s="461"/>
    </row>
    <row r="119" spans="1:6" s="470" customFormat="1" ht="74.25" customHeight="1" x14ac:dyDescent="0.25">
      <c r="A119" s="506"/>
      <c r="B119" s="512"/>
      <c r="C119" s="507"/>
      <c r="D119" s="469"/>
      <c r="E119" s="469"/>
      <c r="F119" s="461"/>
    </row>
    <row r="120" spans="1:6" s="470" customFormat="1" ht="21.75" customHeight="1" x14ac:dyDescent="0.25">
      <c r="A120" s="519"/>
      <c r="B120" s="512"/>
      <c r="C120" s="507"/>
      <c r="D120" s="469"/>
      <c r="E120" s="469"/>
      <c r="F120" s="461"/>
    </row>
    <row r="121" spans="1:6" s="470" customFormat="1" ht="42" customHeight="1" x14ac:dyDescent="0.25">
      <c r="A121" s="506"/>
      <c r="B121" s="520"/>
      <c r="C121" s="507"/>
      <c r="D121" s="469"/>
      <c r="E121" s="469"/>
      <c r="F121" s="461"/>
    </row>
    <row r="122" spans="1:6" s="470" customFormat="1" ht="23.25" customHeight="1" x14ac:dyDescent="0.25">
      <c r="A122" s="506"/>
      <c r="B122" s="521"/>
      <c r="C122" s="507"/>
      <c r="D122" s="469"/>
      <c r="E122" s="469"/>
      <c r="F122" s="461"/>
    </row>
    <row r="123" spans="1:6" s="470" customFormat="1" ht="82.5" customHeight="1" x14ac:dyDescent="0.25">
      <c r="A123" s="506"/>
      <c r="B123" s="512"/>
      <c r="C123" s="495"/>
      <c r="D123" s="469"/>
      <c r="E123" s="469"/>
      <c r="F123" s="461"/>
    </row>
    <row r="124" spans="1:6" s="470" customFormat="1" ht="26.25" customHeight="1" x14ac:dyDescent="0.25">
      <c r="A124" s="519"/>
      <c r="B124" s="512"/>
      <c r="C124" s="522"/>
      <c r="D124" s="523" t="e">
        <f>#REF!+#REF!+#REF!+#REF!+#REF!+#REF!+#REF!+#REF!</f>
        <v>#REF!</v>
      </c>
      <c r="E124" s="469"/>
      <c r="F124" s="524"/>
    </row>
    <row r="125" spans="1:6" s="470" customFormat="1" ht="47.25" customHeight="1" x14ac:dyDescent="0.25">
      <c r="A125" s="506"/>
      <c r="B125" s="512"/>
      <c r="C125" s="507"/>
      <c r="D125" s="523" t="e">
        <f>#REF!+#REF!+#REF!+#REF!+#REF!+#REF!+#REF!+#REF!</f>
        <v>#REF!</v>
      </c>
      <c r="E125" s="469"/>
      <c r="F125" s="461"/>
    </row>
    <row r="126" spans="1:6" s="470" customFormat="1" ht="46.5" customHeight="1" x14ac:dyDescent="0.25">
      <c r="A126" s="506"/>
      <c r="B126" s="512"/>
      <c r="C126" s="507"/>
      <c r="D126" s="469"/>
      <c r="E126" s="469"/>
      <c r="F126" s="461"/>
    </row>
    <row r="127" spans="1:6" s="470" customFormat="1" x14ac:dyDescent="0.25">
      <c r="A127" s="506"/>
      <c r="B127" s="512"/>
      <c r="C127" s="507"/>
      <c r="D127" s="469"/>
      <c r="E127" s="469"/>
      <c r="F127" s="461"/>
    </row>
    <row r="128" spans="1:6" s="470" customFormat="1" ht="49.5" customHeight="1" x14ac:dyDescent="0.25">
      <c r="A128" s="506"/>
      <c r="B128" s="512"/>
      <c r="C128" s="507"/>
      <c r="D128" s="469"/>
      <c r="E128" s="469"/>
      <c r="F128" s="461"/>
    </row>
    <row r="129" spans="1:6" s="470" customFormat="1" x14ac:dyDescent="0.25">
      <c r="A129" s="506"/>
      <c r="B129" s="512"/>
      <c r="C129" s="495"/>
      <c r="D129" s="469"/>
      <c r="E129" s="469"/>
      <c r="F129" s="461"/>
    </row>
    <row r="130" spans="1:6" s="470" customFormat="1" ht="60" customHeight="1" x14ac:dyDescent="0.25">
      <c r="A130" s="506"/>
      <c r="B130" s="512"/>
      <c r="C130" s="507"/>
      <c r="D130" s="469"/>
      <c r="E130" s="469"/>
      <c r="F130" s="461"/>
    </row>
    <row r="131" spans="1:6" s="470" customFormat="1" x14ac:dyDescent="0.25">
      <c r="A131" s="486"/>
      <c r="B131" s="512"/>
      <c r="C131" s="507"/>
      <c r="D131" s="469"/>
      <c r="E131" s="469"/>
      <c r="F131" s="461"/>
    </row>
    <row r="132" spans="1:6" s="470" customFormat="1" x14ac:dyDescent="0.25">
      <c r="A132" s="506"/>
      <c r="B132" s="497"/>
      <c r="C132" s="507"/>
      <c r="D132" s="469"/>
      <c r="E132" s="469"/>
      <c r="F132" s="461"/>
    </row>
    <row r="133" spans="1:6" s="470" customFormat="1" x14ac:dyDescent="0.25">
      <c r="A133" s="506"/>
      <c r="B133" s="497"/>
      <c r="C133" s="495"/>
      <c r="D133" s="469"/>
      <c r="E133" s="469"/>
      <c r="F133" s="461"/>
    </row>
    <row r="134" spans="1:6" s="470" customFormat="1" x14ac:dyDescent="0.25">
      <c r="A134" s="518"/>
      <c r="B134" s="497"/>
      <c r="C134" s="495"/>
      <c r="D134" s="469"/>
      <c r="E134" s="469"/>
      <c r="F134" s="461"/>
    </row>
    <row r="135" spans="1:6" s="470" customFormat="1" x14ac:dyDescent="0.25">
      <c r="A135" s="506"/>
      <c r="B135" s="497"/>
      <c r="C135" s="495"/>
      <c r="D135" s="469"/>
      <c r="E135" s="469"/>
      <c r="F135" s="461"/>
    </row>
    <row r="136" spans="1:6" s="470" customFormat="1" x14ac:dyDescent="0.25">
      <c r="A136" s="506"/>
      <c r="B136" s="497"/>
      <c r="C136" s="495"/>
      <c r="D136" s="469"/>
      <c r="E136" s="469"/>
      <c r="F136" s="461"/>
    </row>
    <row r="137" spans="1:6" s="470" customFormat="1" x14ac:dyDescent="0.25">
      <c r="A137" s="506"/>
      <c r="B137" s="497"/>
      <c r="C137" s="495"/>
      <c r="D137" s="469"/>
      <c r="E137" s="469"/>
      <c r="F137" s="461"/>
    </row>
    <row r="138" spans="1:6" s="470" customFormat="1" ht="30.75" customHeight="1" x14ac:dyDescent="0.25">
      <c r="A138" s="506"/>
      <c r="B138" s="497"/>
      <c r="C138" s="507"/>
      <c r="D138" s="469"/>
      <c r="E138" s="469"/>
      <c r="F138" s="461"/>
    </row>
    <row r="139" spans="1:6" s="470" customFormat="1" ht="54.75" customHeight="1" x14ac:dyDescent="0.25">
      <c r="A139" s="518"/>
      <c r="B139" s="512"/>
      <c r="C139" s="507"/>
      <c r="D139" s="469"/>
      <c r="E139" s="469"/>
      <c r="F139" s="461"/>
    </row>
    <row r="140" spans="1:6" s="470" customFormat="1" ht="27.75" customHeight="1" x14ac:dyDescent="0.25">
      <c r="A140" s="518"/>
      <c r="B140" s="504"/>
      <c r="C140" s="507"/>
      <c r="D140" s="469"/>
      <c r="E140" s="469"/>
      <c r="F140" s="461"/>
    </row>
    <row r="141" spans="1:6" s="470" customFormat="1" x14ac:dyDescent="0.25">
      <c r="A141" s="486"/>
      <c r="B141" s="504"/>
      <c r="C141" s="495"/>
      <c r="D141" s="469"/>
      <c r="E141" s="469"/>
      <c r="F141" s="461"/>
    </row>
    <row r="142" spans="1:6" s="470" customFormat="1" x14ac:dyDescent="0.25">
      <c r="A142" s="525"/>
      <c r="B142" s="497"/>
      <c r="C142" s="495"/>
      <c r="D142" s="469"/>
      <c r="E142" s="469"/>
      <c r="F142" s="461"/>
    </row>
    <row r="143" spans="1:6" s="470" customFormat="1" x14ac:dyDescent="0.25">
      <c r="A143" s="518"/>
      <c r="B143" s="497"/>
      <c r="C143" s="495"/>
      <c r="D143" s="469"/>
      <c r="E143" s="469"/>
      <c r="F143" s="461"/>
    </row>
    <row r="144" spans="1:6" s="470" customFormat="1" x14ac:dyDescent="0.25">
      <c r="A144" s="525"/>
      <c r="B144" s="497"/>
      <c r="C144" s="495"/>
      <c r="D144" s="469"/>
      <c r="E144" s="469"/>
      <c r="F144" s="461"/>
    </row>
    <row r="145" spans="1:6" s="470" customFormat="1" x14ac:dyDescent="0.25">
      <c r="A145" s="506"/>
      <c r="B145" s="497"/>
      <c r="C145" s="495"/>
      <c r="D145" s="469"/>
      <c r="E145" s="469"/>
      <c r="F145" s="461"/>
    </row>
    <row r="146" spans="1:6" s="470" customFormat="1" x14ac:dyDescent="0.25">
      <c r="A146" s="506"/>
      <c r="B146" s="497"/>
      <c r="C146" s="495"/>
      <c r="D146" s="469"/>
      <c r="E146" s="469"/>
      <c r="F146" s="461"/>
    </row>
    <row r="147" spans="1:6" s="470" customFormat="1" ht="15" hidden="1" customHeight="1" x14ac:dyDescent="0.25">
      <c r="A147" s="506"/>
      <c r="B147" s="497"/>
      <c r="C147" s="507"/>
      <c r="D147" s="469"/>
      <c r="E147" s="469"/>
      <c r="F147" s="461"/>
    </row>
    <row r="148" spans="1:6" s="470" customFormat="1" x14ac:dyDescent="0.25">
      <c r="A148" s="506"/>
      <c r="B148" s="497"/>
      <c r="C148" s="483"/>
      <c r="D148" s="469"/>
      <c r="E148" s="469"/>
      <c r="F148" s="461"/>
    </row>
    <row r="149" spans="1:6" s="470" customFormat="1" x14ac:dyDescent="0.25">
      <c r="A149" s="518"/>
      <c r="B149" s="497"/>
      <c r="C149" s="495"/>
      <c r="D149" s="469"/>
      <c r="E149" s="469"/>
      <c r="F149" s="461"/>
    </row>
    <row r="150" spans="1:6" s="470" customFormat="1" ht="15" hidden="1" customHeight="1" x14ac:dyDescent="0.25">
      <c r="A150" s="525"/>
      <c r="B150" s="497"/>
      <c r="C150" s="495"/>
      <c r="D150" s="469"/>
      <c r="E150" s="469"/>
      <c r="F150" s="461"/>
    </row>
    <row r="151" spans="1:6" s="470" customFormat="1" ht="21.75" customHeight="1" x14ac:dyDescent="0.25">
      <c r="A151" s="518"/>
      <c r="B151" s="504"/>
      <c r="C151" s="495"/>
      <c r="D151" s="469"/>
      <c r="E151" s="469"/>
      <c r="F151" s="461"/>
    </row>
    <row r="152" spans="1:6" s="469" customFormat="1" ht="24" customHeight="1" x14ac:dyDescent="0.25">
      <c r="A152" s="505"/>
      <c r="B152" s="497"/>
      <c r="C152" s="495"/>
      <c r="F152" s="461"/>
    </row>
    <row r="153" spans="1:6" s="469" customFormat="1" ht="27" customHeight="1" x14ac:dyDescent="0.25">
      <c r="A153" s="509"/>
      <c r="B153" s="497"/>
      <c r="C153" s="495"/>
      <c r="F153" s="461"/>
    </row>
    <row r="154" spans="1:6" s="469" customFormat="1" ht="31.5" customHeight="1" x14ac:dyDescent="0.25">
      <c r="A154" s="526"/>
      <c r="B154" s="497"/>
      <c r="C154" s="495"/>
      <c r="F154" s="461"/>
    </row>
    <row r="155" spans="1:6" s="470" customFormat="1" ht="24" customHeight="1" x14ac:dyDescent="0.25">
      <c r="A155" s="506"/>
      <c r="B155" s="497"/>
      <c r="C155" s="507"/>
      <c r="D155" s="469"/>
      <c r="E155" s="469"/>
      <c r="F155" s="461"/>
    </row>
    <row r="156" spans="1:6" s="470" customFormat="1" x14ac:dyDescent="0.25">
      <c r="A156" s="526"/>
      <c r="B156" s="497"/>
      <c r="C156" s="495"/>
      <c r="D156" s="469"/>
      <c r="E156" s="469"/>
      <c r="F156" s="461"/>
    </row>
    <row r="157" spans="1:6" s="470" customFormat="1" x14ac:dyDescent="0.25">
      <c r="A157" s="506"/>
      <c r="B157" s="497"/>
      <c r="C157" s="495"/>
      <c r="D157" s="469"/>
      <c r="E157" s="469"/>
      <c r="F157" s="461"/>
    </row>
    <row r="158" spans="1:6" s="470" customFormat="1" x14ac:dyDescent="0.25">
      <c r="A158" s="527"/>
      <c r="B158" s="497"/>
      <c r="C158" s="495"/>
      <c r="D158" s="469"/>
      <c r="E158" s="469"/>
      <c r="F158" s="461"/>
    </row>
    <row r="159" spans="1:6" s="470" customFormat="1" x14ac:dyDescent="0.25">
      <c r="A159" s="527"/>
      <c r="B159" s="497"/>
      <c r="C159" s="495"/>
      <c r="D159" s="469"/>
      <c r="E159" s="469"/>
      <c r="F159" s="461"/>
    </row>
    <row r="160" spans="1:6" s="470" customFormat="1" x14ac:dyDescent="0.25">
      <c r="A160" s="505"/>
      <c r="B160" s="497"/>
      <c r="C160" s="495"/>
      <c r="D160" s="469"/>
      <c r="E160" s="469"/>
      <c r="F160" s="461"/>
    </row>
    <row r="161" spans="1:7" s="470" customFormat="1" ht="18.75" customHeight="1" x14ac:dyDescent="0.25">
      <c r="A161" s="506"/>
      <c r="B161" s="497"/>
      <c r="C161" s="507"/>
      <c r="D161" s="523"/>
      <c r="E161" s="469"/>
      <c r="F161" s="461"/>
    </row>
    <row r="162" spans="1:7" s="470" customFormat="1" ht="53.25" hidden="1" customHeight="1" x14ac:dyDescent="0.25">
      <c r="A162" s="506"/>
      <c r="B162" s="497"/>
      <c r="C162" s="507"/>
      <c r="D162" s="469"/>
      <c r="E162" s="469"/>
      <c r="F162" s="461"/>
    </row>
    <row r="163" spans="1:7" s="470" customFormat="1" ht="21" customHeight="1" x14ac:dyDescent="0.25">
      <c r="A163" s="506"/>
      <c r="B163" s="504"/>
      <c r="C163" s="507"/>
      <c r="D163" s="469"/>
      <c r="E163" s="469"/>
      <c r="F163" s="461"/>
    </row>
    <row r="164" spans="1:7" s="470" customFormat="1" x14ac:dyDescent="0.25">
      <c r="A164" s="505"/>
      <c r="B164" s="497"/>
      <c r="C164" s="507"/>
      <c r="D164" s="469"/>
      <c r="E164" s="469"/>
      <c r="F164" s="461"/>
    </row>
    <row r="165" spans="1:7" s="470" customFormat="1" x14ac:dyDescent="0.25">
      <c r="A165" s="496"/>
      <c r="B165" s="497"/>
      <c r="C165" s="507"/>
      <c r="D165" s="469"/>
      <c r="E165" s="469"/>
      <c r="F165" s="461"/>
    </row>
    <row r="166" spans="1:7" s="470" customFormat="1" x14ac:dyDescent="0.25">
      <c r="A166" s="496"/>
      <c r="B166" s="497"/>
      <c r="C166" s="507"/>
      <c r="D166" s="469"/>
      <c r="E166" s="469"/>
      <c r="F166" s="461"/>
    </row>
    <row r="167" spans="1:7" s="470" customFormat="1" x14ac:dyDescent="0.25">
      <c r="A167" s="506"/>
      <c r="B167" s="497"/>
      <c r="C167" s="495"/>
      <c r="D167" s="469"/>
      <c r="E167" s="469"/>
      <c r="F167" s="461"/>
    </row>
    <row r="168" spans="1:7" s="470" customFormat="1" x14ac:dyDescent="0.25">
      <c r="A168" s="496"/>
      <c r="B168" s="497"/>
      <c r="C168" s="495"/>
      <c r="D168" s="469"/>
      <c r="E168" s="469"/>
      <c r="F168" s="461"/>
    </row>
    <row r="169" spans="1:7" s="470" customFormat="1" x14ac:dyDescent="0.25">
      <c r="A169" s="506"/>
      <c r="B169" s="497"/>
      <c r="C169" s="495"/>
      <c r="D169" s="469"/>
      <c r="E169" s="469"/>
      <c r="F169" s="461"/>
    </row>
    <row r="170" spans="1:7" s="470" customFormat="1" ht="21.75" customHeight="1" x14ac:dyDescent="0.25">
      <c r="A170" s="506"/>
      <c r="B170" s="504"/>
      <c r="C170" s="495"/>
      <c r="D170" s="469"/>
      <c r="E170" s="469"/>
      <c r="F170" s="461"/>
    </row>
    <row r="171" spans="1:7" s="470" customFormat="1" ht="18" customHeight="1" x14ac:dyDescent="0.25">
      <c r="A171" s="505"/>
      <c r="B171" s="497"/>
      <c r="C171" s="495"/>
      <c r="D171" s="469"/>
      <c r="E171" s="469"/>
      <c r="F171" s="461"/>
    </row>
    <row r="172" spans="1:7" s="470" customFormat="1" x14ac:dyDescent="0.25">
      <c r="A172" s="509"/>
      <c r="B172" s="497"/>
      <c r="C172" s="495"/>
      <c r="D172" s="469"/>
      <c r="E172" s="469"/>
      <c r="F172" s="461"/>
    </row>
    <row r="173" spans="1:7" s="470" customFormat="1" ht="23.25" customHeight="1" x14ac:dyDescent="0.2">
      <c r="A173" s="486"/>
      <c r="B173" s="497"/>
      <c r="C173" s="503"/>
      <c r="D173" s="528" t="e">
        <f>#REF!+#REF!+#REF!+#REF!+#REF!</f>
        <v>#REF!</v>
      </c>
      <c r="E173" s="523" t="s">
        <v>106</v>
      </c>
      <c r="F173" s="529"/>
      <c r="G173" s="523"/>
    </row>
    <row r="174" spans="1:7" s="470" customFormat="1" x14ac:dyDescent="0.25">
      <c r="A174" s="506"/>
      <c r="B174" s="497"/>
      <c r="C174" s="507"/>
      <c r="D174" s="469"/>
      <c r="E174" s="469"/>
      <c r="F174" s="461"/>
    </row>
    <row r="175" spans="1:7" s="470" customFormat="1" x14ac:dyDescent="0.25">
      <c r="A175" s="506"/>
      <c r="B175" s="497"/>
      <c r="C175" s="530"/>
      <c r="D175" s="469"/>
      <c r="E175" s="469"/>
      <c r="F175" s="461"/>
    </row>
    <row r="176" spans="1:7" s="470" customFormat="1" x14ac:dyDescent="0.25">
      <c r="A176" s="506"/>
      <c r="B176" s="497"/>
      <c r="C176" s="507"/>
      <c r="D176" s="469"/>
      <c r="E176" s="469"/>
      <c r="F176" s="461"/>
    </row>
    <row r="177" spans="1:6" s="470" customFormat="1" x14ac:dyDescent="0.25">
      <c r="A177" s="506"/>
      <c r="B177" s="497"/>
      <c r="C177" s="507"/>
      <c r="D177" s="469"/>
      <c r="E177" s="469"/>
      <c r="F177" s="461"/>
    </row>
    <row r="178" spans="1:6" s="470" customFormat="1" x14ac:dyDescent="0.25">
      <c r="A178" s="518"/>
      <c r="B178" s="497"/>
      <c r="C178" s="507"/>
      <c r="D178" s="469"/>
      <c r="E178" s="469"/>
      <c r="F178" s="461"/>
    </row>
    <row r="179" spans="1:6" s="470" customFormat="1" x14ac:dyDescent="0.25">
      <c r="A179" s="531"/>
      <c r="B179" s="497"/>
      <c r="C179" s="507"/>
      <c r="D179" s="469"/>
      <c r="E179" s="469"/>
      <c r="F179" s="461"/>
    </row>
    <row r="180" spans="1:6" s="470" customFormat="1" x14ac:dyDescent="0.25">
      <c r="A180" s="496"/>
      <c r="B180" s="497"/>
      <c r="C180" s="507"/>
      <c r="D180" s="469"/>
      <c r="E180" s="469"/>
      <c r="F180" s="461"/>
    </row>
    <row r="181" spans="1:6" s="470" customFormat="1" x14ac:dyDescent="0.25">
      <c r="A181" s="518"/>
      <c r="B181" s="497"/>
      <c r="C181" s="507"/>
      <c r="D181" s="469"/>
      <c r="E181" s="469"/>
      <c r="F181" s="461"/>
    </row>
    <row r="182" spans="1:6" s="470" customFormat="1" x14ac:dyDescent="0.25">
      <c r="A182" s="525"/>
      <c r="B182" s="497"/>
      <c r="C182" s="507"/>
      <c r="D182" s="469"/>
      <c r="E182" s="469"/>
      <c r="F182" s="461"/>
    </row>
    <row r="183" spans="1:6" s="470" customFormat="1" x14ac:dyDescent="0.25">
      <c r="A183" s="518"/>
      <c r="B183" s="497"/>
      <c r="C183" s="507"/>
      <c r="D183" s="469"/>
      <c r="E183" s="469"/>
      <c r="F183" s="461"/>
    </row>
    <row r="184" spans="1:6" s="470" customFormat="1" x14ac:dyDescent="0.25">
      <c r="A184" s="496"/>
      <c r="B184" s="497"/>
      <c r="C184" s="507"/>
      <c r="D184" s="469"/>
      <c r="E184" s="469"/>
      <c r="F184" s="461"/>
    </row>
    <row r="185" spans="1:6" s="470" customFormat="1" x14ac:dyDescent="0.25">
      <c r="A185" s="518"/>
      <c r="B185" s="504"/>
      <c r="C185" s="507"/>
      <c r="D185" s="469"/>
      <c r="E185" s="469"/>
      <c r="F185" s="461"/>
    </row>
    <row r="186" spans="1:6" s="470" customFormat="1" x14ac:dyDescent="0.25">
      <c r="A186" s="525"/>
      <c r="B186" s="497"/>
      <c r="C186" s="507"/>
      <c r="D186" s="469"/>
      <c r="E186" s="469"/>
      <c r="F186" s="461"/>
    </row>
    <row r="187" spans="1:6" s="470" customFormat="1" x14ac:dyDescent="0.25">
      <c r="A187" s="496"/>
      <c r="B187" s="497"/>
      <c r="C187" s="507"/>
      <c r="D187" s="469"/>
      <c r="E187" s="469"/>
      <c r="F187" s="461"/>
    </row>
    <row r="188" spans="1:6" s="470" customFormat="1" x14ac:dyDescent="0.25">
      <c r="A188" s="518"/>
      <c r="B188" s="497"/>
      <c r="C188" s="507"/>
      <c r="D188" s="469"/>
      <c r="E188" s="469"/>
      <c r="F188" s="461"/>
    </row>
    <row r="189" spans="1:6" s="470" customFormat="1" x14ac:dyDescent="0.25">
      <c r="A189" s="518"/>
      <c r="B189" s="532"/>
      <c r="C189" s="507"/>
      <c r="D189" s="469"/>
      <c r="E189" s="469"/>
      <c r="F189" s="461"/>
    </row>
    <row r="190" spans="1:6" s="470" customFormat="1" ht="22.5" customHeight="1" x14ac:dyDescent="0.25">
      <c r="A190" s="518"/>
      <c r="B190" s="532"/>
      <c r="C190" s="507"/>
      <c r="D190" s="469"/>
      <c r="E190" s="469"/>
      <c r="F190" s="461"/>
    </row>
    <row r="191" spans="1:6" s="470" customFormat="1" x14ac:dyDescent="0.25">
      <c r="A191" s="525"/>
      <c r="B191" s="532"/>
      <c r="C191" s="507"/>
      <c r="D191" s="523"/>
      <c r="E191" s="469"/>
      <c r="F191" s="461"/>
    </row>
    <row r="192" spans="1:6" s="470" customFormat="1" x14ac:dyDescent="0.25">
      <c r="A192" s="518"/>
      <c r="B192" s="532"/>
      <c r="C192" s="507"/>
      <c r="D192" s="469"/>
      <c r="E192" s="469"/>
      <c r="F192" s="461"/>
    </row>
    <row r="193" spans="1:6" s="470" customFormat="1" x14ac:dyDescent="0.25">
      <c r="A193" s="518"/>
      <c r="B193" s="504"/>
      <c r="C193" s="507"/>
      <c r="D193" s="469"/>
      <c r="E193" s="469"/>
      <c r="F193" s="461"/>
    </row>
    <row r="194" spans="1:6" s="470" customFormat="1" x14ac:dyDescent="0.25">
      <c r="A194" s="505"/>
      <c r="B194" s="497"/>
      <c r="C194" s="507"/>
      <c r="D194" s="469"/>
      <c r="E194" s="469"/>
      <c r="F194" s="461"/>
    </row>
    <row r="195" spans="1:6" s="470" customFormat="1" x14ac:dyDescent="0.25">
      <c r="A195" s="505"/>
      <c r="B195" s="497"/>
      <c r="C195" s="507"/>
      <c r="D195" s="469"/>
      <c r="E195" s="469"/>
      <c r="F195" s="461"/>
    </row>
    <row r="196" spans="1:6" s="470" customFormat="1" x14ac:dyDescent="0.25">
      <c r="A196" s="496"/>
      <c r="B196" s="497"/>
      <c r="C196" s="495"/>
      <c r="D196" s="469"/>
      <c r="E196" s="469"/>
      <c r="F196" s="461"/>
    </row>
    <row r="197" spans="1:6" s="470" customFormat="1" ht="40.5" customHeight="1" x14ac:dyDescent="0.25">
      <c r="A197" s="496"/>
      <c r="B197" s="497"/>
      <c r="C197" s="495"/>
      <c r="D197" s="519"/>
      <c r="E197" s="469"/>
      <c r="F197" s="461"/>
    </row>
    <row r="198" spans="1:6" s="470" customFormat="1" x14ac:dyDescent="0.25">
      <c r="A198" s="496"/>
      <c r="B198" s="497"/>
      <c r="C198" s="495"/>
      <c r="D198" s="469" t="s">
        <v>105</v>
      </c>
      <c r="E198" s="469"/>
      <c r="F198" s="461"/>
    </row>
    <row r="199" spans="1:6" s="470" customFormat="1" ht="18" customHeight="1" x14ac:dyDescent="0.25">
      <c r="A199" s="506"/>
      <c r="B199" s="504"/>
      <c r="C199" s="495"/>
      <c r="D199" s="469" t="s">
        <v>109</v>
      </c>
      <c r="E199" s="469"/>
      <c r="F199" s="461"/>
    </row>
    <row r="200" spans="1:6" s="470" customFormat="1" ht="28.5" customHeight="1" x14ac:dyDescent="0.25">
      <c r="A200" s="533"/>
      <c r="B200" s="497"/>
      <c r="C200" s="495"/>
      <c r="D200" s="469"/>
      <c r="E200" s="469"/>
      <c r="F200" s="461"/>
    </row>
    <row r="201" spans="1:6" s="470" customFormat="1" ht="44.25" customHeight="1" x14ac:dyDescent="0.25">
      <c r="A201" s="506"/>
      <c r="B201" s="497"/>
      <c r="C201" s="534"/>
      <c r="D201" s="469" t="s">
        <v>111</v>
      </c>
      <c r="E201" s="469"/>
      <c r="F201" s="461"/>
    </row>
    <row r="202" spans="1:6" s="470" customFormat="1" ht="36.75" customHeight="1" x14ac:dyDescent="0.25">
      <c r="A202" s="506"/>
      <c r="B202" s="497"/>
      <c r="C202" s="534"/>
      <c r="D202" s="469"/>
      <c r="E202" s="469"/>
      <c r="F202" s="461"/>
    </row>
    <row r="203" spans="1:6" s="470" customFormat="1" ht="45" customHeight="1" x14ac:dyDescent="0.25">
      <c r="A203" s="506"/>
      <c r="B203" s="497"/>
      <c r="C203" s="534"/>
      <c r="D203" s="469"/>
      <c r="E203" s="469"/>
      <c r="F203" s="461"/>
    </row>
    <row r="204" spans="1:6" s="470" customFormat="1" ht="31.5" customHeight="1" x14ac:dyDescent="0.25">
      <c r="A204" s="506"/>
      <c r="B204" s="497"/>
      <c r="C204" s="534"/>
      <c r="D204" s="469"/>
      <c r="E204" s="469"/>
      <c r="F204" s="461"/>
    </row>
    <row r="205" spans="1:6" s="470" customFormat="1" ht="27" customHeight="1" x14ac:dyDescent="0.25">
      <c r="A205" s="506"/>
      <c r="B205" s="497"/>
      <c r="C205" s="534"/>
      <c r="D205" s="469"/>
      <c r="E205" s="469"/>
      <c r="F205" s="461"/>
    </row>
    <row r="206" spans="1:6" s="470" customFormat="1" ht="25.5" customHeight="1" x14ac:dyDescent="0.25">
      <c r="A206" s="486"/>
      <c r="B206" s="497"/>
      <c r="C206" s="534"/>
      <c r="D206" s="469"/>
      <c r="E206" s="469"/>
      <c r="F206" s="461"/>
    </row>
    <row r="207" spans="1:6" s="470" customFormat="1" ht="18.75" customHeight="1" x14ac:dyDescent="0.25">
      <c r="A207" s="506"/>
      <c r="B207" s="497"/>
      <c r="C207" s="534"/>
      <c r="D207" s="469"/>
      <c r="E207" s="469"/>
      <c r="F207" s="461"/>
    </row>
    <row r="208" spans="1:6" s="470" customFormat="1" ht="26.25" customHeight="1" x14ac:dyDescent="0.25">
      <c r="A208" s="506"/>
      <c r="B208" s="497"/>
      <c r="C208" s="534"/>
      <c r="D208" s="469"/>
      <c r="E208" s="469"/>
      <c r="F208" s="461"/>
    </row>
    <row r="209" spans="1:6" s="470" customFormat="1" ht="29.25" customHeight="1" x14ac:dyDescent="0.25">
      <c r="A209" s="506"/>
      <c r="B209" s="497"/>
      <c r="C209" s="495"/>
      <c r="D209" s="469"/>
      <c r="E209" s="469"/>
      <c r="F209" s="461"/>
    </row>
    <row r="210" spans="1:6" s="470" customFormat="1" ht="30" customHeight="1" x14ac:dyDescent="0.25">
      <c r="A210" s="506"/>
      <c r="B210" s="497"/>
      <c r="C210" s="495"/>
      <c r="D210" s="469"/>
      <c r="E210" s="469"/>
      <c r="F210" s="461"/>
    </row>
    <row r="211" spans="1:6" s="470" customFormat="1" ht="27" customHeight="1" x14ac:dyDescent="0.25">
      <c r="A211" s="525"/>
      <c r="B211" s="497"/>
      <c r="C211" s="483"/>
      <c r="D211" s="469"/>
      <c r="E211" s="469"/>
      <c r="F211" s="461"/>
    </row>
    <row r="212" spans="1:6" s="470" customFormat="1" x14ac:dyDescent="0.25">
      <c r="A212" s="518"/>
      <c r="B212" s="497"/>
      <c r="C212" s="495"/>
      <c r="D212" s="469"/>
      <c r="E212" s="469"/>
      <c r="F212" s="461"/>
    </row>
    <row r="213" spans="1:6" s="470" customFormat="1" x14ac:dyDescent="0.25">
      <c r="A213" s="525"/>
      <c r="B213" s="497"/>
      <c r="C213" s="507"/>
      <c r="D213" s="469"/>
      <c r="E213" s="469"/>
      <c r="F213" s="461"/>
    </row>
    <row r="214" spans="1:6" s="470" customFormat="1" x14ac:dyDescent="0.25">
      <c r="A214" s="518"/>
      <c r="B214" s="504"/>
      <c r="C214" s="507"/>
      <c r="D214" s="469"/>
      <c r="E214" s="469"/>
      <c r="F214" s="461"/>
    </row>
    <row r="215" spans="1:6" s="470" customFormat="1" x14ac:dyDescent="0.25">
      <c r="A215" s="505"/>
      <c r="B215" s="497"/>
      <c r="C215" s="507"/>
      <c r="D215" s="469"/>
      <c r="E215" s="469"/>
      <c r="F215" s="461"/>
    </row>
    <row r="216" spans="1:6" s="470" customFormat="1" x14ac:dyDescent="0.25">
      <c r="A216" s="506"/>
      <c r="B216" s="497"/>
      <c r="C216" s="507"/>
      <c r="D216" s="469"/>
      <c r="E216" s="469"/>
      <c r="F216" s="461"/>
    </row>
    <row r="217" spans="1:6" s="470" customFormat="1" x14ac:dyDescent="0.25">
      <c r="A217" s="506"/>
      <c r="B217" s="497"/>
      <c r="C217" s="495"/>
      <c r="D217" s="469"/>
      <c r="E217" s="469"/>
      <c r="F217" s="461"/>
    </row>
    <row r="218" spans="1:6" s="470" customFormat="1" x14ac:dyDescent="0.25">
      <c r="A218" s="506"/>
      <c r="B218" s="497"/>
      <c r="C218" s="495"/>
      <c r="D218" s="469"/>
      <c r="E218" s="469"/>
      <c r="F218" s="461"/>
    </row>
    <row r="219" spans="1:6" s="470" customFormat="1" ht="25.5" x14ac:dyDescent="0.2">
      <c r="A219" s="506"/>
      <c r="B219" s="497"/>
      <c r="C219" s="503"/>
      <c r="D219" s="469" t="s">
        <v>104</v>
      </c>
      <c r="E219" s="469">
        <v>10928.2</v>
      </c>
      <c r="F219" s="461"/>
    </row>
    <row r="220" spans="1:6" s="470" customFormat="1" ht="35.25" hidden="1" customHeight="1" x14ac:dyDescent="0.25">
      <c r="A220" s="506"/>
      <c r="B220" s="504"/>
      <c r="C220" s="507"/>
      <c r="D220" s="469"/>
      <c r="E220" s="469"/>
      <c r="F220" s="461"/>
    </row>
    <row r="221" spans="1:6" s="470" customFormat="1" ht="24.75" customHeight="1" x14ac:dyDescent="0.25">
      <c r="A221" s="505"/>
      <c r="B221" s="504"/>
      <c r="C221" s="507"/>
      <c r="D221" s="469"/>
      <c r="E221" s="469"/>
      <c r="F221" s="461"/>
    </row>
    <row r="222" spans="1:6" s="470" customFormat="1" ht="24.75" customHeight="1" x14ac:dyDescent="0.25">
      <c r="A222" s="505"/>
      <c r="B222" s="497"/>
      <c r="C222" s="507"/>
      <c r="D222" s="469"/>
      <c r="E222" s="469"/>
      <c r="F222" s="461"/>
    </row>
    <row r="223" spans="1:6" s="470" customFormat="1" x14ac:dyDescent="0.25">
      <c r="A223" s="506"/>
      <c r="B223" s="497"/>
      <c r="C223" s="495"/>
      <c r="D223" s="469"/>
      <c r="E223" s="469"/>
      <c r="F223" s="461"/>
    </row>
    <row r="224" spans="1:6" s="470" customFormat="1" ht="14.25" hidden="1" customHeight="1" x14ac:dyDescent="0.2">
      <c r="A224" s="506"/>
      <c r="B224" s="497"/>
      <c r="C224" s="503"/>
      <c r="D224" s="469"/>
      <c r="E224" s="469"/>
      <c r="F224" s="461"/>
    </row>
    <row r="225" spans="1:6" s="470" customFormat="1" x14ac:dyDescent="0.25">
      <c r="A225" s="506"/>
      <c r="B225" s="497"/>
      <c r="C225" s="507"/>
      <c r="D225" s="469"/>
      <c r="E225" s="469"/>
      <c r="F225" s="461"/>
    </row>
    <row r="226" spans="1:6" s="470" customFormat="1" x14ac:dyDescent="0.25">
      <c r="A226" s="496"/>
      <c r="B226" s="497"/>
      <c r="C226" s="507"/>
      <c r="D226" s="469"/>
      <c r="E226" s="469"/>
      <c r="F226" s="461"/>
    </row>
    <row r="227" spans="1:6" s="470" customFormat="1" x14ac:dyDescent="0.25">
      <c r="A227" s="506"/>
      <c r="B227" s="497"/>
      <c r="C227" s="507"/>
      <c r="D227" s="469"/>
      <c r="E227" s="469"/>
      <c r="F227" s="461"/>
    </row>
    <row r="228" spans="1:6" s="470" customFormat="1" ht="58.5" customHeight="1" x14ac:dyDescent="0.25">
      <c r="A228" s="506"/>
      <c r="B228" s="497"/>
      <c r="C228" s="507"/>
      <c r="D228" s="469"/>
      <c r="E228" s="469"/>
      <c r="F228" s="461"/>
    </row>
    <row r="229" spans="1:6" s="470" customFormat="1" ht="50.25" customHeight="1" x14ac:dyDescent="0.25">
      <c r="A229" s="506"/>
      <c r="B229" s="497"/>
      <c r="C229" s="507"/>
      <c r="D229" s="469"/>
      <c r="E229" s="469"/>
      <c r="F229" s="461"/>
    </row>
    <row r="230" spans="1:6" s="470" customFormat="1" ht="51" hidden="1" customHeight="1" x14ac:dyDescent="0.25">
      <c r="A230" s="506"/>
      <c r="B230" s="497"/>
      <c r="C230" s="507"/>
      <c r="D230" s="469"/>
      <c r="E230" s="469"/>
      <c r="F230" s="461"/>
    </row>
    <row r="231" spans="1:6" s="470" customFormat="1" ht="32.25" customHeight="1" x14ac:dyDescent="0.25">
      <c r="A231" s="533"/>
      <c r="B231" s="497"/>
      <c r="C231" s="507"/>
      <c r="D231" s="469"/>
      <c r="E231" s="469"/>
      <c r="F231" s="461"/>
    </row>
    <row r="232" spans="1:6" s="470" customFormat="1" x14ac:dyDescent="0.25">
      <c r="A232" s="535"/>
      <c r="B232" s="497"/>
      <c r="C232" s="495"/>
      <c r="D232" s="469"/>
      <c r="E232" s="536"/>
      <c r="F232" s="461"/>
    </row>
    <row r="233" spans="1:6" s="470" customFormat="1" ht="21.75" customHeight="1" x14ac:dyDescent="0.25">
      <c r="A233" s="535"/>
      <c r="B233" s="497"/>
      <c r="C233" s="537"/>
      <c r="D233" s="469"/>
      <c r="E233" s="536"/>
      <c r="F233" s="461"/>
    </row>
    <row r="234" spans="1:6" s="470" customFormat="1" ht="19.5" customHeight="1" x14ac:dyDescent="0.2">
      <c r="A234" s="535"/>
      <c r="B234" s="497"/>
      <c r="C234" s="515"/>
      <c r="D234" s="469"/>
      <c r="E234" s="536"/>
      <c r="F234" s="461"/>
    </row>
    <row r="235" spans="1:6" s="470" customFormat="1" ht="18.75" customHeight="1" x14ac:dyDescent="0.2">
      <c r="A235" s="506"/>
      <c r="B235" s="497"/>
      <c r="C235" s="515"/>
      <c r="D235" s="469"/>
      <c r="E235" s="536"/>
      <c r="F235" s="461"/>
    </row>
    <row r="236" spans="1:6" s="470" customFormat="1" ht="17.25" customHeight="1" x14ac:dyDescent="0.2">
      <c r="A236" s="486"/>
      <c r="B236" s="497"/>
      <c r="C236" s="515"/>
      <c r="D236" s="469"/>
      <c r="E236" s="536"/>
      <c r="F236" s="461"/>
    </row>
    <row r="237" spans="1:6" s="470" customFormat="1" ht="32.25" customHeight="1" x14ac:dyDescent="0.2">
      <c r="A237" s="506"/>
      <c r="B237" s="497"/>
      <c r="C237" s="515"/>
      <c r="D237" s="469"/>
      <c r="E237" s="536"/>
      <c r="F237" s="461"/>
    </row>
    <row r="238" spans="1:6" s="470" customFormat="1" x14ac:dyDescent="0.2">
      <c r="A238" s="506"/>
      <c r="B238" s="497"/>
      <c r="C238" s="515"/>
      <c r="D238" s="469"/>
      <c r="E238" s="536"/>
      <c r="F238" s="461"/>
    </row>
    <row r="239" spans="1:6" s="470" customFormat="1" x14ac:dyDescent="0.2">
      <c r="A239" s="506"/>
      <c r="B239" s="497"/>
      <c r="C239" s="515"/>
      <c r="D239" s="469"/>
      <c r="E239" s="536"/>
      <c r="F239" s="461"/>
    </row>
    <row r="240" spans="1:6" s="470" customFormat="1" x14ac:dyDescent="0.2">
      <c r="A240" s="506"/>
      <c r="B240" s="497"/>
      <c r="C240" s="515"/>
      <c r="D240" s="469"/>
      <c r="E240" s="536"/>
      <c r="F240" s="461"/>
    </row>
    <row r="241" spans="1:6" s="470" customFormat="1" ht="24.75" customHeight="1" x14ac:dyDescent="0.2">
      <c r="A241" s="505"/>
      <c r="B241" s="497"/>
      <c r="C241" s="515"/>
      <c r="D241" s="469"/>
      <c r="E241" s="536"/>
      <c r="F241" s="461"/>
    </row>
    <row r="242" spans="1:6" s="470" customFormat="1" ht="14.25" hidden="1" customHeight="1" x14ac:dyDescent="0.2">
      <c r="A242" s="496"/>
      <c r="B242" s="497"/>
      <c r="C242" s="503"/>
      <c r="D242" s="469"/>
      <c r="E242" s="469"/>
      <c r="F242" s="461"/>
    </row>
    <row r="243" spans="1:6" s="470" customFormat="1" ht="27.75" customHeight="1" x14ac:dyDescent="0.2">
      <c r="A243" s="496"/>
      <c r="B243" s="497"/>
      <c r="C243" s="503"/>
      <c r="D243" s="469"/>
      <c r="E243" s="469"/>
      <c r="F243" s="461"/>
    </row>
    <row r="244" spans="1:6" s="470" customFormat="1" x14ac:dyDescent="0.25">
      <c r="A244" s="535"/>
      <c r="B244" s="497"/>
      <c r="C244" s="495"/>
      <c r="D244" s="469"/>
      <c r="E244" s="469"/>
      <c r="F244" s="461"/>
    </row>
    <row r="245" spans="1:6" s="470" customFormat="1" x14ac:dyDescent="0.25">
      <c r="A245" s="535"/>
      <c r="B245" s="497"/>
      <c r="C245" s="495"/>
      <c r="D245" s="469"/>
      <c r="E245" s="469"/>
      <c r="F245" s="461"/>
    </row>
    <row r="246" spans="1:6" s="470" customFormat="1" x14ac:dyDescent="0.25">
      <c r="A246" s="505"/>
      <c r="B246" s="497"/>
      <c r="C246" s="495"/>
      <c r="D246" s="469"/>
      <c r="E246" s="469"/>
      <c r="F246" s="461"/>
    </row>
    <row r="247" spans="1:6" s="470" customFormat="1" x14ac:dyDescent="0.25">
      <c r="A247" s="538"/>
      <c r="B247" s="497"/>
      <c r="C247" s="495"/>
      <c r="D247" s="469"/>
      <c r="E247" s="469"/>
      <c r="F247" s="461"/>
    </row>
    <row r="248" spans="1:6" s="470" customFormat="1" ht="23.25" customHeight="1" x14ac:dyDescent="0.25">
      <c r="A248" s="506"/>
      <c r="B248" s="497"/>
      <c r="C248" s="495"/>
      <c r="D248" s="469"/>
      <c r="E248" s="469"/>
      <c r="F248" s="461"/>
    </row>
    <row r="249" spans="1:6" s="470" customFormat="1" x14ac:dyDescent="0.25">
      <c r="A249" s="506"/>
      <c r="B249" s="497"/>
      <c r="C249" s="495"/>
      <c r="D249" s="469"/>
      <c r="E249" s="469"/>
      <c r="F249" s="461"/>
    </row>
    <row r="250" spans="1:6" s="470" customFormat="1" x14ac:dyDescent="0.25">
      <c r="A250" s="506"/>
      <c r="B250" s="497"/>
      <c r="C250" s="495"/>
      <c r="D250" s="469"/>
      <c r="E250" s="469"/>
      <c r="F250" s="461"/>
    </row>
    <row r="251" spans="1:6" s="470" customFormat="1" x14ac:dyDescent="0.25">
      <c r="A251" s="539"/>
      <c r="B251" s="497"/>
      <c r="C251" s="495"/>
      <c r="D251" s="469"/>
      <c r="E251" s="469"/>
      <c r="F251" s="461"/>
    </row>
    <row r="252" spans="1:6" s="470" customFormat="1" ht="19.5" customHeight="1" x14ac:dyDescent="0.2">
      <c r="A252" s="539"/>
      <c r="B252" s="540"/>
      <c r="C252" s="522"/>
      <c r="D252" s="469"/>
      <c r="E252" s="469"/>
      <c r="F252" s="461"/>
    </row>
    <row r="253" spans="1:6" s="470" customFormat="1" ht="18" customHeight="1" x14ac:dyDescent="0.25">
      <c r="A253" s="539"/>
      <c r="B253" s="541"/>
      <c r="C253" s="483"/>
      <c r="D253" s="469"/>
      <c r="E253" s="469"/>
      <c r="F253" s="461"/>
    </row>
    <row r="254" spans="1:6" s="470" customFormat="1" ht="51" hidden="1" customHeight="1" x14ac:dyDescent="0.25">
      <c r="A254" s="541"/>
      <c r="B254" s="542"/>
      <c r="C254" s="483"/>
      <c r="D254" s="469"/>
      <c r="E254" s="469"/>
      <c r="F254" s="461"/>
    </row>
    <row r="255" spans="1:6" s="470" customFormat="1" ht="26.25" customHeight="1" x14ac:dyDescent="0.25">
      <c r="A255" s="543"/>
      <c r="B255" s="542"/>
      <c r="C255" s="483"/>
      <c r="D255" s="469"/>
      <c r="E255" s="469"/>
      <c r="F255" s="461"/>
    </row>
    <row r="256" spans="1:6" s="470" customFormat="1" ht="35.25" customHeight="1" x14ac:dyDescent="0.25">
      <c r="A256" s="543"/>
      <c r="B256" s="544"/>
      <c r="C256" s="483"/>
      <c r="D256" s="469"/>
      <c r="E256" s="469"/>
      <c r="F256" s="461"/>
    </row>
    <row r="257" spans="1:7" s="470" customFormat="1" ht="51.75" customHeight="1" x14ac:dyDescent="0.25">
      <c r="A257" s="453"/>
      <c r="B257" s="544"/>
      <c r="C257" s="483"/>
      <c r="D257" s="469"/>
      <c r="E257" s="469"/>
      <c r="F257" s="461"/>
    </row>
    <row r="258" spans="1:7" s="470" customFormat="1" ht="38.25" customHeight="1" x14ac:dyDescent="0.25">
      <c r="A258" s="453"/>
      <c r="B258" s="544"/>
      <c r="C258" s="483"/>
      <c r="D258" s="469"/>
      <c r="E258" s="469"/>
      <c r="F258" s="461"/>
    </row>
    <row r="259" spans="1:7" s="470" customFormat="1" x14ac:dyDescent="0.25">
      <c r="A259" s="453"/>
      <c r="B259" s="544"/>
      <c r="C259" s="483"/>
      <c r="D259" s="469"/>
      <c r="E259" s="469"/>
      <c r="F259" s="461"/>
    </row>
    <row r="260" spans="1:7" s="470" customFormat="1" x14ac:dyDescent="0.25">
      <c r="A260" s="453"/>
      <c r="B260" s="544"/>
      <c r="C260" s="545"/>
      <c r="D260" s="469"/>
      <c r="E260" s="469"/>
      <c r="F260" s="461"/>
    </row>
    <row r="261" spans="1:7" s="470" customFormat="1" x14ac:dyDescent="0.25">
      <c r="A261" s="453"/>
      <c r="B261" s="544"/>
      <c r="C261" s="545"/>
      <c r="D261" s="469"/>
      <c r="E261" s="469"/>
      <c r="F261" s="461"/>
    </row>
    <row r="262" spans="1:7" s="470" customFormat="1" x14ac:dyDescent="0.25">
      <c r="A262" s="453"/>
      <c r="B262" s="544"/>
      <c r="C262" s="545"/>
      <c r="D262" s="469"/>
      <c r="E262" s="469"/>
      <c r="F262" s="461"/>
    </row>
    <row r="263" spans="1:7" s="470" customFormat="1" x14ac:dyDescent="0.25">
      <c r="A263" s="453"/>
      <c r="B263" s="544"/>
      <c r="C263" s="545"/>
      <c r="D263" s="469"/>
      <c r="E263" s="469"/>
      <c r="F263" s="461"/>
    </row>
    <row r="264" spans="1:7" s="470" customFormat="1" x14ac:dyDescent="0.25">
      <c r="A264" s="453"/>
      <c r="B264" s="544"/>
      <c r="C264" s="545"/>
      <c r="D264" s="469"/>
      <c r="E264" s="469"/>
      <c r="F264" s="461"/>
    </row>
    <row r="265" spans="1:7" s="470" customFormat="1" x14ac:dyDescent="0.25">
      <c r="A265" s="453"/>
      <c r="B265" s="544"/>
      <c r="C265" s="483"/>
      <c r="D265" s="469"/>
      <c r="E265" s="469"/>
      <c r="F265" s="461"/>
      <c r="G265" s="470">
        <f>SUM(G246:G260)</f>
        <v>0</v>
      </c>
    </row>
    <row r="266" spans="1:7" s="470" customFormat="1" x14ac:dyDescent="0.25">
      <c r="A266" s="453"/>
      <c r="B266" s="544"/>
      <c r="C266" s="483"/>
      <c r="D266" s="469"/>
      <c r="E266" s="469"/>
      <c r="F266" s="461"/>
    </row>
    <row r="267" spans="1:7" s="470" customFormat="1" x14ac:dyDescent="0.25">
      <c r="A267" s="453"/>
      <c r="B267" s="544"/>
      <c r="C267" s="545"/>
      <c r="D267" s="469"/>
      <c r="E267" s="469"/>
      <c r="F267" s="461"/>
    </row>
    <row r="268" spans="1:7" s="470" customFormat="1" ht="14.25" hidden="1" customHeight="1" x14ac:dyDescent="0.2">
      <c r="A268" s="453"/>
      <c r="B268" s="544"/>
      <c r="C268" s="522"/>
      <c r="D268" s="469"/>
      <c r="E268" s="469"/>
      <c r="F268" s="461"/>
    </row>
    <row r="269" spans="1:7" s="470" customFormat="1" ht="19.5" customHeight="1" x14ac:dyDescent="0.2">
      <c r="A269" s="453"/>
      <c r="B269" s="544"/>
      <c r="C269" s="522"/>
      <c r="D269" s="469"/>
      <c r="E269" s="469"/>
      <c r="F269" s="461"/>
    </row>
    <row r="270" spans="1:7" s="470" customFormat="1" ht="28.5" customHeight="1" x14ac:dyDescent="0.25">
      <c r="A270" s="453"/>
      <c r="B270" s="544"/>
      <c r="C270" s="483"/>
      <c r="D270" s="469"/>
      <c r="E270" s="469"/>
      <c r="F270" s="461"/>
    </row>
    <row r="271" spans="1:7" s="470" customFormat="1" x14ac:dyDescent="0.25">
      <c r="A271" s="453"/>
      <c r="B271" s="544"/>
      <c r="C271" s="476"/>
      <c r="D271" s="469"/>
      <c r="E271" s="469"/>
      <c r="F271" s="461"/>
    </row>
    <row r="272" spans="1:7" s="470" customFormat="1" x14ac:dyDescent="0.25">
      <c r="A272" s="453"/>
      <c r="B272" s="544"/>
      <c r="C272" s="476"/>
      <c r="D272" s="469"/>
      <c r="E272" s="469"/>
      <c r="F272" s="461"/>
    </row>
    <row r="273" spans="1:6" s="470" customFormat="1" ht="36" customHeight="1" x14ac:dyDescent="0.25">
      <c r="A273" s="453"/>
      <c r="B273" s="544"/>
      <c r="C273" s="476"/>
      <c r="D273" s="469"/>
      <c r="E273" s="469"/>
      <c r="F273" s="461"/>
    </row>
    <row r="274" spans="1:6" s="470" customFormat="1" ht="21.75" customHeight="1" x14ac:dyDescent="0.25">
      <c r="A274" s="453"/>
      <c r="B274" s="544"/>
      <c r="C274" s="476"/>
      <c r="D274" s="469"/>
      <c r="E274" s="469"/>
      <c r="F274" s="461"/>
    </row>
    <row r="275" spans="1:6" s="470" customFormat="1" ht="28.5" customHeight="1" x14ac:dyDescent="0.25">
      <c r="A275" s="453"/>
      <c r="B275" s="544"/>
      <c r="C275" s="476"/>
      <c r="D275" s="469"/>
      <c r="E275" s="469"/>
      <c r="F275" s="461"/>
    </row>
    <row r="276" spans="1:6" s="470" customFormat="1" x14ac:dyDescent="0.25">
      <c r="A276" s="453"/>
      <c r="B276" s="544"/>
      <c r="C276" s="476"/>
      <c r="D276" s="469"/>
      <c r="E276" s="469"/>
      <c r="F276" s="461"/>
    </row>
    <row r="277" spans="1:6" s="470" customFormat="1" x14ac:dyDescent="0.25">
      <c r="A277" s="453"/>
      <c r="B277" s="544"/>
      <c r="C277" s="476"/>
      <c r="D277" s="469"/>
      <c r="E277" s="469"/>
      <c r="F277" s="461"/>
    </row>
    <row r="278" spans="1:6" s="470" customFormat="1" x14ac:dyDescent="0.25">
      <c r="A278" s="453"/>
      <c r="B278" s="544"/>
      <c r="C278" s="507"/>
      <c r="D278" s="469"/>
      <c r="E278" s="469"/>
      <c r="F278" s="461"/>
    </row>
    <row r="279" spans="1:6" s="470" customFormat="1" x14ac:dyDescent="0.25">
      <c r="A279" s="453"/>
      <c r="B279" s="544"/>
      <c r="C279" s="507"/>
      <c r="D279" s="469"/>
      <c r="E279" s="469"/>
      <c r="F279" s="461"/>
    </row>
    <row r="280" spans="1:6" s="470" customFormat="1" x14ac:dyDescent="0.25">
      <c r="A280" s="453"/>
      <c r="B280" s="544"/>
      <c r="C280" s="507"/>
      <c r="D280" s="469"/>
      <c r="E280" s="469"/>
      <c r="F280" s="461"/>
    </row>
    <row r="281" spans="1:6" s="470" customFormat="1" x14ac:dyDescent="0.25">
      <c r="A281" s="453"/>
      <c r="B281" s="544"/>
      <c r="C281" s="495"/>
      <c r="D281" s="469"/>
      <c r="E281" s="469"/>
      <c r="F281" s="461"/>
    </row>
    <row r="282" spans="1:6" s="470" customFormat="1" x14ac:dyDescent="0.25">
      <c r="A282" s="453"/>
      <c r="B282" s="544"/>
      <c r="C282" s="495"/>
      <c r="D282" s="469"/>
      <c r="E282" s="469"/>
      <c r="F282" s="461"/>
    </row>
    <row r="283" spans="1:6" s="470" customFormat="1" x14ac:dyDescent="0.25">
      <c r="A283" s="453"/>
      <c r="B283" s="544"/>
      <c r="C283" s="507"/>
      <c r="D283" s="469"/>
      <c r="E283" s="469"/>
      <c r="F283" s="461"/>
    </row>
    <row r="284" spans="1:6" s="470" customFormat="1" x14ac:dyDescent="0.25">
      <c r="A284" s="453"/>
      <c r="B284" s="544"/>
      <c r="C284" s="507"/>
      <c r="D284" s="469"/>
      <c r="E284" s="469"/>
      <c r="F284" s="461"/>
    </row>
    <row r="285" spans="1:6" s="470" customFormat="1" x14ac:dyDescent="0.25">
      <c r="A285" s="453"/>
      <c r="B285" s="544"/>
      <c r="C285" s="507"/>
      <c r="D285" s="469"/>
      <c r="E285" s="469"/>
      <c r="F285" s="461"/>
    </row>
    <row r="286" spans="1:6" s="470" customFormat="1" ht="57.75" customHeight="1" x14ac:dyDescent="0.25">
      <c r="A286" s="453"/>
      <c r="B286" s="544"/>
      <c r="C286" s="546"/>
      <c r="D286" s="469"/>
      <c r="E286" s="469"/>
      <c r="F286" s="461"/>
    </row>
    <row r="287" spans="1:6" s="470" customFormat="1" x14ac:dyDescent="0.25">
      <c r="A287" s="453"/>
      <c r="B287" s="544"/>
      <c r="C287" s="546"/>
      <c r="D287" s="469"/>
      <c r="E287" s="469"/>
      <c r="F287" s="461"/>
    </row>
    <row r="288" spans="1:6" s="470" customFormat="1" x14ac:dyDescent="0.25">
      <c r="A288" s="453"/>
      <c r="B288" s="544"/>
      <c r="C288" s="546"/>
      <c r="D288" s="469"/>
      <c r="E288" s="469"/>
      <c r="F288" s="461"/>
    </row>
    <row r="289" spans="1:6" s="470" customFormat="1" ht="18.75" customHeight="1" x14ac:dyDescent="0.25">
      <c r="A289" s="453"/>
      <c r="B289" s="544"/>
      <c r="C289" s="476"/>
      <c r="D289" s="469"/>
      <c r="E289" s="469"/>
      <c r="F289" s="461"/>
    </row>
    <row r="290" spans="1:6" x14ac:dyDescent="0.2">
      <c r="C290" s="456"/>
    </row>
    <row r="291" spans="1:6" x14ac:dyDescent="0.2">
      <c r="C291" s="456"/>
    </row>
    <row r="292" spans="1:6" x14ac:dyDescent="0.2">
      <c r="C292" s="456"/>
    </row>
    <row r="293" spans="1:6" x14ac:dyDescent="0.2">
      <c r="C293" s="456"/>
    </row>
    <row r="294" spans="1:6" x14ac:dyDescent="0.2">
      <c r="C294" s="456"/>
    </row>
    <row r="295" spans="1:6" x14ac:dyDescent="0.2">
      <c r="C295" s="456"/>
    </row>
    <row r="296" spans="1:6" x14ac:dyDescent="0.2">
      <c r="C296" s="456"/>
    </row>
    <row r="297" spans="1:6" x14ac:dyDescent="0.2">
      <c r="C297" s="456"/>
    </row>
    <row r="298" spans="1:6" x14ac:dyDescent="0.2">
      <c r="C298" s="456"/>
    </row>
    <row r="299" spans="1:6" x14ac:dyDescent="0.2">
      <c r="C299" s="456"/>
    </row>
    <row r="300" spans="1:6" x14ac:dyDescent="0.2">
      <c r="C300" s="456"/>
    </row>
    <row r="301" spans="1:6" x14ac:dyDescent="0.2">
      <c r="C301" s="456"/>
    </row>
    <row r="302" spans="1:6" x14ac:dyDescent="0.2">
      <c r="C302" s="456"/>
    </row>
    <row r="303" spans="1:6" x14ac:dyDescent="0.2">
      <c r="C303" s="456"/>
    </row>
    <row r="304" spans="1:6" x14ac:dyDescent="0.2">
      <c r="C304" s="456"/>
    </row>
    <row r="305" spans="3:3" x14ac:dyDescent="0.2">
      <c r="C305" s="456"/>
    </row>
    <row r="306" spans="3:3" x14ac:dyDescent="0.2">
      <c r="C306" s="456"/>
    </row>
    <row r="307" spans="3:3" x14ac:dyDescent="0.2">
      <c r="C307" s="456"/>
    </row>
    <row r="308" spans="3:3" x14ac:dyDescent="0.2">
      <c r="C308" s="456"/>
    </row>
    <row r="309" spans="3:3" x14ac:dyDescent="0.2">
      <c r="C309" s="456"/>
    </row>
    <row r="310" spans="3:3" x14ac:dyDescent="0.2">
      <c r="C310" s="456"/>
    </row>
    <row r="311" spans="3:3" x14ac:dyDescent="0.2">
      <c r="C311" s="456"/>
    </row>
    <row r="312" spans="3:3" x14ac:dyDescent="0.2">
      <c r="C312" s="456"/>
    </row>
    <row r="313" spans="3:3" x14ac:dyDescent="0.2">
      <c r="C313" s="456"/>
    </row>
    <row r="314" spans="3:3" x14ac:dyDescent="0.2">
      <c r="C314" s="456"/>
    </row>
    <row r="315" spans="3:3" x14ac:dyDescent="0.2">
      <c r="C315" s="456"/>
    </row>
    <row r="316" spans="3:3" x14ac:dyDescent="0.2">
      <c r="C316" s="456"/>
    </row>
    <row r="317" spans="3:3" x14ac:dyDescent="0.2">
      <c r="C317" s="456"/>
    </row>
    <row r="318" spans="3:3" x14ac:dyDescent="0.2">
      <c r="C318" s="456"/>
    </row>
    <row r="319" spans="3:3" x14ac:dyDescent="0.2">
      <c r="C319" s="456"/>
    </row>
  </sheetData>
  <mergeCells count="30">
    <mergeCell ref="B40:E40"/>
    <mergeCell ref="F4:F6"/>
    <mergeCell ref="B5:E5"/>
    <mergeCell ref="A6:E6"/>
    <mergeCell ref="A30:E30"/>
    <mergeCell ref="A9:E9"/>
    <mergeCell ref="A11:E11"/>
    <mergeCell ref="A14:A15"/>
    <mergeCell ref="B14:E14"/>
    <mergeCell ref="B1:C1"/>
    <mergeCell ref="B2:C2"/>
    <mergeCell ref="D2:E2"/>
    <mergeCell ref="A4:E4"/>
    <mergeCell ref="A7:E7"/>
    <mergeCell ref="A62:E64"/>
    <mergeCell ref="A32:A33"/>
    <mergeCell ref="B32:E32"/>
    <mergeCell ref="A44:E46"/>
    <mergeCell ref="F44:F46"/>
    <mergeCell ref="A48:A49"/>
    <mergeCell ref="B48:E48"/>
    <mergeCell ref="B33:E33"/>
    <mergeCell ref="B35:E35"/>
    <mergeCell ref="B34:E34"/>
    <mergeCell ref="B36:E36"/>
    <mergeCell ref="B37:E37"/>
    <mergeCell ref="B41:E41"/>
    <mergeCell ref="B42:E42"/>
    <mergeCell ref="B38:E38"/>
    <mergeCell ref="B39:E39"/>
  </mergeCells>
  <conditionalFormatting sqref="F124 C124">
    <cfRule type="expression" dxfId="53" priority="52" stopIfTrue="1">
      <formula>#REF!=""</formula>
    </cfRule>
    <cfRule type="expression" dxfId="52" priority="53" stopIfTrue="1">
      <formula>#REF!&lt;&gt;""</formula>
    </cfRule>
    <cfRule type="expression" dxfId="51" priority="54" stopIfTrue="1">
      <formula>AND(#REF!="",#REF!&lt;&gt;"")</formula>
    </cfRule>
  </conditionalFormatting>
  <conditionalFormatting sqref="D93">
    <cfRule type="expression" dxfId="50" priority="49" stopIfTrue="1">
      <formula>#REF!=""</formula>
    </cfRule>
    <cfRule type="expression" dxfId="49" priority="50" stopIfTrue="1">
      <formula>#REF!&lt;&gt;""</formula>
    </cfRule>
    <cfRule type="expression" dxfId="48" priority="51" stopIfTrue="1">
      <formula>AND(#REF!="",#REF!&lt;&gt;"")</formula>
    </cfRule>
  </conditionalFormatting>
  <conditionalFormatting sqref="D92">
    <cfRule type="expression" dxfId="47" priority="46" stopIfTrue="1">
      <formula>#REF!=""</formula>
    </cfRule>
    <cfRule type="expression" dxfId="46" priority="47" stopIfTrue="1">
      <formula>#REF!&lt;&gt;""</formula>
    </cfRule>
    <cfRule type="expression" dxfId="45" priority="48" stopIfTrue="1">
      <formula>AND(#REF!="",#REF!&lt;&gt;"")</formula>
    </cfRule>
  </conditionalFormatting>
  <conditionalFormatting sqref="D197">
    <cfRule type="expression" dxfId="44" priority="43" stopIfTrue="1">
      <formula>#REF!=""</formula>
    </cfRule>
    <cfRule type="expression" dxfId="43" priority="44" stopIfTrue="1">
      <formula>#REF!&lt;&gt;""</formula>
    </cfRule>
    <cfRule type="expression" dxfId="42" priority="45" stopIfTrue="1">
      <formula>AND(#REF!="",#REF!&lt;&gt;"")</formula>
    </cfRule>
  </conditionalFormatting>
  <conditionalFormatting sqref="C58 C25:C26 C23">
    <cfRule type="expression" dxfId="41" priority="40" stopIfTrue="1">
      <formula>#REF!=""</formula>
    </cfRule>
    <cfRule type="expression" dxfId="40" priority="41" stopIfTrue="1">
      <formula>#REF!&lt;&gt;""</formula>
    </cfRule>
    <cfRule type="expression" dxfId="39" priority="42" stopIfTrue="1">
      <formula>AND(#REF!="",#REF!&lt;&gt;"")</formula>
    </cfRule>
  </conditionalFormatting>
  <conditionalFormatting sqref="A238:A239 C227 B96:B97 A190:A193 A158:A159 A185 B189:B192 C271:C289 C260:C267 C229:C251 C223:C224 C193:C221 C156:C190 C140:C154 C125:C138 C118 C123 C109 C113:C114 C81:C107 C76:C79 B139:C139 B119:B131 A180:A182 C52 C54:C55 C60:C73 C49:C50 C21:C22 C24:C30 C16:C17 C43:C47">
    <cfRule type="expression" dxfId="38" priority="37" stopIfTrue="1">
      <formula>#REF!=""</formula>
    </cfRule>
    <cfRule type="expression" dxfId="37" priority="38" stopIfTrue="1">
      <formula>#REF!&lt;&gt;""</formula>
    </cfRule>
    <cfRule type="expression" dxfId="36" priority="39" stopIfTrue="1">
      <formula>AND(#REF!="",#REF!&lt;&gt;"")</formula>
    </cfRule>
  </conditionalFormatting>
  <conditionalFormatting sqref="C80 C108 C110:C112 C115:C117 C74:C75 C225:C226 C228 C222 C155 C119:C122 A240 A99 A140 A156:A157 A236:A237 A216:A220 A207:A211 A125:A131 A87 A122:A123 A161:A162 A34:A37">
    <cfRule type="expression" dxfId="35" priority="34" stopIfTrue="1">
      <formula>#REF!=""</formula>
    </cfRule>
    <cfRule type="expression" dxfId="34" priority="35" stopIfTrue="1">
      <formula>#REF!&lt;&gt;""</formula>
    </cfRule>
    <cfRule type="expression" dxfId="33" priority="36" stopIfTrue="1">
      <formula>AND(#REF!="",#REF!&lt;&gt;"")</formula>
    </cfRule>
  </conditionalFormatting>
  <conditionalFormatting sqref="B98 B101 A212:A214">
    <cfRule type="expression" dxfId="32" priority="31" stopIfTrue="1">
      <formula>#REF!=""</formula>
    </cfRule>
    <cfRule type="expression" dxfId="31" priority="32" stopIfTrue="1">
      <formula>#REF!&lt;&gt;""</formula>
    </cfRule>
    <cfRule type="expression" dxfId="30" priority="33" stopIfTrue="1">
      <formula>AND(#REF!="",#REF!&lt;&gt;"")</formula>
    </cfRule>
  </conditionalFormatting>
  <conditionalFormatting sqref="B99:B100">
    <cfRule type="expression" dxfId="29" priority="28" stopIfTrue="1">
      <formula>#REF!=""</formula>
    </cfRule>
    <cfRule type="expression" dxfId="28" priority="29" stopIfTrue="1">
      <formula>#REF!&lt;&gt;""</formula>
    </cfRule>
    <cfRule type="expression" dxfId="27" priority="30" stopIfTrue="1">
      <formula>AND(#REF!="",#REF!&lt;&gt;"")</formula>
    </cfRule>
  </conditionalFormatting>
  <conditionalFormatting sqref="A179">
    <cfRule type="expression" dxfId="26" priority="26" stopIfTrue="1">
      <formula>#REF!=""</formula>
    </cfRule>
    <cfRule type="expression" dxfId="25" priority="27" stopIfTrue="1">
      <formula>#REF!&lt;&gt;""</formula>
    </cfRule>
  </conditionalFormatting>
  <conditionalFormatting sqref="A215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229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A206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AND(#REF!="",#REF!&lt;&gt;"")</formula>
    </cfRule>
  </conditionalFormatting>
  <conditionalFormatting sqref="A97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A98">
    <cfRule type="expression" dxfId="12" priority="11" stopIfTrue="1">
      <formula>#REF!=""</formula>
    </cfRule>
    <cfRule type="expression" dxfId="11" priority="12" stopIfTrue="1">
      <formula>#REF!&lt;&gt;""</formula>
    </cfRule>
    <cfRule type="expression" dxfId="10" priority="13" stopIfTrue="1">
      <formula>AND(#REF!="",#REF!&lt;&gt;"")</formula>
    </cfRule>
  </conditionalFormatting>
  <conditionalFormatting sqref="A124">
    <cfRule type="expression" dxfId="9" priority="8" stopIfTrue="1">
      <formula>#REF!=""</formula>
    </cfRule>
    <cfRule type="expression" dxfId="8" priority="9" stopIfTrue="1">
      <formula>#REF!&lt;&gt;""</formula>
    </cfRule>
    <cfRule type="expression" dxfId="7" priority="10" stopIfTrue="1">
      <formula>AND(#REF!="",#REF!&lt;&gt;"")</formula>
    </cfRule>
  </conditionalFormatting>
  <conditionalFormatting sqref="A86">
    <cfRule type="expression" dxfId="6" priority="5" stopIfTrue="1">
      <formula>#REF!=""</formula>
    </cfRule>
    <cfRule type="expression" dxfId="5" priority="6" stopIfTrue="1">
      <formula>#REF!&lt;&gt;""</formula>
    </cfRule>
    <cfRule type="expression" dxfId="4" priority="7" stopIfTrue="1">
      <formula>AND(#REF!="",#REF!&lt;&gt;"")</formula>
    </cfRule>
  </conditionalFormatting>
  <conditionalFormatting sqref="A132">
    <cfRule type="expression" dxfId="3" priority="4" stopIfTrue="1">
      <formula>#REF!=""</formula>
    </cfRule>
  </conditionalFormatting>
  <conditionalFormatting sqref="A163">
    <cfRule type="expression" dxfId="2" priority="3" stopIfTrue="1">
      <formula>#REF!&lt;&gt;""</formula>
    </cfRule>
  </conditionalFormatting>
  <conditionalFormatting sqref="A22">
    <cfRule type="expression" dxfId="1" priority="1" stopIfTrue="1">
      <formula>#REF!=""</formula>
    </cfRule>
    <cfRule type="expression" dxfId="0" priority="2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7" orientation="portrait" r:id="rId1"/>
  <headerFooter alignWithMargins="0"/>
  <rowBreaks count="9" manualBreakCount="9">
    <brk id="59" max="4" man="1"/>
    <brk id="61" max="4" man="1"/>
    <brk id="79" max="10" man="1"/>
    <brk id="104" max="10" man="1"/>
    <brk id="137" max="10" man="1"/>
    <brk id="178" max="10" man="1"/>
    <brk id="209" max="10" man="1"/>
    <brk id="232" max="10" man="1"/>
    <brk id="256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ведомст 3</vt:lpstr>
      <vt:lpstr>разд.подразд 4</vt:lpstr>
      <vt:lpstr>цел.ст. 5</vt:lpstr>
      <vt:lpstr>прил 6 инвести</vt:lpstr>
      <vt:lpstr>прил 7 мб</vt:lpstr>
      <vt:lpstr>'ведомст 3'!Заголовки_для_печати</vt:lpstr>
      <vt:lpstr>'прил 6 инвести'!Заголовки_для_печати</vt:lpstr>
      <vt:lpstr>'разд.подразд 4'!Заголовки_для_печати</vt:lpstr>
      <vt:lpstr>'ведомст 3'!Область_печати</vt:lpstr>
      <vt:lpstr>'прил 6 инвести'!Область_печати</vt:lpstr>
      <vt:lpstr>'прил 7 мб'!Область_печати</vt:lpstr>
      <vt:lpstr>'разд.подразд 4'!Область_печати</vt:lpstr>
      <vt:lpstr>'цел.ст.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2022-12-27T11:12:01Z</cp:lastPrinted>
  <dcterms:created xsi:type="dcterms:W3CDTF">1996-10-08T23:32:33Z</dcterms:created>
  <dcterms:modified xsi:type="dcterms:W3CDTF">2022-12-29T08:25:00Z</dcterms:modified>
</cp:coreProperties>
</file>